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3.xml" ContentType="application/vnd.openxmlformats-officedocument.spreadsheetml.comments+xml"/>
  <Override PartName="/xl/drawings/drawing2.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4.xml" ContentType="application/vnd.openxmlformats-officedocument.spreadsheetml.comments+xml"/>
  <Override PartName="/xl/comments5.xml" ContentType="application/vnd.openxmlformats-officedocument.spreadsheetml.comment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4.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7.xml" ContentType="application/vnd.openxmlformats-officedocument.spreadsheetml.comments+xml"/>
  <Override PartName="/xl/drawings/drawing5.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6.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omments8.xml" ContentType="application/vnd.openxmlformats-officedocument.spreadsheetml.comments+xml"/>
  <Override PartName="/xl/drawings/drawing7.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omments9.xml" ContentType="application/vnd.openxmlformats-officedocument.spreadsheetml.comments+xml"/>
  <Override PartName="/xl/drawings/drawing8.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9.xml" ContentType="application/vnd.openxmlformats-officedocument.drawing+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omments10.xml" ContentType="application/vnd.openxmlformats-officedocument.spreadsheetml.comments+xml"/>
  <Override PartName="/xl/drawings/drawing10.xml" ContentType="application/vnd.openxmlformats-officedocument.drawing+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omments11.xml" ContentType="application/vnd.openxmlformats-officedocument.spreadsheetml.comments+xml"/>
  <Override PartName="/xl/drawings/drawing11.xml" ContentType="application/vnd.openxmlformats-officedocument.drawing+xml"/>
  <Override PartName="/xl/ctrlProps/ctrlProp51.xml" ContentType="application/vnd.ms-excel.controlproperties+xml"/>
  <Override PartName="/xl/comments12.xml" ContentType="application/vnd.openxmlformats-officedocument.spreadsheetml.comments+xml"/>
  <Override PartName="/xl/drawings/drawing12.xml" ContentType="application/vnd.openxmlformats-officedocument.drawing+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omments13.xml" ContentType="application/vnd.openxmlformats-officedocument.spreadsheetml.comments+xml"/>
  <Override PartName="/xl/drawings/drawing13.xml" ContentType="application/vnd.openxmlformats-officedocument.drawing+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omments14.xml" ContentType="application/vnd.openxmlformats-officedocument.spreadsheetml.comments+xml"/>
  <Override PartName="/xl/drawings/drawing14.xml" ContentType="application/vnd.openxmlformats-officedocument.drawing+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omments15.xml" ContentType="application/vnd.openxmlformats-officedocument.spreadsheetml.comments+xml"/>
  <Override PartName="/xl/drawings/drawing15.xml" ContentType="application/vnd.openxmlformats-officedocument.drawing+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omments16.xml" ContentType="application/vnd.openxmlformats-officedocument.spreadsheetml.comments+xml"/>
  <Override PartName="/xl/drawings/drawing16.xml" ContentType="application/vnd.openxmlformats-officedocument.drawing+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omments17.xml" ContentType="application/vnd.openxmlformats-officedocument.spreadsheetml.comments+xml"/>
  <Override PartName="/xl/drawings/drawing17.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omments18.xml" ContentType="application/vnd.openxmlformats-officedocument.spreadsheetml.comments+xml"/>
  <Override PartName="/xl/drawings/drawing18.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omments19.xml" ContentType="application/vnd.openxmlformats-officedocument.spreadsheetml.comments+xml"/>
  <Override PartName="/xl/drawings/drawing19.xml" ContentType="application/vnd.openxmlformats-officedocument.drawing+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omments20.xml" ContentType="application/vnd.openxmlformats-officedocument.spreadsheetml.comments+xml"/>
  <Override PartName="/xl/drawings/drawing20.xml" ContentType="application/vnd.openxmlformats-officedocument.drawing+xml"/>
  <Override PartName="/xl/ctrlProps/ctrlProp94.xml" ContentType="application/vnd.ms-excel.controlproperties+xml"/>
  <Override PartName="/xl/ctrlProps/ctrlProp95.xml" ContentType="application/vnd.ms-excel.controlpropertie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drawings/drawing21.xml" ContentType="application/vnd.openxmlformats-officedocument.drawing+xml"/>
  <Override PartName="/xl/ctrlProps/ctrlProp96.xml" ContentType="application/vnd.ms-excel.controlproperties+xml"/>
  <Override PartName="/xl/ctrlProps/ctrlProp97.xml" ContentType="application/vnd.ms-excel.controlproperties+xml"/>
  <Override PartName="/xl/comments24.xml" ContentType="application/vnd.openxmlformats-officedocument.spreadsheetml.comments+xml"/>
  <Override PartName="/xl/drawings/drawing22.xml" ContentType="application/vnd.openxmlformats-officedocument.drawing+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omments25.xml" ContentType="application/vnd.openxmlformats-officedocument.spreadsheetml.comments+xml"/>
  <Override PartName="/xl/drawings/drawing23.xml" ContentType="application/vnd.openxmlformats-officedocument.drawing+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omments26.xml" ContentType="application/vnd.openxmlformats-officedocument.spreadsheetml.comments+xml"/>
  <Override PartName="/xl/drawings/drawing24.xml" ContentType="application/vnd.openxmlformats-officedocument.drawing+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omments27.xml" ContentType="application/vnd.openxmlformats-officedocument.spreadsheetml.comments+xml"/>
  <Override PartName="/xl/drawings/drawing25.xml" ContentType="application/vnd.openxmlformats-officedocument.drawing+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omments28.xml" ContentType="application/vnd.openxmlformats-officedocument.spreadsheetml.comments+xml"/>
  <Override PartName="/xl/drawings/drawing26.xml" ContentType="application/vnd.openxmlformats-officedocument.drawing+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omments29.xml" ContentType="application/vnd.openxmlformats-officedocument.spreadsheetml.comments+xml"/>
  <Override PartName="/xl/drawings/drawing27.xml" ContentType="application/vnd.openxmlformats-officedocument.drawing+xml"/>
  <Override PartName="/xl/ctrlProps/ctrlProp126.xml" ContentType="application/vnd.ms-excel.controlproperties+xml"/>
  <Override PartName="/xl/ctrlProps/ctrlProp127.xml" ContentType="application/vnd.ms-excel.controlproperties+xml"/>
  <Override PartName="/xl/comments30.xml" ContentType="application/vnd.openxmlformats-officedocument.spreadsheetml.comments+xml"/>
  <Override PartName="/xl/drawings/drawing28.xml" ContentType="application/vnd.openxmlformats-officedocument.drawing+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omments31.xml" ContentType="application/vnd.openxmlformats-officedocument.spreadsheetml.comments+xml"/>
  <Override PartName="/xl/drawings/drawing29.xml" ContentType="application/vnd.openxmlformats-officedocument.drawing+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omments32.xml" ContentType="application/vnd.openxmlformats-officedocument.spreadsheetml.comments+xml"/>
  <Override PartName="/xl/drawings/drawing30.xml" ContentType="application/vnd.openxmlformats-officedocument.drawing+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omments33.xml" ContentType="application/vnd.openxmlformats-officedocument.spreadsheetml.comments+xml"/>
  <Override PartName="/xl/drawings/drawing31.xml" ContentType="application/vnd.openxmlformats-officedocument.drawing+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omments34.xml" ContentType="application/vnd.openxmlformats-officedocument.spreadsheetml.comments+xml"/>
  <Override PartName="/xl/drawings/drawing32.xml" ContentType="application/vnd.openxmlformats-officedocument.drawing+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omments35.xml" ContentType="application/vnd.openxmlformats-officedocument.spreadsheetml.comments+xml"/>
  <Override PartName="/xl/comments36.xml" ContentType="application/vnd.openxmlformats-officedocument.spreadsheetml.comments+xml"/>
  <Override PartName="/xl/drawings/drawing33.xml" ContentType="application/vnd.openxmlformats-officedocument.drawing+xml"/>
  <Override PartName="/xl/comments37.xml" ContentType="application/vnd.openxmlformats-officedocument.spreadsheetml.comments+xml"/>
  <Override PartName="/xl/drawings/drawing34.xml" ContentType="application/vnd.openxmlformats-officedocument.drawing+xml"/>
  <Override PartName="/xl/comments38.xml" ContentType="application/vnd.openxmlformats-officedocument.spreadsheetml.comments+xml"/>
  <Override PartName="/xl/comments39.xml" ContentType="application/vnd.openxmlformats-officedocument.spreadsheetml.comments+xml"/>
  <Override PartName="/xl/drawings/drawing35.xml" ContentType="application/vnd.openxmlformats-officedocument.drawing+xml"/>
  <Override PartName="/xl/comments40.xml" ContentType="application/vnd.openxmlformats-officedocument.spreadsheetml.comments+xml"/>
  <Override PartName="/xl/comments41.xml" ContentType="application/vnd.openxmlformats-officedocument.spreadsheetml.comments+xml"/>
  <Override PartName="/xl/comments42.xml" ContentType="application/vnd.openxmlformats-officedocument.spreadsheetml.comments+xml"/>
  <Override PartName="/xl/drawings/drawing36.xml" ContentType="application/vnd.openxmlformats-officedocument.drawing+xml"/>
  <Override PartName="/xl/comments43.xml" ContentType="application/vnd.openxmlformats-officedocument.spreadsheetml.comments+xml"/>
  <Override PartName="/xl/drawings/drawing37.xml" ContentType="application/vnd.openxmlformats-officedocument.drawing+xml"/>
  <Override PartName="/xl/ctrlProps/ctrlProp149.xml" ContentType="application/vnd.ms-excel.controlproperties+xml"/>
  <Override PartName="/xl/ctrlProps/ctrlProp150.xml" ContentType="application/vnd.ms-excel.controlproperties+xml"/>
  <Override PartName="/xl/comments44.xml" ContentType="application/vnd.openxmlformats-officedocument.spreadsheetml.comments+xml"/>
  <Override PartName="/xl/comments45.xml" ContentType="application/vnd.openxmlformats-officedocument.spreadsheetml.comments+xml"/>
  <Override PartName="/xl/comments46.xml" ContentType="application/vnd.openxmlformats-officedocument.spreadsheetml.comments+xml"/>
  <Override PartName="/xl/drawings/drawing38.xml" ContentType="application/vnd.openxmlformats-officedocument.drawing+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omments47.xml" ContentType="application/vnd.openxmlformats-officedocument.spreadsheetml.comments+xml"/>
  <Override PartName="/xl/drawings/drawing39.xml" ContentType="application/vnd.openxmlformats-officedocument.drawing+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omments48.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G:\My Drive\Video\QLCL GXD co ban\"/>
    </mc:Choice>
  </mc:AlternateContent>
  <bookViews>
    <workbookView xWindow="-120" yWindow="-120" windowWidth="29040" windowHeight="15840" tabRatio="905" firstSheet="1" activeTab="13"/>
  </bookViews>
  <sheets>
    <sheet name="Ts" sheetId="41" state="hidden" r:id="rId1"/>
    <sheet name="Thong tin" sheetId="1" r:id="rId2"/>
    <sheet name="Ky bien ban" sheetId="2" r:id="rId3"/>
    <sheet name="Phap ly" sheetId="83" state="hidden" r:id="rId4"/>
    <sheet name="Danh muc ho so" sheetId="3" r:id="rId5"/>
    <sheet name="Phan tich vat tu" sheetId="73" state="hidden" r:id="rId6"/>
    <sheet name="Bang mau" sheetId="26" state="hidden" r:id="rId7"/>
    <sheet name="BM Cao do" sheetId="85" r:id="rId8"/>
    <sheet name="BM Lay mau" sheetId="87" state="hidden" r:id="rId9"/>
    <sheet name="BM Khoi luong" sheetId="88" state="hidden" r:id="rId10"/>
    <sheet name="BM Nhat ky" sheetId="86" state="hidden" r:id="rId11"/>
    <sheet name="Tieu chuan" sheetId="25" r:id="rId12"/>
    <sheet name="Nhat ky" sheetId="32" r:id="rId13"/>
    <sheet name="Phieu kiem tra" sheetId="5" r:id="rId14"/>
    <sheet name="Bieu gia hop dong" sheetId="72" r:id="rId15"/>
    <sheet name="Danh muc NT cong viec" sheetId="4" r:id="rId16"/>
    <sheet name="Lay mau TN" sheetId="6" r:id="rId17"/>
    <sheet name="NT noi bo cong viec" sheetId="7" r:id="rId18"/>
    <sheet name="YCNT cong viec" sheetId="8" r:id="rId19"/>
    <sheet name="NT cong viec" sheetId="9" r:id="rId20"/>
    <sheet name="BB kiem tra betong" sheetId="10" r:id="rId21"/>
    <sheet name="BB theo doi betong" sheetId="12" r:id="rId22"/>
    <sheet name="Du lieu Project" sheetId="77" state="hidden" r:id="rId23"/>
    <sheet name="Khoi luong" sheetId="27" state="hidden" r:id="rId24"/>
    <sheet name="Tong hop khoi luong" sheetId="29" state="hidden" r:id="rId25"/>
    <sheet name="KL hoan thanh" sheetId="74" state="hidden" r:id="rId26"/>
    <sheet name="Thong ke thep" sheetId="28" state="hidden" r:id="rId27"/>
    <sheet name="Thi nghiem" sheetId="35" state="hidden" r:id="rId28"/>
    <sheet name="Ket qua lay mau" sheetId="82" state="hidden" r:id="rId29"/>
    <sheet name="Danh muc NT vat lieu" sheetId="16" r:id="rId30"/>
    <sheet name="Lay mau VL" sheetId="13" r:id="rId31"/>
    <sheet name="NT noi bo vat lieu" sheetId="14" r:id="rId32"/>
    <sheet name="YCNT vat lieu" sheetId="17" r:id="rId33"/>
    <sheet name="NT vat lieu" sheetId="18" r:id="rId34"/>
    <sheet name="Vat lieu nhap ve" sheetId="21" state="hidden" r:id="rId35"/>
    <sheet name="Tong hop vat tu" sheetId="15" state="hidden" r:id="rId36"/>
    <sheet name="Danh muc NT giai doan" sheetId="22" r:id="rId37"/>
    <sheet name="NT noi bo giai doan" sheetId="19" r:id="rId38"/>
    <sheet name="YCNT giai doan" sheetId="20" r:id="rId39"/>
    <sheet name="NT giai doan" sheetId="23" r:id="rId40"/>
    <sheet name="NT noi bo hoan thanh su dung" sheetId="58" state="hidden" r:id="rId41"/>
    <sheet name="YCNT hoan thanh su dung" sheetId="60" state="hidden" r:id="rId42"/>
    <sheet name="NT Hoan thanh su dung" sheetId="61" state="hidden" r:id="rId43"/>
    <sheet name="Bao cao chat luong" sheetId="54" state="hidden" r:id="rId44"/>
    <sheet name="Thay doi mau" sheetId="63" state="hidden" r:id="rId45"/>
    <sheet name="Chap thuan mau" sheetId="64" state="hidden" r:id="rId46"/>
    <sheet name="Danh muc may" sheetId="40" state="hidden" r:id="rId47"/>
    <sheet name="Chap thuan VL TB SP" sheetId="44" state="hidden" r:id="rId48"/>
    <sheet name="Chap thuan mo" sheetId="78" state="hidden" r:id="rId49"/>
    <sheet name="Ban giao mat bang" sheetId="65" state="hidden" r:id="rId50"/>
    <sheet name="Ktra thiet bi nhan luc" sheetId="66" state="hidden" r:id="rId51"/>
    <sheet name="Phong TN hien truong" sheetId="67" state="hidden" r:id="rId52"/>
    <sheet name="He thong moc" sheetId="68" state="hidden" r:id="rId53"/>
    <sheet name="Ktra DK thi cong" sheetId="69" state="hidden" r:id="rId54"/>
    <sheet name="BB hien truong" sheetId="70" state="hidden" r:id="rId55"/>
    <sheet name="Xu ly hien truong" sheetId="71" state="hidden" r:id="rId56"/>
    <sheet name="Quy cach lay mau" sheetId="36" state="hidden" r:id="rId57"/>
    <sheet name="Danh muc nhan luc" sheetId="75" state="hidden" r:id="rId58"/>
    <sheet name="Thay doi" sheetId="62" state="hidden" r:id="rId59"/>
    <sheet name="Ho so hoan thanh" sheetId="43" state="hidden" r:id="rId60"/>
    <sheet name="Quan ly Ho so" sheetId="84" state="hidden" r:id="rId61"/>
    <sheet name="Cong van" sheetId="39" state="hidden" r:id="rId62"/>
    <sheet name="Hop chuan Hop quy" sheetId="37" r:id="rId63"/>
    <sheet name="Danh muc CO CQ" sheetId="38" state="hidden" r:id="rId64"/>
    <sheet name="Tien do TV" sheetId="50" state="hidden" r:id="rId65"/>
    <sheet name="Bia nhat ky" sheetId="51" state="hidden" r:id="rId66"/>
    <sheet name="Danh muc nhat ky" sheetId="76" state="hidden" r:id="rId67"/>
    <sheet name="Bao cao ngay" sheetId="53" state="hidden" r:id="rId68"/>
    <sheet name="Bia nhat ky ATLD" sheetId="79" state="hidden" r:id="rId69"/>
    <sheet name="Thong tin Chung ATLD" sheetId="80" state="hidden" r:id="rId70"/>
    <sheet name="Nhat ky ATLD" sheetId="81" state="hidden" r:id="rId71"/>
    <sheet name="Dich thuat" sheetId="89" state="hidden" r:id="rId72"/>
  </sheets>
  <functionGroups builtInGroupCount="18"/>
  <definedNames>
    <definedName name="_DList">OFFSET('Thong tin'!$B$1,MATCH('Ky bien ban'!$B1,'Thong tin'!$B:$B,0)-1,3,VLOOKUP('Ky bien ban'!$B1,'Thong tin'!$B$1:$H$205,2,0),1)</definedName>
    <definedName name="_DSTencongty">'Ky bien ban'!$B$66:$G$76</definedName>
    <definedName name="_DSthanhphan">OFFSET('Thong tin'!$B$121,0,0,COUNTA('Thong tin'!$B$121:$B$129),1)</definedName>
    <definedName name="_DSthanhphan2">'Ky bien ban'!$B$66:$B$76</definedName>
    <definedName name="_xlnm._FilterDatabase" localSheetId="7" hidden="1">'BM Cao do'!$H$4:$AC$1107</definedName>
    <definedName name="_xlnm._FilterDatabase" localSheetId="61" hidden="1">'Cong van'!$A$7:$O$7</definedName>
    <definedName name="_xlnm._FilterDatabase" localSheetId="47" hidden="1">'Chap thuan VL TB SP'!$A$5:$G$5</definedName>
    <definedName name="_xlnm._FilterDatabase" localSheetId="63" hidden="1">'Danh muc CO CQ'!$A$6:$F$6</definedName>
    <definedName name="_xlnm._FilterDatabase" localSheetId="4" hidden="1">'Danh muc ho so'!$A$6:$O$6</definedName>
    <definedName name="_xlnm._FilterDatabase" localSheetId="46" hidden="1">'Danh muc may'!$A$6:$I$14</definedName>
    <definedName name="_xlnm._FilterDatabase" localSheetId="15" hidden="1">'Danh muc NT cong viec'!$A$7:$BE$33</definedName>
    <definedName name="_xlnm._FilterDatabase" localSheetId="36" hidden="1">'Danh muc NT giai doan'!$A$7:$X$8</definedName>
    <definedName name="_xlnm._FilterDatabase" localSheetId="29" hidden="1">'Danh muc NT vat lieu'!$A$7:$AF$31</definedName>
    <definedName name="_xlnm._FilterDatabase" localSheetId="57" hidden="1">'Danh muc nhan luc'!$A$6:$G$14</definedName>
    <definedName name="_xlnm._FilterDatabase" localSheetId="59" hidden="1">'Ho so hoan thanh'!$A$5:$F$5</definedName>
    <definedName name="_xlnm._FilterDatabase" localSheetId="62" hidden="1">'Hop chuan Hop quy'!$A$6:$G$6</definedName>
    <definedName name="_xlnm._FilterDatabase" localSheetId="23" hidden="1">'Khoi luong'!$A$8:$Z$8</definedName>
    <definedName name="_xlnm._FilterDatabase" localSheetId="56" hidden="1">'Quy cach lay mau'!$A$5:$E$5</definedName>
    <definedName name="_xlnm._FilterDatabase" localSheetId="64" hidden="1">'Tien do TV'!$B$6:$H$7</definedName>
    <definedName name="_xlnm._FilterDatabase" localSheetId="11" hidden="1">'Tieu chuan'!$A$3:$F$3</definedName>
    <definedName name="_xlnm._FilterDatabase" localSheetId="24" hidden="1">'Tong hop khoi luong'!$B$8:$S$8</definedName>
    <definedName name="_xlnm._FilterDatabase" localSheetId="35" hidden="1">'Tong hop vat tu'!$A$6:$R$6</definedName>
    <definedName name="_xlnm._FilterDatabase" localSheetId="27" hidden="1">'Thi nghiem'!$A$7:$T$7</definedName>
    <definedName name="_xlnm._FilterDatabase" localSheetId="34" hidden="1">'Vat lieu nhap ve'!$A$5:$N$5</definedName>
    <definedName name="_KyLM">'Ky bien ban'!$C$4:$G$11</definedName>
    <definedName name="_KyNoibo">'Ky bien ban'!$C$13:$G$20</definedName>
    <definedName name="_KyNoiboGD">'Ky bien ban'!$C$40:$G$47</definedName>
    <definedName name="_KyNghiemthu">'Ky bien ban'!$C$31:$G$38</definedName>
    <definedName name="_KyNghiemthuGD">'Ky bien ban'!$C$58:$G$65</definedName>
    <definedName name="_KyYeucau">'Ky bien ban'!$C$22:$G$29</definedName>
    <definedName name="_KyYeucauGD">'Ky bien ban'!$C$49:$G$56</definedName>
    <definedName name="_listCheckbox">Ts!$Q$2:$Q$4</definedName>
    <definedName name="_listCheckbox2">Ts!$R$2:$R$7</definedName>
    <definedName name="_tenchucdanh">'Thong tin'!$E$11:$G$120</definedName>
    <definedName name="Actual">(PeriodInActual*('Tien do TV'!$J1&gt;0))*PeriodInPlan</definedName>
    <definedName name="ActualBeyond">PeriodInActual*('Tien do TV'!$J1&gt;0)</definedName>
    <definedName name="B_DMBBNTCV">'Danh muc NT cong viec'!$A$7:$BB$33</definedName>
    <definedName name="B_DMNTGD">'Danh muc NT giai doan'!$A$7:$T$20</definedName>
    <definedName name="B_DMVLDV">'Danh muc NT vat lieu'!$A$7:$AE$31</definedName>
    <definedName name="BBKT_BD" localSheetId="20">'BB kiem tra betong'!$G$29</definedName>
    <definedName name="BBKT_CL" localSheetId="20">'BB kiem tra betong'!$D$38</definedName>
    <definedName name="BBKT_DAT" localSheetId="20">'BB kiem tra betong'!$Y$38</definedName>
    <definedName name="BBKT_DT" localSheetId="20">'BB kiem tra betong'!$D$16</definedName>
    <definedName name="BBKT_HM" localSheetId="20">'BB kiem tra betong'!$G$11</definedName>
    <definedName name="BBKT_HNNGAY" localSheetId="20">'BB kiem tra betong'!$AC$4</definedName>
    <definedName name="BBKT_IMAGE" localSheetId="20">'BB kiem tra betong'!$D$20</definedName>
    <definedName name="BBKT_KODAT" localSheetId="20">'BB kiem tra betong'!$AB$38</definedName>
    <definedName name="BBKT_KT" localSheetId="20">'BB kiem tra betong'!$G$30</definedName>
    <definedName name="BBKT_PP" localSheetId="20">'BB kiem tra betong'!$N$38</definedName>
    <definedName name="BBKT_SOBB" localSheetId="20">'BB kiem tra betong'!$C$5</definedName>
    <definedName name="BBKT_STT" localSheetId="20">'BB kiem tra betong'!$C$38</definedName>
    <definedName name="BBKT_VT" localSheetId="20">'BB kiem tra betong'!$H$18</definedName>
    <definedName name="BBTD_BD" localSheetId="21">'BB theo doi betong'!$G$29</definedName>
    <definedName name="BBTD_DT" localSheetId="21">'BB theo doi betong'!$D$16</definedName>
    <definedName name="BBTD_IMAGE" localSheetId="21">'BB theo doi betong'!$D$20</definedName>
    <definedName name="BBTD_KT" localSheetId="21">'BB theo doi betong'!$G$30</definedName>
    <definedName name="BBTD_NSX" localSheetId="21">'BB theo doi betong'!$C$36</definedName>
    <definedName name="BBTD_VT" localSheetId="21">'BB theo doi betong'!$H$18</definedName>
    <definedName name="BIEUGIA_DG">'Bieu gia hop dong'!$I$5</definedName>
    <definedName name="BIEUGIA_DV">'Bieu gia hop dong'!$G$5</definedName>
    <definedName name="BIEUGIA_GC">'Bieu gia hop dong'!$K$5</definedName>
    <definedName name="BIEUGIA_ID">'Bieu gia hop dong'!$A$5</definedName>
    <definedName name="BIEUGIA_KL">'Bieu gia hop dong'!$H$5</definedName>
    <definedName name="BIEUGIA_MDM">'Bieu gia hop dong'!$D$5</definedName>
    <definedName name="BIEUGIA_MHDG">'Bieu gia hop dong'!$E$5</definedName>
    <definedName name="BIEUGIA_MVUA">'Bieu gia hop dong'!$C$5</definedName>
    <definedName name="BIEUGIA_STT">'Bieu gia hop dong'!$B$5</definedName>
    <definedName name="BIEUGIA_TEN">'Bieu gia hop dong'!$F$5</definedName>
    <definedName name="BIEUGIA_TT">'Bieu gia hop dong'!$J$5</definedName>
    <definedName name="CF_AUTOTPKY">Ts!$K$43</definedName>
    <definedName name="CF_CHTENBB">Ts!$K$41</definedName>
    <definedName name="CF_CHTENNK">Ts!$K$42</definedName>
    <definedName name="CF_DMCOPY">Ts!$K$15</definedName>
    <definedName name="CF_DVNCONG">Ts!$K$47</definedName>
    <definedName name="CF_EVDATE">Ts!$N$2</definedName>
    <definedName name="CF_INLEHOSO">Ts!$T$1</definedName>
    <definedName name="CF_LDTR">Ts!$K$40</definedName>
    <definedName name="CF_LMTN">Ts!$K$26</definedName>
    <definedName name="CF_MAUNTCV">Ts!$K$45</definedName>
    <definedName name="CF_MAUNTVL">Ts!$K$46</definedName>
    <definedName name="CF_MAUPKTRA">Ts!$K$44</definedName>
    <definedName name="CF_NEWLINE">Ts!$K$48</definedName>
    <definedName name="CF_PATHGOC">Ts!$E$1</definedName>
    <definedName name="CF_QCLMCV">Ts!$K$36</definedName>
    <definedName name="CF_SWIMG">Ts!$O$7</definedName>
    <definedName name="CF_TDGME">Ts!$K$25</definedName>
    <definedName name="CF_TRATEN">Ts!$K$29</definedName>
    <definedName name="CF_XNDNK">Ts!$K$32</definedName>
    <definedName name="CTXD_DG">'Phan tich vat tu'!$E$5</definedName>
    <definedName name="CTXD_DM">'Phan tich vat tu'!$D$5</definedName>
    <definedName name="CTXD_DMHP">'Phan tich vat tu'!$J$5</definedName>
    <definedName name="CTXD_DV">'Phan tich vat tu'!$H$5</definedName>
    <definedName name="CTXD_G">'Phan tich vat tu'!$K$5</definedName>
    <definedName name="CTXD_HPK">'Phan tich vat tu'!$O$5</definedName>
    <definedName name="CTXD_HS">'Phan tich vat tu'!$L$5</definedName>
    <definedName name="CTXD_ID">'Phan tich vat tu'!$A$5</definedName>
    <definedName name="CTXD_KL">'Phan tich vat tu'!$I$5</definedName>
    <definedName name="CTXD_MSVT">'Phan tich vat tu'!$F$5</definedName>
    <definedName name="CTXD_MV">'Phan tich vat tu'!$C$5</definedName>
    <definedName name="CTXD_STT">'Phan tich vat tu'!$B$5</definedName>
    <definedName name="CTXD_TEN">'Phan tich vat tu'!$G$5</definedName>
    <definedName name="CTXD_TT">'Phan tich vat tu'!$M$5</definedName>
    <definedName name="CTXD_THP">'Phan tich vat tu'!$N$5</definedName>
    <definedName name="DMBB_AB_GIO">'Danh muc NT cong viec'!$AK$6</definedName>
    <definedName name="DMBB_AB_NGAY">'Danh muc NT cong viec'!$AJ$6</definedName>
    <definedName name="DMBB_BBKT">'Danh muc NT cong viec'!$AZ$6</definedName>
    <definedName name="DMBB_DKDBT_GIO">'Danh muc NT cong viec'!$AO$6</definedName>
    <definedName name="DMBB_DKDBT_NGAY">'Danh muc NT cong viec'!$AN$6</definedName>
    <definedName name="DMBB_DOT">'Danh muc NT cong viec'!$I$5</definedName>
    <definedName name="DMBB_DTLMAU">'Danh muc NT cong viec'!$H$5</definedName>
    <definedName name="DMBB_DV">'Danh muc NT cong viec'!$J$5</definedName>
    <definedName name="DMBB_HK_CTNGHI">'Danh muc NT cong viec'!$U$5</definedName>
    <definedName name="DMBB_HK_DMNC">'Danh muc NT cong viec'!$O$5</definedName>
    <definedName name="DMBB_HK_HESO">'Danh muc NT cong viec'!$P$5</definedName>
    <definedName name="DMBB_HK_LIENKET">'Danh muc NT cong viec'!$X$5</definedName>
    <definedName name="DMBB_HK_NCTN">'Danh muc NT cong viec'!$R$5</definedName>
    <definedName name="DMBB_HK_NGAYBD">'Danh muc NT cong viec'!$V$6</definedName>
    <definedName name="DMBB_HK_NGAYKT">'Danh muc NT cong viec'!$W$6</definedName>
    <definedName name="DMBB_HK_TNMAY">'Danh muc NT cong viec'!$Z$6</definedName>
    <definedName name="DMBB_HK_TNNC">'Danh muc NT cong viec'!$Y$6</definedName>
    <definedName name="DMBB_HK_TONGCONG">'Danh muc NT cong viec'!$Q$5</definedName>
    <definedName name="DMBB_HK_TONGNGAY">'Danh muc NT cong viec'!$S$5</definedName>
    <definedName name="DMBB_HK_TONGNGHI">'Danh muc NT cong viec'!$T$5</definedName>
    <definedName name="DMBB_IMG">'Danh muc NT cong viec'!$AR$6</definedName>
    <definedName name="DMBB_KBB">'Danh muc NT cong viec'!$AL$5</definedName>
    <definedName name="DMBB_KL">'Danh muc NT cong viec'!$K$5</definedName>
    <definedName name="DMBB_KH">'Danh muc NT cong viec'!$M$5</definedName>
    <definedName name="DMBB_MACV">'Danh muc NT cong viec'!$D$5</definedName>
    <definedName name="DMBB_MADM">'Danh muc NT cong viec'!$B$5</definedName>
    <definedName name="DMBB_MAHS">'Danh muc NT cong viec'!$F$5</definedName>
    <definedName name="DMBB_MAUKTBT">'Danh muc NT cong viec'!$BD$6</definedName>
    <definedName name="DMBB_MAUNTCV">'Danh muc NT cong viec'!$BB$6</definedName>
    <definedName name="DMBB_MAUTDBT">'Danh muc NT cong viec'!$BE$6</definedName>
    <definedName name="DMBB_MAVUA">'Danh muc NT cong viec'!$C$5</definedName>
    <definedName name="DMBB_MAXDATE">'Danh muc NT cong viec'!$W$4</definedName>
    <definedName name="DMBB_MBKL">'Danh muc NT cong viec'!$BG$5</definedName>
    <definedName name="DMBB_MBNK">'Danh muc NT cong viec'!$BH$5</definedName>
    <definedName name="DMBB_MH">'Danh muc NT cong viec'!$E$5</definedName>
    <definedName name="DMBB_MINDATE">'Danh muc NT cong viec'!$V$4</definedName>
    <definedName name="DMBB_NB_GIO">'Danh muc NT cong viec'!$AG$6</definedName>
    <definedName name="DMBB_NB_NGAY">'Danh muc NT cong viec'!$AF$6</definedName>
    <definedName name="DMBB_ND">'Danh muc NT cong viec'!$G$5</definedName>
    <definedName name="DMBB_PS">'Danh muc NT cong viec'!$AM$5</definedName>
    <definedName name="DMBB_PHIEUYC">'Danh muc NT cong viec'!$AH$6</definedName>
    <definedName name="DMBB_PHIEUYC_GIO">'Danh muc NT cong viec'!$AI$6</definedName>
    <definedName name="DMBB_STT">'Danh muc NT cong viec'!$A$5</definedName>
    <definedName name="DMBB_TC">'Danh muc NT cong viec'!$N$5</definedName>
    <definedName name="DMBB_TC2">'Danh muc NT cong viec'!$AT$6</definedName>
    <definedName name="DMBB_TDDBT_GIO">'Danh muc NT cong viec'!$AQ$6</definedName>
    <definedName name="DMBB_TDDBT_NGAY">'Danh muc NT cong viec'!$AP$6</definedName>
    <definedName name="DMBB_TDKH_BD">'Danh muc NT cong viec'!$BJ$6</definedName>
    <definedName name="DMBB_TDKH_CHAMTD">'Danh muc NT cong viec'!$BL$6</definedName>
    <definedName name="DMBB_TDKH_HT">'Danh muc NT cong viec'!$BK$6</definedName>
    <definedName name="DMBB_TDKH_LYDOCHAMTD">'Danh muc NT cong viec'!$BN$6</definedName>
    <definedName name="DMBB_TDKH_TGTH">'Danh muc NT cong viec'!$BI$6</definedName>
    <definedName name="DMBB_TN_GHICHU">'Danh muc NT cong viec'!$AE$6</definedName>
    <definedName name="DMBB_TN_GIO">'Danh muc NT cong viec'!$AB$6</definedName>
    <definedName name="DMBB_TN_KQ">'Danh muc NT cong viec'!$AC$6</definedName>
    <definedName name="DMBB_TN_NGAY">'Danh muc NT cong viec'!$AA$6</definedName>
    <definedName name="DMBB_TN_SOKQ">'Danh muc NT cong viec'!$AD$6</definedName>
    <definedName name="DMBB_TRANGTHAI">'Danh muc NT cong viec'!$BF$5</definedName>
    <definedName name="DMBB_VT">'Danh muc NT cong viec'!$L$5</definedName>
    <definedName name="DMBB_XNKY">'Danh muc NT cong viec'!$AS$6</definedName>
    <definedName name="DMBB_YKKHAC">'Danh muc NT cong viec'!$AU$6</definedName>
    <definedName name="DMGD_AB_GIO">'Danh muc NT giai doan'!$N$6</definedName>
    <definedName name="DMGD_AB_NG">'Danh muc NT giai doan'!$M$6</definedName>
    <definedName name="DMGD_DOT">'Danh muc NT giai doan'!$F$5</definedName>
    <definedName name="DMGD_HS">'Danh muc NT giai doan'!$D$5</definedName>
    <definedName name="DMGD_IMG">'Danh muc NT giai doan'!$P$6</definedName>
    <definedName name="DMGD_KBB">'Danh muc NT giai doan'!$O$5</definedName>
    <definedName name="DMGD_MATC">'Danh muc NT giai doan'!$G$5</definedName>
    <definedName name="DMGD_MAUNTGD">'Danh muc NT giai doan'!$T$6</definedName>
    <definedName name="DMGD_MAUNTGD_END">'Danh muc NT giai doan'!$X$6</definedName>
    <definedName name="DMGD_MAXDATE">'Danh muc NT giai doan'!$N$3</definedName>
    <definedName name="DMGD_MDM">'Danh muc NT giai doan'!$B$5</definedName>
    <definedName name="DMGD_MHDG">'Danh muc NT giai doan'!$C$5</definedName>
    <definedName name="DMGD_ND">'Danh muc NT giai doan'!$E$5</definedName>
    <definedName name="DMGD_NTNB_GIO">'Danh muc NT giai doan'!$J$6</definedName>
    <definedName name="DMGD_NTNB_NG">'Danh muc NT giai doan'!$I$6</definedName>
    <definedName name="DMGD_STT">'Danh muc NT giai doan'!$A$5</definedName>
    <definedName name="DMGD_TC">'Danh muc NT giai doan'!$H$5</definedName>
    <definedName name="DMGD_TRANGTHAI">'Danh muc NT giai doan'!$Y$5</definedName>
    <definedName name="DMGD_XNKY">'Danh muc NT giai doan'!$Q$6</definedName>
    <definedName name="DMGD_YC">'Danh muc NT giai doan'!$K$6</definedName>
    <definedName name="DMGD_YC_GIO">'Danh muc NT giai doan'!$L$6</definedName>
    <definedName name="DMGD_YKKHAC">'Danh muc NT giai doan'!$R$6</definedName>
    <definedName name="DMHS_HSNT">'Danh muc ho so'!$E$5</definedName>
    <definedName name="DMHS_MCV">'Danh muc ho so'!$B$5</definedName>
    <definedName name="DMHS_ND">'Danh muc ho so'!$C$5</definedName>
    <definedName name="DMHS_NLM">'Danh muc ho so'!$F$5</definedName>
    <definedName name="DMHS_NNT">'Danh muc ho so'!$J$5</definedName>
    <definedName name="DMHS_NNH">'Danh muc ho so'!$D$5</definedName>
    <definedName name="DMHS_PLDOTTT">'Danh muc ho so'!$O$5</definedName>
    <definedName name="DMHS_SMH">'Danh muc ho so'!$K$5</definedName>
    <definedName name="DMHS_STT">'Danh muc ho so'!$A$5</definedName>
    <definedName name="DMHS_TTHS">'Danh muc ho so'!$L$5</definedName>
    <definedName name="DMHSCV">'Danh muc ho so'!$A$15</definedName>
    <definedName name="DMHSGD">'Danh muc ho so'!$A$55</definedName>
    <definedName name="DMHSVL">'Danh muc ho so'!$A$7</definedName>
    <definedName name="DMM_SLG">'Danh muc may'!$C$5</definedName>
    <definedName name="DMM_STT">'Danh muc may'!$A$5</definedName>
    <definedName name="DMM_TEN">'Danh muc may'!$B$5</definedName>
    <definedName name="DMNK_ATLD">'Danh muc nhat ky'!$T$3</definedName>
    <definedName name="DMNK_BPTC">'Danh muc nhat ky'!$O$3</definedName>
    <definedName name="DMNK_CLTC">'Danh muc nhat ky'!$Q$3</definedName>
    <definedName name="DMNK_CTVS">'Danh muc nhat ky'!$S$3</definedName>
    <definedName name="DMNK_CHIEU">'Danh muc nhat ky'!$F$4</definedName>
    <definedName name="DMNK_DATE">'Danh muc nhat ky'!$C$3</definedName>
    <definedName name="DMNK_DAY">'Danh muc nhat ky'!$B$3</definedName>
    <definedName name="DMNK_DEM">'Danh muc nhat ky'!$H$4</definedName>
    <definedName name="DMNK_ID">'Danh muc nhat ky'!$A$3</definedName>
    <definedName name="DMNK_NOTE">'Danh muc nhat ky'!$D$3</definedName>
    <definedName name="DMNK_NXCDT">'Danh muc nhat ky'!$V$3</definedName>
    <definedName name="DMNK_NXGS">'Danh muc nhat ky'!$U$3</definedName>
    <definedName name="DMNK_NHANLUC">'Danh muc nhat ky'!$M$3</definedName>
    <definedName name="DMNK_NHIETDO_CHIEU">'Danh muc nhat ky'!$J$4</definedName>
    <definedName name="DMNK_NHIETDO_DEM">'Danh muc nhat ky'!$L$4</definedName>
    <definedName name="DMNK_NHIETDO_SANG">'Danh muc nhat ky'!$I$4</definedName>
    <definedName name="DMNK_NHIETDO_TOI">'Danh muc nhat ky'!$K$4</definedName>
    <definedName name="DMNK_SANG">'Danh muc nhat ky'!$E$4</definedName>
    <definedName name="DMNK_TBTC">'Danh muc nhat ky'!$N$3</definedName>
    <definedName name="DMNK_TDTH">'Danh muc nhat ky'!$R$3</definedName>
    <definedName name="DMNK_TINHHINH">'Danh muc nhat ky'!$P$3</definedName>
    <definedName name="DMNK_TOI">'Danh muc nhat ky'!$G$4</definedName>
    <definedName name="DMNK_YKNT">'Danh muc nhat ky'!$W$3</definedName>
    <definedName name="DMNL_SLG">'Danh muc nhan luc'!$C$5</definedName>
    <definedName name="DMNL_STT">'Danh muc nhan luc'!$A$5</definedName>
    <definedName name="DMNL_TEN">'Danh muc nhan luc'!$B$5</definedName>
    <definedName name="DMVL_AB_GIO">'Danh muc NT vat lieu'!$V$6</definedName>
    <definedName name="DMVL_AB_NG">'Danh muc NT vat lieu'!$U$6</definedName>
    <definedName name="DMVL_DOT">'Danh muc NT vat lieu'!$H$5</definedName>
    <definedName name="DMVL_DTLMAU">'Danh muc NT vat lieu'!$F$5</definedName>
    <definedName name="DMVL_IMG">'Danh muc NT vat lieu'!$X$6</definedName>
    <definedName name="DMVL_KBB">'Danh muc NT vat lieu'!$W$5</definedName>
    <definedName name="DMVL_LM_GHICHU">'Danh muc NT vat lieu'!$P$6</definedName>
    <definedName name="DMVL_LM_GIO">'Danh muc NT vat lieu'!$M$6</definedName>
    <definedName name="DMVL_LM_KQ">'Danh muc NT vat lieu'!$N$6</definedName>
    <definedName name="DMVL_LM_NG">'Danh muc NT vat lieu'!$L$6</definedName>
    <definedName name="DMVL_LM_SOKQ">'Danh muc NT vat lieu'!$O$6</definedName>
    <definedName name="DMVL_MAHS">'Danh muc NT vat lieu'!$D$5</definedName>
    <definedName name="DMVL_MAUNTVL">'Danh muc NT vat lieu'!$AE$6</definedName>
    <definedName name="DMVL_MAUNTVL_END">'Danh muc NT vat lieu'!$AF$6</definedName>
    <definedName name="DMVL_MAVL">'Danh muc NT vat lieu'!$B$5</definedName>
    <definedName name="DMVL_MAXDATE">'Danh muc NT vat lieu'!$N$4</definedName>
    <definedName name="DMVL_MHDG">'Danh muc NT vat lieu'!$C$5</definedName>
    <definedName name="DMVL_MINDATE">'Danh muc NT vat lieu'!$M$4</definedName>
    <definedName name="DMVL_ND">'Danh muc NT vat lieu'!$E$5</definedName>
    <definedName name="DMVL_NK_NG">'Danh muc NT vat lieu'!$J$6</definedName>
    <definedName name="DMVL_NK_SP">'Danh muc NT vat lieu'!$K$6</definedName>
    <definedName name="DMVL_NTNB_GIO">'Danh muc NT vat lieu'!$R$6</definedName>
    <definedName name="DMVL_NTNB_NG">'Danh muc NT vat lieu'!$Q$6</definedName>
    <definedName name="DMVL_STT">'Danh muc NT vat lieu'!$A$5</definedName>
    <definedName name="DMVL_TC">'Danh muc NT vat lieu'!$I$5</definedName>
    <definedName name="DMVL_TC2">'Danh muc NT vat lieu'!$Y$6</definedName>
    <definedName name="DMVL_TRANGTHAI">'Danh muc NT vat lieu'!$AG$5</definedName>
    <definedName name="DMVL_XNKY">'Danh muc NT vat lieu'!$Z$6</definedName>
    <definedName name="DMVL_XXU">'Danh muc NT vat lieu'!$G$5</definedName>
    <definedName name="DMVL_YC">'Danh muc NT vat lieu'!$S$6</definedName>
    <definedName name="DMVL_YC_GIO">'Danh muc NT vat lieu'!$T$6</definedName>
    <definedName name="DMVL_YKKHAC">'Danh muc NT vat lieu'!$AB$6</definedName>
    <definedName name="DTXD_BP">'Khoi luong'!$R$6</definedName>
    <definedName name="DTXD_CAO">'Khoi luong'!$U$7</definedName>
    <definedName name="DTXD_CLKL">'Khoi luong'!$Z$6</definedName>
    <definedName name="DTXD_DAI">'Khoi luong'!$S$7</definedName>
    <definedName name="DTXD_DM">'Khoi luong'!$D$6</definedName>
    <definedName name="DTXD_DV">'Khoi luong'!$G$6</definedName>
    <definedName name="DTXD_GHC">'Khoi luong'!$Y$6</definedName>
    <definedName name="DTXD_HS">'Khoi luong'!$V$6</definedName>
    <definedName name="DTXD_KL">'Khoi luong'!$H$6</definedName>
    <definedName name="DTXD_KLBP">'Khoi luong'!$W$7</definedName>
    <definedName name="DTXD_KLTB">'Khoi luong'!$X$7</definedName>
    <definedName name="DTXD_M">'Khoi luong'!$Q$7</definedName>
    <definedName name="DTXD_MG">'Khoi luong'!$M$7</definedName>
    <definedName name="DTXD_MH">'Khoi luong'!$E$6</definedName>
    <definedName name="DTXD_MHSNT">'Khoi luong'!$B$6</definedName>
    <definedName name="DTXD_MV">'Khoi luong'!$C$6</definedName>
    <definedName name="DTXD_NC">'Khoi luong'!$P$7</definedName>
    <definedName name="DTXD_NCG">'Khoi luong'!$L$7</definedName>
    <definedName name="DTXD_NGAYNT">'Khoi luong'!$I$6</definedName>
    <definedName name="DTXD_RONG">'Khoi luong'!$T$7</definedName>
    <definedName name="DTXD_STT">'Khoi luong'!$A$6</definedName>
    <definedName name="DTXD_TENCV">'Khoi luong'!$F$6</definedName>
    <definedName name="DTXD_VL">'Khoi luong'!$N$7</definedName>
    <definedName name="DTXD_VLG">'Khoi luong'!$J$7</definedName>
    <definedName name="DTXD_VLP">'Khoi luong'!$O$7</definedName>
    <definedName name="DTXD_VLPG">'Khoi luong'!$K$7</definedName>
    <definedName name="GetColumn">"["&amp;COLUMN()&amp;"]"</definedName>
    <definedName name="HK_A" localSheetId="12">'Nhat ky'!$C$33</definedName>
    <definedName name="HK_A" localSheetId="70">'Nhat ky ATLD'!$C$32</definedName>
    <definedName name="HK_B" localSheetId="12">'Nhat ky'!$C$28</definedName>
    <definedName name="HK_B" localSheetId="70">'Nhat ky ATLD'!$C$34</definedName>
    <definedName name="HK_C" localSheetId="12">'Nhat ky'!$C$31</definedName>
    <definedName name="HK_C" localSheetId="70">'Nhat ky ATLD'!$C$36</definedName>
    <definedName name="HK_CONG" localSheetId="67">'Bao cao ngay'!$R$4</definedName>
    <definedName name="HK_CONG" localSheetId="12">'Nhat ky'!$R$4</definedName>
    <definedName name="HK_CONG" localSheetId="70">'Nhat ky ATLD'!$R$4</definedName>
    <definedName name="HK_D" localSheetId="12">'Nhat ky'!$C$35</definedName>
    <definedName name="HK_D" localSheetId="70">'Nhat ky ATLD'!$C$38</definedName>
    <definedName name="HK_E" localSheetId="12">'Nhat ky'!$C$37</definedName>
    <definedName name="HK_E" localSheetId="70">'Nhat ky ATLD'!$C$40</definedName>
    <definedName name="HK_F" localSheetId="12">'Nhat ky'!$C$39</definedName>
    <definedName name="HK_F" localSheetId="70">'Nhat ky ATLD'!$C$42</definedName>
    <definedName name="HK_G" localSheetId="12">'Nhat ky'!$C$41</definedName>
    <definedName name="HK_NBD" localSheetId="67">'Bao cao ngay'!$Q$2</definedName>
    <definedName name="HK_NBD" localSheetId="12">'Nhat ky'!$Q$2</definedName>
    <definedName name="HK_NBD" localSheetId="70">'Nhat ky ATLD'!$Q$2</definedName>
    <definedName name="HK_NKT" localSheetId="67">'Bao cao ngay'!$R$2</definedName>
    <definedName name="HK_NKT" localSheetId="12">'Nhat ky'!$R$2</definedName>
    <definedName name="HK_NKT" localSheetId="70">'Nhat ky ATLD'!$R$2</definedName>
    <definedName name="HK_NGAY" localSheetId="67">'Bao cao ngay'!$Q$4</definedName>
    <definedName name="HK_NGAY" localSheetId="12">'Nhat ky'!$Q$4</definedName>
    <definedName name="HK_NGAY" localSheetId="70">'Nhat ky ATLD'!$Q$4</definedName>
    <definedName name="HK_NGAYTHUC" localSheetId="67">'Bao cao ngay'!$J$3</definedName>
    <definedName name="HK_NGAYTHUC" localSheetId="12">'Nhat ky'!$J$3</definedName>
    <definedName name="HK_NGAYTHUC" localSheetId="70">'Nhat ky ATLD'!$J$3</definedName>
    <definedName name="HK_SKIPDATE" localSheetId="67">'Bao cao ngay'!$P$1</definedName>
    <definedName name="HK_SKIPDATE" localSheetId="12">'Nhat ky'!$P$1</definedName>
    <definedName name="HK_SKIPDATE" localSheetId="70">'Nhat ky ATLD'!$P$1</definedName>
    <definedName name="KL_GD_BPGN">'KL hoan thanh'!$H$6</definedName>
    <definedName name="KL_GD_DV">'KL hoan thanh'!$G$6</definedName>
    <definedName name="KL_GD_KLCL" localSheetId="25">'KL hoan thanh'!$S$6</definedName>
    <definedName name="KL_GD_KLHD" localSheetId="25">'KL hoan thanh'!$P$6</definedName>
    <definedName name="KL_GD_KLHT">'KL hoan thanh'!$O$7</definedName>
    <definedName name="KL_GD_KLKN" localSheetId="25">'KL hoan thanh'!$R$6</definedName>
    <definedName name="KL_GD_KLKT" localSheetId="25">'KL hoan thanh'!$Q$6</definedName>
    <definedName name="KL_GD_KLP">'KL hoan thanh'!$L$6</definedName>
    <definedName name="KL_GD_KTC">'KL hoan thanh'!$K$7</definedName>
    <definedName name="KL_GD_KTD">'KL hoan thanh'!$I$7</definedName>
    <definedName name="KL_GD_KTR">'KL hoan thanh'!$J$7</definedName>
    <definedName name="KL_GD_KHPS">'KL hoan thanh'!$U$6</definedName>
    <definedName name="KL_GD_MDG">'KL hoan thanh'!$E$6</definedName>
    <definedName name="KL_GD_MDM">'KL hoan thanh'!$D$6</definedName>
    <definedName name="KL_GD_MH">'KL hoan thanh'!$B$6</definedName>
    <definedName name="KL_GD_MV">'KL hoan thanh'!$C$6</definedName>
    <definedName name="KL_GD_SP">'KL hoan thanh'!$M$6</definedName>
    <definedName name="KL_GD_STT">'KL hoan thanh'!$A$6</definedName>
    <definedName name="KL_GD_TEN">'KL hoan thanh'!$F$6</definedName>
    <definedName name="KL_GD_TLHT">'KL hoan thanh'!$T$6</definedName>
    <definedName name="KTBT_TPK1" localSheetId="20">'BB kiem tra betong'!$C$21</definedName>
    <definedName name="KYBB_COL_END">'Ky bien ban'!$H$1</definedName>
    <definedName name="KYBB_NT_POS">'Ky bien ban'!$I$31</definedName>
    <definedName name="List_CDT">OFFSET('Thong tin'!$E$14,0,0,COUNTA('Thong tin'!$E$14:$E$22),1)</definedName>
    <definedName name="List_NDT">OFFSET('Thong tin'!$E$26,0,0,COUNTA('Thong tin'!$E$26:$E$34),1)</definedName>
    <definedName name="List_NTTC">OFFSET('Thong tin'!$E$66,0,0,COUNTA('Thong tin'!$E$66:$E$73),1)</definedName>
    <definedName name="List_Tke">OFFSET('Thong tin'!$E$90,0,0,COUNTA('Thong tin'!$E$90:$E$93),1)</definedName>
    <definedName name="List_TVGS">OFFSET('Thong tin'!$E$53,0,0,COUNTA('Thong tin'!$E$53:$E$59),1)</definedName>
    <definedName name="List_TVQLDA">OFFSET('Thong tin'!$E$109,0,0,COUNTA('Thong tin'!$E$109:$E$119),1)</definedName>
    <definedName name="LMCV_TPK1" localSheetId="16">'Lay mau TN'!$C$21</definedName>
    <definedName name="LMTN_DT" localSheetId="16">'Lay mau TN'!$D$16</definedName>
    <definedName name="LMTN_HNNGAY" localSheetId="16">'Lay mau TN'!$AC$4</definedName>
    <definedName name="LMTN_IMAGE" localSheetId="16">'Lay mau TN'!$D$20</definedName>
    <definedName name="LMTN_NSX" localSheetId="16">'Lay mau TN'!$M$36</definedName>
    <definedName name="LMTN_NSX" localSheetId="30">'Lay mau VL'!$C$32</definedName>
    <definedName name="LMTN_NSX" localSheetId="31">'NT noi bo vat lieu'!$C$40</definedName>
    <definedName name="LMTN_NSX" localSheetId="33">'NT vat lieu'!$C$49</definedName>
    <definedName name="LMTN_NSX" localSheetId="32">'YCNT vat lieu'!$C$23</definedName>
    <definedName name="LMTN_SOBB" localSheetId="16">'Lay mau TN'!$C$5</definedName>
    <definedName name="LMTN_TENMAU" localSheetId="16">'Lay mau TN'!$I$31</definedName>
    <definedName name="LMTN_TGBD" localSheetId="16">'Lay mau TN'!$G$32</definedName>
    <definedName name="LMTN_TGKT" localSheetId="16">'Lay mau TN'!$G$33</definedName>
    <definedName name="LMTN_VT" localSheetId="16">'Lay mau TN'!$H$18</definedName>
    <definedName name="LMVL_HNNGAY" localSheetId="30">'Lay mau VL'!$AC$4</definedName>
    <definedName name="LMVL_SOBB" localSheetId="30">'Lay mau VL'!$C$5</definedName>
    <definedName name="LMVL_TPK1" localSheetId="30">'Lay mau VL'!$C$18</definedName>
    <definedName name="MAUVL_BB" localSheetId="30">'Lay mau VL'!$AD$5</definedName>
    <definedName name="MAUVL_BD" localSheetId="30">'Lay mau VL'!$G$29</definedName>
    <definedName name="MAUVL_DV" localSheetId="30">'Lay mau VL'!$J$36</definedName>
    <definedName name="MAUVL_GCH" localSheetId="30">'Lay mau VL'!$Z$36</definedName>
    <definedName name="MAUVL_GD" localSheetId="30">'Lay mau VL'!$G$12</definedName>
    <definedName name="MAUVL_IMAGE" localSheetId="30">'Lay mau VL'!$D$17</definedName>
    <definedName name="MAUVL_KL" localSheetId="30">'Lay mau VL'!$L$36</definedName>
    <definedName name="MAUVL_KT" localSheetId="30">'Lay mau VL'!$G$30</definedName>
    <definedName name="MAUVL_MAC" localSheetId="30">'Lay mau VL'!$P$36</definedName>
    <definedName name="MAUVL_NA" localSheetId="30">'Lay mau VL'!$G$11</definedName>
    <definedName name="MAUVL_ND" localSheetId="30">'Lay mau VL'!$D$36</definedName>
    <definedName name="MAUVL_SLO" localSheetId="30">'Lay mau VL'!$S$36</definedName>
    <definedName name="MAUVL_SLU" localSheetId="30">'Lay mau VL'!$V$36</definedName>
    <definedName name="MAUVL_STT" localSheetId="30">'Lay mau VL'!$C$35</definedName>
    <definedName name="MAUVL_TC" localSheetId="30">'Lay mau VL'!$D$42</definedName>
    <definedName name="MAUVL_TENMAU" localSheetId="30">'Lay mau VL'!$I$31</definedName>
    <definedName name="MAUVL_VL" localSheetId="30">'Lay mau VL'!$M$16</definedName>
    <definedName name="NBCV_TPK1" localSheetId="17">'NT noi bo cong viec'!$C$21</definedName>
    <definedName name="NBGD_HM" localSheetId="37">'NT noi bo giai doan'!$G$11</definedName>
    <definedName name="NBGD_TPK1" localSheetId="37">'NT noi bo giai doan'!$C$17</definedName>
    <definedName name="NBVL_TPK1" localSheetId="31">'NT noi bo vat lieu'!$C$18</definedName>
    <definedName name="NKY_ATLD_DAT" localSheetId="67">'Bao cao ngay'!$K$45</definedName>
    <definedName name="NKY_ATLD_KODAT" localSheetId="67">'Bao cao ngay'!$K$46</definedName>
    <definedName name="NKY_BANGNL_CL1" localSheetId="70">'Nhat ky ATLD'!$D$18</definedName>
    <definedName name="NKY_BANGNL_CL1">'Nhat ky'!$D$15</definedName>
    <definedName name="NKY_BANGNL_CL2" localSheetId="70">'Nhat ky ATLD'!$G$18</definedName>
    <definedName name="NKY_BANGNL_CL2">'Nhat ky'!$G$15</definedName>
    <definedName name="NKY_BANGNL_CL3" localSheetId="70">'Nhat ky ATLD'!$J$18</definedName>
    <definedName name="NKY_BANGNL_CL3">'Nhat ky'!$J$15</definedName>
    <definedName name="NKY_BANGNL_CL4" localSheetId="70">'Nhat ky ATLD'!$M$18</definedName>
    <definedName name="NKY_BANGNL_CL4">'Nhat ky'!$M$15</definedName>
    <definedName name="NKY_BANGNL_TT" localSheetId="12">'Nhat ky'!$C$15</definedName>
    <definedName name="NKY_BANGNL_TT" localSheetId="70">'Nhat ky ATLD'!$C$18</definedName>
    <definedName name="NKY_BANGTB_CL1" localSheetId="70">'Nhat ky ATLD'!$D$26</definedName>
    <definedName name="NKY_BANGTB_CL1">'Nhat ky'!$D$23</definedName>
    <definedName name="NKY_BANGTB_CL2" localSheetId="70">'Nhat ky ATLD'!$K$26</definedName>
    <definedName name="NKY_BANGTB_CL2">'Nhat ky'!$K$23</definedName>
    <definedName name="NKY_BANGTB_CL3" localSheetId="70">'Nhat ky ATLD'!$M$26</definedName>
    <definedName name="NKY_BANGTB_CL3">'Nhat ky'!$M$23</definedName>
    <definedName name="NKY_BANGTB_TT" localSheetId="12">'Nhat ky'!$C$23</definedName>
    <definedName name="NKY_BANGTB_TT" localSheetId="70">'Nhat ky ATLD'!$C$26</definedName>
    <definedName name="NKY_BAOCAO" localSheetId="67">'Bao cao ngay'!$C$11</definedName>
    <definedName name="NKY_BTB_DVT" localSheetId="67">'Bao cao ngay'!$H$20</definedName>
    <definedName name="NKY_BTB_DVT2" localSheetId="67">'Bao cao ngay'!$O$20</definedName>
    <definedName name="NKY_BTB_KLG" localSheetId="67">'Bao cao ngay'!$F$20</definedName>
    <definedName name="NKY_BTB_KLG2" localSheetId="67">'Bao cao ngay'!$M$20</definedName>
    <definedName name="NKY_BTB_TEN" localSheetId="67">'Bao cao ngay'!$D$20</definedName>
    <definedName name="NKY_BTB_TEN2" localSheetId="67">'Bao cao ngay'!$J$20</definedName>
    <definedName name="NKY_BTB_TT" localSheetId="67">'Bao cao ngay'!$C$20</definedName>
    <definedName name="NKY_BTB_TT2" localSheetId="67">'Bao cao ngay'!$I$20</definedName>
    <definedName name="NKY_CT_1" localSheetId="12">'Nhat ky'!$C$46</definedName>
    <definedName name="NKY_CT_10" localSheetId="12">'Nhat ky'!$C$64</definedName>
    <definedName name="NKY_CT_2" localSheetId="12">'Nhat ky'!$C$48</definedName>
    <definedName name="NKY_CT_3" localSheetId="12">'Nhat ky'!$C$50</definedName>
    <definedName name="NKY_CT_4" localSheetId="12">'Nhat ky'!$C$52</definedName>
    <definedName name="NKY_CT_5" localSheetId="12">'Nhat ky'!$C$54</definedName>
    <definedName name="NKY_CT_6" localSheetId="12">'Nhat ky'!$C$56</definedName>
    <definedName name="NKY_CT_7" localSheetId="12">'Nhat ky'!$C$58</definedName>
    <definedName name="NKY_CT_8" localSheetId="12">'Nhat ky'!$C$60</definedName>
    <definedName name="NKY_CT_9" localSheetId="12">'Nhat ky'!$C$62</definedName>
    <definedName name="NKY_CT_CHECK1" localSheetId="12">'Nhat ky'!$I$46</definedName>
    <definedName name="NKY_CT_CHECK2" localSheetId="12">'Nhat ky'!$L$46</definedName>
    <definedName name="NKY_CT_CHECK3" localSheetId="12">'Nhat ky'!$O$46</definedName>
    <definedName name="NKY_CVTT_DVT" localSheetId="67">'Bao cao ngay'!$M$52</definedName>
    <definedName name="NKY_CVTT_HTHANH" localSheetId="67">'Bao cao ngay'!$N$52</definedName>
    <definedName name="NKY_CVTT_LKENAY" localSheetId="67">'Bao cao ngay'!$K$53</definedName>
    <definedName name="NKY_CVTT_LKNOW" localSheetId="67">'Bao cao ngay'!$H$53</definedName>
    <definedName name="NKY_CVTT_NTH" localSheetId="67">'Bao cao ngay'!$O$52</definedName>
    <definedName name="NKY_CVTT_TEN" localSheetId="67">'Bao cao ngay'!$D$52</definedName>
    <definedName name="NKY_CVTT_TT" localSheetId="67">'Bao cao ngay'!$C$52</definedName>
    <definedName name="NKY_CVTT_TTOAN" localSheetId="67">'Bao cao ngay'!$G$53</definedName>
    <definedName name="NKY_CVTT_THIEN" localSheetId="67">'Bao cao ngay'!$I$53</definedName>
    <definedName name="NKY_END" localSheetId="67">'Bao cao ngay'!$C$99</definedName>
    <definedName name="NKY_END" localSheetId="12">'Nhat ky'!$C$73</definedName>
    <definedName name="NKY_END" localSheetId="70">'Nhat ky ATLD'!$C$69</definedName>
    <definedName name="NKY_END2" localSheetId="67">'Bao cao ngay'!$C$93</definedName>
    <definedName name="NKY_END2" localSheetId="12">'Nhat ky'!$C$67</definedName>
    <definedName name="NKY_END2" localSheetId="70">'Nhat ky ATLD'!$C$64</definedName>
    <definedName name="NKY_IMAGE" localSheetId="67">'Bao cao ngay'!$C$82</definedName>
    <definedName name="NKY_IMAGE" localSheetId="12">'Nhat ky'!$C$65</definedName>
    <definedName name="NKY_KIENNGHI" localSheetId="67">'Bao cao ngay'!$C$77</definedName>
    <definedName name="NKY_KHNT_TEN" localSheetId="67">'Bao cao ngay'!$D$66</definedName>
    <definedName name="NKY_KHNT_TIME" localSheetId="67">'Bao cao ngay'!$H$66</definedName>
    <definedName name="NKY_KHNT_TPK" localSheetId="67">'Bao cao ngay'!$M$66</definedName>
    <definedName name="NKY_KHNT_TT" localSheetId="67">'Bao cao ngay'!$C$66</definedName>
    <definedName name="NKY_NL_NOW" localSheetId="67">'Bao cao ngay'!$H$39</definedName>
    <definedName name="NKY_NL_NOW2" localSheetId="67">'Bao cao ngay'!$O$39</definedName>
    <definedName name="NKY_NL_TEN" localSheetId="67">'Bao cao ngay'!$D$39</definedName>
    <definedName name="NKY_NL_TEN2" localSheetId="67">'Bao cao ngay'!$J$39</definedName>
    <definedName name="NKY_NL_TIMENG" localSheetId="67">'Bao cao ngay'!$G$39</definedName>
    <definedName name="NKY_NL_TIMENG2" localSheetId="67">'Bao cao ngay'!$N$39</definedName>
    <definedName name="NKY_NL_TIMETG" localSheetId="67">'Bao cao ngay'!$F$39</definedName>
    <definedName name="NKY_NL_TIMETG2" localSheetId="67">'Bao cao ngay'!$M$39</definedName>
    <definedName name="NKY_NL_TT" localSheetId="67">'Bao cao ngay'!$C$39</definedName>
    <definedName name="NKY_NL_TT2" localSheetId="67">'Bao cao ngay'!$I$39</definedName>
    <definedName name="NKY_NHANLUC" localSheetId="12">'Nhat ky'!$C$12</definedName>
    <definedName name="NKY_NHANLUC" localSheetId="70">'Nhat ky ATLD'!$C$15</definedName>
    <definedName name="NKY_SBTB_DVT" localSheetId="67">'Bao cao ngay'!$H$27</definedName>
    <definedName name="NKY_SBTB_DVT2" localSheetId="67">'Bao cao ngay'!$O$27</definedName>
    <definedName name="NKY_SBTB_KLG" localSheetId="67">'Bao cao ngay'!$F$27</definedName>
    <definedName name="NKY_SBTB_KLG2" localSheetId="67">'Bao cao ngay'!$M$27</definedName>
    <definedName name="NKY_SBTB_TEN" localSheetId="67">'Bao cao ngay'!$D$27</definedName>
    <definedName name="NKY_SBTB_TEN2" localSheetId="67">'Bao cao ngay'!$J$27</definedName>
    <definedName name="NKY_SBTB_TT" localSheetId="67">'Bao cao ngay'!$C$27</definedName>
    <definedName name="NKY_SBTB_TT2" localSheetId="67">'Bao cao ngay'!$I$27</definedName>
    <definedName name="NKY_SCVTT_DVT" localSheetId="67">'Bao cao ngay'!$M$59</definedName>
    <definedName name="NKY_SCVTT_HTHANH" localSheetId="67">'Bao cao ngay'!$N$59</definedName>
    <definedName name="NKY_SCVTT_LKENAY" localSheetId="67">'Bao cao ngay'!$K$60</definedName>
    <definedName name="NKY_SCVTT_LKNOW" localSheetId="67">'Bao cao ngay'!$H$60</definedName>
    <definedName name="NKY_SCVTT_NTH" localSheetId="67">'Bao cao ngay'!$O$59</definedName>
    <definedName name="NKY_SCVTT_TEN" localSheetId="67">'Bao cao ngay'!$D$59</definedName>
    <definedName name="NKY_SCVTT_TT" localSheetId="67">'Bao cao ngay'!$C$59</definedName>
    <definedName name="NKY_SCVTT_TTOAN" localSheetId="67">'Bao cao ngay'!$G$60</definedName>
    <definedName name="NKY_SCVTT_THIEN" localSheetId="67">'Bao cao ngay'!$I$60</definedName>
    <definedName name="NKY_SCHH">'Nhat ky'!$C$42</definedName>
    <definedName name="NKY_SKHNT_TEN" localSheetId="67">'Bao cao ngay'!$D$72</definedName>
    <definedName name="NKY_SKHNT_TIME" localSheetId="67">'Bao cao ngay'!$H$72</definedName>
    <definedName name="NKY_SKHNT_TPK" localSheetId="67">'Bao cao ngay'!$M$72</definedName>
    <definedName name="NKY_SKHNT_TT" localSheetId="67">'Bao cao ngay'!$C$72</definedName>
    <definedName name="NKY_TBHH_DVT" localSheetId="67">'Bao cao ngay'!$H$33</definedName>
    <definedName name="NKY_TBHH_DVT2" localSheetId="67">'Bao cao ngay'!$O$33</definedName>
    <definedName name="NKY_TBHH_KLG" localSheetId="67">'Bao cao ngay'!$F$33</definedName>
    <definedName name="NKY_TBHH_KLG2" localSheetId="67">'Bao cao ngay'!$M$33</definedName>
    <definedName name="NKY_TBHH_TEN" localSheetId="67">'Bao cao ngay'!$D$33</definedName>
    <definedName name="NKY_TBHH_TEN2" localSheetId="67">'Bao cao ngay'!$J$33</definedName>
    <definedName name="NKY_TBHH_TT" localSheetId="67">'Bao cao ngay'!$C$33</definedName>
    <definedName name="NKY_TBHH_TT2" localSheetId="67">'Bao cao ngay'!$I$33</definedName>
    <definedName name="NKY_TBTHICONG" localSheetId="12">'Nhat ky'!$C$20</definedName>
    <definedName name="NKY_TBTHICONG" localSheetId="70">'Nhat ky ATLD'!$C$23</definedName>
    <definedName name="NKY_TT_CHIEU" localSheetId="67">'Bao cao ngay'!$G$45</definedName>
    <definedName name="NKY_TT_CHIEU" localSheetId="12">'Nhat ky'!$G$7</definedName>
    <definedName name="NKY_TT_CHIEU" localSheetId="70">'Nhat ky ATLD'!$G$8</definedName>
    <definedName name="NKY_TT_DEM" localSheetId="12">'Nhat ky'!$M$7</definedName>
    <definedName name="NKY_TT_DEM" localSheetId="70">'Nhat ky ATLD'!$M$8</definedName>
    <definedName name="NKY_TT_DKIEN" localSheetId="12">'Nhat ky'!$C$8</definedName>
    <definedName name="NKY_TT_DKIEN" localSheetId="70">'Nhat ky ATLD'!$C$9</definedName>
    <definedName name="NKY_TT_NDO" localSheetId="12">'Nhat ky'!$C$9</definedName>
    <definedName name="NKY_TT_NDO" localSheetId="70">'Nhat ky ATLD'!$C$10</definedName>
    <definedName name="NKY_TT_SANG" localSheetId="67">'Bao cao ngay'!$F$45</definedName>
    <definedName name="NKY_TT_SANG" localSheetId="12">'Nhat ky'!$E$7</definedName>
    <definedName name="NKY_TT_SANG" localSheetId="70">'Nhat ky ATLD'!$E$8</definedName>
    <definedName name="NKY_TT_TOI" localSheetId="67">'Bao cao ngay'!$H$45</definedName>
    <definedName name="NKY_TT_TOI" localSheetId="12">'Nhat ky'!$J$7</definedName>
    <definedName name="NKY_TT_TOI" localSheetId="70">'Nhat ky ATLD'!$J$8</definedName>
    <definedName name="NKY_THTC">'Nhat ky'!$C$27</definedName>
    <definedName name="NKY_YKKHAC" localSheetId="67">'Bao cao ngay'!$I$47</definedName>
    <definedName name="NLM_BB" localSheetId="16">'Lay mau TN'!$AD$5</definedName>
    <definedName name="NLM_GD" localSheetId="16">'Lay mau TN'!$G$12</definedName>
    <definedName name="NLMHM" localSheetId="16">'Lay mau TN'!$G$11</definedName>
    <definedName name="NTCV_BB" localSheetId="19">'NT cong viec'!$AD$5</definedName>
    <definedName name="NTCV_BD" localSheetId="19">'NT cong viec'!$G$29</definedName>
    <definedName name="NTCV_CLCV" localSheetId="19">'NT cong viec'!$D$55</definedName>
    <definedName name="NTCV_DAT" localSheetId="19">'NT cong viec'!$Y$55</definedName>
    <definedName name="NTCV_DINHKEM" localSheetId="19">'NT cong viec'!$M$85</definedName>
    <definedName name="NTCV_DT" localSheetId="19">'NT cong viec'!$D$16</definedName>
    <definedName name="NTCV_GD" localSheetId="19">'NT cong viec'!$G$12</definedName>
    <definedName name="NTCV_IMAGE" localSheetId="19">'NT cong viec'!$D$20</definedName>
    <definedName name="NTCV_KODAT" localSheetId="19">'NT cong viec'!$AB$55</definedName>
    <definedName name="NTCV_KT" localSheetId="19">'NT cong viec'!$G$30</definedName>
    <definedName name="NTCV_KH" localSheetId="19">'NT cong viec'!$R$39</definedName>
    <definedName name="NTCV_NA" localSheetId="19">'NT cong viec'!$G$11</definedName>
    <definedName name="NTCV_PP" localSheetId="19">'NT cong viec'!$N$55</definedName>
    <definedName name="NTCV_STT" localSheetId="19">'NT cong viec'!$C$55</definedName>
    <definedName name="NTCV_TC" localSheetId="19">'NT cong viec'!$D$43</definedName>
    <definedName name="NTCV_TPK1" localSheetId="19">'NT cong viec'!$C$21</definedName>
    <definedName name="NTCV_VT" localSheetId="19">'NT cong viec'!$H$18</definedName>
    <definedName name="NTGD_BB" localSheetId="39">'NT giai doan'!$AD$5</definedName>
    <definedName name="NTGD_BD" localSheetId="39">'NT giai doan'!$G$25</definedName>
    <definedName name="NTGD_DT" localSheetId="39">'NT giai doan'!$D$15</definedName>
    <definedName name="NTGD_HM" localSheetId="39">'NT giai doan'!$G$11</definedName>
    <definedName name="NTGD_IMAGE" localSheetId="39">'NT giai doan'!$D$16</definedName>
    <definedName name="NTGD_KT" localSheetId="39">'NT giai doan'!$G$26</definedName>
    <definedName name="NTGD_TC" localSheetId="39">'NT giai doan'!$D$37</definedName>
    <definedName name="NTGD_TPK1" localSheetId="39">'NT giai doan'!$C$17</definedName>
    <definedName name="NTNB_BB" localSheetId="20">'BB kiem tra betong'!$AD$5</definedName>
    <definedName name="NTNB_BD" localSheetId="17">'NT noi bo cong viec'!$G$29</definedName>
    <definedName name="NTNB_CCC_KTBT" localSheetId="21">'BB theo doi betong'!$D$34</definedName>
    <definedName name="NTNB_CCC_LM" localSheetId="21">'BB theo doi betong'!$D$33</definedName>
    <definedName name="NTNB_CL" localSheetId="17">'NT noi bo cong viec'!$D$52</definedName>
    <definedName name="NTNB_DAT" localSheetId="17">'NT noi bo cong viec'!$Y$52</definedName>
    <definedName name="NTNB_DT" localSheetId="17">'NT noi bo cong viec'!$D$16</definedName>
    <definedName name="NTNB_GD" localSheetId="20">'BB kiem tra betong'!$G$12</definedName>
    <definedName name="NTNB_HM" localSheetId="21">'BB theo doi betong'!$G$11</definedName>
    <definedName name="NTNB_HM" localSheetId="17">'NT noi bo cong viec'!$G$11</definedName>
    <definedName name="NTNB_HNNGAY" localSheetId="21">'BB theo doi betong'!$AC$4</definedName>
    <definedName name="NTNB_IMAGE" localSheetId="17">'NT noi bo cong viec'!$D$20</definedName>
    <definedName name="NTNB_KODAT" localSheetId="17">'NT noi bo cong viec'!$AB$52</definedName>
    <definedName name="NTNB_KT" localSheetId="17">'NT noi bo cong viec'!$G$30</definedName>
    <definedName name="NTNB_KH" localSheetId="17">'NT noi bo cong viec'!$D$36</definedName>
    <definedName name="NTNB_PP" localSheetId="17">'NT noi bo cong viec'!$N$52</definedName>
    <definedName name="NTNB_SOBB" localSheetId="21">'BB theo doi betong'!$C$5</definedName>
    <definedName name="NTNB_STT" localSheetId="17">'NT noi bo cong viec'!$C$52</definedName>
    <definedName name="NTNB_TC" localSheetId="17">'NT noi bo cong viec'!$D$39</definedName>
    <definedName name="NTNB_VT" localSheetId="17">'NT noi bo cong viec'!$H$18</definedName>
    <definedName name="NTNBCVGD" localSheetId="17">'NT noi bo cong viec'!$G$12</definedName>
    <definedName name="NTNBCVGD_BB" localSheetId="17">'NT noi bo cong viec'!$AD$5</definedName>
    <definedName name="NTNBGD" localSheetId="21">'BB theo doi betong'!$G$12</definedName>
    <definedName name="NTNBGD_BB" localSheetId="21">'BB theo doi betong'!$AD$5</definedName>
    <definedName name="NTNBGD_BD" localSheetId="37">'NT noi bo giai doan'!$G$25</definedName>
    <definedName name="NTNBGD_DT" localSheetId="37">'NT noi bo giai doan'!$D$15</definedName>
    <definedName name="NTNBGD_IMAGE" localSheetId="37">'NT noi bo giai doan'!$D$16</definedName>
    <definedName name="NTNBGD_KT" localSheetId="37">'NT noi bo giai doan'!$G$26</definedName>
    <definedName name="NTNBGD_TC" localSheetId="37">'NT noi bo giai doan'!$D$34</definedName>
    <definedName name="NTNBGDG_BB" localSheetId="37">'NT noi bo giai doan'!$AD$5</definedName>
    <definedName name="NTNBVL_BB" localSheetId="31">'NT noi bo vat lieu'!$AD$5</definedName>
    <definedName name="NTNBVL_BD" localSheetId="31">'NT noi bo vat lieu'!$G$26</definedName>
    <definedName name="NTNBVL_DT" localSheetId="31">'NT noi bo vat lieu'!$D$16</definedName>
    <definedName name="NTNBVL_DV" localSheetId="31">'NT noi bo vat lieu'!$J$43</definedName>
    <definedName name="NTNBVL_GCH" localSheetId="31">'NT noi bo vat lieu'!$Z$43</definedName>
    <definedName name="NTNBVL_GD" localSheetId="31">'NT noi bo vat lieu'!$G$12</definedName>
    <definedName name="NTNBVL_HM" localSheetId="31">'NT noi bo vat lieu'!$G$11</definedName>
    <definedName name="NTNBVL_IMAGE" localSheetId="31">'NT noi bo vat lieu'!$D$17</definedName>
    <definedName name="NTNBVL_KL" localSheetId="31">'NT noi bo vat lieu'!$L$43</definedName>
    <definedName name="NTNBVL_KT" localSheetId="31">'NT noi bo vat lieu'!$G$27</definedName>
    <definedName name="NTNBVL_MAC" localSheetId="31">'NT noi bo vat lieu'!$P$43</definedName>
    <definedName name="NTNBVL_ND" localSheetId="31">'NT noi bo vat lieu'!$D$43</definedName>
    <definedName name="NTNBVL_NTN" localSheetId="31">'NT noi bo vat lieu'!$V$43</definedName>
    <definedName name="NTNBVL_SLO" localSheetId="31">'NT noi bo vat lieu'!$S$43</definedName>
    <definedName name="NTNBVL_STT" localSheetId="31">'NT noi bo vat lieu'!$C$43</definedName>
    <definedName name="NTNBVL_TC" localSheetId="31">'NT noi bo vat lieu'!$D$37</definedName>
    <definedName name="NTVL_BB" localSheetId="33">'NT vat lieu'!$AD$5</definedName>
    <definedName name="NTVL_BD" localSheetId="33">'NT vat lieu'!$G$26</definedName>
    <definedName name="NTVL_DT" localSheetId="33">'NT vat lieu'!$D$16</definedName>
    <definedName name="NTVL_DV" localSheetId="33">'NT vat lieu'!$J$52</definedName>
    <definedName name="NTVL_GCH" localSheetId="33">'NT vat lieu'!$Z$52</definedName>
    <definedName name="NTVL_GD" localSheetId="33">'NT vat lieu'!$G$12</definedName>
    <definedName name="NTVL_HM" localSheetId="33">'NT vat lieu'!$G$11</definedName>
    <definedName name="NTVL_IMAGE" localSheetId="33">'NT vat lieu'!$D$17</definedName>
    <definedName name="NTVL_KL" localSheetId="33">'NT vat lieu'!$L$52</definedName>
    <definedName name="NTVL_KT" localSheetId="33">'NT vat lieu'!$G$27</definedName>
    <definedName name="NTVL_MAC" localSheetId="33">'NT vat lieu'!$P$52</definedName>
    <definedName name="NTVL_ND" localSheetId="33">'NT vat lieu'!$D$52</definedName>
    <definedName name="NTVL_NTN" localSheetId="33">'NT vat lieu'!$V$52</definedName>
    <definedName name="NTVL_SLO" localSheetId="33">'NT vat lieu'!$S$52</definedName>
    <definedName name="NTVL_STT" localSheetId="33">'NT vat lieu'!$C$52</definedName>
    <definedName name="NTVL_TC" localSheetId="33">'NT vat lieu'!$D$39</definedName>
    <definedName name="NTVL_TPK1" localSheetId="33">'NT vat lieu'!$C$18</definedName>
    <definedName name="NHTC_GC">'Tieu chuan'!$F$3</definedName>
    <definedName name="NHTC_MA">'Tieu chuan'!$C$3</definedName>
    <definedName name="NHTC_OPEN">'Tieu chuan'!$E$3</definedName>
    <definedName name="NHTC_STT">'Tieu chuan'!$A$3</definedName>
    <definedName name="NHTC_TC">'Tieu chuan'!$D$3</definedName>
    <definedName name="NHTC_TEN">'Tieu chuan'!$B$3</definedName>
    <definedName name="PATH_IMAGE_EDIT" localSheetId="0">Ts!$K$70</definedName>
    <definedName name="PercentComplete">PercentCompleteBeyond*PeriodInPlan</definedName>
    <definedName name="PercentCompleteBeyond">('Tien do TV'!A$7=MEDIAN('Tien do TV'!A$7,'Tien do TV'!$J1,'Tien do TV'!$J1+'Tien do TV'!$K1)*('Tien do TV'!$J1&gt;0))*(('Tien do TV'!A$7&lt;(INT('Tien do TV'!$J1+'Tien do TV'!$K1*'Tien do TV'!$L1)))+('Tien do TV'!A$7='Tien do TV'!$J1))*('Tien do TV'!$L1&gt;0)</definedName>
    <definedName name="PeriodInActual">'Tien do TV'!A$7=MEDIAN('Tien do TV'!A$7,'Tien do TV'!$J1,'Tien do TV'!$J1+'Tien do TV'!$K1-1)</definedName>
    <definedName name="PeriodInPlan">'Tien do TV'!A$7=MEDIAN('Tien do TV'!A$7,'Tien do TV'!$F1,'Tien do TV'!$F1+'Tien do TV'!$G1-1)</definedName>
    <definedName name="Plan">PeriodInPlan*('Tien do TV'!$F1&gt;0)</definedName>
    <definedName name="PR_BBKT" localSheetId="20">'BB kiem tra betong'!$C$67</definedName>
    <definedName name="PR_BBKT2" localSheetId="20">'BB kiem tra betong'!$C$62</definedName>
    <definedName name="PR_BBTD" localSheetId="21">'BB theo doi betong'!$C$59</definedName>
    <definedName name="PR_BBTD2" localSheetId="21">'BB theo doi betong'!$C$54</definedName>
    <definedName name="PR_LMTN" localSheetId="16">'Lay mau TN'!$C$57</definedName>
    <definedName name="PR_LMTN2" localSheetId="16">'Lay mau TN'!$C$52</definedName>
    <definedName name="PR_LMVL" localSheetId="30">'Lay mau VL'!$C$51</definedName>
    <definedName name="PR_LMVL2" localSheetId="30">'Lay mau VL'!$C$46</definedName>
    <definedName name="PR_NTCV" localSheetId="19">'NT cong viec'!$C$86</definedName>
    <definedName name="PR_NTCV2" localSheetId="19">'NT cong viec'!$C$75</definedName>
    <definedName name="PR_NTGD" localSheetId="39">'NT giai doan'!$C$82</definedName>
    <definedName name="PR_NTGD2" localSheetId="39">'NT giai doan'!$C$71</definedName>
    <definedName name="PR_NTNB" localSheetId="17">'NT noi bo cong viec'!$C$78</definedName>
    <definedName name="PR_NTNB2" localSheetId="17">'NT noi bo cong viec'!$C$73</definedName>
    <definedName name="PR_NTNBGD" localSheetId="37">'NT noi bo giai doan'!$C$73</definedName>
    <definedName name="PR_NTNBGD2" localSheetId="37">'NT noi bo giai doan'!$C$66</definedName>
    <definedName name="PR_NTNBVL" localSheetId="31">'NT noi bo vat lieu'!$C$57</definedName>
    <definedName name="PR_NTNBVL2" localSheetId="31">'NT noi bo vat lieu'!$C$52</definedName>
    <definedName name="PR_NTVL" localSheetId="33">'NT vat lieu'!$C$74</definedName>
    <definedName name="PR_NTVL2" localSheetId="33">'NT vat lieu'!$C$65</definedName>
    <definedName name="PR_PHKTR" localSheetId="13">'Phieu kiem tra'!$C$283</definedName>
    <definedName name="PR_PHKTR2" localSheetId="13">'Phieu kiem tra'!$C$278</definedName>
    <definedName name="PR_YCCV" localSheetId="18">'YCNT cong viec'!$C$41</definedName>
    <definedName name="PR_YCCV2" localSheetId="18">'YCNT cong viec'!$C$36</definedName>
    <definedName name="PR_YCGD" localSheetId="38">'YCNT giai doan'!$C$30</definedName>
    <definedName name="PR_YCGD2" localSheetId="38">'YCNT giai doan'!$C$25</definedName>
    <definedName name="PR_YCVL" localSheetId="32">'YCNT vat lieu'!$C$40</definedName>
    <definedName name="PR_YCVL2" localSheetId="32">'YCNT vat lieu'!$C$35</definedName>
    <definedName name="_xlnm.Print_Area" localSheetId="49">'Ban giao mat bang'!$C$1:$AC$65</definedName>
    <definedName name="_xlnm.Print_Area" localSheetId="43">'Bao cao chat luong'!$C$1:$AC$38</definedName>
    <definedName name="_xlnm.Print_Area" localSheetId="67">'Bao cao ngay'!$C$1:$O$99</definedName>
    <definedName name="_xlnm.Print_Area" localSheetId="54">'BB hien truong'!$C$1:$AC$62</definedName>
    <definedName name="_xlnm.Print_Area" localSheetId="20">'BB kiem tra betong'!$C$1:$AC$67</definedName>
    <definedName name="_xlnm.Print_Area" localSheetId="21">'BB theo doi betong'!$C$1:$AC$59</definedName>
    <definedName name="_xlnm.Print_Area" localSheetId="65">'Bia nhat ky'!$C$1:$N$33</definedName>
    <definedName name="_xlnm.Print_Area" localSheetId="68">'Bia nhat ky ATLD'!$C$1:$N$32</definedName>
    <definedName name="_xlnm.Print_Area" localSheetId="10">'BM Nhat ky'!$C$1:$O$20</definedName>
    <definedName name="_xlnm.Print_Area" localSheetId="45">'Chap thuan mau'!$C$1:$AC$73</definedName>
    <definedName name="_xlnm.Print_Area" localSheetId="48">'Chap thuan mo'!$C$1:$AC$65</definedName>
    <definedName name="_xlnm.Print_Area" localSheetId="52">'He thong moc'!$C$1:$AC$60</definedName>
    <definedName name="_xlnm.Print_Area" localSheetId="53">'Ktra DK thi cong'!$C$1:$AC$44</definedName>
    <definedName name="_xlnm.Print_Area" localSheetId="50">'Ktra thiet bi nhan luc'!$C$1:$AC$64</definedName>
    <definedName name="_xlnm.Print_Area" localSheetId="16">'Lay mau TN'!$C$1:$AC$62</definedName>
    <definedName name="_xlnm.Print_Area" localSheetId="30">'Lay mau VL'!$C$1:$AC$51</definedName>
    <definedName name="_xlnm.Print_Area" localSheetId="19">'NT cong viec'!$C$1:$AC$86</definedName>
    <definedName name="_xlnm.Print_Area" localSheetId="39">'NT giai doan'!$C$1:$AC$82</definedName>
    <definedName name="_xlnm.Print_Area" localSheetId="42">'NT Hoan thanh su dung'!$C$1:$AC$74</definedName>
    <definedName name="_xlnm.Print_Area" localSheetId="17">'NT noi bo cong viec'!$C$1:$AC$78</definedName>
    <definedName name="_xlnm.Print_Area" localSheetId="37">'NT noi bo giai doan'!$C$1:$AC$73</definedName>
    <definedName name="_xlnm.Print_Area" localSheetId="40">'NT noi bo hoan thanh su dung'!$C$1:$AC$57</definedName>
    <definedName name="_xlnm.Print_Area" localSheetId="31">'NT noi bo vat lieu'!$C$1:$AC$57</definedName>
    <definedName name="_xlnm.Print_Area" localSheetId="33">'NT vat lieu'!$C$1:$AC$74</definedName>
    <definedName name="_xlnm.Print_Area" localSheetId="12">'Nhat ky'!$C$1:$O$73</definedName>
    <definedName name="_xlnm.Print_Area" localSheetId="70">'Nhat ky ATLD'!$C$1:$O$69</definedName>
    <definedName name="_xlnm.Print_Area" localSheetId="13">'Phieu kiem tra'!$C$1:$AC$283</definedName>
    <definedName name="_xlnm.Print_Area" localSheetId="51">'Phong TN hien truong'!$C$1:$AC$60</definedName>
    <definedName name="_xlnm.Print_Area" localSheetId="44">'Thay doi mau'!$C$1:$AC$77</definedName>
    <definedName name="_xlnm.Print_Area" localSheetId="69">'Thong tin Chung ATLD'!$C$1:$AC$55</definedName>
    <definedName name="_xlnm.Print_Area" localSheetId="55">'Xu ly hien truong'!$C$1:$AC$53</definedName>
    <definedName name="_xlnm.Print_Area" localSheetId="18">'YCNT cong viec'!$C$1:$AC$41</definedName>
    <definedName name="_xlnm.Print_Area" localSheetId="38">'YCNT giai doan'!$C$1:$AC$30</definedName>
    <definedName name="_xlnm.Print_Area" localSheetId="41">'YCNT hoan thanh su dung'!$C$1:$AC$31</definedName>
    <definedName name="_xlnm.Print_Area" localSheetId="32">'YCNT vat lieu'!$C$1:$AC$40</definedName>
    <definedName name="PRJ_BDAU">'Du lieu Project'!$C$1</definedName>
    <definedName name="PRJ_KTHUC">'Du lieu Project'!$D$1</definedName>
    <definedName name="PRJ_LIENHE">'Du lieu Project'!$E$1</definedName>
    <definedName name="PRJ_TAINGUYEN">'Du lieu Project'!$F$1</definedName>
    <definedName name="PRJ_TEN">'Du lieu Project'!$A$1</definedName>
    <definedName name="PRJ_TONG">'Du lieu Project'!$B$1</definedName>
    <definedName name="PYC_GHC" localSheetId="32">'YCNT vat lieu'!$Z$26</definedName>
    <definedName name="PYC_NTN" localSheetId="32">'YCNT vat lieu'!$V$26</definedName>
    <definedName name="PHKT_BB" localSheetId="13">'Phieu kiem tra'!$AD$5</definedName>
    <definedName name="PHKT_DT" localSheetId="13">'Phieu kiem tra'!$D$16</definedName>
    <definedName name="PHKT_GD" localSheetId="13">'Phieu kiem tra'!$G$12</definedName>
    <definedName name="PHKT_HM" localSheetId="13">'Phieu kiem tra'!$G$11</definedName>
    <definedName name="PHKT_HNNGAY" localSheetId="13">'Phieu kiem tra'!$AC$4</definedName>
    <definedName name="PHKT_IMAGE" localSheetId="13">'Phieu kiem tra'!$D$19</definedName>
    <definedName name="PHKT_KH" localSheetId="13">'Phieu kiem tra'!$H$34</definedName>
    <definedName name="PHKT_NSX" localSheetId="13">'Phieu kiem tra'!$C$40</definedName>
    <definedName name="PHKT_SOBB" localSheetId="16">'Lay mau TN'!$C$5</definedName>
    <definedName name="PHKT_SOBB" localSheetId="13">'Phieu kiem tra'!$C$5</definedName>
    <definedName name="PHKT_TC" localSheetId="13">'Phieu kiem tra'!$D$36</definedName>
    <definedName name="PHKT_TGBD" localSheetId="13">'Phieu kiem tra'!$G$28</definedName>
    <definedName name="PHKT_TGKT" localSheetId="13">'Phieu kiem tra'!$G$29</definedName>
    <definedName name="PHKT_TPK1" localSheetId="13">'Phieu kiem tra'!$C$20</definedName>
    <definedName name="PHKT_VT" localSheetId="13">'Phieu kiem tra'!$H$17</definedName>
    <definedName name="TBL_BBKT_HDV" localSheetId="20">'BB kiem tra betong'!$P$52</definedName>
    <definedName name="TBL_BBKT_HKLKH" localSheetId="20">'BB kiem tra betong'!$R$52</definedName>
    <definedName name="TBL_BBKT_HKLTT" localSheetId="20">'BB kiem tra betong'!$X$52</definedName>
    <definedName name="TBL_BBKT_HSTT" localSheetId="20">'BB kiem tra betong'!$C$52</definedName>
    <definedName name="TBL_BBKT_HTEN" localSheetId="20">'BB kiem tra betong'!$D$52</definedName>
    <definedName name="TBL_BBTD_DV" localSheetId="21">'BB theo doi betong'!$P$40</definedName>
    <definedName name="TBL_BBTD_HDV" localSheetId="21">'BB theo doi betong'!$P$45</definedName>
    <definedName name="TBL_BBTD_HKL" localSheetId="21">'BB theo doi betong'!$R$45</definedName>
    <definedName name="TBL_BBTD_HSTT" localSheetId="21">'BB theo doi betong'!$C$45</definedName>
    <definedName name="TBL_BBTD_HTEN" localSheetId="21">'BB theo doi betong'!$D$45</definedName>
    <definedName name="TBL_BBTD_KLTN" localSheetId="21">'BB theo doi betong'!$R$40</definedName>
    <definedName name="TBL_BBTD_STT" localSheetId="21">'BB theo doi betong'!$C$40</definedName>
    <definedName name="TBL_BBTD_TEN" localSheetId="21">'BB theo doi betong'!$D$40</definedName>
    <definedName name="TBL_NT_DV" localSheetId="39">'NT giai doan'!$V$58</definedName>
    <definedName name="TBL_NT_KLTK" localSheetId="39">'NT giai doan'!$X$58</definedName>
    <definedName name="TBL_NT_KLTHK" localSheetId="39">'NT giai doan'!$AA$58</definedName>
    <definedName name="TBL_NT_PS" localSheetId="39">'NT giai doan'!$C$60</definedName>
    <definedName name="TBL_NT_STT" localSheetId="39">'NT giai doan'!$C$58</definedName>
    <definedName name="TBL_NT_TEN" localSheetId="39">'NT giai doan'!$D$58</definedName>
    <definedName name="TBL_NTCV_HDV" localSheetId="19">'NT cong viec'!$L$67</definedName>
    <definedName name="TBL_NTCV_HGC" localSheetId="19">'NT cong viec'!$Z$67</definedName>
    <definedName name="TBL_NTCV_HKLTK" localSheetId="19">'NT cong viec'!$N$67</definedName>
    <definedName name="TBL_NTCV_HKLTT" localSheetId="19">'NT cong viec'!$Q$67</definedName>
    <definedName name="TBL_NTCV_HPSG" localSheetId="19">'NT cong viec'!$W$67</definedName>
    <definedName name="TBL_NTCV_HPST" localSheetId="19">'NT cong viec'!$T$67</definedName>
    <definedName name="TBL_NTCV_HSTT" localSheetId="19">'NT cong viec'!$C$67</definedName>
    <definedName name="TBL_NTCV_HTEN" localSheetId="19">'NT cong viec'!$D$67</definedName>
    <definedName name="TBL_NTCV_MDV" localSheetId="19">'NT cong viec'!$M$61</definedName>
    <definedName name="TBL_NTCV_MKLHD" localSheetId="19">'NT cong viec'!$O$61</definedName>
    <definedName name="TBL_NTCV_MNTH" localSheetId="19">'NT cong viec'!$Y$61</definedName>
    <definedName name="TBL_NTCV_MSTT" localSheetId="19">'NT cong viec'!$C$61</definedName>
    <definedName name="TBL_NTCV_MTC" localSheetId="19">'NT cong viec'!$T$61</definedName>
    <definedName name="TBL_NTCV_MTEN" localSheetId="19">'NT cong viec'!$D$61</definedName>
    <definedName name="TBL_NTNB_BDV" localSheetId="17">'NT noi bo cong viec'!$L$64</definedName>
    <definedName name="TBL_NTNB_BKLK" localSheetId="17">'NT noi bo cong viec'!$N$64</definedName>
    <definedName name="TBL_NTNB_BKLPG" localSheetId="17">'NT noi bo cong viec'!$W$64</definedName>
    <definedName name="TBL_NTNB_BKLPT" localSheetId="17">'NT noi bo cong viec'!$T$64</definedName>
    <definedName name="TBL_NTNB_BKLT" localSheetId="17">'NT noi bo cong viec'!$Q$64</definedName>
    <definedName name="TBL_NTNB_BNOT" localSheetId="17">'NT noi bo cong viec'!$Z$64</definedName>
    <definedName name="TBL_NTNB_BTEN" localSheetId="17">'NT noi bo cong viec'!$D$64</definedName>
    <definedName name="TBL_NTNB_MDV" localSheetId="17">'NT noi bo cong viec'!$M$58</definedName>
    <definedName name="TBL_NTNB_MHD" localSheetId="17">'NT noi bo cong viec'!$O$58</definedName>
    <definedName name="TBL_NTNB_MSTT" localSheetId="17">'NT noi bo cong viec'!$C$58</definedName>
    <definedName name="TBL_NTNB_MTC" localSheetId="17">'NT noi bo cong viec'!$T$58</definedName>
    <definedName name="TBL_NTNB_MTEN" localSheetId="17">'NT noi bo cong viec'!$D$58</definedName>
    <definedName name="TBL_NTNB_MTT" localSheetId="17">'NT noi bo cong viec'!$Y$58</definedName>
    <definedName name="TBL_NTNB_STT" localSheetId="17">'NT noi bo cong viec'!$C$64</definedName>
    <definedName name="TBL_NTNBGD_DV" localSheetId="37">'NT noi bo giai doan'!$V$52</definedName>
    <definedName name="TBL_NTNBGD_KLTK" localSheetId="37">'NT noi bo giai doan'!$X$52</definedName>
    <definedName name="TBL_NTNBGD_KLTHK" localSheetId="37">'NT noi bo giai doan'!$AA$52</definedName>
    <definedName name="TBL_NTNBGD_PS" localSheetId="37">'NT noi bo giai doan'!$C$54</definedName>
    <definedName name="TBL_NTNBGD_STT" localSheetId="37">'NT noi bo giai doan'!$C$52</definedName>
    <definedName name="TBL_NTNBGD_TEN" localSheetId="37">'NT noi bo giai doan'!$D$52</definedName>
    <definedName name="TDBT_GCHU">'Thi nghiem'!$T$5</definedName>
    <definedName name="TDBT_HSNT">'Thi nghiem'!$C$5</definedName>
    <definedName name="TDBT_KQTNHT">'Thi nghiem'!$M$5</definedName>
    <definedName name="TDBT_KQUA">'Thi nghiem'!$S$6</definedName>
    <definedName name="TDBT_KH">'Thi nghiem'!$G$5</definedName>
    <definedName name="TDBT_LMAU">'Thi nghiem'!$E$5</definedName>
    <definedName name="TDBT_MACBT">'Thi nghiem'!$H$5</definedName>
    <definedName name="TDBT_MH">'Thi nghiem'!$B$5</definedName>
    <definedName name="TDBT_NGAYDO">'Thi nghiem'!$I$5</definedName>
    <definedName name="TDBT_NGAYKQTN">'Thi nghiem'!$K$5</definedName>
    <definedName name="TDBT_SKQTN">'Thi nghiem'!$L$5</definedName>
    <definedName name="TDBT_STM">'Thi nghiem'!$J$5</definedName>
    <definedName name="TDBT_STT">'Thi nghiem'!$A$5</definedName>
    <definedName name="TDBT_TEN">'Thi nghiem'!$D$5</definedName>
    <definedName name="TDBT_TPK1" localSheetId="21">'BB theo doi betong'!$C$21</definedName>
    <definedName name="TDBT_VTRI">'Thi nghiem'!$F$5</definedName>
    <definedName name="TS_AHVB">Ts!$K$9</definedName>
    <definedName name="TS_ATDATE">Ts!$K$33</definedName>
    <definedName name="TS_ATOSTT">Ts!$K$16</definedName>
    <definedName name="TS_AUTOFIT">Ts!$K$2</definedName>
    <definedName name="TS_BCV">Ts!$K$7</definedName>
    <definedName name="TS_BMAUNT">Ts!$K$27</definedName>
    <definedName name="TS_BVL">Ts!$K$6</definedName>
    <definedName name="TS_GETNCMAY">Ts!$K$39</definedName>
    <definedName name="TS_GRPTC">Ts!$K$14</definedName>
    <definedName name="TS_HOTK">Ts!$K$13</definedName>
    <definedName name="TS_KOPRINTNK">Ts!$K$49</definedName>
    <definedName name="TS_KHDAT">Ts!$K$11</definedName>
    <definedName name="TS_LKL">Ts!$K$10</definedName>
    <definedName name="TS_MAUNKY">Ts!$K$12</definedName>
    <definedName name="TS_NEWPG">Ts!$K$31</definedName>
    <definedName name="TS_NGNHAP">Ts!$K$17</definedName>
    <definedName name="TS_OP1">Ts!$K$8</definedName>
    <definedName name="TS_OPHTC">Ts!$K$4</definedName>
    <definedName name="TS_PIC">Ts!$K$28</definedName>
    <definedName name="TS_SAVE_DIARY">Ts!$K$71</definedName>
    <definedName name="TS_SHOWGD">Ts!$K$34</definedName>
    <definedName name="TS_SHOWNKYGD">Ts!$K$38</definedName>
    <definedName name="TS_SHOWNKYHM">Ts!$K$37</definedName>
    <definedName name="TS_SKIPLETET">Ts!$K$30</definedName>
    <definedName name="TS_SKIPMSG">Ts!$K$3</definedName>
    <definedName name="TS_SMATC">Ts!$K$5</definedName>
    <definedName name="TS_TIMETC">Ts!$K$51</definedName>
    <definedName name="TS_UHMAUCV">Ts!$K$20</definedName>
    <definedName name="TS_UHMAUVL">Ts!$K$21</definedName>
    <definedName name="TS_UHNHATKY">Ts!$K$24</definedName>
    <definedName name="TS_UHTMCV">Ts!$K$18</definedName>
    <definedName name="TS_UHTMVL">Ts!$K$19</definedName>
    <definedName name="TS_UHYKKCV">Ts!$K$22</definedName>
    <definedName name="TS_UHYKKVL">Ts!$K$23</definedName>
    <definedName name="TS_UPGD">Ts!$K$35</definedName>
    <definedName name="TS_VITRITC">Ts!$K$50</definedName>
    <definedName name="TT_HDSO">'Thong tin'!$B$6</definedName>
    <definedName name="TT_PLHDSO">'Thong tin'!$B$7</definedName>
    <definedName name="TTIN_CTRINH">'Thong tin'!$D$3</definedName>
    <definedName name="TTIN_DDIEM">'Thong tin'!$D$8</definedName>
    <definedName name="TTIN_DUAN">'Thong tin'!$D$2</definedName>
    <definedName name="TTIN_GTHAU">'Thong tin'!$D$5</definedName>
    <definedName name="TTIN_HMUC">'Thong tin'!$D$4</definedName>
    <definedName name="TTIN_TPK1">'Thong tin'!$D$11</definedName>
    <definedName name="TTIN_TPK2">'Thong tin'!$D$23</definedName>
    <definedName name="TTIN_TPK3">'Thong tin'!$D$35</definedName>
    <definedName name="TTIN_TPK4">'Thong tin'!$D$47</definedName>
    <definedName name="TTIN_TPK5">'Thong tin'!$D$60</definedName>
    <definedName name="TTIN_TPK6">'Thong tin'!$D$74</definedName>
    <definedName name="TTIN_TPK7">'Thong tin'!$D$84</definedName>
    <definedName name="TTIN_TPK8">'Thong tin'!$D$94</definedName>
    <definedName name="TTIN_TPK9">'Thong tin'!$D$103</definedName>
    <definedName name="THKL_CLGIAM">'Tong hop khoi luong'!$R$6</definedName>
    <definedName name="THKL_CLTANG">'Tong hop khoi luong'!$Q$6</definedName>
    <definedName name="THKL_DVI">'Tong hop khoi luong'!$G$5</definedName>
    <definedName name="THKL_GCHU">'Tong hop khoi luong'!$S$6</definedName>
    <definedName name="THKL_KLGHD">'Tong hop khoi luong'!$H$5</definedName>
    <definedName name="THKL_KLGHT1">'Tong hop khoi luong'!$L$6</definedName>
    <definedName name="THKL_KLGNT">'Tong hop khoi luong'!$I$5</definedName>
    <definedName name="THKL_LKE">'Tong hop khoi luong'!$P$6</definedName>
    <definedName name="THKL_MADG">'Tong hop khoi luong'!$E$5</definedName>
    <definedName name="THKL_MADM">'Tong hop khoi luong'!$D$5</definedName>
    <definedName name="THKL_MAVUA">'Tong hop khoi luong'!$C$5</definedName>
    <definedName name="THKL_STT">'Tong hop khoi luong'!$B$5</definedName>
    <definedName name="THKL_TENCV">'Tong hop khoi luong'!$F$5</definedName>
    <definedName name="THXD_CL">'Tong hop vat tu'!$I$5</definedName>
    <definedName name="THXD_DV">'Tong hop vat tu'!$E$5</definedName>
    <definedName name="THXD_GG">'Tong hop vat tu'!$G$5</definedName>
    <definedName name="THXD_GHT">'Tong hop vat tu'!$H$5</definedName>
    <definedName name="THXD_GVTTT">'Tong hop vat tu'!$K$5</definedName>
    <definedName name="THXD_KL">'Tong hop vat tu'!$F$5</definedName>
    <definedName name="THXD_MACV">'Tong hop vat tu'!$B$5</definedName>
    <definedName name="THXD_MSVT">'Tong hop vat tu'!$C$5</definedName>
    <definedName name="THXD_NG">'Tong hop vat tu'!$N$5</definedName>
    <definedName name="THXD_NGAY">'Tong hop vat tu'!$R$5</definedName>
    <definedName name="THXD_STT">'Tong hop vat tu'!$A$5</definedName>
    <definedName name="THXD_TEN">'Tong hop vat tu'!$D$5</definedName>
    <definedName name="THXD_TT">'Tong hop vat tu'!$J$5</definedName>
    <definedName name="VLNV_DG">'Vat lieu nhap ve'!$G$4</definedName>
    <definedName name="VLNV_DVI">'Vat lieu nhap ve'!$I$4</definedName>
    <definedName name="VLNV_GC">'Vat lieu nhap ve'!$N$4</definedName>
    <definedName name="VLNV_KLG">'Vat lieu nhap ve'!$J$4</definedName>
    <definedName name="VLNV_LVL">'Vat lieu nhap ve'!$E$4</definedName>
    <definedName name="VLNV_MAC">'Vat lieu nhap ve'!$H$4</definedName>
    <definedName name="VLNV_MVL">'Vat lieu nhap ve'!$C$4</definedName>
    <definedName name="VLNV_NNK">'Vat lieu nhap ve'!$B$4</definedName>
    <definedName name="VLNV_SBB">'Vat lieu nhap ve'!$D$4</definedName>
    <definedName name="VLNV_STT">'Vat lieu nhap ve'!$A$4</definedName>
    <definedName name="VLNV_XXU">'Vat lieu nhap ve'!$F$4</definedName>
    <definedName name="YCGD_BB" localSheetId="38">'YCNT giai doan'!$AD$5</definedName>
    <definedName name="YCGD_DT" localSheetId="38">'YCNT giai doan'!$D$19</definedName>
    <definedName name="YCGD_HM" localSheetId="38">'YCNT giai doan'!$G$11</definedName>
    <definedName name="YCGD_IMAGE" localSheetId="38">'YCNT giai doan'!$D$20</definedName>
    <definedName name="YCGD_TG" localSheetId="38">'YCNT giai doan'!$J$22</definedName>
    <definedName name="YCNTCV_BB" localSheetId="18">'YCNT cong viec'!$AD$5</definedName>
    <definedName name="YCNTCV_DT" localSheetId="18">'YCNT cong viec'!$D$26</definedName>
    <definedName name="YCNTCV_GD" localSheetId="18">'YCNT cong viec'!$G$12</definedName>
    <definedName name="YCNTCV_IMAGE" localSheetId="18">'YCNT cong viec'!$D$30</definedName>
    <definedName name="YCNTCV_KH" localSheetId="18">'YCNT cong viec'!$T$21</definedName>
    <definedName name="YCNTCV_NA" localSheetId="18">'YCNT cong viec'!$G$11</definedName>
    <definedName name="YCNTCV_TG" localSheetId="18">'YCNT cong viec'!$J$32</definedName>
    <definedName name="YCNTCV_TGLP" localSheetId="18">'YCNT cong viec'!$J$34</definedName>
    <definedName name="YCNTCV_VT" localSheetId="18">'YCNT cong viec'!$H$28</definedName>
    <definedName name="YCVL_BB" localSheetId="32">'YCNT vat lieu'!$AD$5</definedName>
    <definedName name="YCVL_DT" localSheetId="32">'YCNT vat lieu'!$D$21</definedName>
    <definedName name="YCVL_DV" localSheetId="32">'YCNT vat lieu'!$J$26</definedName>
    <definedName name="YCVL_GD" localSheetId="32">'YCNT vat lieu'!$G$12</definedName>
    <definedName name="YCVL_HM" localSheetId="32">'YCNT vat lieu'!$G$11</definedName>
    <definedName name="YCVL_IMAGE" localSheetId="32">'YCNT vat lieu'!$D$22</definedName>
    <definedName name="YCVL_KL" localSheetId="32">'YCNT vat lieu'!$L$26</definedName>
    <definedName name="YCVL_MAC" localSheetId="32">'YCNT vat lieu'!$P$26</definedName>
    <definedName name="YCVL_ND" localSheetId="32">'YCNT vat lieu'!$D$26</definedName>
    <definedName name="YCVL_SLO" localSheetId="32">'YCNT vat lieu'!$S$26</definedName>
    <definedName name="YCVL_STT" localSheetId="32">'YCNT vat lieu'!$C$26</definedName>
    <definedName name="YCVL_TG" localSheetId="32">'YCNT vat lieu'!$J$31</definedName>
    <definedName name="YCVL_TGLP" localSheetId="32">'YCNT vat lieu'!$J$33</definedName>
  </definedNames>
  <calcPr calcId="162913"/>
</workbook>
</file>

<file path=xl/calcChain.xml><?xml version="1.0" encoding="utf-8"?>
<calcChain xmlns="http://schemas.openxmlformats.org/spreadsheetml/2006/main">
  <c r="N28" i="4" l="1"/>
  <c r="N13" i="4"/>
  <c r="N25" i="4"/>
  <c r="AE5" i="5" l="1"/>
  <c r="AZ23" i="4" l="1"/>
  <c r="AZ22" i="4"/>
  <c r="AZ17" i="4"/>
  <c r="AZ16" i="4"/>
  <c r="AZ15" i="4"/>
  <c r="F13" i="3" l="1"/>
  <c r="F12" i="3"/>
  <c r="F11" i="3"/>
  <c r="F10" i="3"/>
  <c r="D10" i="3"/>
  <c r="F53" i="3"/>
  <c r="F52" i="3"/>
  <c r="F51" i="3"/>
  <c r="F50" i="3"/>
  <c r="F49" i="3"/>
  <c r="D49" i="3"/>
  <c r="F48" i="3"/>
  <c r="F47" i="3"/>
  <c r="F46" i="3"/>
  <c r="F45" i="3"/>
  <c r="F44" i="3"/>
  <c r="D44" i="3"/>
  <c r="F42" i="3"/>
  <c r="F41" i="3"/>
  <c r="F40" i="3"/>
  <c r="F39" i="3"/>
  <c r="F38" i="3"/>
  <c r="D38" i="3"/>
  <c r="F37" i="3"/>
  <c r="F36" i="3"/>
  <c r="F35" i="3"/>
  <c r="F34" i="3"/>
  <c r="F33" i="3"/>
  <c r="D33" i="3"/>
  <c r="F32" i="3"/>
  <c r="F31" i="3"/>
  <c r="F30" i="3"/>
  <c r="F29" i="3"/>
  <c r="F28" i="3"/>
  <c r="F27" i="3"/>
  <c r="D27" i="3"/>
  <c r="F26" i="3"/>
  <c r="F25" i="3"/>
  <c r="F24" i="3"/>
  <c r="D24" i="3"/>
  <c r="F23" i="3"/>
  <c r="F22" i="3"/>
  <c r="F21" i="3"/>
  <c r="D21" i="3"/>
  <c r="F20" i="3"/>
  <c r="F19" i="3"/>
  <c r="F18" i="3"/>
  <c r="D18" i="3"/>
  <c r="F67" i="3"/>
  <c r="F66" i="3"/>
  <c r="F65" i="3"/>
  <c r="F63" i="3"/>
  <c r="F62" i="3"/>
  <c r="F61" i="3"/>
  <c r="F59" i="3"/>
  <c r="F58" i="3"/>
  <c r="F57" i="3"/>
  <c r="I73" i="32"/>
  <c r="C73" i="32"/>
  <c r="AE5" i="6"/>
  <c r="AG28" i="4"/>
  <c r="AI25" i="4"/>
  <c r="P30" i="20"/>
  <c r="D30" i="20"/>
  <c r="P73" i="19"/>
  <c r="D73" i="19"/>
  <c r="R23" i="19"/>
  <c r="R20" i="19"/>
  <c r="D18" i="19"/>
  <c r="C1107" i="85"/>
  <c r="AJ1106" i="85"/>
  <c r="AE1106" i="85"/>
  <c r="AF1106" i="85" s="1"/>
  <c r="Z1106" i="85"/>
  <c r="J1106" i="85"/>
  <c r="L1106" i="85" s="1"/>
  <c r="C1105" i="85"/>
  <c r="AJ1104" i="85"/>
  <c r="AE1104" i="85"/>
  <c r="AF1104" i="85" s="1"/>
  <c r="Z1104" i="85"/>
  <c r="J1104" i="85"/>
  <c r="L1104" i="85" s="1"/>
  <c r="C1103" i="85"/>
  <c r="AJ1102" i="85"/>
  <c r="AE1102" i="85"/>
  <c r="AF1102" i="85" s="1"/>
  <c r="Z1102" i="85"/>
  <c r="J1102" i="85"/>
  <c r="L1102" i="85" s="1"/>
  <c r="C1101" i="85"/>
  <c r="AJ1100" i="85"/>
  <c r="AE1100" i="85"/>
  <c r="AF1100" i="85" s="1"/>
  <c r="Z1100" i="85"/>
  <c r="J1100" i="85"/>
  <c r="L1100" i="85" s="1"/>
  <c r="C1099" i="85"/>
  <c r="AJ1098" i="85"/>
  <c r="AE1098" i="85"/>
  <c r="AF1098" i="85" s="1"/>
  <c r="Z1098" i="85"/>
  <c r="J1098" i="85"/>
  <c r="L1098" i="85" s="1"/>
  <c r="C1097" i="85"/>
  <c r="AJ1096" i="85"/>
  <c r="AE1096" i="85"/>
  <c r="AF1096" i="85" s="1"/>
  <c r="Z1096" i="85"/>
  <c r="J1096" i="85"/>
  <c r="L1096" i="85" s="1"/>
  <c r="C1095" i="85"/>
  <c r="AJ1094" i="85"/>
  <c r="AE1094" i="85"/>
  <c r="AF1094" i="85" s="1"/>
  <c r="Z1094" i="85"/>
  <c r="J1094" i="85"/>
  <c r="L1094" i="85" s="1"/>
  <c r="C1093" i="85"/>
  <c r="AJ1092" i="85"/>
  <c r="AE1092" i="85"/>
  <c r="AF1092" i="85" s="1"/>
  <c r="Z1092" i="85"/>
  <c r="J1092" i="85"/>
  <c r="L1092" i="85" s="1"/>
  <c r="C1091" i="85"/>
  <c r="AJ1090" i="85"/>
  <c r="AE1090" i="85"/>
  <c r="AF1090" i="85" s="1"/>
  <c r="Z1090" i="85"/>
  <c r="L1090" i="85"/>
  <c r="J1090" i="85"/>
  <c r="C1089" i="85"/>
  <c r="AJ1088" i="85"/>
  <c r="AE1088" i="85"/>
  <c r="AF1088" i="85" s="1"/>
  <c r="Z1088" i="85"/>
  <c r="J1088" i="85"/>
  <c r="L1088" i="85" s="1"/>
  <c r="C1087" i="85"/>
  <c r="AJ1086" i="85"/>
  <c r="AE1086" i="85"/>
  <c r="AF1086" i="85" s="1"/>
  <c r="Z1086" i="85"/>
  <c r="J1086" i="85"/>
  <c r="L1086" i="85" s="1"/>
  <c r="C1085" i="85"/>
  <c r="AJ1084" i="85"/>
  <c r="AE1084" i="85"/>
  <c r="AF1084" i="85" s="1"/>
  <c r="Z1084" i="85"/>
  <c r="J1084" i="85"/>
  <c r="L1084" i="85" s="1"/>
  <c r="C1083" i="85"/>
  <c r="AJ1082" i="85"/>
  <c r="AE1082" i="85"/>
  <c r="AF1082" i="85" s="1"/>
  <c r="Z1082" i="85"/>
  <c r="J1082" i="85"/>
  <c r="L1082" i="85" s="1"/>
  <c r="C1081" i="85"/>
  <c r="AJ1080" i="85"/>
  <c r="AE1080" i="85"/>
  <c r="AF1080" i="85" s="1"/>
  <c r="Z1080" i="85"/>
  <c r="J1080" i="85"/>
  <c r="L1080" i="85" s="1"/>
  <c r="C1079" i="85"/>
  <c r="AJ1078" i="85"/>
  <c r="AE1078" i="85"/>
  <c r="AF1078" i="85" s="1"/>
  <c r="Z1078" i="85"/>
  <c r="L1078" i="85"/>
  <c r="J1078" i="85"/>
  <c r="C1077" i="85"/>
  <c r="AJ1076" i="85"/>
  <c r="AE1076" i="85"/>
  <c r="AF1076" i="85" s="1"/>
  <c r="Z1076" i="85"/>
  <c r="J1076" i="85"/>
  <c r="L1076" i="85" s="1"/>
  <c r="C1075" i="85"/>
  <c r="AJ1074" i="85"/>
  <c r="AE1074" i="85"/>
  <c r="AF1074" i="85" s="1"/>
  <c r="Z1074" i="85"/>
  <c r="J1074" i="85"/>
  <c r="L1074" i="85" s="1"/>
  <c r="C1073" i="85"/>
  <c r="AJ1072" i="85"/>
  <c r="AE1072" i="85"/>
  <c r="AF1072" i="85" s="1"/>
  <c r="Z1072" i="85"/>
  <c r="J1072" i="85"/>
  <c r="L1072" i="85" s="1"/>
  <c r="C1071" i="85"/>
  <c r="AJ1070" i="85"/>
  <c r="AE1070" i="85"/>
  <c r="AF1070" i="85" s="1"/>
  <c r="Z1070" i="85"/>
  <c r="L1070" i="85"/>
  <c r="J1070" i="85"/>
  <c r="C1069" i="85"/>
  <c r="AJ1068" i="85"/>
  <c r="AE1068" i="85"/>
  <c r="AF1068" i="85" s="1"/>
  <c r="Z1068" i="85"/>
  <c r="J1068" i="85"/>
  <c r="L1068" i="85" s="1"/>
  <c r="C1067" i="85"/>
  <c r="AJ1066" i="85"/>
  <c r="AE1066" i="85"/>
  <c r="AF1066" i="85" s="1"/>
  <c r="Z1066" i="85"/>
  <c r="J1066" i="85"/>
  <c r="L1066" i="85" s="1"/>
  <c r="C1065" i="85"/>
  <c r="AJ1064" i="85"/>
  <c r="AE1064" i="85"/>
  <c r="AF1064" i="85" s="1"/>
  <c r="Z1064" i="85"/>
  <c r="L1064" i="85"/>
  <c r="J1064" i="85"/>
  <c r="C1063" i="85"/>
  <c r="AJ1062" i="85"/>
  <c r="AE1062" i="85"/>
  <c r="AF1062" i="85" s="1"/>
  <c r="Z1062" i="85"/>
  <c r="J1062" i="85"/>
  <c r="L1062" i="85" s="1"/>
  <c r="C1061" i="85"/>
  <c r="AJ1060" i="85"/>
  <c r="AE1060" i="85"/>
  <c r="AF1060" i="85" s="1"/>
  <c r="Z1060" i="85"/>
  <c r="J1060" i="85"/>
  <c r="L1060" i="85" s="1"/>
  <c r="C1059" i="85"/>
  <c r="AJ1058" i="85"/>
  <c r="AE1058" i="85"/>
  <c r="AF1058" i="85" s="1"/>
  <c r="Z1058" i="85"/>
  <c r="L1058" i="85"/>
  <c r="J1058" i="85"/>
  <c r="C1057" i="85"/>
  <c r="AJ1056" i="85"/>
  <c r="AE1056" i="85"/>
  <c r="AF1056" i="85" s="1"/>
  <c r="Z1056" i="85"/>
  <c r="J1056" i="85"/>
  <c r="L1056" i="85" s="1"/>
  <c r="C1055" i="85"/>
  <c r="AJ1054" i="85"/>
  <c r="AE1054" i="85"/>
  <c r="AF1054" i="85" s="1"/>
  <c r="Z1054" i="85"/>
  <c r="J1054" i="85"/>
  <c r="L1054" i="85" s="1"/>
  <c r="C1053" i="85"/>
  <c r="AJ1052" i="85"/>
  <c r="AE1052" i="85"/>
  <c r="AF1052" i="85" s="1"/>
  <c r="Z1052" i="85"/>
  <c r="J1052" i="85"/>
  <c r="L1052" i="85" s="1"/>
  <c r="C1051" i="85"/>
  <c r="AJ1050" i="85"/>
  <c r="AE1050" i="85"/>
  <c r="AF1050" i="85" s="1"/>
  <c r="Z1050" i="85"/>
  <c r="J1050" i="85"/>
  <c r="L1050" i="85" s="1"/>
  <c r="C1049" i="85"/>
  <c r="AJ1048" i="85"/>
  <c r="AE1048" i="85"/>
  <c r="AF1048" i="85" s="1"/>
  <c r="Z1048" i="85"/>
  <c r="J1048" i="85"/>
  <c r="L1048" i="85" s="1"/>
  <c r="C1047" i="85"/>
  <c r="AJ1046" i="85"/>
  <c r="AE1046" i="85"/>
  <c r="AF1046" i="85" s="1"/>
  <c r="Z1046" i="85"/>
  <c r="J1046" i="85"/>
  <c r="L1046" i="85" s="1"/>
  <c r="C1045" i="85"/>
  <c r="AJ1044" i="85"/>
  <c r="AE1044" i="85"/>
  <c r="AF1044" i="85" s="1"/>
  <c r="Z1044" i="85"/>
  <c r="J1044" i="85"/>
  <c r="L1044" i="85" s="1"/>
  <c r="C1043" i="85"/>
  <c r="AJ1042" i="85"/>
  <c r="AE1042" i="85"/>
  <c r="AF1042" i="85" s="1"/>
  <c r="Z1042" i="85"/>
  <c r="J1042" i="85"/>
  <c r="L1042" i="85" s="1"/>
  <c r="C1041" i="85"/>
  <c r="AJ1040" i="85"/>
  <c r="AE1040" i="85"/>
  <c r="AF1040" i="85" s="1"/>
  <c r="Z1040" i="85"/>
  <c r="J1040" i="85"/>
  <c r="L1040" i="85" s="1"/>
  <c r="C1039" i="85"/>
  <c r="AJ1038" i="85"/>
  <c r="AE1038" i="85"/>
  <c r="AF1038" i="85" s="1"/>
  <c r="Z1038" i="85"/>
  <c r="L1038" i="85"/>
  <c r="J1038" i="85"/>
  <c r="C1037" i="85"/>
  <c r="AJ1036" i="85"/>
  <c r="AE1036" i="85"/>
  <c r="AF1036" i="85" s="1"/>
  <c r="Z1036" i="85"/>
  <c r="J1036" i="85"/>
  <c r="L1036" i="85" s="1"/>
  <c r="C1035" i="85"/>
  <c r="AJ1034" i="85"/>
  <c r="AE1034" i="85"/>
  <c r="AF1034" i="85" s="1"/>
  <c r="Z1034" i="85"/>
  <c r="J1034" i="85"/>
  <c r="L1034" i="85" s="1"/>
  <c r="C1033" i="85"/>
  <c r="AJ1032" i="85"/>
  <c r="AE1032" i="85"/>
  <c r="AF1032" i="85" s="1"/>
  <c r="Z1032" i="85"/>
  <c r="L1032" i="85"/>
  <c r="J1032" i="85"/>
  <c r="C1031" i="85"/>
  <c r="AJ1030" i="85"/>
  <c r="AE1030" i="85"/>
  <c r="AF1030" i="85" s="1"/>
  <c r="Z1030" i="85"/>
  <c r="J1030" i="85"/>
  <c r="L1030" i="85" s="1"/>
  <c r="C1029" i="85"/>
  <c r="AJ1028" i="85"/>
  <c r="AE1028" i="85"/>
  <c r="AF1028" i="85" s="1"/>
  <c r="Z1028" i="85"/>
  <c r="J1028" i="85"/>
  <c r="L1028" i="85" s="1"/>
  <c r="C1027" i="85"/>
  <c r="AJ1026" i="85"/>
  <c r="AE1026" i="85"/>
  <c r="AF1026" i="85" s="1"/>
  <c r="Z1026" i="85"/>
  <c r="L1026" i="85"/>
  <c r="J1026" i="85"/>
  <c r="C1025" i="85"/>
  <c r="AJ1024" i="85"/>
  <c r="AE1024" i="85"/>
  <c r="AF1024" i="85" s="1"/>
  <c r="Z1024" i="85"/>
  <c r="J1024" i="85"/>
  <c r="L1024" i="85" s="1"/>
  <c r="C1023" i="85"/>
  <c r="AJ1022" i="85"/>
  <c r="AE1022" i="85"/>
  <c r="AF1022" i="85" s="1"/>
  <c r="Z1022" i="85"/>
  <c r="J1022" i="85"/>
  <c r="L1022" i="85" s="1"/>
  <c r="C1021" i="85"/>
  <c r="AJ1020" i="85"/>
  <c r="AE1020" i="85"/>
  <c r="AF1020" i="85" s="1"/>
  <c r="Z1020" i="85"/>
  <c r="J1020" i="85"/>
  <c r="L1020" i="85" s="1"/>
  <c r="C1019" i="85"/>
  <c r="AJ1018" i="85"/>
  <c r="AE1018" i="85"/>
  <c r="AF1018" i="85" s="1"/>
  <c r="Z1018" i="85"/>
  <c r="J1018" i="85"/>
  <c r="L1018" i="85" s="1"/>
  <c r="C1017" i="85"/>
  <c r="AJ1016" i="85"/>
  <c r="AE1016" i="85"/>
  <c r="AF1016" i="85" s="1"/>
  <c r="Z1016" i="85"/>
  <c r="J1016" i="85"/>
  <c r="L1016" i="85" s="1"/>
  <c r="C1015" i="85"/>
  <c r="AJ1014" i="85"/>
  <c r="AE1014" i="85"/>
  <c r="AF1014" i="85" s="1"/>
  <c r="Z1014" i="85"/>
  <c r="J1014" i="85"/>
  <c r="L1014" i="85" s="1"/>
  <c r="C1013" i="85"/>
  <c r="AJ1012" i="85"/>
  <c r="AE1012" i="85"/>
  <c r="AF1012" i="85" s="1"/>
  <c r="Z1012" i="85"/>
  <c r="J1012" i="85"/>
  <c r="L1012" i="85" s="1"/>
  <c r="C1011" i="85"/>
  <c r="AJ1010" i="85"/>
  <c r="AE1010" i="85"/>
  <c r="AF1010" i="85" s="1"/>
  <c r="Z1010" i="85"/>
  <c r="J1010" i="85"/>
  <c r="L1010" i="85" s="1"/>
  <c r="C1009" i="85"/>
  <c r="AJ1008" i="85"/>
  <c r="AE1008" i="85"/>
  <c r="AF1008" i="85" s="1"/>
  <c r="Z1008" i="85"/>
  <c r="J1008" i="85"/>
  <c r="L1008" i="85" s="1"/>
  <c r="C1007" i="85"/>
  <c r="AJ1006" i="85"/>
  <c r="AE1006" i="85"/>
  <c r="AF1006" i="85" s="1"/>
  <c r="Z1006" i="85"/>
  <c r="L1006" i="85"/>
  <c r="J1006" i="85"/>
  <c r="C1005" i="85"/>
  <c r="AJ1004" i="85"/>
  <c r="AE1004" i="85"/>
  <c r="AF1004" i="85" s="1"/>
  <c r="Z1004" i="85"/>
  <c r="J1004" i="85"/>
  <c r="L1004" i="85" s="1"/>
  <c r="C1003" i="85"/>
  <c r="AJ1002" i="85"/>
  <c r="AE1002" i="85"/>
  <c r="AF1002" i="85" s="1"/>
  <c r="Z1002" i="85"/>
  <c r="J1002" i="85"/>
  <c r="L1002" i="85" s="1"/>
  <c r="C1001" i="85"/>
  <c r="AJ1000" i="85"/>
  <c r="AE1000" i="85"/>
  <c r="AF1000" i="85" s="1"/>
  <c r="Z1000" i="85"/>
  <c r="L1000" i="85"/>
  <c r="J1000" i="85"/>
  <c r="C999" i="85"/>
  <c r="AJ998" i="85"/>
  <c r="AE998" i="85"/>
  <c r="AF998" i="85" s="1"/>
  <c r="Z998" i="85"/>
  <c r="J998" i="85"/>
  <c r="L998" i="85" s="1"/>
  <c r="C997" i="85"/>
  <c r="AJ996" i="85"/>
  <c r="AE996" i="85"/>
  <c r="AF996" i="85" s="1"/>
  <c r="Z996" i="85"/>
  <c r="J996" i="85"/>
  <c r="L996" i="85" s="1"/>
  <c r="C995" i="85"/>
  <c r="AJ994" i="85"/>
  <c r="AE994" i="85"/>
  <c r="AF994" i="85" s="1"/>
  <c r="Z994" i="85"/>
  <c r="J994" i="85"/>
  <c r="L994" i="85" s="1"/>
  <c r="C993" i="85"/>
  <c r="AJ992" i="85"/>
  <c r="AE992" i="85"/>
  <c r="AF992" i="85" s="1"/>
  <c r="Z992" i="85"/>
  <c r="J992" i="85"/>
  <c r="L992" i="85" s="1"/>
  <c r="C991" i="85"/>
  <c r="AJ990" i="85"/>
  <c r="AE990" i="85"/>
  <c r="AF990" i="85" s="1"/>
  <c r="Z990" i="85"/>
  <c r="L990" i="85"/>
  <c r="J990" i="85"/>
  <c r="C989" i="85"/>
  <c r="AJ988" i="85"/>
  <c r="AE988" i="85"/>
  <c r="AF988" i="85" s="1"/>
  <c r="Z988" i="85"/>
  <c r="J988" i="85"/>
  <c r="L988" i="85" s="1"/>
  <c r="C987" i="85"/>
  <c r="AJ986" i="85"/>
  <c r="AE986" i="85"/>
  <c r="AF986" i="85" s="1"/>
  <c r="Z986" i="85"/>
  <c r="J986" i="85"/>
  <c r="L986" i="85" s="1"/>
  <c r="C985" i="85"/>
  <c r="AJ984" i="85"/>
  <c r="AE984" i="85"/>
  <c r="AF984" i="85" s="1"/>
  <c r="Z984" i="85"/>
  <c r="L984" i="85"/>
  <c r="J984" i="85"/>
  <c r="C983" i="85"/>
  <c r="AJ982" i="85"/>
  <c r="AE982" i="85"/>
  <c r="AF982" i="85" s="1"/>
  <c r="Z982" i="85"/>
  <c r="L982" i="85"/>
  <c r="J982" i="85"/>
  <c r="C981" i="85"/>
  <c r="AJ980" i="85"/>
  <c r="AE980" i="85"/>
  <c r="AF980" i="85" s="1"/>
  <c r="Z980" i="85"/>
  <c r="J980" i="85"/>
  <c r="L980" i="85" s="1"/>
  <c r="C979" i="85"/>
  <c r="AJ978" i="85"/>
  <c r="AE978" i="85"/>
  <c r="AF978" i="85" s="1"/>
  <c r="Z978" i="85"/>
  <c r="J978" i="85"/>
  <c r="L978" i="85" s="1"/>
  <c r="C977" i="85"/>
  <c r="AJ976" i="85"/>
  <c r="AE976" i="85"/>
  <c r="AF976" i="85" s="1"/>
  <c r="Z976" i="85"/>
  <c r="J976" i="85"/>
  <c r="L976" i="85" s="1"/>
  <c r="C975" i="85"/>
  <c r="AJ974" i="85"/>
  <c r="AE974" i="85"/>
  <c r="AF974" i="85" s="1"/>
  <c r="Z974" i="85"/>
  <c r="J974" i="85"/>
  <c r="L974" i="85" s="1"/>
  <c r="C973" i="85"/>
  <c r="AJ972" i="85"/>
  <c r="AE972" i="85"/>
  <c r="AF972" i="85" s="1"/>
  <c r="Z972" i="85"/>
  <c r="J972" i="85"/>
  <c r="L972" i="85" s="1"/>
  <c r="C971" i="85"/>
  <c r="AJ970" i="85"/>
  <c r="AE970" i="85"/>
  <c r="AF970" i="85" s="1"/>
  <c r="Z970" i="85"/>
  <c r="J970" i="85"/>
  <c r="L970" i="85" s="1"/>
  <c r="C969" i="85"/>
  <c r="AJ968" i="85"/>
  <c r="AE968" i="85"/>
  <c r="AF968" i="85" s="1"/>
  <c r="Z968" i="85"/>
  <c r="J968" i="85"/>
  <c r="L968" i="85" s="1"/>
  <c r="C967" i="85"/>
  <c r="AJ966" i="85"/>
  <c r="AE966" i="85"/>
  <c r="AF966" i="85" s="1"/>
  <c r="Z966" i="85"/>
  <c r="J966" i="85"/>
  <c r="L966" i="85" s="1"/>
  <c r="C965" i="85"/>
  <c r="AJ964" i="85"/>
  <c r="AE964" i="85"/>
  <c r="AF964" i="85" s="1"/>
  <c r="Z964" i="85"/>
  <c r="J964" i="85"/>
  <c r="L964" i="85" s="1"/>
  <c r="C963" i="85"/>
  <c r="AJ962" i="85"/>
  <c r="AE962" i="85"/>
  <c r="AF962" i="85" s="1"/>
  <c r="Z962" i="85"/>
  <c r="J962" i="85"/>
  <c r="L962" i="85" s="1"/>
  <c r="C961" i="85"/>
  <c r="AJ960" i="85"/>
  <c r="AE960" i="85"/>
  <c r="AF960" i="85" s="1"/>
  <c r="Z960" i="85"/>
  <c r="J960" i="85"/>
  <c r="L960" i="85" s="1"/>
  <c r="C959" i="85"/>
  <c r="AJ958" i="85"/>
  <c r="AE958" i="85"/>
  <c r="AF958" i="85" s="1"/>
  <c r="Z958" i="85"/>
  <c r="J958" i="85"/>
  <c r="L958" i="85" s="1"/>
  <c r="C957" i="85"/>
  <c r="AJ956" i="85"/>
  <c r="AE956" i="85"/>
  <c r="AF956" i="85" s="1"/>
  <c r="Z956" i="85"/>
  <c r="J956" i="85"/>
  <c r="L956" i="85" s="1"/>
  <c r="C955" i="85"/>
  <c r="AJ954" i="85"/>
  <c r="AE954" i="85"/>
  <c r="AF954" i="85" s="1"/>
  <c r="Z954" i="85"/>
  <c r="J954" i="85"/>
  <c r="L954" i="85" s="1"/>
  <c r="C953" i="85"/>
  <c r="AJ952" i="85"/>
  <c r="AE952" i="85"/>
  <c r="AF952" i="85" s="1"/>
  <c r="Z952" i="85"/>
  <c r="J952" i="85"/>
  <c r="L952" i="85" s="1"/>
  <c r="C951" i="85"/>
  <c r="AJ950" i="85"/>
  <c r="AE950" i="85"/>
  <c r="AF950" i="85" s="1"/>
  <c r="Z950" i="85"/>
  <c r="L950" i="85"/>
  <c r="J950" i="85"/>
  <c r="C949" i="85"/>
  <c r="AJ948" i="85"/>
  <c r="AE948" i="85"/>
  <c r="AF948" i="85" s="1"/>
  <c r="Z948" i="85"/>
  <c r="J948" i="85"/>
  <c r="L948" i="85" s="1"/>
  <c r="C947" i="85"/>
  <c r="AJ946" i="85"/>
  <c r="AE946" i="85"/>
  <c r="AF946" i="85" s="1"/>
  <c r="Z946" i="85"/>
  <c r="J946" i="85"/>
  <c r="L946" i="85" s="1"/>
  <c r="C945" i="85"/>
  <c r="AJ944" i="85"/>
  <c r="AE944" i="85"/>
  <c r="AF944" i="85" s="1"/>
  <c r="Z944" i="85"/>
  <c r="J944" i="85"/>
  <c r="L944" i="85" s="1"/>
  <c r="C943" i="85"/>
  <c r="AJ942" i="85"/>
  <c r="AE942" i="85"/>
  <c r="AF942" i="85" s="1"/>
  <c r="Z942" i="85"/>
  <c r="J942" i="85"/>
  <c r="L942" i="85" s="1"/>
  <c r="C941" i="85"/>
  <c r="AJ940" i="85"/>
  <c r="AE940" i="85"/>
  <c r="AF940" i="85" s="1"/>
  <c r="Z940" i="85"/>
  <c r="J940" i="85"/>
  <c r="L940" i="85" s="1"/>
  <c r="C939" i="85"/>
  <c r="AJ938" i="85"/>
  <c r="AE938" i="85"/>
  <c r="AF938" i="85" s="1"/>
  <c r="Z938" i="85"/>
  <c r="J938" i="85"/>
  <c r="L938" i="85" s="1"/>
  <c r="C937" i="85"/>
  <c r="AJ936" i="85"/>
  <c r="AE936" i="85"/>
  <c r="AF936" i="85" s="1"/>
  <c r="Z936" i="85"/>
  <c r="J936" i="85"/>
  <c r="L936" i="85" s="1"/>
  <c r="C935" i="85"/>
  <c r="AJ934" i="85"/>
  <c r="AE934" i="85"/>
  <c r="AF934" i="85" s="1"/>
  <c r="Z934" i="85"/>
  <c r="J934" i="85"/>
  <c r="L934" i="85" s="1"/>
  <c r="C933" i="85"/>
  <c r="AJ932" i="85"/>
  <c r="AE932" i="85"/>
  <c r="AF932" i="85" s="1"/>
  <c r="Z932" i="85"/>
  <c r="J932" i="85"/>
  <c r="L932" i="85" s="1"/>
  <c r="C931" i="85"/>
  <c r="AJ930" i="85"/>
  <c r="AE930" i="85"/>
  <c r="AF930" i="85" s="1"/>
  <c r="Z930" i="85"/>
  <c r="J930" i="85"/>
  <c r="L930" i="85" s="1"/>
  <c r="C929" i="85"/>
  <c r="AJ928" i="85"/>
  <c r="AE928" i="85"/>
  <c r="AF928" i="85" s="1"/>
  <c r="Z928" i="85"/>
  <c r="J928" i="85"/>
  <c r="L928" i="85" s="1"/>
  <c r="C927" i="85"/>
  <c r="AJ926" i="85"/>
  <c r="AE926" i="85"/>
  <c r="AF926" i="85" s="1"/>
  <c r="Z926" i="85"/>
  <c r="J926" i="85"/>
  <c r="L926" i="85" s="1"/>
  <c r="C925" i="85"/>
  <c r="AJ924" i="85"/>
  <c r="AE924" i="85"/>
  <c r="AF924" i="85" s="1"/>
  <c r="Z924" i="85"/>
  <c r="J924" i="85"/>
  <c r="L924" i="85" s="1"/>
  <c r="C923" i="85"/>
  <c r="AJ922" i="85"/>
  <c r="AE922" i="85"/>
  <c r="AF922" i="85" s="1"/>
  <c r="Z922" i="85"/>
  <c r="J922" i="85"/>
  <c r="L922" i="85" s="1"/>
  <c r="C921" i="85"/>
  <c r="AJ920" i="85"/>
  <c r="AE920" i="85"/>
  <c r="AF920" i="85" s="1"/>
  <c r="Z920" i="85"/>
  <c r="J920" i="85"/>
  <c r="L920" i="85" s="1"/>
  <c r="C919" i="85"/>
  <c r="AJ918" i="85"/>
  <c r="AE918" i="85"/>
  <c r="AF918" i="85" s="1"/>
  <c r="Z918" i="85"/>
  <c r="J918" i="85"/>
  <c r="L918" i="85" s="1"/>
  <c r="C917" i="85"/>
  <c r="AJ916" i="85"/>
  <c r="AE916" i="85"/>
  <c r="AF916" i="85" s="1"/>
  <c r="Z916" i="85"/>
  <c r="J916" i="85"/>
  <c r="L916" i="85" s="1"/>
  <c r="C915" i="85"/>
  <c r="AJ914" i="85"/>
  <c r="AE914" i="85"/>
  <c r="AF914" i="85" s="1"/>
  <c r="Z914" i="85"/>
  <c r="J914" i="85"/>
  <c r="L914" i="85" s="1"/>
  <c r="C913" i="85"/>
  <c r="AJ912" i="85"/>
  <c r="AE912" i="85"/>
  <c r="AF912" i="85" s="1"/>
  <c r="Z912" i="85"/>
  <c r="J912" i="85"/>
  <c r="L912" i="85" s="1"/>
  <c r="C911" i="85"/>
  <c r="AJ910" i="85"/>
  <c r="AE910" i="85"/>
  <c r="AF910" i="85" s="1"/>
  <c r="Z910" i="85"/>
  <c r="L910" i="85"/>
  <c r="J910" i="85"/>
  <c r="C909" i="85"/>
  <c r="AJ908" i="85"/>
  <c r="AE908" i="85"/>
  <c r="AF908" i="85" s="1"/>
  <c r="Z908" i="85"/>
  <c r="J908" i="85"/>
  <c r="L908" i="85" s="1"/>
  <c r="C907" i="85"/>
  <c r="AJ906" i="85"/>
  <c r="AE906" i="85"/>
  <c r="AF906" i="85" s="1"/>
  <c r="Z906" i="85"/>
  <c r="J906" i="85"/>
  <c r="L906" i="85" s="1"/>
  <c r="C905" i="85"/>
  <c r="AJ904" i="85"/>
  <c r="AE904" i="85"/>
  <c r="AF904" i="85" s="1"/>
  <c r="Z904" i="85"/>
  <c r="J904" i="85"/>
  <c r="L904" i="85" s="1"/>
  <c r="C903" i="85"/>
  <c r="AJ902" i="85"/>
  <c r="AE902" i="85"/>
  <c r="AF902" i="85" s="1"/>
  <c r="Z902" i="85"/>
  <c r="J902" i="85"/>
  <c r="L902" i="85" s="1"/>
  <c r="C901" i="85"/>
  <c r="AJ900" i="85"/>
  <c r="AE900" i="85"/>
  <c r="AF900" i="85" s="1"/>
  <c r="Z900" i="85"/>
  <c r="J900" i="85"/>
  <c r="L900" i="85" s="1"/>
  <c r="C899" i="85"/>
  <c r="AJ898" i="85"/>
  <c r="AE898" i="85"/>
  <c r="AF898" i="85" s="1"/>
  <c r="Z898" i="85"/>
  <c r="J898" i="85"/>
  <c r="L898" i="85" s="1"/>
  <c r="C897" i="85"/>
  <c r="AJ896" i="85"/>
  <c r="AE896" i="85"/>
  <c r="AF896" i="85" s="1"/>
  <c r="Z896" i="85"/>
  <c r="J896" i="85"/>
  <c r="L896" i="85" s="1"/>
  <c r="C895" i="85"/>
  <c r="AJ894" i="85"/>
  <c r="AE894" i="85"/>
  <c r="AF894" i="85" s="1"/>
  <c r="Z894" i="85"/>
  <c r="J894" i="85"/>
  <c r="L894" i="85" s="1"/>
  <c r="E894" i="85"/>
  <c r="C893" i="85"/>
  <c r="AJ892" i="85"/>
  <c r="AE892" i="85"/>
  <c r="AF892" i="85" s="1"/>
  <c r="Z892" i="85"/>
  <c r="J892" i="85"/>
  <c r="L892" i="85" s="1"/>
  <c r="C892" i="85"/>
  <c r="AJ890" i="85"/>
  <c r="AE890" i="85"/>
  <c r="AF890" i="85" s="1"/>
  <c r="Z890" i="85"/>
  <c r="J890" i="85"/>
  <c r="L890" i="85" s="1"/>
  <c r="C886" i="85"/>
  <c r="AJ885" i="85"/>
  <c r="AE885" i="85"/>
  <c r="AF885" i="85" s="1"/>
  <c r="Z885" i="85"/>
  <c r="L885" i="85"/>
  <c r="C884" i="85"/>
  <c r="AJ883" i="85"/>
  <c r="AE883" i="85"/>
  <c r="AF883" i="85" s="1"/>
  <c r="Z883" i="85"/>
  <c r="L883" i="85"/>
  <c r="C882" i="85"/>
  <c r="AJ881" i="85"/>
  <c r="AE881" i="85"/>
  <c r="AF881" i="85" s="1"/>
  <c r="Z881" i="85"/>
  <c r="L881" i="85"/>
  <c r="C880" i="85"/>
  <c r="AJ879" i="85"/>
  <c r="AE879" i="85"/>
  <c r="AF879" i="85" s="1"/>
  <c r="Z879" i="85"/>
  <c r="L879" i="85"/>
  <c r="C878" i="85"/>
  <c r="AJ877" i="85"/>
  <c r="AE877" i="85"/>
  <c r="AF877" i="85" s="1"/>
  <c r="Z877" i="85"/>
  <c r="L877" i="85"/>
  <c r="C876" i="85"/>
  <c r="AJ875" i="85"/>
  <c r="AE875" i="85"/>
  <c r="AF875" i="85" s="1"/>
  <c r="Z875" i="85"/>
  <c r="L875" i="85"/>
  <c r="C874" i="85"/>
  <c r="AJ873" i="85"/>
  <c r="AE873" i="85"/>
  <c r="AF873" i="85" s="1"/>
  <c r="Z873" i="85"/>
  <c r="L873" i="85"/>
  <c r="C872" i="85"/>
  <c r="AJ871" i="85"/>
  <c r="AE871" i="85"/>
  <c r="AF871" i="85" s="1"/>
  <c r="Z871" i="85"/>
  <c r="L871" i="85"/>
  <c r="C870" i="85"/>
  <c r="AJ869" i="85"/>
  <c r="AE869" i="85"/>
  <c r="AF869" i="85" s="1"/>
  <c r="Z869" i="85"/>
  <c r="L869" i="85"/>
  <c r="C868" i="85"/>
  <c r="AJ867" i="85"/>
  <c r="AE867" i="85"/>
  <c r="AF867" i="85" s="1"/>
  <c r="Z867" i="85"/>
  <c r="L867" i="85"/>
  <c r="C866" i="85"/>
  <c r="AJ865" i="85"/>
  <c r="AE865" i="85"/>
  <c r="AF865" i="85" s="1"/>
  <c r="Z865" i="85"/>
  <c r="L865" i="85"/>
  <c r="C864" i="85"/>
  <c r="AJ863" i="85"/>
  <c r="AE863" i="85"/>
  <c r="AF863" i="85" s="1"/>
  <c r="Z863" i="85"/>
  <c r="L863" i="85"/>
  <c r="C862" i="85"/>
  <c r="AJ861" i="85"/>
  <c r="AE861" i="85"/>
  <c r="AF861" i="85" s="1"/>
  <c r="Z861" i="85"/>
  <c r="L861" i="85"/>
  <c r="C860" i="85"/>
  <c r="AJ859" i="85"/>
  <c r="AE859" i="85"/>
  <c r="AF859" i="85" s="1"/>
  <c r="Z859" i="85"/>
  <c r="L859" i="85"/>
  <c r="C858" i="85"/>
  <c r="AJ857" i="85"/>
  <c r="AE857" i="85"/>
  <c r="AF857" i="85" s="1"/>
  <c r="Z857" i="85"/>
  <c r="L857" i="85"/>
  <c r="C856" i="85"/>
  <c r="AJ855" i="85"/>
  <c r="AE855" i="85"/>
  <c r="AF855" i="85" s="1"/>
  <c r="Z855" i="85"/>
  <c r="L855" i="85"/>
  <c r="C854" i="85"/>
  <c r="AJ853" i="85"/>
  <c r="AE853" i="85"/>
  <c r="AF853" i="85" s="1"/>
  <c r="Z853" i="85"/>
  <c r="L853" i="85"/>
  <c r="C852" i="85"/>
  <c r="AJ851" i="85"/>
  <c r="AE851" i="85"/>
  <c r="AF851" i="85" s="1"/>
  <c r="Z851" i="85"/>
  <c r="L851" i="85"/>
  <c r="C850" i="85"/>
  <c r="AJ849" i="85"/>
  <c r="AE849" i="85"/>
  <c r="AF849" i="85" s="1"/>
  <c r="Z849" i="85"/>
  <c r="L849" i="85"/>
  <c r="C848" i="85"/>
  <c r="AJ847" i="85"/>
  <c r="AE847" i="85"/>
  <c r="AF847" i="85" s="1"/>
  <c r="Z847" i="85"/>
  <c r="L847" i="85"/>
  <c r="C846" i="85"/>
  <c r="AJ845" i="85"/>
  <c r="AE845" i="85"/>
  <c r="AF845" i="85" s="1"/>
  <c r="Z845" i="85"/>
  <c r="L845" i="85"/>
  <c r="C844" i="85"/>
  <c r="AJ843" i="85"/>
  <c r="AE843" i="85"/>
  <c r="AF843" i="85" s="1"/>
  <c r="Z843" i="85"/>
  <c r="L843" i="85"/>
  <c r="C842" i="85"/>
  <c r="AJ841" i="85"/>
  <c r="AE841" i="85"/>
  <c r="AF841" i="85" s="1"/>
  <c r="Z841" i="85"/>
  <c r="L841" i="85"/>
  <c r="C840" i="85"/>
  <c r="AJ839" i="85"/>
  <c r="AE839" i="85"/>
  <c r="AF839" i="85" s="1"/>
  <c r="Z839" i="85"/>
  <c r="L839" i="85"/>
  <c r="C838" i="85"/>
  <c r="AJ837" i="85"/>
  <c r="AE837" i="85"/>
  <c r="AF837" i="85" s="1"/>
  <c r="Z837" i="85"/>
  <c r="L837" i="85"/>
  <c r="C836" i="85"/>
  <c r="AJ835" i="85"/>
  <c r="AE835" i="85"/>
  <c r="AF835" i="85" s="1"/>
  <c r="Z835" i="85"/>
  <c r="L835" i="85"/>
  <c r="C834" i="85"/>
  <c r="AJ833" i="85"/>
  <c r="AE833" i="85"/>
  <c r="AF833" i="85" s="1"/>
  <c r="Z833" i="85"/>
  <c r="L833" i="85"/>
  <c r="C832" i="85"/>
  <c r="AJ831" i="85"/>
  <c r="AE831" i="85"/>
  <c r="AF831" i="85" s="1"/>
  <c r="Z831" i="85"/>
  <c r="L831" i="85"/>
  <c r="C830" i="85"/>
  <c r="AJ829" i="85"/>
  <c r="AE829" i="85"/>
  <c r="AF829" i="85" s="1"/>
  <c r="Z829" i="85"/>
  <c r="L829" i="85"/>
  <c r="C828" i="85"/>
  <c r="AJ827" i="85"/>
  <c r="AE827" i="85"/>
  <c r="AF827" i="85" s="1"/>
  <c r="Z827" i="85"/>
  <c r="L827" i="85"/>
  <c r="C826" i="85"/>
  <c r="AJ825" i="85"/>
  <c r="AE825" i="85"/>
  <c r="AF825" i="85" s="1"/>
  <c r="Z825" i="85"/>
  <c r="L825" i="85"/>
  <c r="C824" i="85"/>
  <c r="AJ823" i="85"/>
  <c r="AE823" i="85"/>
  <c r="AF823" i="85" s="1"/>
  <c r="Z823" i="85"/>
  <c r="L823" i="85"/>
  <c r="C822" i="85"/>
  <c r="AJ821" i="85"/>
  <c r="AE821" i="85"/>
  <c r="AF821" i="85" s="1"/>
  <c r="Z821" i="85"/>
  <c r="L821" i="85"/>
  <c r="C820" i="85"/>
  <c r="AJ819" i="85"/>
  <c r="AE819" i="85"/>
  <c r="AF819" i="85" s="1"/>
  <c r="Z819" i="85"/>
  <c r="L819" i="85"/>
  <c r="C818" i="85"/>
  <c r="AJ817" i="85"/>
  <c r="AE817" i="85"/>
  <c r="AF817" i="85" s="1"/>
  <c r="Z817" i="85"/>
  <c r="L817" i="85"/>
  <c r="C816" i="85"/>
  <c r="AJ815" i="85"/>
  <c r="AE815" i="85"/>
  <c r="AF815" i="85" s="1"/>
  <c r="Z815" i="85"/>
  <c r="L815" i="85"/>
  <c r="C814" i="85"/>
  <c r="AJ813" i="85"/>
  <c r="AE813" i="85"/>
  <c r="AF813" i="85" s="1"/>
  <c r="Z813" i="85"/>
  <c r="L813" i="85"/>
  <c r="C812" i="85"/>
  <c r="AJ811" i="85"/>
  <c r="AE811" i="85"/>
  <c r="AF811" i="85" s="1"/>
  <c r="Z811" i="85"/>
  <c r="L811" i="85"/>
  <c r="C810" i="85"/>
  <c r="AJ809" i="85"/>
  <c r="AE809" i="85"/>
  <c r="AF809" i="85" s="1"/>
  <c r="Z809" i="85"/>
  <c r="L809" i="85"/>
  <c r="C808" i="85"/>
  <c r="AJ807" i="85"/>
  <c r="AE807" i="85"/>
  <c r="AF807" i="85" s="1"/>
  <c r="Z807" i="85"/>
  <c r="L807" i="85"/>
  <c r="C806" i="85"/>
  <c r="AJ805" i="85"/>
  <c r="AE805" i="85"/>
  <c r="AF805" i="85" s="1"/>
  <c r="Z805" i="85"/>
  <c r="L805" i="85"/>
  <c r="C804" i="85"/>
  <c r="AJ803" i="85"/>
  <c r="AE803" i="85"/>
  <c r="AF803" i="85" s="1"/>
  <c r="Z803" i="85"/>
  <c r="L803" i="85"/>
  <c r="C802" i="85"/>
  <c r="AJ801" i="85"/>
  <c r="AE801" i="85"/>
  <c r="AF801" i="85" s="1"/>
  <c r="Z801" i="85"/>
  <c r="L801" i="85"/>
  <c r="C800" i="85"/>
  <c r="AJ799" i="85"/>
  <c r="AE799" i="85"/>
  <c r="AF799" i="85" s="1"/>
  <c r="Z799" i="85"/>
  <c r="L799" i="85"/>
  <c r="C798" i="85"/>
  <c r="AJ797" i="85"/>
  <c r="AE797" i="85"/>
  <c r="AF797" i="85" s="1"/>
  <c r="Z797" i="85"/>
  <c r="L797" i="85"/>
  <c r="C796" i="85"/>
  <c r="AJ795" i="85"/>
  <c r="AE795" i="85"/>
  <c r="AF795" i="85" s="1"/>
  <c r="Z795" i="85"/>
  <c r="L795" i="85"/>
  <c r="C794" i="85"/>
  <c r="AJ793" i="85"/>
  <c r="AE793" i="85"/>
  <c r="AF793" i="85" s="1"/>
  <c r="Z793" i="85"/>
  <c r="L793" i="85"/>
  <c r="C792" i="85"/>
  <c r="AJ791" i="85"/>
  <c r="AE791" i="85"/>
  <c r="AF791" i="85" s="1"/>
  <c r="Z791" i="85"/>
  <c r="L791" i="85"/>
  <c r="C790" i="85"/>
  <c r="AJ789" i="85"/>
  <c r="AE789" i="85"/>
  <c r="AF789" i="85" s="1"/>
  <c r="Z789" i="85"/>
  <c r="L789" i="85"/>
  <c r="C788" i="85"/>
  <c r="AJ787" i="85"/>
  <c r="AE787" i="85"/>
  <c r="AF787" i="85" s="1"/>
  <c r="Z787" i="85"/>
  <c r="L787" i="85"/>
  <c r="C786" i="85"/>
  <c r="AJ785" i="85"/>
  <c r="AE785" i="85"/>
  <c r="AF785" i="85" s="1"/>
  <c r="Z785" i="85"/>
  <c r="L785" i="85"/>
  <c r="C784" i="85"/>
  <c r="AJ783" i="85"/>
  <c r="AE783" i="85"/>
  <c r="AF783" i="85" s="1"/>
  <c r="Z783" i="85"/>
  <c r="L783" i="85"/>
  <c r="C782" i="85"/>
  <c r="AJ781" i="85"/>
  <c r="AE781" i="85"/>
  <c r="AF781" i="85" s="1"/>
  <c r="Z781" i="85"/>
  <c r="L781" i="85"/>
  <c r="C780" i="85"/>
  <c r="AJ779" i="85"/>
  <c r="AE779" i="85"/>
  <c r="AF779" i="85" s="1"/>
  <c r="Z779" i="85"/>
  <c r="L779" i="85"/>
  <c r="C778" i="85"/>
  <c r="AJ777" i="85"/>
  <c r="AE777" i="85"/>
  <c r="AF777" i="85" s="1"/>
  <c r="Z777" i="85"/>
  <c r="L777" i="85"/>
  <c r="C776" i="85"/>
  <c r="AJ775" i="85"/>
  <c r="AE775" i="85"/>
  <c r="AF775" i="85" s="1"/>
  <c r="Z775" i="85"/>
  <c r="L775" i="85"/>
  <c r="C774" i="85"/>
  <c r="AJ773" i="85"/>
  <c r="AE773" i="85"/>
  <c r="AF773" i="85" s="1"/>
  <c r="Z773" i="85"/>
  <c r="L773" i="85"/>
  <c r="C772" i="85"/>
  <c r="AJ771" i="85"/>
  <c r="AE771" i="85"/>
  <c r="AF771" i="85" s="1"/>
  <c r="Z771" i="85"/>
  <c r="L771" i="85"/>
  <c r="C770" i="85"/>
  <c r="AJ769" i="85"/>
  <c r="AE769" i="85"/>
  <c r="AF769" i="85" s="1"/>
  <c r="Z769" i="85"/>
  <c r="L769" i="85"/>
  <c r="C768" i="85"/>
  <c r="AJ767" i="85"/>
  <c r="AE767" i="85"/>
  <c r="AF767" i="85" s="1"/>
  <c r="Z767" i="85"/>
  <c r="L767" i="85"/>
  <c r="C766" i="85"/>
  <c r="AJ765" i="85"/>
  <c r="AE765" i="85"/>
  <c r="AF765" i="85" s="1"/>
  <c r="Z765" i="85"/>
  <c r="L765" i="85"/>
  <c r="C764" i="85"/>
  <c r="AJ763" i="85"/>
  <c r="AE763" i="85"/>
  <c r="AF763" i="85" s="1"/>
  <c r="Z763" i="85"/>
  <c r="L763" i="85"/>
  <c r="C762" i="85"/>
  <c r="AJ761" i="85"/>
  <c r="AE761" i="85"/>
  <c r="AF761" i="85" s="1"/>
  <c r="Z761" i="85"/>
  <c r="L761" i="85"/>
  <c r="C760" i="85"/>
  <c r="AJ759" i="85"/>
  <c r="AE759" i="85"/>
  <c r="AF759" i="85" s="1"/>
  <c r="Z759" i="85"/>
  <c r="L759" i="85"/>
  <c r="C758" i="85"/>
  <c r="AJ757" i="85"/>
  <c r="AE757" i="85"/>
  <c r="AF757" i="85" s="1"/>
  <c r="Z757" i="85"/>
  <c r="L757" i="85"/>
  <c r="C756" i="85"/>
  <c r="AJ755" i="85"/>
  <c r="AE755" i="85"/>
  <c r="AF755" i="85" s="1"/>
  <c r="Z755" i="85"/>
  <c r="L755" i="85"/>
  <c r="C754" i="85"/>
  <c r="AJ753" i="85"/>
  <c r="AE753" i="85"/>
  <c r="AF753" i="85" s="1"/>
  <c r="Z753" i="85"/>
  <c r="L753" i="85"/>
  <c r="C752" i="85"/>
  <c r="AJ751" i="85"/>
  <c r="AE751" i="85"/>
  <c r="AF751" i="85" s="1"/>
  <c r="Z751" i="85"/>
  <c r="L751" i="85"/>
  <c r="C750" i="85"/>
  <c r="AJ749" i="85"/>
  <c r="AE749" i="85"/>
  <c r="AF749" i="85" s="1"/>
  <c r="Z749" i="85"/>
  <c r="L749" i="85"/>
  <c r="C748" i="85"/>
  <c r="AJ747" i="85"/>
  <c r="AE747" i="85"/>
  <c r="AF747" i="85" s="1"/>
  <c r="Z747" i="85"/>
  <c r="L747" i="85"/>
  <c r="C746" i="85"/>
  <c r="AJ745" i="85"/>
  <c r="AE745" i="85"/>
  <c r="AF745" i="85" s="1"/>
  <c r="Z745" i="85"/>
  <c r="L745" i="85"/>
  <c r="C744" i="85"/>
  <c r="AJ743" i="85"/>
  <c r="AE743" i="85"/>
  <c r="AF743" i="85" s="1"/>
  <c r="Z743" i="85"/>
  <c r="L743" i="85"/>
  <c r="C742" i="85"/>
  <c r="AJ741" i="85"/>
  <c r="AE741" i="85"/>
  <c r="AF741" i="85" s="1"/>
  <c r="Z741" i="85"/>
  <c r="L741" i="85"/>
  <c r="C740" i="85"/>
  <c r="AJ739" i="85"/>
  <c r="AE739" i="85"/>
  <c r="AF739" i="85" s="1"/>
  <c r="Z739" i="85"/>
  <c r="L739" i="85"/>
  <c r="C738" i="85"/>
  <c r="AJ737" i="85"/>
  <c r="AE737" i="85"/>
  <c r="AF737" i="85" s="1"/>
  <c r="Z737" i="85"/>
  <c r="L737" i="85"/>
  <c r="C736" i="85"/>
  <c r="AJ735" i="85"/>
  <c r="AE735" i="85"/>
  <c r="AF735" i="85" s="1"/>
  <c r="Z735" i="85"/>
  <c r="L735" i="85"/>
  <c r="C734" i="85"/>
  <c r="AJ733" i="85"/>
  <c r="AE733" i="85"/>
  <c r="AF733" i="85" s="1"/>
  <c r="Z733" i="85"/>
  <c r="L733" i="85"/>
  <c r="C732" i="85"/>
  <c r="AJ731" i="85"/>
  <c r="AE731" i="85"/>
  <c r="AF731" i="85" s="1"/>
  <c r="Z731" i="85"/>
  <c r="L731" i="85"/>
  <c r="C730" i="85"/>
  <c r="AJ729" i="85"/>
  <c r="AE729" i="85"/>
  <c r="AF729" i="85" s="1"/>
  <c r="Z729" i="85"/>
  <c r="L729" i="85"/>
  <c r="C728" i="85"/>
  <c r="AJ727" i="85"/>
  <c r="AE727" i="85"/>
  <c r="AF727" i="85" s="1"/>
  <c r="Z727" i="85"/>
  <c r="L727" i="85"/>
  <c r="C726" i="85"/>
  <c r="AJ725" i="85"/>
  <c r="AE725" i="85"/>
  <c r="AF725" i="85" s="1"/>
  <c r="Z725" i="85"/>
  <c r="L725" i="85"/>
  <c r="C724" i="85"/>
  <c r="AJ723" i="85"/>
  <c r="AE723" i="85"/>
  <c r="AF723" i="85" s="1"/>
  <c r="Z723" i="85"/>
  <c r="L723" i="85"/>
  <c r="C722" i="85"/>
  <c r="AJ721" i="85"/>
  <c r="AE721" i="85"/>
  <c r="AF721" i="85" s="1"/>
  <c r="Z721" i="85"/>
  <c r="L721" i="85"/>
  <c r="C720" i="85"/>
  <c r="AJ719" i="85"/>
  <c r="AE719" i="85"/>
  <c r="AF719" i="85" s="1"/>
  <c r="Z719" i="85"/>
  <c r="L719" i="85"/>
  <c r="C718" i="85"/>
  <c r="AJ717" i="85"/>
  <c r="AE717" i="85"/>
  <c r="AF717" i="85" s="1"/>
  <c r="Z717" i="85"/>
  <c r="L717" i="85"/>
  <c r="C716" i="85"/>
  <c r="AJ715" i="85"/>
  <c r="AE715" i="85"/>
  <c r="AF715" i="85" s="1"/>
  <c r="Z715" i="85"/>
  <c r="L715" i="85"/>
  <c r="C714" i="85"/>
  <c r="AJ713" i="85"/>
  <c r="AE713" i="85"/>
  <c r="AF713" i="85" s="1"/>
  <c r="Z713" i="85"/>
  <c r="L713" i="85"/>
  <c r="C712" i="85"/>
  <c r="AJ711" i="85"/>
  <c r="AE711" i="85"/>
  <c r="AF711" i="85" s="1"/>
  <c r="Z711" i="85"/>
  <c r="L711" i="85"/>
  <c r="C710" i="85"/>
  <c r="AJ709" i="85"/>
  <c r="AE709" i="85"/>
  <c r="AF709" i="85" s="1"/>
  <c r="Z709" i="85"/>
  <c r="L709" i="85"/>
  <c r="C708" i="85"/>
  <c r="AJ707" i="85"/>
  <c r="AE707" i="85"/>
  <c r="AF707" i="85" s="1"/>
  <c r="Z707" i="85"/>
  <c r="L707" i="85"/>
  <c r="C706" i="85"/>
  <c r="AJ705" i="85"/>
  <c r="AE705" i="85"/>
  <c r="AF705" i="85" s="1"/>
  <c r="Z705" i="85"/>
  <c r="L705" i="85"/>
  <c r="C704" i="85"/>
  <c r="AJ703" i="85"/>
  <c r="AE703" i="85"/>
  <c r="AF703" i="85" s="1"/>
  <c r="Z703" i="85"/>
  <c r="L703" i="85"/>
  <c r="C702" i="85"/>
  <c r="AJ701" i="85"/>
  <c r="AE701" i="85"/>
  <c r="AF701" i="85" s="1"/>
  <c r="Z701" i="85"/>
  <c r="L701" i="85"/>
  <c r="C700" i="85"/>
  <c r="AJ699" i="85"/>
  <c r="AE699" i="85"/>
  <c r="AF699" i="85" s="1"/>
  <c r="Z699" i="85"/>
  <c r="L699" i="85"/>
  <c r="C698" i="85"/>
  <c r="AJ697" i="85"/>
  <c r="AE697" i="85"/>
  <c r="AF697" i="85" s="1"/>
  <c r="Z697" i="85"/>
  <c r="L697" i="85"/>
  <c r="C696" i="85"/>
  <c r="AJ695" i="85"/>
  <c r="AE695" i="85"/>
  <c r="AF695" i="85" s="1"/>
  <c r="Z695" i="85"/>
  <c r="L695" i="85"/>
  <c r="C694" i="85"/>
  <c r="AJ693" i="85"/>
  <c r="AE693" i="85"/>
  <c r="AF693" i="85" s="1"/>
  <c r="Z693" i="85"/>
  <c r="L693" i="85"/>
  <c r="C692" i="85"/>
  <c r="AJ691" i="85"/>
  <c r="AE691" i="85"/>
  <c r="AF691" i="85" s="1"/>
  <c r="Z691" i="85"/>
  <c r="L691" i="85"/>
  <c r="C690" i="85"/>
  <c r="AJ689" i="85"/>
  <c r="AE689" i="85"/>
  <c r="AF689" i="85" s="1"/>
  <c r="Z689" i="85"/>
  <c r="L689" i="85"/>
  <c r="C688" i="85"/>
  <c r="AJ687" i="85"/>
  <c r="AE687" i="85"/>
  <c r="AF687" i="85" s="1"/>
  <c r="Z687" i="85"/>
  <c r="L687" i="85"/>
  <c r="C686" i="85"/>
  <c r="AJ685" i="85"/>
  <c r="AE685" i="85"/>
  <c r="AF685" i="85" s="1"/>
  <c r="Z685" i="85"/>
  <c r="L685" i="85"/>
  <c r="C684" i="85"/>
  <c r="AJ683" i="85"/>
  <c r="AE683" i="85"/>
  <c r="AF683" i="85" s="1"/>
  <c r="Z683" i="85"/>
  <c r="L683" i="85"/>
  <c r="C682" i="85"/>
  <c r="AJ681" i="85"/>
  <c r="AE681" i="85"/>
  <c r="AF681" i="85" s="1"/>
  <c r="Z681" i="85"/>
  <c r="L681" i="85"/>
  <c r="C680" i="85"/>
  <c r="AJ679" i="85"/>
  <c r="AE679" i="85"/>
  <c r="AF679" i="85" s="1"/>
  <c r="Z679" i="85"/>
  <c r="L679" i="85"/>
  <c r="C678" i="85"/>
  <c r="AJ677" i="85"/>
  <c r="AE677" i="85"/>
  <c r="AF677" i="85" s="1"/>
  <c r="Z677" i="85"/>
  <c r="L677" i="85"/>
  <c r="C676" i="85"/>
  <c r="AJ675" i="85"/>
  <c r="AE675" i="85"/>
  <c r="AF675" i="85" s="1"/>
  <c r="Z675" i="85"/>
  <c r="L675" i="85"/>
  <c r="C674" i="85"/>
  <c r="AJ673" i="85"/>
  <c r="AE673" i="85"/>
  <c r="AF673" i="85" s="1"/>
  <c r="Z673" i="85"/>
  <c r="L673" i="85"/>
  <c r="E673" i="85"/>
  <c r="E675" i="85" s="1"/>
  <c r="C672" i="85"/>
  <c r="AJ671" i="85"/>
  <c r="AE671" i="85"/>
  <c r="AF671" i="85" s="1"/>
  <c r="Z671" i="85"/>
  <c r="L671" i="85"/>
  <c r="C671" i="85"/>
  <c r="AJ669" i="85"/>
  <c r="AE669" i="85"/>
  <c r="AF669" i="85" s="1"/>
  <c r="Z669" i="85"/>
  <c r="L669" i="85"/>
  <c r="C665" i="85"/>
  <c r="AE664" i="85"/>
  <c r="AF664" i="85" s="1"/>
  <c r="Z664" i="85"/>
  <c r="L664" i="85"/>
  <c r="C663" i="85"/>
  <c r="AE662" i="85"/>
  <c r="AF662" i="85" s="1"/>
  <c r="Z662" i="85"/>
  <c r="L662" i="85"/>
  <c r="C661" i="85"/>
  <c r="AE660" i="85"/>
  <c r="AF660" i="85" s="1"/>
  <c r="Z660" i="85"/>
  <c r="L660" i="85"/>
  <c r="C659" i="85"/>
  <c r="AE658" i="85"/>
  <c r="AF658" i="85" s="1"/>
  <c r="Z658" i="85"/>
  <c r="L658" i="85"/>
  <c r="C657" i="85"/>
  <c r="AE656" i="85"/>
  <c r="AF656" i="85" s="1"/>
  <c r="Z656" i="85"/>
  <c r="L656" i="85"/>
  <c r="C655" i="85"/>
  <c r="AE654" i="85"/>
  <c r="AF654" i="85" s="1"/>
  <c r="Z654" i="85"/>
  <c r="L654" i="85"/>
  <c r="C653" i="85"/>
  <c r="AE652" i="85"/>
  <c r="AF652" i="85" s="1"/>
  <c r="Z652" i="85"/>
  <c r="L652" i="85"/>
  <c r="C651" i="85"/>
  <c r="AE650" i="85"/>
  <c r="AF650" i="85" s="1"/>
  <c r="Z650" i="85"/>
  <c r="L650" i="85"/>
  <c r="C649" i="85"/>
  <c r="AE648" i="85"/>
  <c r="AF648" i="85" s="1"/>
  <c r="Z648" i="85"/>
  <c r="L648" i="85"/>
  <c r="C647" i="85"/>
  <c r="AE646" i="85"/>
  <c r="AF646" i="85" s="1"/>
  <c r="Z646" i="85"/>
  <c r="L646" i="85"/>
  <c r="C645" i="85"/>
  <c r="AE644" i="85"/>
  <c r="AF644" i="85" s="1"/>
  <c r="Z644" i="85"/>
  <c r="L644" i="85"/>
  <c r="C643" i="85"/>
  <c r="AE642" i="85"/>
  <c r="AF642" i="85" s="1"/>
  <c r="Z642" i="85"/>
  <c r="L642" i="85"/>
  <c r="C641" i="85"/>
  <c r="AE640" i="85"/>
  <c r="AF640" i="85" s="1"/>
  <c r="Z640" i="85"/>
  <c r="L640" i="85"/>
  <c r="C639" i="85"/>
  <c r="AE638" i="85"/>
  <c r="AF638" i="85" s="1"/>
  <c r="Z638" i="85"/>
  <c r="L638" i="85"/>
  <c r="C637" i="85"/>
  <c r="AE636" i="85"/>
  <c r="AF636" i="85" s="1"/>
  <c r="Z636" i="85"/>
  <c r="L636" i="85"/>
  <c r="C635" i="85"/>
  <c r="AE634" i="85"/>
  <c r="AF634" i="85" s="1"/>
  <c r="Z634" i="85"/>
  <c r="L634" i="85"/>
  <c r="C633" i="85"/>
  <c r="AE632" i="85"/>
  <c r="AF632" i="85" s="1"/>
  <c r="Z632" i="85"/>
  <c r="L632" i="85"/>
  <c r="C631" i="85"/>
  <c r="AE630" i="85"/>
  <c r="AF630" i="85" s="1"/>
  <c r="Z630" i="85"/>
  <c r="L630" i="85"/>
  <c r="C629" i="85"/>
  <c r="AE628" i="85"/>
  <c r="AF628" i="85" s="1"/>
  <c r="Z628" i="85"/>
  <c r="L628" i="85"/>
  <c r="C627" i="85"/>
  <c r="AE626" i="85"/>
  <c r="AF626" i="85" s="1"/>
  <c r="Z626" i="85"/>
  <c r="L626" i="85"/>
  <c r="C625" i="85"/>
  <c r="AE624" i="85"/>
  <c r="AF624" i="85" s="1"/>
  <c r="Z624" i="85"/>
  <c r="L624" i="85"/>
  <c r="C623" i="85"/>
  <c r="AE622" i="85"/>
  <c r="AF622" i="85" s="1"/>
  <c r="Z622" i="85"/>
  <c r="L622" i="85"/>
  <c r="C621" i="85"/>
  <c r="AE620" i="85"/>
  <c r="AF620" i="85" s="1"/>
  <c r="Z620" i="85"/>
  <c r="L620" i="85"/>
  <c r="C619" i="85"/>
  <c r="AE618" i="85"/>
  <c r="AF618" i="85" s="1"/>
  <c r="Z618" i="85"/>
  <c r="L618" i="85"/>
  <c r="C617" i="85"/>
  <c r="AE616" i="85"/>
  <c r="AF616" i="85" s="1"/>
  <c r="Z616" i="85"/>
  <c r="L616" i="85"/>
  <c r="C615" i="85"/>
  <c r="AE614" i="85"/>
  <c r="AF614" i="85" s="1"/>
  <c r="Z614" i="85"/>
  <c r="L614" i="85"/>
  <c r="C613" i="85"/>
  <c r="AE612" i="85"/>
  <c r="AF612" i="85" s="1"/>
  <c r="Z612" i="85"/>
  <c r="L612" i="85"/>
  <c r="C611" i="85"/>
  <c r="AE610" i="85"/>
  <c r="AF610" i="85" s="1"/>
  <c r="Z610" i="85"/>
  <c r="L610" i="85"/>
  <c r="C609" i="85"/>
  <c r="AE608" i="85"/>
  <c r="AF608" i="85" s="1"/>
  <c r="Z608" i="85"/>
  <c r="L608" i="85"/>
  <c r="C607" i="85"/>
  <c r="AE606" i="85"/>
  <c r="AF606" i="85" s="1"/>
  <c r="Z606" i="85"/>
  <c r="L606" i="85"/>
  <c r="C605" i="85"/>
  <c r="AE604" i="85"/>
  <c r="AF604" i="85" s="1"/>
  <c r="Z604" i="85"/>
  <c r="L604" i="85"/>
  <c r="C603" i="85"/>
  <c r="AE602" i="85"/>
  <c r="AF602" i="85" s="1"/>
  <c r="Z602" i="85"/>
  <c r="L602" i="85"/>
  <c r="C601" i="85"/>
  <c r="AE600" i="85"/>
  <c r="AF600" i="85" s="1"/>
  <c r="Z600" i="85"/>
  <c r="L600" i="85"/>
  <c r="C599" i="85"/>
  <c r="AE598" i="85"/>
  <c r="AF598" i="85" s="1"/>
  <c r="Z598" i="85"/>
  <c r="L598" i="85"/>
  <c r="C597" i="85"/>
  <c r="AE596" i="85"/>
  <c r="AF596" i="85" s="1"/>
  <c r="Z596" i="85"/>
  <c r="L596" i="85"/>
  <c r="C595" i="85"/>
  <c r="AE594" i="85"/>
  <c r="AF594" i="85" s="1"/>
  <c r="Z594" i="85"/>
  <c r="L594" i="85"/>
  <c r="C593" i="85"/>
  <c r="AE592" i="85"/>
  <c r="AF592" i="85" s="1"/>
  <c r="Z592" i="85"/>
  <c r="L592" i="85"/>
  <c r="C591" i="85"/>
  <c r="AE590" i="85"/>
  <c r="AF590" i="85" s="1"/>
  <c r="Z590" i="85"/>
  <c r="L590" i="85"/>
  <c r="C589" i="85"/>
  <c r="AE588" i="85"/>
  <c r="AF588" i="85" s="1"/>
  <c r="Z588" i="85"/>
  <c r="L588" i="85"/>
  <c r="C587" i="85"/>
  <c r="AE586" i="85"/>
  <c r="AF586" i="85" s="1"/>
  <c r="Z586" i="85"/>
  <c r="L586" i="85"/>
  <c r="C585" i="85"/>
  <c r="AE584" i="85"/>
  <c r="AF584" i="85" s="1"/>
  <c r="Z584" i="85"/>
  <c r="L584" i="85"/>
  <c r="C583" i="85"/>
  <c r="AE582" i="85"/>
  <c r="AF582" i="85" s="1"/>
  <c r="Z582" i="85"/>
  <c r="L582" i="85"/>
  <c r="C581" i="85"/>
  <c r="AE580" i="85"/>
  <c r="AF580" i="85" s="1"/>
  <c r="Z580" i="85"/>
  <c r="L580" i="85"/>
  <c r="C579" i="85"/>
  <c r="AE578" i="85"/>
  <c r="AF578" i="85" s="1"/>
  <c r="Z578" i="85"/>
  <c r="L578" i="85"/>
  <c r="C577" i="85"/>
  <c r="AE576" i="85"/>
  <c r="AF576" i="85" s="1"/>
  <c r="Z576" i="85"/>
  <c r="L576" i="85"/>
  <c r="C575" i="85"/>
  <c r="AE574" i="85"/>
  <c r="AF574" i="85" s="1"/>
  <c r="Z574" i="85"/>
  <c r="L574" i="85"/>
  <c r="C573" i="85"/>
  <c r="AE572" i="85"/>
  <c r="AF572" i="85" s="1"/>
  <c r="Z572" i="85"/>
  <c r="L572" i="85"/>
  <c r="C571" i="85"/>
  <c r="AE570" i="85"/>
  <c r="AF570" i="85" s="1"/>
  <c r="Z570" i="85"/>
  <c r="L570" i="85"/>
  <c r="C569" i="85"/>
  <c r="AE568" i="85"/>
  <c r="AF568" i="85" s="1"/>
  <c r="Z568" i="85"/>
  <c r="L568" i="85"/>
  <c r="C567" i="85"/>
  <c r="AE566" i="85"/>
  <c r="AF566" i="85" s="1"/>
  <c r="Z566" i="85"/>
  <c r="L566" i="85"/>
  <c r="C565" i="85"/>
  <c r="AE564" i="85"/>
  <c r="AF564" i="85" s="1"/>
  <c r="Z564" i="85"/>
  <c r="L564" i="85"/>
  <c r="C563" i="85"/>
  <c r="AE562" i="85"/>
  <c r="AF562" i="85" s="1"/>
  <c r="Z562" i="85"/>
  <c r="L562" i="85"/>
  <c r="C561" i="85"/>
  <c r="AE560" i="85"/>
  <c r="AF560" i="85" s="1"/>
  <c r="Z560" i="85"/>
  <c r="L560" i="85"/>
  <c r="C559" i="85"/>
  <c r="AE558" i="85"/>
  <c r="AF558" i="85" s="1"/>
  <c r="Z558" i="85"/>
  <c r="L558" i="85"/>
  <c r="C557" i="85"/>
  <c r="AE556" i="85"/>
  <c r="AF556" i="85" s="1"/>
  <c r="Z556" i="85"/>
  <c r="L556" i="85"/>
  <c r="C555" i="85"/>
  <c r="AE554" i="85"/>
  <c r="AF554" i="85" s="1"/>
  <c r="Z554" i="85"/>
  <c r="L554" i="85"/>
  <c r="C553" i="85"/>
  <c r="AE552" i="85"/>
  <c r="AF552" i="85" s="1"/>
  <c r="Z552" i="85"/>
  <c r="L552" i="85"/>
  <c r="C551" i="85"/>
  <c r="AE550" i="85"/>
  <c r="AF550" i="85" s="1"/>
  <c r="Z550" i="85"/>
  <c r="L550" i="85"/>
  <c r="C549" i="85"/>
  <c r="AE548" i="85"/>
  <c r="AF548" i="85" s="1"/>
  <c r="Z548" i="85"/>
  <c r="L548" i="85"/>
  <c r="C547" i="85"/>
  <c r="AE546" i="85"/>
  <c r="AF546" i="85" s="1"/>
  <c r="Z546" i="85"/>
  <c r="L546" i="85"/>
  <c r="C545" i="85"/>
  <c r="AE544" i="85"/>
  <c r="AF544" i="85" s="1"/>
  <c r="Z544" i="85"/>
  <c r="L544" i="85"/>
  <c r="C543" i="85"/>
  <c r="AE542" i="85"/>
  <c r="AF542" i="85" s="1"/>
  <c r="Z542" i="85"/>
  <c r="L542" i="85"/>
  <c r="C541" i="85"/>
  <c r="AE540" i="85"/>
  <c r="AF540" i="85" s="1"/>
  <c r="Z540" i="85"/>
  <c r="L540" i="85"/>
  <c r="C539" i="85"/>
  <c r="AE538" i="85"/>
  <c r="AF538" i="85" s="1"/>
  <c r="Z538" i="85"/>
  <c r="L538" i="85"/>
  <c r="C537" i="85"/>
  <c r="AE536" i="85"/>
  <c r="AF536" i="85" s="1"/>
  <c r="Z536" i="85"/>
  <c r="L536" i="85"/>
  <c r="C535" i="85"/>
  <c r="AE534" i="85"/>
  <c r="AF534" i="85" s="1"/>
  <c r="Z534" i="85"/>
  <c r="L534" i="85"/>
  <c r="C533" i="85"/>
  <c r="AE532" i="85"/>
  <c r="AF532" i="85" s="1"/>
  <c r="Z532" i="85"/>
  <c r="L532" i="85"/>
  <c r="C531" i="85"/>
  <c r="AE530" i="85"/>
  <c r="AF530" i="85" s="1"/>
  <c r="Z530" i="85"/>
  <c r="L530" i="85"/>
  <c r="C529" i="85"/>
  <c r="AE528" i="85"/>
  <c r="AF528" i="85" s="1"/>
  <c r="Z528" i="85"/>
  <c r="L528" i="85"/>
  <c r="C527" i="85"/>
  <c r="AE526" i="85"/>
  <c r="AF526" i="85" s="1"/>
  <c r="Z526" i="85"/>
  <c r="L526" i="85"/>
  <c r="C525" i="85"/>
  <c r="AE524" i="85"/>
  <c r="AF524" i="85" s="1"/>
  <c r="Z524" i="85"/>
  <c r="L524" i="85"/>
  <c r="C523" i="85"/>
  <c r="AE522" i="85"/>
  <c r="AF522" i="85" s="1"/>
  <c r="Z522" i="85"/>
  <c r="L522" i="85"/>
  <c r="C521" i="85"/>
  <c r="AE520" i="85"/>
  <c r="AF520" i="85" s="1"/>
  <c r="Z520" i="85"/>
  <c r="L520" i="85"/>
  <c r="C519" i="85"/>
  <c r="AE518" i="85"/>
  <c r="AF518" i="85" s="1"/>
  <c r="Z518" i="85"/>
  <c r="L518" i="85"/>
  <c r="C517" i="85"/>
  <c r="AE516" i="85"/>
  <c r="AF516" i="85" s="1"/>
  <c r="Z516" i="85"/>
  <c r="L516" i="85"/>
  <c r="C515" i="85"/>
  <c r="AE514" i="85"/>
  <c r="AF514" i="85" s="1"/>
  <c r="Z514" i="85"/>
  <c r="L514" i="85"/>
  <c r="C513" i="85"/>
  <c r="AE512" i="85"/>
  <c r="AF512" i="85" s="1"/>
  <c r="Z512" i="85"/>
  <c r="L512" i="85"/>
  <c r="C511" i="85"/>
  <c r="AE510" i="85"/>
  <c r="AF510" i="85" s="1"/>
  <c r="Z510" i="85"/>
  <c r="L510" i="85"/>
  <c r="C509" i="85"/>
  <c r="AE508" i="85"/>
  <c r="AF508" i="85" s="1"/>
  <c r="Z508" i="85"/>
  <c r="L508" i="85"/>
  <c r="C507" i="85"/>
  <c r="AE506" i="85"/>
  <c r="AF506" i="85" s="1"/>
  <c r="Z506" i="85"/>
  <c r="L506" i="85"/>
  <c r="C505" i="85"/>
  <c r="AE504" i="85"/>
  <c r="AF504" i="85" s="1"/>
  <c r="Z504" i="85"/>
  <c r="L504" i="85"/>
  <c r="C503" i="85"/>
  <c r="AE502" i="85"/>
  <c r="AF502" i="85" s="1"/>
  <c r="Z502" i="85"/>
  <c r="L502" i="85"/>
  <c r="C501" i="85"/>
  <c r="AE500" i="85"/>
  <c r="AF500" i="85" s="1"/>
  <c r="Z500" i="85"/>
  <c r="L500" i="85"/>
  <c r="C499" i="85"/>
  <c r="AE498" i="85"/>
  <c r="AF498" i="85" s="1"/>
  <c r="Z498" i="85"/>
  <c r="L498" i="85"/>
  <c r="C497" i="85"/>
  <c r="AE496" i="85"/>
  <c r="AF496" i="85" s="1"/>
  <c r="Z496" i="85"/>
  <c r="L496" i="85"/>
  <c r="C495" i="85"/>
  <c r="AE494" i="85"/>
  <c r="AF494" i="85" s="1"/>
  <c r="Z494" i="85"/>
  <c r="L494" i="85"/>
  <c r="C493" i="85"/>
  <c r="AE492" i="85"/>
  <c r="AF492" i="85" s="1"/>
  <c r="Z492" i="85"/>
  <c r="L492" i="85"/>
  <c r="C491" i="85"/>
  <c r="AE490" i="85"/>
  <c r="AF490" i="85" s="1"/>
  <c r="Z490" i="85"/>
  <c r="L490" i="85"/>
  <c r="C489" i="85"/>
  <c r="AE488" i="85"/>
  <c r="AF488" i="85" s="1"/>
  <c r="Z488" i="85"/>
  <c r="L488" i="85"/>
  <c r="C487" i="85"/>
  <c r="AE486" i="85"/>
  <c r="AF486" i="85" s="1"/>
  <c r="Z486" i="85"/>
  <c r="L486" i="85"/>
  <c r="C485" i="85"/>
  <c r="AE484" i="85"/>
  <c r="AF484" i="85" s="1"/>
  <c r="Z484" i="85"/>
  <c r="L484" i="85"/>
  <c r="C483" i="85"/>
  <c r="AE482" i="85"/>
  <c r="AF482" i="85" s="1"/>
  <c r="Z482" i="85"/>
  <c r="L482" i="85"/>
  <c r="C481" i="85"/>
  <c r="AE480" i="85"/>
  <c r="AF480" i="85" s="1"/>
  <c r="Z480" i="85"/>
  <c r="L480" i="85"/>
  <c r="C479" i="85"/>
  <c r="AE478" i="85"/>
  <c r="AF478" i="85" s="1"/>
  <c r="Z478" i="85"/>
  <c r="L478" i="85"/>
  <c r="C477" i="85"/>
  <c r="AE476" i="85"/>
  <c r="AF476" i="85" s="1"/>
  <c r="Z476" i="85"/>
  <c r="L476" i="85"/>
  <c r="C475" i="85"/>
  <c r="AE474" i="85"/>
  <c r="AF474" i="85" s="1"/>
  <c r="Z474" i="85"/>
  <c r="L474" i="85"/>
  <c r="C473" i="85"/>
  <c r="AE472" i="85"/>
  <c r="AF472" i="85" s="1"/>
  <c r="Z472" i="85"/>
  <c r="L472" i="85"/>
  <c r="C471" i="85"/>
  <c r="AE470" i="85"/>
  <c r="AF470" i="85" s="1"/>
  <c r="Z470" i="85"/>
  <c r="L470" i="85"/>
  <c r="C469" i="85"/>
  <c r="AE468" i="85"/>
  <c r="AF468" i="85" s="1"/>
  <c r="Z468" i="85"/>
  <c r="L468" i="85"/>
  <c r="C467" i="85"/>
  <c r="AE466" i="85"/>
  <c r="AF466" i="85" s="1"/>
  <c r="Z466" i="85"/>
  <c r="L466" i="85"/>
  <c r="C465" i="85"/>
  <c r="AE464" i="85"/>
  <c r="AF464" i="85" s="1"/>
  <c r="Z464" i="85"/>
  <c r="L464" i="85"/>
  <c r="C463" i="85"/>
  <c r="AE462" i="85"/>
  <c r="AF462" i="85" s="1"/>
  <c r="Z462" i="85"/>
  <c r="L462" i="85"/>
  <c r="C461" i="85"/>
  <c r="AE460" i="85"/>
  <c r="AF460" i="85" s="1"/>
  <c r="Z460" i="85"/>
  <c r="L460" i="85"/>
  <c r="C459" i="85"/>
  <c r="AE458" i="85"/>
  <c r="AF458" i="85" s="1"/>
  <c r="Z458" i="85"/>
  <c r="L458" i="85"/>
  <c r="C457" i="85"/>
  <c r="AE456" i="85"/>
  <c r="AF456" i="85" s="1"/>
  <c r="Z456" i="85"/>
  <c r="L456" i="85"/>
  <c r="C455" i="85"/>
  <c r="AE454" i="85"/>
  <c r="AF454" i="85" s="1"/>
  <c r="Z454" i="85"/>
  <c r="L454" i="85"/>
  <c r="C453" i="85"/>
  <c r="AE452" i="85"/>
  <c r="AF452" i="85" s="1"/>
  <c r="Z452" i="85"/>
  <c r="L452" i="85"/>
  <c r="E452" i="85"/>
  <c r="E454" i="85" s="1"/>
  <c r="C451" i="85"/>
  <c r="AE450" i="85"/>
  <c r="AF450" i="85" s="1"/>
  <c r="Z450" i="85"/>
  <c r="L450" i="85"/>
  <c r="C450" i="85"/>
  <c r="AE448" i="85"/>
  <c r="AF448" i="85" s="1"/>
  <c r="Z448" i="85"/>
  <c r="L448" i="85"/>
  <c r="C444" i="85"/>
  <c r="Z443" i="85"/>
  <c r="L443" i="85"/>
  <c r="C442" i="85"/>
  <c r="Z441" i="85"/>
  <c r="L441" i="85"/>
  <c r="C440" i="85"/>
  <c r="Z439" i="85"/>
  <c r="L439" i="85"/>
  <c r="C438" i="85"/>
  <c r="Z437" i="85"/>
  <c r="L437" i="85"/>
  <c r="C436" i="85"/>
  <c r="Z435" i="85"/>
  <c r="L435" i="85"/>
  <c r="C434" i="85"/>
  <c r="Z433" i="85"/>
  <c r="L433" i="85"/>
  <c r="C432" i="85"/>
  <c r="Z431" i="85"/>
  <c r="L431" i="85"/>
  <c r="C430" i="85"/>
  <c r="Z429" i="85"/>
  <c r="L429" i="85"/>
  <c r="C428" i="85"/>
  <c r="Z427" i="85"/>
  <c r="L427" i="85"/>
  <c r="C426" i="85"/>
  <c r="Z425" i="85"/>
  <c r="L425" i="85"/>
  <c r="C424" i="85"/>
  <c r="Z423" i="85"/>
  <c r="L423" i="85"/>
  <c r="C422" i="85"/>
  <c r="Z421" i="85"/>
  <c r="L421" i="85"/>
  <c r="C420" i="85"/>
  <c r="Z419" i="85"/>
  <c r="L419" i="85"/>
  <c r="C418" i="85"/>
  <c r="Z417" i="85"/>
  <c r="L417" i="85"/>
  <c r="C416" i="85"/>
  <c r="Z415" i="85"/>
  <c r="L415" i="85"/>
  <c r="C414" i="85"/>
  <c r="Z413" i="85"/>
  <c r="L413" i="85"/>
  <c r="C412" i="85"/>
  <c r="Z411" i="85"/>
  <c r="L411" i="85"/>
  <c r="C410" i="85"/>
  <c r="Z409" i="85"/>
  <c r="L409" i="85"/>
  <c r="C408" i="85"/>
  <c r="Z407" i="85"/>
  <c r="L407" i="85"/>
  <c r="C406" i="85"/>
  <c r="Z405" i="85"/>
  <c r="L405" i="85"/>
  <c r="C404" i="85"/>
  <c r="Z403" i="85"/>
  <c r="L403" i="85"/>
  <c r="C402" i="85"/>
  <c r="Z401" i="85"/>
  <c r="L401" i="85"/>
  <c r="C400" i="85"/>
  <c r="Z399" i="85"/>
  <c r="L399" i="85"/>
  <c r="C398" i="85"/>
  <c r="Z397" i="85"/>
  <c r="L397" i="85"/>
  <c r="C396" i="85"/>
  <c r="Z395" i="85"/>
  <c r="L395" i="85"/>
  <c r="C394" i="85"/>
  <c r="Z393" i="85"/>
  <c r="L393" i="85"/>
  <c r="C392" i="85"/>
  <c r="Z391" i="85"/>
  <c r="L391" i="85"/>
  <c r="C390" i="85"/>
  <c r="Z389" i="85"/>
  <c r="L389" i="85"/>
  <c r="C388" i="85"/>
  <c r="Z387" i="85"/>
  <c r="L387" i="85"/>
  <c r="C386" i="85"/>
  <c r="Z385" i="85"/>
  <c r="L385" i="85"/>
  <c r="C384" i="85"/>
  <c r="Z383" i="85"/>
  <c r="L383" i="85"/>
  <c r="C382" i="85"/>
  <c r="Z381" i="85"/>
  <c r="L381" i="85"/>
  <c r="C380" i="85"/>
  <c r="Z379" i="85"/>
  <c r="L379" i="85"/>
  <c r="C378" i="85"/>
  <c r="Z377" i="85"/>
  <c r="L377" i="85"/>
  <c r="C376" i="85"/>
  <c r="Z375" i="85"/>
  <c r="L375" i="85"/>
  <c r="C374" i="85"/>
  <c r="Z373" i="85"/>
  <c r="L373" i="85"/>
  <c r="C372" i="85"/>
  <c r="Z371" i="85"/>
  <c r="L371" i="85"/>
  <c r="C370" i="85"/>
  <c r="Z369" i="85"/>
  <c r="L369" i="85"/>
  <c r="C368" i="85"/>
  <c r="Z367" i="85"/>
  <c r="L367" i="85"/>
  <c r="C366" i="85"/>
  <c r="Z365" i="85"/>
  <c r="L365" i="85"/>
  <c r="C364" i="85"/>
  <c r="Z363" i="85"/>
  <c r="L363" i="85"/>
  <c r="C362" i="85"/>
  <c r="Z361" i="85"/>
  <c r="L361" i="85"/>
  <c r="C360" i="85"/>
  <c r="Z359" i="85"/>
  <c r="L359" i="85"/>
  <c r="C358" i="85"/>
  <c r="Z357" i="85"/>
  <c r="L357" i="85"/>
  <c r="C356" i="85"/>
  <c r="Z355" i="85"/>
  <c r="L355" i="85"/>
  <c r="C354" i="85"/>
  <c r="Z353" i="85"/>
  <c r="L353" i="85"/>
  <c r="C352" i="85"/>
  <c r="Z351" i="85"/>
  <c r="L351" i="85"/>
  <c r="C350" i="85"/>
  <c r="Z349" i="85"/>
  <c r="L349" i="85"/>
  <c r="C348" i="85"/>
  <c r="Z347" i="85"/>
  <c r="L347" i="85"/>
  <c r="C346" i="85"/>
  <c r="Z345" i="85"/>
  <c r="L345" i="85"/>
  <c r="C344" i="85"/>
  <c r="Z343" i="85"/>
  <c r="L343" i="85"/>
  <c r="C342" i="85"/>
  <c r="Z341" i="85"/>
  <c r="L341" i="85"/>
  <c r="C340" i="85"/>
  <c r="Z339" i="85"/>
  <c r="L339" i="85"/>
  <c r="C338" i="85"/>
  <c r="Z337" i="85"/>
  <c r="L337" i="85"/>
  <c r="C336" i="85"/>
  <c r="Z335" i="85"/>
  <c r="L335" i="85"/>
  <c r="C334" i="85"/>
  <c r="Z333" i="85"/>
  <c r="L333" i="85"/>
  <c r="C332" i="85"/>
  <c r="Z331" i="85"/>
  <c r="L331" i="85"/>
  <c r="C330" i="85"/>
  <c r="Z329" i="85"/>
  <c r="L329" i="85"/>
  <c r="C328" i="85"/>
  <c r="Z327" i="85"/>
  <c r="L327" i="85"/>
  <c r="C326" i="85"/>
  <c r="Z325" i="85"/>
  <c r="L325" i="85"/>
  <c r="C324" i="85"/>
  <c r="Z323" i="85"/>
  <c r="L323" i="85"/>
  <c r="C322" i="85"/>
  <c r="Z321" i="85"/>
  <c r="L321" i="85"/>
  <c r="C320" i="85"/>
  <c r="Z319" i="85"/>
  <c r="L319" i="85"/>
  <c r="C318" i="85"/>
  <c r="Z317" i="85"/>
  <c r="L317" i="85"/>
  <c r="C316" i="85"/>
  <c r="Z315" i="85"/>
  <c r="L315" i="85"/>
  <c r="C314" i="85"/>
  <c r="Z313" i="85"/>
  <c r="L313" i="85"/>
  <c r="C312" i="85"/>
  <c r="Z311" i="85"/>
  <c r="L311" i="85"/>
  <c r="C310" i="85"/>
  <c r="Z309" i="85"/>
  <c r="L309" i="85"/>
  <c r="C308" i="85"/>
  <c r="Z307" i="85"/>
  <c r="L307" i="85"/>
  <c r="C306" i="85"/>
  <c r="Z305" i="85"/>
  <c r="L305" i="85"/>
  <c r="C304" i="85"/>
  <c r="Z303" i="85"/>
  <c r="L303" i="85"/>
  <c r="C302" i="85"/>
  <c r="Z301" i="85"/>
  <c r="L301" i="85"/>
  <c r="C300" i="85"/>
  <c r="Z299" i="85"/>
  <c r="L299" i="85"/>
  <c r="C298" i="85"/>
  <c r="Z297" i="85"/>
  <c r="L297" i="85"/>
  <c r="C296" i="85"/>
  <c r="Z295" i="85"/>
  <c r="L295" i="85"/>
  <c r="C294" i="85"/>
  <c r="Z293" i="85"/>
  <c r="L293" i="85"/>
  <c r="C292" i="85"/>
  <c r="Z291" i="85"/>
  <c r="L291" i="85"/>
  <c r="C290" i="85"/>
  <c r="Z289" i="85"/>
  <c r="L289" i="85"/>
  <c r="C288" i="85"/>
  <c r="Z287" i="85"/>
  <c r="L287" i="85"/>
  <c r="C286" i="85"/>
  <c r="Z285" i="85"/>
  <c r="L285" i="85"/>
  <c r="C284" i="85"/>
  <c r="Z283" i="85"/>
  <c r="L283" i="85"/>
  <c r="C282" i="85"/>
  <c r="Z281" i="85"/>
  <c r="L281" i="85"/>
  <c r="C280" i="85"/>
  <c r="Z279" i="85"/>
  <c r="L279" i="85"/>
  <c r="C278" i="85"/>
  <c r="Z277" i="85"/>
  <c r="L277" i="85"/>
  <c r="C276" i="85"/>
  <c r="Z275" i="85"/>
  <c r="L275" i="85"/>
  <c r="C274" i="85"/>
  <c r="Z273" i="85"/>
  <c r="L273" i="85"/>
  <c r="C272" i="85"/>
  <c r="Z271" i="85"/>
  <c r="L271" i="85"/>
  <c r="C270" i="85"/>
  <c r="Z269" i="85"/>
  <c r="L269" i="85"/>
  <c r="C268" i="85"/>
  <c r="Z267" i="85"/>
  <c r="L267" i="85"/>
  <c r="C266" i="85"/>
  <c r="Z265" i="85"/>
  <c r="L265" i="85"/>
  <c r="C264" i="85"/>
  <c r="Z263" i="85"/>
  <c r="L263" i="85"/>
  <c r="C262" i="85"/>
  <c r="Z261" i="85"/>
  <c r="L261" i="85"/>
  <c r="C260" i="85"/>
  <c r="Z259" i="85"/>
  <c r="L259" i="85"/>
  <c r="C258" i="85"/>
  <c r="Z257" i="85"/>
  <c r="L257" i="85"/>
  <c r="C256" i="85"/>
  <c r="Z255" i="85"/>
  <c r="L255" i="85"/>
  <c r="C254" i="85"/>
  <c r="Z253" i="85"/>
  <c r="L253" i="85"/>
  <c r="C252" i="85"/>
  <c r="Z251" i="85"/>
  <c r="L251" i="85"/>
  <c r="C250" i="85"/>
  <c r="Z249" i="85"/>
  <c r="L249" i="85"/>
  <c r="C248" i="85"/>
  <c r="Z247" i="85"/>
  <c r="L247" i="85"/>
  <c r="C246" i="85"/>
  <c r="Z245" i="85"/>
  <c r="L245" i="85"/>
  <c r="C244" i="85"/>
  <c r="Z243" i="85"/>
  <c r="L243" i="85"/>
  <c r="C242" i="85"/>
  <c r="Z241" i="85"/>
  <c r="L241" i="85"/>
  <c r="C240" i="85"/>
  <c r="Z239" i="85"/>
  <c r="L239" i="85"/>
  <c r="C238" i="85"/>
  <c r="Z237" i="85"/>
  <c r="L237" i="85"/>
  <c r="C236" i="85"/>
  <c r="Z235" i="85"/>
  <c r="L235" i="85"/>
  <c r="C234" i="85"/>
  <c r="Z233" i="85"/>
  <c r="L233" i="85"/>
  <c r="C232" i="85"/>
  <c r="Z231" i="85"/>
  <c r="L231" i="85"/>
  <c r="E231" i="85"/>
  <c r="E233" i="85" s="1"/>
  <c r="E235" i="85" s="1"/>
  <c r="C231" i="85"/>
  <c r="C230" i="85"/>
  <c r="Z229" i="85"/>
  <c r="L229" i="85"/>
  <c r="C229" i="85"/>
  <c r="Z227" i="85"/>
  <c r="L227" i="85"/>
  <c r="AF221" i="85"/>
  <c r="Z221" i="85"/>
  <c r="L221" i="85"/>
  <c r="C220" i="85"/>
  <c r="AF219" i="85"/>
  <c r="Z219" i="85"/>
  <c r="L219" i="85"/>
  <c r="C218" i="85"/>
  <c r="AF217" i="85"/>
  <c r="Z217" i="85"/>
  <c r="L217" i="85"/>
  <c r="C216" i="85"/>
  <c r="AF215" i="85"/>
  <c r="Z215" i="85"/>
  <c r="L215" i="85"/>
  <c r="C214" i="85"/>
  <c r="AF213" i="85"/>
  <c r="Z213" i="85"/>
  <c r="L213" i="85"/>
  <c r="C212" i="85"/>
  <c r="AF211" i="85"/>
  <c r="Z211" i="85"/>
  <c r="L211" i="85"/>
  <c r="C210" i="85"/>
  <c r="AF209" i="85"/>
  <c r="Z209" i="85"/>
  <c r="L209" i="85"/>
  <c r="C208" i="85"/>
  <c r="AF207" i="85"/>
  <c r="Z207" i="85"/>
  <c r="L207" i="85"/>
  <c r="C206" i="85"/>
  <c r="AF205" i="85"/>
  <c r="Z205" i="85"/>
  <c r="L205" i="85"/>
  <c r="C204" i="85"/>
  <c r="AF203" i="85"/>
  <c r="Z203" i="85"/>
  <c r="L203" i="85"/>
  <c r="C202" i="85"/>
  <c r="AF201" i="85"/>
  <c r="Z201" i="85"/>
  <c r="L201" i="85"/>
  <c r="C200" i="85"/>
  <c r="AF199" i="85"/>
  <c r="Z199" i="85"/>
  <c r="L199" i="85"/>
  <c r="C198" i="85"/>
  <c r="AF197" i="85"/>
  <c r="Z197" i="85"/>
  <c r="L197" i="85"/>
  <c r="C196" i="85"/>
  <c r="AF195" i="85"/>
  <c r="Z195" i="85"/>
  <c r="L195" i="85"/>
  <c r="C194" i="85"/>
  <c r="AF193" i="85"/>
  <c r="Z193" i="85"/>
  <c r="L193" i="85"/>
  <c r="C192" i="85"/>
  <c r="AF191" i="85"/>
  <c r="Z191" i="85"/>
  <c r="L191" i="85"/>
  <c r="C190" i="85"/>
  <c r="AF189" i="85"/>
  <c r="Z189" i="85"/>
  <c r="L189" i="85"/>
  <c r="C188" i="85"/>
  <c r="AF187" i="85"/>
  <c r="Z187" i="85"/>
  <c r="L187" i="85"/>
  <c r="C186" i="85"/>
  <c r="AF185" i="85"/>
  <c r="Z185" i="85"/>
  <c r="L185" i="85"/>
  <c r="C184" i="85"/>
  <c r="AF183" i="85"/>
  <c r="Z183" i="85"/>
  <c r="L183" i="85"/>
  <c r="C182" i="85"/>
  <c r="AF181" i="85"/>
  <c r="Z181" i="85"/>
  <c r="L181" i="85"/>
  <c r="C180" i="85"/>
  <c r="AF179" i="85"/>
  <c r="Z179" i="85"/>
  <c r="L179" i="85"/>
  <c r="C178" i="85"/>
  <c r="AF177" i="85"/>
  <c r="Z177" i="85"/>
  <c r="L177" i="85"/>
  <c r="C176" i="85"/>
  <c r="AF175" i="85"/>
  <c r="Z175" i="85"/>
  <c r="L175" i="85"/>
  <c r="C174" i="85"/>
  <c r="AF173" i="85"/>
  <c r="Z173" i="85"/>
  <c r="L173" i="85"/>
  <c r="C172" i="85"/>
  <c r="AF171" i="85"/>
  <c r="Z171" i="85"/>
  <c r="L171" i="85"/>
  <c r="C170" i="85"/>
  <c r="AF169" i="85"/>
  <c r="Z169" i="85"/>
  <c r="L169" i="85"/>
  <c r="C168" i="85"/>
  <c r="AF167" i="85"/>
  <c r="Z167" i="85"/>
  <c r="L167" i="85"/>
  <c r="C166" i="85"/>
  <c r="AF165" i="85"/>
  <c r="Z165" i="85"/>
  <c r="L165" i="85"/>
  <c r="C164" i="85"/>
  <c r="AF163" i="85"/>
  <c r="Z163" i="85"/>
  <c r="L163" i="85"/>
  <c r="C162" i="85"/>
  <c r="AF161" i="85"/>
  <c r="Z161" i="85"/>
  <c r="L161" i="85"/>
  <c r="C160" i="85"/>
  <c r="AF159" i="85"/>
  <c r="Z159" i="85"/>
  <c r="L159" i="85"/>
  <c r="C158" i="85"/>
  <c r="AF157" i="85"/>
  <c r="Z157" i="85"/>
  <c r="L157" i="85"/>
  <c r="C156" i="85"/>
  <c r="AF155" i="85"/>
  <c r="Z155" i="85"/>
  <c r="L155" i="85"/>
  <c r="C154" i="85"/>
  <c r="AF153" i="85"/>
  <c r="Z153" i="85"/>
  <c r="L153" i="85"/>
  <c r="C152" i="85"/>
  <c r="AF151" i="85"/>
  <c r="Z151" i="85"/>
  <c r="L151" i="85"/>
  <c r="C150" i="85"/>
  <c r="AF149" i="85"/>
  <c r="Z149" i="85"/>
  <c r="L149" i="85"/>
  <c r="C148" i="85"/>
  <c r="AF147" i="85"/>
  <c r="Z147" i="85"/>
  <c r="L147" i="85"/>
  <c r="C146" i="85"/>
  <c r="AF145" i="85"/>
  <c r="Z145" i="85"/>
  <c r="L145" i="85"/>
  <c r="C144" i="85"/>
  <c r="AF143" i="85"/>
  <c r="Z143" i="85"/>
  <c r="L143" i="85"/>
  <c r="C142" i="85"/>
  <c r="AF141" i="85"/>
  <c r="Z141" i="85"/>
  <c r="L141" i="85"/>
  <c r="C140" i="85"/>
  <c r="AF139" i="85"/>
  <c r="Z139" i="85"/>
  <c r="L139" i="85"/>
  <c r="C138" i="85"/>
  <c r="AF137" i="85"/>
  <c r="Z137" i="85"/>
  <c r="L137" i="85"/>
  <c r="C136" i="85"/>
  <c r="AF135" i="85"/>
  <c r="Z135" i="85"/>
  <c r="L135" i="85"/>
  <c r="C134" i="85"/>
  <c r="AF133" i="85"/>
  <c r="Z133" i="85"/>
  <c r="L133" i="85"/>
  <c r="C132" i="85"/>
  <c r="AF131" i="85"/>
  <c r="Z131" i="85"/>
  <c r="L131" i="85"/>
  <c r="C130" i="85"/>
  <c r="AF129" i="85"/>
  <c r="Z129" i="85"/>
  <c r="L129" i="85"/>
  <c r="C128" i="85"/>
  <c r="AF127" i="85"/>
  <c r="Z127" i="85"/>
  <c r="L127" i="85"/>
  <c r="C126" i="85"/>
  <c r="AF125" i="85"/>
  <c r="Z125" i="85"/>
  <c r="L125" i="85"/>
  <c r="C124" i="85"/>
  <c r="AF123" i="85"/>
  <c r="Z123" i="85"/>
  <c r="L123" i="85"/>
  <c r="C122" i="85"/>
  <c r="AF121" i="85"/>
  <c r="Z121" i="85"/>
  <c r="L121" i="85"/>
  <c r="C120" i="85"/>
  <c r="AF119" i="85"/>
  <c r="Z119" i="85"/>
  <c r="L119" i="85"/>
  <c r="C118" i="85"/>
  <c r="AF117" i="85"/>
  <c r="Z117" i="85"/>
  <c r="L117" i="85"/>
  <c r="C116" i="85"/>
  <c r="AF115" i="85"/>
  <c r="Z115" i="85"/>
  <c r="L115" i="85"/>
  <c r="C114" i="85"/>
  <c r="AF113" i="85"/>
  <c r="Z113" i="85"/>
  <c r="L113" i="85"/>
  <c r="C112" i="85"/>
  <c r="AF111" i="85"/>
  <c r="Z111" i="85"/>
  <c r="L111" i="85"/>
  <c r="C110" i="85"/>
  <c r="AF109" i="85"/>
  <c r="Z109" i="85"/>
  <c r="L109" i="85"/>
  <c r="C108" i="85"/>
  <c r="AF107" i="85"/>
  <c r="Z107" i="85"/>
  <c r="L107" i="85"/>
  <c r="C106" i="85"/>
  <c r="AF105" i="85"/>
  <c r="Z105" i="85"/>
  <c r="L105" i="85"/>
  <c r="C104" i="85"/>
  <c r="AF103" i="85"/>
  <c r="Z103" i="85"/>
  <c r="L103" i="85"/>
  <c r="C102" i="85"/>
  <c r="AF101" i="85"/>
  <c r="Z101" i="85"/>
  <c r="L101" i="85"/>
  <c r="C100" i="85"/>
  <c r="AF99" i="85"/>
  <c r="Z99" i="85"/>
  <c r="L99" i="85"/>
  <c r="C98" i="85"/>
  <c r="AF97" i="85"/>
  <c r="Z97" i="85"/>
  <c r="L97" i="85"/>
  <c r="C96" i="85"/>
  <c r="AF95" i="85"/>
  <c r="Z95" i="85"/>
  <c r="L95" i="85"/>
  <c r="C94" i="85"/>
  <c r="AF93" i="85"/>
  <c r="Z93" i="85"/>
  <c r="L93" i="85"/>
  <c r="C92" i="85"/>
  <c r="AF91" i="85"/>
  <c r="Z91" i="85"/>
  <c r="L91" i="85"/>
  <c r="C90" i="85"/>
  <c r="AF89" i="85"/>
  <c r="Z89" i="85"/>
  <c r="L89" i="85"/>
  <c r="C88" i="85"/>
  <c r="AF87" i="85"/>
  <c r="Z87" i="85"/>
  <c r="L87" i="85"/>
  <c r="C86" i="85"/>
  <c r="AF85" i="85"/>
  <c r="Z85" i="85"/>
  <c r="L85" i="85"/>
  <c r="C84" i="85"/>
  <c r="AF83" i="85"/>
  <c r="Z83" i="85"/>
  <c r="L83" i="85"/>
  <c r="C82" i="85"/>
  <c r="AF81" i="85"/>
  <c r="Z81" i="85"/>
  <c r="L81" i="85"/>
  <c r="C80" i="85"/>
  <c r="AF79" i="85"/>
  <c r="Z79" i="85"/>
  <c r="L79" i="85"/>
  <c r="C78" i="85"/>
  <c r="AF77" i="85"/>
  <c r="Z77" i="85"/>
  <c r="L77" i="85"/>
  <c r="C76" i="85"/>
  <c r="AF75" i="85"/>
  <c r="Z75" i="85"/>
  <c r="L75" i="85"/>
  <c r="C74" i="85"/>
  <c r="AF73" i="85"/>
  <c r="Z73" i="85"/>
  <c r="L73" i="85"/>
  <c r="C72" i="85"/>
  <c r="AF71" i="85"/>
  <c r="Z71" i="85"/>
  <c r="L71" i="85"/>
  <c r="C70" i="85"/>
  <c r="AF69" i="85"/>
  <c r="Z69" i="85"/>
  <c r="L69" i="85"/>
  <c r="C68" i="85"/>
  <c r="AF67" i="85"/>
  <c r="Z67" i="85"/>
  <c r="L67" i="85"/>
  <c r="C66" i="85"/>
  <c r="AF65" i="85"/>
  <c r="Z65" i="85"/>
  <c r="L65" i="85"/>
  <c r="C64" i="85"/>
  <c r="AF63" i="85"/>
  <c r="Z63" i="85"/>
  <c r="L63" i="85"/>
  <c r="C62" i="85"/>
  <c r="AF61" i="85"/>
  <c r="Z61" i="85"/>
  <c r="L61" i="85"/>
  <c r="C60" i="85"/>
  <c r="AF59" i="85"/>
  <c r="Z59" i="85"/>
  <c r="L59" i="85"/>
  <c r="C58" i="85"/>
  <c r="AF57" i="85"/>
  <c r="Z57" i="85"/>
  <c r="L57" i="85"/>
  <c r="C56" i="85"/>
  <c r="AF55" i="85"/>
  <c r="Z55" i="85"/>
  <c r="L55" i="85"/>
  <c r="C54" i="85"/>
  <c r="AF53" i="85"/>
  <c r="Z53" i="85"/>
  <c r="L53" i="85"/>
  <c r="C52" i="85"/>
  <c r="AF51" i="85"/>
  <c r="Z51" i="85"/>
  <c r="L51" i="85"/>
  <c r="C50" i="85"/>
  <c r="AF49" i="85"/>
  <c r="Z49" i="85"/>
  <c r="L49" i="85"/>
  <c r="C48" i="85"/>
  <c r="AF47" i="85"/>
  <c r="Z47" i="85"/>
  <c r="L47" i="85"/>
  <c r="C46" i="85"/>
  <c r="AF45" i="85"/>
  <c r="Z45" i="85"/>
  <c r="L45" i="85"/>
  <c r="C44" i="85"/>
  <c r="AF43" i="85"/>
  <c r="Z43" i="85"/>
  <c r="L43" i="85"/>
  <c r="C42" i="85"/>
  <c r="AF41" i="85"/>
  <c r="Z41" i="85"/>
  <c r="L41" i="85"/>
  <c r="C40" i="85"/>
  <c r="AF39" i="85"/>
  <c r="Z39" i="85"/>
  <c r="L39" i="85"/>
  <c r="C38" i="85"/>
  <c r="AF37" i="85"/>
  <c r="Z37" i="85"/>
  <c r="L37" i="85"/>
  <c r="C36" i="85"/>
  <c r="AF35" i="85"/>
  <c r="Z35" i="85"/>
  <c r="L35" i="85"/>
  <c r="C34" i="85"/>
  <c r="AF33" i="85"/>
  <c r="Z33" i="85"/>
  <c r="L33" i="85"/>
  <c r="C32" i="85"/>
  <c r="AF31" i="85"/>
  <c r="Z31" i="85"/>
  <c r="L31" i="85"/>
  <c r="C30" i="85"/>
  <c r="AF29" i="85"/>
  <c r="Z29" i="85"/>
  <c r="L29" i="85"/>
  <c r="C28" i="85"/>
  <c r="AF27" i="85"/>
  <c r="Z27" i="85"/>
  <c r="L27" i="85"/>
  <c r="C26" i="85"/>
  <c r="AF25" i="85"/>
  <c r="Z25" i="85"/>
  <c r="L25" i="85"/>
  <c r="C24" i="85"/>
  <c r="AF23" i="85"/>
  <c r="Z23" i="85"/>
  <c r="L23" i="85"/>
  <c r="C22" i="85"/>
  <c r="AF21" i="85"/>
  <c r="Z21" i="85"/>
  <c r="L21" i="85"/>
  <c r="C20" i="85"/>
  <c r="AF19" i="85"/>
  <c r="Z19" i="85"/>
  <c r="L19" i="85"/>
  <c r="C18" i="85"/>
  <c r="AF17" i="85"/>
  <c r="Z17" i="85"/>
  <c r="L17" i="85"/>
  <c r="C16" i="85"/>
  <c r="AF15" i="85"/>
  <c r="Z15" i="85"/>
  <c r="L15" i="85"/>
  <c r="C14" i="85"/>
  <c r="AF13" i="85"/>
  <c r="Z13" i="85"/>
  <c r="L13" i="85"/>
  <c r="C12" i="85"/>
  <c r="AF11" i="85"/>
  <c r="Z11" i="85"/>
  <c r="L11" i="85"/>
  <c r="C10" i="85"/>
  <c r="AF9" i="85"/>
  <c r="Z9" i="85"/>
  <c r="L9" i="85"/>
  <c r="E9" i="85"/>
  <c r="C8" i="85"/>
  <c r="AF7" i="85"/>
  <c r="AE7" i="85" s="1"/>
  <c r="Z7" i="85"/>
  <c r="L7" i="85"/>
  <c r="C7" i="85"/>
  <c r="AH5" i="85"/>
  <c r="AF5" i="85"/>
  <c r="Z5" i="85"/>
  <c r="L5" i="85"/>
  <c r="N21" i="4"/>
  <c r="N18" i="4"/>
  <c r="AG21" i="4"/>
  <c r="AG14" i="4"/>
  <c r="AI13" i="4"/>
  <c r="W13" i="4"/>
  <c r="W12" i="4"/>
  <c r="AI11" i="4"/>
  <c r="W11" i="4"/>
  <c r="P78" i="23"/>
  <c r="D78" i="23"/>
  <c r="P70" i="18"/>
  <c r="D70" i="18"/>
  <c r="P40" i="17"/>
  <c r="D40" i="17"/>
  <c r="R24" i="14"/>
  <c r="R21" i="14"/>
  <c r="D19" i="14"/>
  <c r="R27" i="7"/>
  <c r="R24" i="7"/>
  <c r="D22" i="7"/>
  <c r="S51" i="13"/>
  <c r="K51" i="13"/>
  <c r="D51" i="13"/>
  <c r="R27" i="13"/>
  <c r="G26" i="13"/>
  <c r="R26" i="13" s="1"/>
  <c r="D25" i="13"/>
  <c r="G24" i="13"/>
  <c r="R24" i="13" s="1"/>
  <c r="G23" i="13"/>
  <c r="R23" i="13" s="1"/>
  <c r="D22" i="13"/>
  <c r="G21" i="13"/>
  <c r="R21" i="13" s="1"/>
  <c r="G20" i="13"/>
  <c r="R20" i="13" s="1"/>
  <c r="D19" i="13"/>
  <c r="R30" i="6"/>
  <c r="P25" i="20"/>
  <c r="D25" i="20"/>
  <c r="P68" i="19"/>
  <c r="D68" i="19"/>
  <c r="P73" i="23"/>
  <c r="D73" i="23"/>
  <c r="P65" i="18"/>
  <c r="D65" i="18"/>
  <c r="P35" i="17"/>
  <c r="D35" i="17"/>
  <c r="S46" i="13"/>
  <c r="K46" i="13"/>
  <c r="D46" i="13"/>
  <c r="C673" i="85" l="1"/>
  <c r="C9" i="85"/>
  <c r="E237" i="85"/>
  <c r="E11" i="85"/>
  <c r="C233" i="85"/>
  <c r="C235" i="85" s="1"/>
  <c r="E677" i="85"/>
  <c r="C675" i="85"/>
  <c r="E456" i="85"/>
  <c r="E896" i="85"/>
  <c r="C894" i="85"/>
  <c r="C452" i="85"/>
  <c r="C454" i="85" s="1"/>
  <c r="E458" i="85" l="1"/>
  <c r="C456" i="85"/>
  <c r="E679" i="85"/>
  <c r="C677" i="85"/>
  <c r="C11" i="85"/>
  <c r="E13" i="85"/>
  <c r="C237" i="85"/>
  <c r="E239" i="85"/>
  <c r="E898" i="85"/>
  <c r="C896" i="85"/>
  <c r="E241" i="85" l="1"/>
  <c r="C239" i="85"/>
  <c r="C13" i="85"/>
  <c r="E15" i="85"/>
  <c r="E681" i="85"/>
  <c r="C679" i="85"/>
  <c r="C898" i="85"/>
  <c r="E900" i="85"/>
  <c r="E460" i="85"/>
  <c r="C458" i="85"/>
  <c r="C900" i="85" l="1"/>
  <c r="E902" i="85"/>
  <c r="E683" i="85"/>
  <c r="C681" i="85"/>
  <c r="C15" i="85"/>
  <c r="E17" i="85"/>
  <c r="E462" i="85"/>
  <c r="C460" i="85"/>
  <c r="C241" i="85"/>
  <c r="E243" i="85"/>
  <c r="E464" i="85" l="1"/>
  <c r="C462" i="85"/>
  <c r="E685" i="85"/>
  <c r="C683" i="85"/>
  <c r="C17" i="85"/>
  <c r="E19" i="85"/>
  <c r="C243" i="85"/>
  <c r="E245" i="85"/>
  <c r="E904" i="85"/>
  <c r="C902" i="85"/>
  <c r="C19" i="85" l="1"/>
  <c r="E21" i="85"/>
  <c r="E906" i="85"/>
  <c r="C904" i="85"/>
  <c r="E466" i="85"/>
  <c r="C464" i="85"/>
  <c r="C245" i="85"/>
  <c r="E247" i="85"/>
  <c r="E687" i="85"/>
  <c r="C685" i="85"/>
  <c r="C247" i="85" l="1"/>
  <c r="E249" i="85"/>
  <c r="E468" i="85"/>
  <c r="C466" i="85"/>
  <c r="C906" i="85"/>
  <c r="E908" i="85"/>
  <c r="C21" i="85"/>
  <c r="E23" i="85"/>
  <c r="E689" i="85"/>
  <c r="C687" i="85"/>
  <c r="E910" i="85" l="1"/>
  <c r="C908" i="85"/>
  <c r="E470" i="85"/>
  <c r="C468" i="85"/>
  <c r="C23" i="85"/>
  <c r="E25" i="85"/>
  <c r="E251" i="85"/>
  <c r="C249" i="85"/>
  <c r="E691" i="85"/>
  <c r="C689" i="85"/>
  <c r="E472" i="85" l="1"/>
  <c r="C470" i="85"/>
  <c r="C25" i="85"/>
  <c r="E27" i="85"/>
  <c r="E693" i="85"/>
  <c r="C691" i="85"/>
  <c r="E912" i="85"/>
  <c r="C910" i="85"/>
  <c r="C251" i="85"/>
  <c r="E253" i="85"/>
  <c r="E695" i="85" l="1"/>
  <c r="C693" i="85"/>
  <c r="C27" i="85"/>
  <c r="E29" i="85"/>
  <c r="C253" i="85"/>
  <c r="E255" i="85"/>
  <c r="E474" i="85"/>
  <c r="C472" i="85"/>
  <c r="C912" i="85"/>
  <c r="E914" i="85"/>
  <c r="E257" i="85" l="1"/>
  <c r="C255" i="85"/>
  <c r="E31" i="85"/>
  <c r="C29" i="85"/>
  <c r="C914" i="85"/>
  <c r="E916" i="85"/>
  <c r="E697" i="85"/>
  <c r="C695" i="85"/>
  <c r="E476" i="85"/>
  <c r="C474" i="85"/>
  <c r="E918" i="85" l="1"/>
  <c r="C916" i="85"/>
  <c r="C31" i="85"/>
  <c r="E33" i="85"/>
  <c r="C476" i="85"/>
  <c r="E478" i="85"/>
  <c r="C257" i="85"/>
  <c r="E259" i="85"/>
  <c r="E699" i="85"/>
  <c r="C697" i="85"/>
  <c r="C33" i="85" l="1"/>
  <c r="E35" i="85"/>
  <c r="E920" i="85"/>
  <c r="C918" i="85"/>
  <c r="C259" i="85"/>
  <c r="E261" i="85"/>
  <c r="E480" i="85"/>
  <c r="C478" i="85"/>
  <c r="E701" i="85"/>
  <c r="C699" i="85"/>
  <c r="C261" i="85" l="1"/>
  <c r="E263" i="85"/>
  <c r="E922" i="85"/>
  <c r="C920" i="85"/>
  <c r="E703" i="85"/>
  <c r="C701" i="85"/>
  <c r="C35" i="85"/>
  <c r="E37" i="85"/>
  <c r="E482" i="85"/>
  <c r="C480" i="85"/>
  <c r="E705" i="85" l="1"/>
  <c r="C703" i="85"/>
  <c r="C37" i="85"/>
  <c r="E39" i="85"/>
  <c r="C922" i="85"/>
  <c r="E924" i="85"/>
  <c r="C263" i="85"/>
  <c r="E265" i="85"/>
  <c r="E484" i="85"/>
  <c r="C482" i="85"/>
  <c r="E707" i="85" l="1"/>
  <c r="C705" i="85"/>
  <c r="E267" i="85"/>
  <c r="C265" i="85"/>
  <c r="C39" i="85"/>
  <c r="E41" i="85"/>
  <c r="E486" i="85"/>
  <c r="C484" i="85"/>
  <c r="E926" i="85"/>
  <c r="C924" i="85"/>
  <c r="E488" i="85" l="1"/>
  <c r="C486" i="85"/>
  <c r="C267" i="85"/>
  <c r="E269" i="85"/>
  <c r="C41" i="85"/>
  <c r="E43" i="85"/>
  <c r="E928" i="85"/>
  <c r="C926" i="85"/>
  <c r="E709" i="85"/>
  <c r="C707" i="85"/>
  <c r="C928" i="85" l="1"/>
  <c r="E930" i="85"/>
  <c r="C43" i="85"/>
  <c r="E45" i="85"/>
  <c r="C269" i="85"/>
  <c r="E271" i="85"/>
  <c r="E711" i="85"/>
  <c r="C709" i="85"/>
  <c r="E490" i="85"/>
  <c r="C488" i="85"/>
  <c r="C930" i="85" l="1"/>
  <c r="E932" i="85"/>
  <c r="E492" i="85"/>
  <c r="C490" i="85"/>
  <c r="E713" i="85"/>
  <c r="C711" i="85"/>
  <c r="E273" i="85"/>
  <c r="C271" i="85"/>
  <c r="C45" i="85"/>
  <c r="E47" i="85"/>
  <c r="E715" i="85" l="1"/>
  <c r="C713" i="85"/>
  <c r="C492" i="85"/>
  <c r="E494" i="85"/>
  <c r="C273" i="85"/>
  <c r="E275" i="85"/>
  <c r="C47" i="85"/>
  <c r="E49" i="85"/>
  <c r="E934" i="85"/>
  <c r="C932" i="85"/>
  <c r="E936" i="85" l="1"/>
  <c r="C934" i="85"/>
  <c r="C49" i="85"/>
  <c r="E51" i="85"/>
  <c r="E496" i="85"/>
  <c r="C494" i="85"/>
  <c r="E717" i="85"/>
  <c r="C715" i="85"/>
  <c r="C275" i="85"/>
  <c r="E277" i="85"/>
  <c r="C277" i="85" l="1"/>
  <c r="E279" i="85"/>
  <c r="E719" i="85"/>
  <c r="C717" i="85"/>
  <c r="E498" i="85"/>
  <c r="C496" i="85"/>
  <c r="C51" i="85"/>
  <c r="E53" i="85"/>
  <c r="E938" i="85"/>
  <c r="C936" i="85"/>
  <c r="C53" i="85" l="1"/>
  <c r="E55" i="85"/>
  <c r="E500" i="85"/>
  <c r="C498" i="85"/>
  <c r="C279" i="85"/>
  <c r="E281" i="85"/>
  <c r="E721" i="85"/>
  <c r="C719" i="85"/>
  <c r="C938" i="85"/>
  <c r="E940" i="85"/>
  <c r="E283" i="85" l="1"/>
  <c r="C281" i="85"/>
  <c r="E502" i="85"/>
  <c r="C500" i="85"/>
  <c r="E942" i="85"/>
  <c r="C940" i="85"/>
  <c r="C55" i="85"/>
  <c r="E57" i="85"/>
  <c r="E723" i="85"/>
  <c r="C721" i="85"/>
  <c r="C57" i="85" l="1"/>
  <c r="E59" i="85"/>
  <c r="E504" i="85"/>
  <c r="C502" i="85"/>
  <c r="E944" i="85"/>
  <c r="C942" i="85"/>
  <c r="E725" i="85"/>
  <c r="C723" i="85"/>
  <c r="C283" i="85"/>
  <c r="E285" i="85"/>
  <c r="C944" i="85" l="1"/>
  <c r="E946" i="85"/>
  <c r="E506" i="85"/>
  <c r="C504" i="85"/>
  <c r="C285" i="85"/>
  <c r="E287" i="85"/>
  <c r="C59" i="85"/>
  <c r="E61" i="85"/>
  <c r="E727" i="85"/>
  <c r="C725" i="85"/>
  <c r="C61" i="85" l="1"/>
  <c r="E63" i="85"/>
  <c r="E289" i="85"/>
  <c r="C287" i="85"/>
  <c r="C946" i="85"/>
  <c r="E948" i="85"/>
  <c r="E508" i="85"/>
  <c r="C506" i="85"/>
  <c r="E729" i="85"/>
  <c r="C727" i="85"/>
  <c r="C508" i="85" l="1"/>
  <c r="E510" i="85"/>
  <c r="E950" i="85"/>
  <c r="C948" i="85"/>
  <c r="C63" i="85"/>
  <c r="E65" i="85"/>
  <c r="C289" i="85"/>
  <c r="E291" i="85"/>
  <c r="E731" i="85"/>
  <c r="C729" i="85"/>
  <c r="C291" i="85" l="1"/>
  <c r="E293" i="85"/>
  <c r="C65" i="85"/>
  <c r="E67" i="85"/>
  <c r="E512" i="85"/>
  <c r="C510" i="85"/>
  <c r="E952" i="85"/>
  <c r="C950" i="85"/>
  <c r="E733" i="85"/>
  <c r="C731" i="85"/>
  <c r="C293" i="85" l="1"/>
  <c r="E295" i="85"/>
  <c r="E954" i="85"/>
  <c r="C952" i="85"/>
  <c r="E514" i="85"/>
  <c r="C512" i="85"/>
  <c r="C67" i="85"/>
  <c r="E69" i="85"/>
  <c r="E735" i="85"/>
  <c r="C733" i="85"/>
  <c r="C69" i="85" l="1"/>
  <c r="E71" i="85"/>
  <c r="E516" i="85"/>
  <c r="C514" i="85"/>
  <c r="C295" i="85"/>
  <c r="E297" i="85"/>
  <c r="E956" i="85"/>
  <c r="C954" i="85"/>
  <c r="E737" i="85"/>
  <c r="C735" i="85"/>
  <c r="E299" i="85" l="1"/>
  <c r="C297" i="85"/>
  <c r="E958" i="85"/>
  <c r="C956" i="85"/>
  <c r="E518" i="85"/>
  <c r="C516" i="85"/>
  <c r="C71" i="85"/>
  <c r="E73" i="85"/>
  <c r="E739" i="85"/>
  <c r="C737" i="85"/>
  <c r="E75" i="85" l="1"/>
  <c r="C73" i="85"/>
  <c r="E520" i="85"/>
  <c r="C518" i="85"/>
  <c r="E960" i="85"/>
  <c r="C958" i="85"/>
  <c r="E741" i="85"/>
  <c r="C739" i="85"/>
  <c r="C299" i="85"/>
  <c r="E301" i="85"/>
  <c r="E743" i="85" l="1"/>
  <c r="C741" i="85"/>
  <c r="C960" i="85"/>
  <c r="E962" i="85"/>
  <c r="E522" i="85"/>
  <c r="C520" i="85"/>
  <c r="C301" i="85"/>
  <c r="E303" i="85"/>
  <c r="C75" i="85"/>
  <c r="E77" i="85"/>
  <c r="E305" i="85" l="1"/>
  <c r="C303" i="85"/>
  <c r="C962" i="85"/>
  <c r="E964" i="85"/>
  <c r="E524" i="85"/>
  <c r="C522" i="85"/>
  <c r="E79" i="85"/>
  <c r="C77" i="85"/>
  <c r="E745" i="85"/>
  <c r="C743" i="85"/>
  <c r="C79" i="85" l="1"/>
  <c r="E81" i="85"/>
  <c r="E966" i="85"/>
  <c r="C964" i="85"/>
  <c r="C524" i="85"/>
  <c r="E526" i="85"/>
  <c r="E747" i="85"/>
  <c r="C745" i="85"/>
  <c r="C305" i="85"/>
  <c r="E307" i="85"/>
  <c r="E749" i="85" l="1"/>
  <c r="C747" i="85"/>
  <c r="E528" i="85"/>
  <c r="C526" i="85"/>
  <c r="E968" i="85"/>
  <c r="C966" i="85"/>
  <c r="C307" i="85"/>
  <c r="E309" i="85"/>
  <c r="C81" i="85"/>
  <c r="E83" i="85"/>
  <c r="C309" i="85" l="1"/>
  <c r="E311" i="85"/>
  <c r="E530" i="85"/>
  <c r="C528" i="85"/>
  <c r="E970" i="85"/>
  <c r="C968" i="85"/>
  <c r="C83" i="85"/>
  <c r="E85" i="85"/>
  <c r="E751" i="85"/>
  <c r="C749" i="85"/>
  <c r="E972" i="85" l="1"/>
  <c r="C970" i="85"/>
  <c r="E532" i="85"/>
  <c r="C530" i="85"/>
  <c r="E87" i="85"/>
  <c r="C85" i="85"/>
  <c r="C311" i="85"/>
  <c r="E313" i="85"/>
  <c r="E753" i="85"/>
  <c r="C751" i="85"/>
  <c r="E315" i="85" l="1"/>
  <c r="C313" i="85"/>
  <c r="E534" i="85"/>
  <c r="C532" i="85"/>
  <c r="C87" i="85"/>
  <c r="E89" i="85"/>
  <c r="E755" i="85"/>
  <c r="C753" i="85"/>
  <c r="E974" i="85"/>
  <c r="C972" i="85"/>
  <c r="E757" i="85" l="1"/>
  <c r="C755" i="85"/>
  <c r="C89" i="85"/>
  <c r="E91" i="85"/>
  <c r="E536" i="85"/>
  <c r="C534" i="85"/>
  <c r="E976" i="85"/>
  <c r="C974" i="85"/>
  <c r="C315" i="85"/>
  <c r="E317" i="85"/>
  <c r="C976" i="85" l="1"/>
  <c r="E978" i="85"/>
  <c r="E538" i="85"/>
  <c r="C536" i="85"/>
  <c r="C91" i="85"/>
  <c r="E93" i="85"/>
  <c r="C317" i="85"/>
  <c r="E319" i="85"/>
  <c r="E759" i="85"/>
  <c r="C757" i="85"/>
  <c r="E95" i="85" l="1"/>
  <c r="C93" i="85"/>
  <c r="E540" i="85"/>
  <c r="C538" i="85"/>
  <c r="E321" i="85"/>
  <c r="C319" i="85"/>
  <c r="C978" i="85"/>
  <c r="E980" i="85"/>
  <c r="E761" i="85"/>
  <c r="C759" i="85"/>
  <c r="E982" i="85" l="1"/>
  <c r="C980" i="85"/>
  <c r="C321" i="85"/>
  <c r="E323" i="85"/>
  <c r="E542" i="85"/>
  <c r="C540" i="85"/>
  <c r="E763" i="85"/>
  <c r="C761" i="85"/>
  <c r="C95" i="85"/>
  <c r="E97" i="85"/>
  <c r="E765" i="85" l="1"/>
  <c r="C763" i="85"/>
  <c r="E544" i="85"/>
  <c r="C542" i="85"/>
  <c r="C323" i="85"/>
  <c r="E325" i="85"/>
  <c r="C97" i="85"/>
  <c r="E99" i="85"/>
  <c r="E984" i="85"/>
  <c r="C982" i="85"/>
  <c r="C99" i="85" l="1"/>
  <c r="E101" i="85"/>
  <c r="C325" i="85"/>
  <c r="E327" i="85"/>
  <c r="E546" i="85"/>
  <c r="C544" i="85"/>
  <c r="E986" i="85"/>
  <c r="C984" i="85"/>
  <c r="E767" i="85"/>
  <c r="C765" i="85"/>
  <c r="E548" i="85" l="1"/>
  <c r="C546" i="85"/>
  <c r="C327" i="85"/>
  <c r="E329" i="85"/>
  <c r="E988" i="85"/>
  <c r="C986" i="85"/>
  <c r="E103" i="85"/>
  <c r="C101" i="85"/>
  <c r="E769" i="85"/>
  <c r="C767" i="85"/>
  <c r="E331" i="85" l="1"/>
  <c r="C329" i="85"/>
  <c r="C103" i="85"/>
  <c r="E105" i="85"/>
  <c r="E990" i="85"/>
  <c r="C988" i="85"/>
  <c r="E771" i="85"/>
  <c r="C769" i="85"/>
  <c r="E550" i="85"/>
  <c r="C548" i="85"/>
  <c r="E773" i="85" l="1"/>
  <c r="C771" i="85"/>
  <c r="E992" i="85"/>
  <c r="C990" i="85"/>
  <c r="C105" i="85"/>
  <c r="E107" i="85"/>
  <c r="E552" i="85"/>
  <c r="C550" i="85"/>
  <c r="C331" i="85"/>
  <c r="E333" i="85"/>
  <c r="E554" i="85" l="1"/>
  <c r="C552" i="85"/>
  <c r="C992" i="85"/>
  <c r="E994" i="85"/>
  <c r="C333" i="85"/>
  <c r="E335" i="85"/>
  <c r="C107" i="85"/>
  <c r="E109" i="85"/>
  <c r="E775" i="85"/>
  <c r="C773" i="85"/>
  <c r="E111" i="85" l="1"/>
  <c r="C109" i="85"/>
  <c r="C994" i="85"/>
  <c r="E996" i="85"/>
  <c r="E337" i="85"/>
  <c r="C335" i="85"/>
  <c r="E777" i="85"/>
  <c r="C775" i="85"/>
  <c r="E556" i="85"/>
  <c r="C554" i="85"/>
  <c r="C337" i="85" l="1"/>
  <c r="E339" i="85"/>
  <c r="E779" i="85"/>
  <c r="C777" i="85"/>
  <c r="E998" i="85"/>
  <c r="C996" i="85"/>
  <c r="C556" i="85"/>
  <c r="E558" i="85"/>
  <c r="C111" i="85"/>
  <c r="E113" i="85"/>
  <c r="E560" i="85" l="1"/>
  <c r="C558" i="85"/>
  <c r="E1000" i="85"/>
  <c r="C998" i="85"/>
  <c r="E781" i="85"/>
  <c r="C779" i="85"/>
  <c r="C113" i="85"/>
  <c r="E115" i="85"/>
  <c r="C339" i="85"/>
  <c r="E341" i="85"/>
  <c r="C115" i="85" l="1"/>
  <c r="E117" i="85"/>
  <c r="E783" i="85"/>
  <c r="C781" i="85"/>
  <c r="E1002" i="85"/>
  <c r="C1000" i="85"/>
  <c r="C341" i="85"/>
  <c r="E343" i="85"/>
  <c r="E562" i="85"/>
  <c r="C560" i="85"/>
  <c r="C343" i="85" l="1"/>
  <c r="E345" i="85"/>
  <c r="E1004" i="85"/>
  <c r="C1002" i="85"/>
  <c r="E785" i="85"/>
  <c r="C783" i="85"/>
  <c r="E119" i="85"/>
  <c r="C117" i="85"/>
  <c r="E564" i="85"/>
  <c r="C562" i="85"/>
  <c r="C119" i="85" l="1"/>
  <c r="E121" i="85"/>
  <c r="E787" i="85"/>
  <c r="C785" i="85"/>
  <c r="E347" i="85"/>
  <c r="C345" i="85"/>
  <c r="E1006" i="85"/>
  <c r="C1004" i="85"/>
  <c r="E566" i="85"/>
  <c r="C564" i="85"/>
  <c r="E789" i="85" l="1"/>
  <c r="C787" i="85"/>
  <c r="C121" i="85"/>
  <c r="E123" i="85"/>
  <c r="E1008" i="85"/>
  <c r="C1006" i="85"/>
  <c r="C347" i="85"/>
  <c r="E349" i="85"/>
  <c r="E568" i="85"/>
  <c r="C566" i="85"/>
  <c r="C349" i="85" l="1"/>
  <c r="E351" i="85"/>
  <c r="C1008" i="85"/>
  <c r="E1010" i="85"/>
  <c r="C123" i="85"/>
  <c r="E125" i="85"/>
  <c r="E570" i="85"/>
  <c r="C568" i="85"/>
  <c r="E791" i="85"/>
  <c r="C789" i="85"/>
  <c r="E572" i="85" l="1"/>
  <c r="C570" i="85"/>
  <c r="E127" i="85"/>
  <c r="C125" i="85"/>
  <c r="E353" i="85"/>
  <c r="C351" i="85"/>
  <c r="C1010" i="85"/>
  <c r="E1012" i="85"/>
  <c r="E793" i="85"/>
  <c r="C791" i="85"/>
  <c r="E1014" i="85" l="1"/>
  <c r="C1012" i="85"/>
  <c r="C353" i="85"/>
  <c r="E355" i="85"/>
  <c r="C127" i="85"/>
  <c r="E129" i="85"/>
  <c r="E795" i="85"/>
  <c r="C793" i="85"/>
  <c r="E574" i="85"/>
  <c r="C572" i="85"/>
  <c r="C129" i="85" l="1"/>
  <c r="E131" i="85"/>
  <c r="E797" i="85"/>
  <c r="C795" i="85"/>
  <c r="C355" i="85"/>
  <c r="E357" i="85"/>
  <c r="E576" i="85"/>
  <c r="C574" i="85"/>
  <c r="E1016" i="85"/>
  <c r="C1014" i="85"/>
  <c r="E799" i="85" l="1"/>
  <c r="C797" i="85"/>
  <c r="E578" i="85"/>
  <c r="C576" i="85"/>
  <c r="C357" i="85"/>
  <c r="E359" i="85"/>
  <c r="C131" i="85"/>
  <c r="E133" i="85"/>
  <c r="E1018" i="85"/>
  <c r="C1016" i="85"/>
  <c r="E135" i="85" l="1"/>
  <c r="C133" i="85"/>
  <c r="C359" i="85"/>
  <c r="E361" i="85"/>
  <c r="E580" i="85"/>
  <c r="C578" i="85"/>
  <c r="E1020" i="85"/>
  <c r="C1018" i="85"/>
  <c r="E801" i="85"/>
  <c r="C799" i="85"/>
  <c r="E582" i="85" l="1"/>
  <c r="C580" i="85"/>
  <c r="E363" i="85"/>
  <c r="C361" i="85"/>
  <c r="E1022" i="85"/>
  <c r="C1020" i="85"/>
  <c r="E803" i="85"/>
  <c r="C801" i="85"/>
  <c r="C135" i="85"/>
  <c r="E137" i="85"/>
  <c r="E805" i="85" l="1"/>
  <c r="C803" i="85"/>
  <c r="C363" i="85"/>
  <c r="E365" i="85"/>
  <c r="C137" i="85"/>
  <c r="E139" i="85"/>
  <c r="E1024" i="85"/>
  <c r="C1022" i="85"/>
  <c r="E584" i="85"/>
  <c r="C582" i="85"/>
  <c r="C365" i="85" l="1"/>
  <c r="E367" i="85"/>
  <c r="C1024" i="85"/>
  <c r="E1026" i="85"/>
  <c r="C139" i="85"/>
  <c r="E141" i="85"/>
  <c r="E586" i="85"/>
  <c r="C584" i="85"/>
  <c r="E807" i="85"/>
  <c r="C805" i="85"/>
  <c r="E143" i="85" l="1"/>
  <c r="C141" i="85"/>
  <c r="E369" i="85"/>
  <c r="C367" i="85"/>
  <c r="E588" i="85"/>
  <c r="C586" i="85"/>
  <c r="C1026" i="85"/>
  <c r="E1028" i="85"/>
  <c r="E809" i="85"/>
  <c r="C807" i="85"/>
  <c r="E1030" i="85" l="1"/>
  <c r="C1028" i="85"/>
  <c r="C369" i="85"/>
  <c r="E371" i="85"/>
  <c r="E590" i="85"/>
  <c r="C588" i="85"/>
  <c r="E811" i="85"/>
  <c r="C809" i="85"/>
  <c r="C143" i="85"/>
  <c r="E145" i="85"/>
  <c r="E592" i="85" l="1"/>
  <c r="C590" i="85"/>
  <c r="C371" i="85"/>
  <c r="E373" i="85"/>
  <c r="E813" i="85"/>
  <c r="C811" i="85"/>
  <c r="C145" i="85"/>
  <c r="E147" i="85"/>
  <c r="E1032" i="85"/>
  <c r="C1030" i="85"/>
  <c r="C147" i="85" l="1"/>
  <c r="E149" i="85"/>
  <c r="E815" i="85"/>
  <c r="C813" i="85"/>
  <c r="C373" i="85"/>
  <c r="E375" i="85"/>
  <c r="E1034" i="85"/>
  <c r="C1032" i="85"/>
  <c r="E594" i="85"/>
  <c r="C592" i="85"/>
  <c r="E817" i="85" l="1"/>
  <c r="C815" i="85"/>
  <c r="C375" i="85"/>
  <c r="E377" i="85"/>
  <c r="E151" i="85"/>
  <c r="C149" i="85"/>
  <c r="E1036" i="85"/>
  <c r="C1034" i="85"/>
  <c r="E596" i="85"/>
  <c r="C594" i="85"/>
  <c r="C151" i="85" l="1"/>
  <c r="E153" i="85"/>
  <c r="E379" i="85"/>
  <c r="C377" i="85"/>
  <c r="E1038" i="85"/>
  <c r="C1036" i="85"/>
  <c r="E598" i="85"/>
  <c r="C596" i="85"/>
  <c r="E819" i="85"/>
  <c r="C817" i="85"/>
  <c r="E600" i="85" l="1"/>
  <c r="C598" i="85"/>
  <c r="E1040" i="85"/>
  <c r="C1038" i="85"/>
  <c r="C153" i="85"/>
  <c r="E155" i="85"/>
  <c r="C379" i="85"/>
  <c r="E381" i="85"/>
  <c r="E821" i="85"/>
  <c r="C819" i="85"/>
  <c r="C155" i="85" l="1"/>
  <c r="E157" i="85"/>
  <c r="C1040" i="85"/>
  <c r="E1042" i="85"/>
  <c r="C381" i="85"/>
  <c r="E383" i="85"/>
  <c r="E823" i="85"/>
  <c r="C821" i="85"/>
  <c r="E602" i="85"/>
  <c r="C600" i="85"/>
  <c r="C1042" i="85" l="1"/>
  <c r="E1044" i="85"/>
  <c r="E159" i="85"/>
  <c r="C157" i="85"/>
  <c r="E825" i="85"/>
  <c r="C823" i="85"/>
  <c r="E385" i="85"/>
  <c r="C383" i="85"/>
  <c r="E604" i="85"/>
  <c r="C602" i="85"/>
  <c r="E827" i="85" l="1"/>
  <c r="C825" i="85"/>
  <c r="C385" i="85"/>
  <c r="E387" i="85"/>
  <c r="C159" i="85"/>
  <c r="E161" i="85"/>
  <c r="E1046" i="85"/>
  <c r="C1044" i="85"/>
  <c r="C604" i="85"/>
  <c r="E606" i="85"/>
  <c r="C387" i="85" l="1"/>
  <c r="E389" i="85"/>
  <c r="C161" i="85"/>
  <c r="E163" i="85"/>
  <c r="E608" i="85"/>
  <c r="C606" i="85"/>
  <c r="E1048" i="85"/>
  <c r="C1046" i="85"/>
  <c r="C827" i="85"/>
  <c r="E829" i="85"/>
  <c r="E610" i="85" l="1"/>
  <c r="C608" i="85"/>
  <c r="C163" i="85"/>
  <c r="E165" i="85"/>
  <c r="E1050" i="85"/>
  <c r="C1048" i="85"/>
  <c r="C829" i="85"/>
  <c r="E831" i="85"/>
  <c r="C389" i="85"/>
  <c r="E391" i="85"/>
  <c r="E167" i="85" l="1"/>
  <c r="C165" i="85"/>
  <c r="C831" i="85"/>
  <c r="E833" i="85"/>
  <c r="E1052" i="85"/>
  <c r="C1050" i="85"/>
  <c r="C391" i="85"/>
  <c r="E393" i="85"/>
  <c r="E612" i="85"/>
  <c r="C610" i="85"/>
  <c r="E395" i="85" l="1"/>
  <c r="C393" i="85"/>
  <c r="E1054" i="85"/>
  <c r="C1052" i="85"/>
  <c r="C833" i="85"/>
  <c r="E835" i="85"/>
  <c r="E614" i="85"/>
  <c r="C612" i="85"/>
  <c r="C167" i="85"/>
  <c r="E169" i="85"/>
  <c r="E616" i="85" l="1"/>
  <c r="C614" i="85"/>
  <c r="C835" i="85"/>
  <c r="E837" i="85"/>
  <c r="E1056" i="85"/>
  <c r="C1054" i="85"/>
  <c r="C169" i="85"/>
  <c r="E171" i="85"/>
  <c r="C395" i="85"/>
  <c r="E397" i="85"/>
  <c r="C171" i="85" l="1"/>
  <c r="E173" i="85"/>
  <c r="C1056" i="85"/>
  <c r="E1058" i="85"/>
  <c r="C837" i="85"/>
  <c r="E839" i="85"/>
  <c r="C397" i="85"/>
  <c r="E399" i="85"/>
  <c r="E618" i="85"/>
  <c r="C616" i="85"/>
  <c r="E401" i="85" l="1"/>
  <c r="C399" i="85"/>
  <c r="C839" i="85"/>
  <c r="E841" i="85"/>
  <c r="C1058" i="85"/>
  <c r="E1060" i="85"/>
  <c r="E175" i="85"/>
  <c r="C173" i="85"/>
  <c r="E620" i="85"/>
  <c r="C618" i="85"/>
  <c r="C175" i="85" l="1"/>
  <c r="E177" i="85"/>
  <c r="E1062" i="85"/>
  <c r="C1060" i="85"/>
  <c r="C841" i="85"/>
  <c r="E843" i="85"/>
  <c r="C620" i="85"/>
  <c r="E622" i="85"/>
  <c r="C401" i="85"/>
  <c r="E403" i="85"/>
  <c r="E624" i="85" l="1"/>
  <c r="C622" i="85"/>
  <c r="C843" i="85"/>
  <c r="E845" i="85"/>
  <c r="E1064" i="85"/>
  <c r="C1062" i="85"/>
  <c r="C403" i="85"/>
  <c r="E405" i="85"/>
  <c r="C177" i="85"/>
  <c r="E179" i="85"/>
  <c r="C845" i="85" l="1"/>
  <c r="E847" i="85"/>
  <c r="C405" i="85"/>
  <c r="E407" i="85"/>
  <c r="E1066" i="85"/>
  <c r="C1064" i="85"/>
  <c r="C179" i="85"/>
  <c r="E181" i="85"/>
  <c r="E626" i="85"/>
  <c r="C624" i="85"/>
  <c r="E1068" i="85" l="1"/>
  <c r="C1066" i="85"/>
  <c r="E183" i="85"/>
  <c r="C181" i="85"/>
  <c r="C407" i="85"/>
  <c r="E409" i="85"/>
  <c r="C847" i="85"/>
  <c r="E849" i="85"/>
  <c r="E628" i="85"/>
  <c r="C626" i="85"/>
  <c r="E411" i="85" l="1"/>
  <c r="C409" i="85"/>
  <c r="C849" i="85"/>
  <c r="E851" i="85"/>
  <c r="C183" i="85"/>
  <c r="E185" i="85"/>
  <c r="E630" i="85"/>
  <c r="C628" i="85"/>
  <c r="E1070" i="85"/>
  <c r="C1068" i="85"/>
  <c r="C630" i="85" l="1"/>
  <c r="E632" i="85"/>
  <c r="C185" i="85"/>
  <c r="E187" i="85"/>
  <c r="C851" i="85"/>
  <c r="E853" i="85"/>
  <c r="E1072" i="85"/>
  <c r="C1070" i="85"/>
  <c r="C411" i="85"/>
  <c r="E413" i="85"/>
  <c r="C1072" i="85" l="1"/>
  <c r="E1074" i="85"/>
  <c r="C853" i="85"/>
  <c r="E855" i="85"/>
  <c r="C187" i="85"/>
  <c r="E189" i="85"/>
  <c r="C413" i="85"/>
  <c r="E415" i="85"/>
  <c r="E634" i="85"/>
  <c r="C632" i="85"/>
  <c r="E417" i="85" l="1"/>
  <c r="C415" i="85"/>
  <c r="E191" i="85"/>
  <c r="C189" i="85"/>
  <c r="C1074" i="85"/>
  <c r="E1076" i="85"/>
  <c r="C855" i="85"/>
  <c r="E857" i="85"/>
  <c r="E636" i="85"/>
  <c r="C634" i="85"/>
  <c r="C857" i="85" l="1"/>
  <c r="E859" i="85"/>
  <c r="C191" i="85"/>
  <c r="E193" i="85"/>
  <c r="E1078" i="85"/>
  <c r="C1076" i="85"/>
  <c r="E638" i="85"/>
  <c r="C636" i="85"/>
  <c r="C417" i="85"/>
  <c r="E419" i="85"/>
  <c r="E640" i="85" l="1"/>
  <c r="C638" i="85"/>
  <c r="E1080" i="85"/>
  <c r="C1078" i="85"/>
  <c r="C193" i="85"/>
  <c r="E195" i="85"/>
  <c r="C419" i="85"/>
  <c r="E421" i="85"/>
  <c r="C859" i="85"/>
  <c r="E861" i="85"/>
  <c r="E1082" i="85" l="1"/>
  <c r="C1080" i="85"/>
  <c r="C861" i="85"/>
  <c r="E863" i="85"/>
  <c r="C421" i="85"/>
  <c r="E423" i="85"/>
  <c r="C195" i="85"/>
  <c r="E197" i="85"/>
  <c r="E642" i="85"/>
  <c r="C640" i="85"/>
  <c r="C863" i="85" l="1"/>
  <c r="E865" i="85"/>
  <c r="E199" i="85"/>
  <c r="C197" i="85"/>
  <c r="C423" i="85"/>
  <c r="E425" i="85"/>
  <c r="C642" i="85"/>
  <c r="E644" i="85"/>
  <c r="E1084" i="85"/>
  <c r="C1082" i="85"/>
  <c r="E646" i="85" l="1"/>
  <c r="C644" i="85"/>
  <c r="E427" i="85"/>
  <c r="C425" i="85"/>
  <c r="C199" i="85"/>
  <c r="E201" i="85"/>
  <c r="C865" i="85"/>
  <c r="E867" i="85"/>
  <c r="E1086" i="85"/>
  <c r="C1084" i="85"/>
  <c r="C427" i="85" l="1"/>
  <c r="E429" i="85"/>
  <c r="C867" i="85"/>
  <c r="E869" i="85"/>
  <c r="C201" i="85"/>
  <c r="E203" i="85"/>
  <c r="E1088" i="85"/>
  <c r="C1086" i="85"/>
  <c r="C646" i="85"/>
  <c r="E648" i="85"/>
  <c r="C869" i="85" l="1"/>
  <c r="E871" i="85"/>
  <c r="C1088" i="85"/>
  <c r="E1090" i="85"/>
  <c r="C203" i="85"/>
  <c r="E205" i="85"/>
  <c r="E650" i="85"/>
  <c r="C648" i="85"/>
  <c r="C429" i="85"/>
  <c r="E431" i="85"/>
  <c r="C1090" i="85" l="1"/>
  <c r="E1092" i="85"/>
  <c r="E652" i="85"/>
  <c r="C650" i="85"/>
  <c r="E207" i="85"/>
  <c r="C205" i="85"/>
  <c r="E433" i="85"/>
  <c r="C431" i="85"/>
  <c r="C871" i="85"/>
  <c r="E873" i="85"/>
  <c r="C207" i="85" l="1"/>
  <c r="E209" i="85"/>
  <c r="E654" i="85"/>
  <c r="C652" i="85"/>
  <c r="C433" i="85"/>
  <c r="E435" i="85"/>
  <c r="C873" i="85"/>
  <c r="E875" i="85"/>
  <c r="E1094" i="85"/>
  <c r="C1092" i="85"/>
  <c r="E656" i="85" l="1"/>
  <c r="C654" i="85"/>
  <c r="C435" i="85"/>
  <c r="E437" i="85"/>
  <c r="C875" i="85"/>
  <c r="E877" i="85"/>
  <c r="C209" i="85"/>
  <c r="E211" i="85"/>
  <c r="E1096" i="85"/>
  <c r="C1094" i="85"/>
  <c r="C437" i="85" l="1"/>
  <c r="E439" i="85"/>
  <c r="C211" i="85"/>
  <c r="E213" i="85"/>
  <c r="C877" i="85"/>
  <c r="E879" i="85"/>
  <c r="E1098" i="85"/>
  <c r="C1096" i="85"/>
  <c r="E658" i="85"/>
  <c r="C656" i="85"/>
  <c r="E215" i="85" l="1"/>
  <c r="C213" i="85"/>
  <c r="E1100" i="85"/>
  <c r="C1098" i="85"/>
  <c r="C879" i="85"/>
  <c r="E881" i="85"/>
  <c r="C439" i="85"/>
  <c r="E441" i="85"/>
  <c r="C658" i="85"/>
  <c r="E660" i="85"/>
  <c r="E443" i="85" l="1"/>
  <c r="C441" i="85"/>
  <c r="E1102" i="85"/>
  <c r="C1100" i="85"/>
  <c r="C881" i="85"/>
  <c r="E883" i="85"/>
  <c r="E662" i="85"/>
  <c r="C660" i="85"/>
  <c r="C215" i="85"/>
  <c r="E217" i="85"/>
  <c r="C662" i="85" l="1"/>
  <c r="E664" i="85"/>
  <c r="C664" i="85" s="1"/>
  <c r="C883" i="85"/>
  <c r="E885" i="85"/>
  <c r="C885" i="85" s="1"/>
  <c r="E1104" i="85"/>
  <c r="C1102" i="85"/>
  <c r="C217" i="85"/>
  <c r="E219" i="85"/>
  <c r="C443" i="85"/>
  <c r="C219" i="85" l="1"/>
  <c r="E221" i="85"/>
  <c r="C221" i="85" s="1"/>
  <c r="C1104" i="85"/>
  <c r="E1106" i="85"/>
  <c r="C1106" i="85" s="1"/>
  <c r="N4" i="16" l="1"/>
  <c r="M4" i="16"/>
  <c r="W4" i="4"/>
  <c r="V4" i="4"/>
  <c r="D37" i="19" l="1"/>
  <c r="B5" i="89"/>
  <c r="D40" i="23" l="1"/>
  <c r="C5" i="76" l="1"/>
  <c r="D5" i="76"/>
  <c r="E5" i="76"/>
  <c r="F5" i="76"/>
  <c r="G5" i="76"/>
  <c r="H5" i="76"/>
  <c r="I5" i="76"/>
  <c r="J5" i="76"/>
  <c r="K5" i="76"/>
  <c r="L5" i="76"/>
  <c r="M5" i="76"/>
  <c r="N5" i="76"/>
  <c r="O5" i="76"/>
  <c r="P5" i="76"/>
  <c r="Q5" i="76"/>
  <c r="R5" i="76"/>
  <c r="S5" i="76"/>
  <c r="T5" i="76"/>
  <c r="U5" i="76"/>
  <c r="V5" i="76"/>
  <c r="W5" i="76"/>
  <c r="B5" i="76"/>
  <c r="B7" i="22"/>
  <c r="C7" i="22"/>
  <c r="D7" i="22"/>
  <c r="E7" i="22"/>
  <c r="F7" i="22"/>
  <c r="G7" i="22"/>
  <c r="H7" i="22"/>
  <c r="I7" i="22"/>
  <c r="J7" i="22"/>
  <c r="K7" i="22"/>
  <c r="L7" i="22"/>
  <c r="M7" i="22"/>
  <c r="N7" i="22"/>
  <c r="O7" i="22"/>
  <c r="A7" i="22"/>
  <c r="B7" i="35"/>
  <c r="C7" i="35"/>
  <c r="D7" i="35"/>
  <c r="E7" i="35"/>
  <c r="F7" i="35"/>
  <c r="G7" i="35"/>
  <c r="H7" i="35"/>
  <c r="I7" i="35"/>
  <c r="J7" i="35"/>
  <c r="K7" i="35"/>
  <c r="L7" i="35"/>
  <c r="M7" i="35"/>
  <c r="N7" i="35"/>
  <c r="O7" i="35"/>
  <c r="P7" i="35"/>
  <c r="Q7" i="35"/>
  <c r="R7" i="35"/>
  <c r="S7" i="35"/>
  <c r="T7" i="35"/>
  <c r="A7" i="35"/>
  <c r="A7" i="4"/>
  <c r="B7" i="4"/>
  <c r="C7" i="4"/>
  <c r="G22" i="5" l="1"/>
  <c r="R22" i="5" s="1"/>
  <c r="G23" i="12"/>
  <c r="G23" i="10"/>
  <c r="D25" i="6"/>
  <c r="D22" i="10"/>
  <c r="D21" i="5"/>
  <c r="D22" i="12"/>
  <c r="P283" i="5"/>
  <c r="G23" i="6"/>
  <c r="D25" i="10"/>
  <c r="D283" i="5"/>
  <c r="D22" i="6"/>
  <c r="G24" i="10"/>
  <c r="R24" i="10" s="1"/>
  <c r="V283" i="5"/>
  <c r="G26" i="5"/>
  <c r="R26" i="5" s="1"/>
  <c r="G27" i="12"/>
  <c r="R27" i="12" s="1"/>
  <c r="G27" i="10"/>
  <c r="R27" i="10" s="1"/>
  <c r="G29" i="6"/>
  <c r="D25" i="12"/>
  <c r="G23" i="5"/>
  <c r="R23" i="5" s="1"/>
  <c r="G26" i="6"/>
  <c r="J283" i="5"/>
  <c r="G25" i="5"/>
  <c r="R25" i="5" s="1"/>
  <c r="G26" i="12"/>
  <c r="G26" i="10"/>
  <c r="D28" i="6"/>
  <c r="G27" i="6"/>
  <c r="G24" i="12"/>
  <c r="R24" i="12" s="1"/>
  <c r="D24" i="5"/>
  <c r="G24" i="6"/>
  <c r="C1683" i="26"/>
  <c r="G1694" i="26"/>
  <c r="G1691" i="26"/>
  <c r="G1690" i="26"/>
  <c r="G1689" i="26"/>
  <c r="D278" i="5"/>
  <c r="P278" i="5"/>
  <c r="R27" i="6" l="1"/>
  <c r="K62" i="6"/>
  <c r="R29" i="6"/>
  <c r="S57" i="6"/>
  <c r="R26" i="10"/>
  <c r="P67" i="10"/>
  <c r="R26" i="12"/>
  <c r="P59" i="12"/>
  <c r="R23" i="6"/>
  <c r="D57" i="6"/>
  <c r="R24" i="6"/>
  <c r="D62" i="6"/>
  <c r="R23" i="10"/>
  <c r="D67" i="10"/>
  <c r="R26" i="6"/>
  <c r="K57" i="6"/>
  <c r="R23" i="12"/>
  <c r="D59" i="12"/>
  <c r="S52" i="6"/>
  <c r="D52" i="6"/>
  <c r="P62" i="10"/>
  <c r="D62" i="10"/>
  <c r="K52" i="6"/>
  <c r="D54" i="12"/>
  <c r="P54" i="12"/>
  <c r="B1" i="6" l="1"/>
  <c r="B1" i="9" l="1"/>
  <c r="C1" i="66" l="1"/>
  <c r="C1" i="64"/>
  <c r="C1" i="65" l="1"/>
  <c r="C1" i="6"/>
  <c r="C1" i="23" l="1"/>
  <c r="C1" i="7"/>
  <c r="C1" i="58"/>
  <c r="C1" i="14"/>
  <c r="C1" i="54"/>
  <c r="C1" i="18"/>
  <c r="C1" i="67"/>
  <c r="C1" i="8"/>
  <c r="C1" i="19"/>
  <c r="C1" i="69"/>
  <c r="C1" i="12"/>
  <c r="C1" i="13"/>
  <c r="C1" i="60"/>
  <c r="C1" i="61"/>
  <c r="C1" i="17"/>
  <c r="C1" i="9"/>
  <c r="C1" i="20"/>
  <c r="C1" i="70"/>
  <c r="C1" i="10"/>
  <c r="C1" i="5"/>
  <c r="N3" i="22" l="1"/>
  <c r="AE5" i="12"/>
  <c r="AE5" i="10"/>
  <c r="AE5" i="13" l="1"/>
  <c r="A2" i="82" l="1"/>
  <c r="AE30" i="9" l="1"/>
  <c r="AE29" i="9"/>
  <c r="AE35" i="8"/>
  <c r="AE34" i="8"/>
  <c r="AD11" i="6"/>
  <c r="AD12" i="6"/>
  <c r="AD12" i="5"/>
  <c r="AD11" i="5"/>
  <c r="A155" i="25" l="1"/>
  <c r="A3" i="84" l="1"/>
  <c r="A2" i="84"/>
  <c r="A3" i="21"/>
  <c r="A2" i="21"/>
  <c r="B6" i="62"/>
  <c r="C6" i="62"/>
  <c r="D6" i="62"/>
  <c r="E6" i="62"/>
  <c r="F6" i="62"/>
  <c r="G6" i="62"/>
  <c r="H6" i="62"/>
  <c r="I6" i="62"/>
  <c r="J6" i="62"/>
  <c r="K6" i="62"/>
  <c r="L6" i="62"/>
  <c r="M6" i="62"/>
  <c r="N6" i="62"/>
  <c r="O6" i="62"/>
  <c r="P6" i="62"/>
  <c r="Q6" i="62"/>
  <c r="A2" i="83" l="1"/>
  <c r="A3" i="83"/>
  <c r="A6" i="62" l="1"/>
  <c r="A151" i="25" l="1"/>
  <c r="A148" i="25" l="1"/>
  <c r="A144" i="25"/>
  <c r="P7" i="22" l="1"/>
  <c r="Q7" i="22"/>
  <c r="R7" i="22"/>
  <c r="S7" i="22"/>
  <c r="T7" i="22"/>
  <c r="U7" i="22"/>
  <c r="V7" i="22"/>
  <c r="W7" i="22"/>
  <c r="X7" i="22"/>
  <c r="Y7" i="22"/>
  <c r="AG7" i="16"/>
  <c r="G13" i="80" l="1"/>
  <c r="G10" i="80"/>
  <c r="G9" i="80"/>
  <c r="G8" i="80"/>
  <c r="G13" i="78"/>
  <c r="F31" i="78" s="1"/>
  <c r="G10" i="78"/>
  <c r="G9" i="78"/>
  <c r="G8" i="78"/>
  <c r="W31" i="80"/>
  <c r="W32" i="80"/>
  <c r="D18" i="80"/>
  <c r="E3" i="81"/>
  <c r="W29" i="80"/>
  <c r="W24" i="80"/>
  <c r="P55" i="80"/>
  <c r="C55" i="80"/>
  <c r="P48" i="80"/>
  <c r="C48" i="80"/>
  <c r="W28" i="80"/>
  <c r="W27" i="80"/>
  <c r="D26" i="80"/>
  <c r="W23" i="80"/>
  <c r="W22" i="80"/>
  <c r="D21" i="80"/>
  <c r="W20" i="80"/>
  <c r="W19" i="80"/>
  <c r="W17" i="80"/>
  <c r="W16" i="80"/>
  <c r="D15" i="80"/>
  <c r="AC4" i="66"/>
  <c r="AC4" i="61"/>
  <c r="AC4" i="60"/>
  <c r="AC4" i="67"/>
  <c r="AC4" i="64"/>
  <c r="AC4" i="69"/>
  <c r="AC4" i="54"/>
  <c r="AC4" i="80"/>
  <c r="AC4" i="71"/>
  <c r="AC4" i="58"/>
  <c r="AC4" i="70"/>
  <c r="AC4" i="65"/>
  <c r="AC4" i="63"/>
  <c r="AC4" i="78"/>
  <c r="AC4" i="68"/>
  <c r="D20" i="79" l="1"/>
  <c r="D18" i="79"/>
  <c r="D16" i="79"/>
  <c r="D14" i="79"/>
  <c r="G10" i="79"/>
  <c r="F9" i="79"/>
  <c r="D19" i="71"/>
  <c r="D25" i="70"/>
  <c r="D23" i="65"/>
  <c r="D19" i="78"/>
  <c r="D26" i="64"/>
  <c r="D27" i="63"/>
  <c r="D26" i="61"/>
  <c r="D20" i="61"/>
  <c r="D21" i="63"/>
  <c r="D20" i="64"/>
  <c r="D22" i="78"/>
  <c r="D27" i="65"/>
  <c r="D16" i="66"/>
  <c r="D16" i="67"/>
  <c r="D16" i="68"/>
  <c r="D16" i="69"/>
  <c r="D22" i="70"/>
  <c r="D22" i="71"/>
  <c r="D25" i="71"/>
  <c r="D28" i="70"/>
  <c r="D19" i="69"/>
  <c r="D19" i="68"/>
  <c r="D19" i="67"/>
  <c r="D19" i="66"/>
  <c r="D30" i="65"/>
  <c r="D25" i="78"/>
  <c r="D23" i="64"/>
  <c r="D24" i="63"/>
  <c r="D23" i="61"/>
  <c r="D16" i="58"/>
  <c r="D17" i="61"/>
  <c r="D16" i="71"/>
  <c r="D16" i="70"/>
  <c r="D20" i="65"/>
  <c r="D16" i="78"/>
  <c r="D17" i="64"/>
  <c r="D18" i="63"/>
  <c r="R28" i="64"/>
  <c r="R27" i="64"/>
  <c r="R25" i="64"/>
  <c r="R24" i="64"/>
  <c r="R22" i="64"/>
  <c r="R21" i="64"/>
  <c r="R19" i="64"/>
  <c r="R18" i="64"/>
  <c r="Q66" i="64"/>
  <c r="D66" i="64"/>
  <c r="Q65" i="78"/>
  <c r="D65" i="78"/>
  <c r="Q58" i="78"/>
  <c r="R27" i="78"/>
  <c r="R26" i="78"/>
  <c r="R24" i="78"/>
  <c r="R23" i="78"/>
  <c r="R21" i="78"/>
  <c r="R20" i="78"/>
  <c r="R18" i="78"/>
  <c r="R17" i="78"/>
  <c r="D58" i="78"/>
  <c r="Q65" i="65"/>
  <c r="D65" i="65"/>
  <c r="Q57" i="65"/>
  <c r="D57" i="65"/>
  <c r="P60" i="67"/>
  <c r="P60" i="68"/>
  <c r="P44" i="69"/>
  <c r="C62" i="70"/>
  <c r="P55" i="70"/>
  <c r="P48" i="70"/>
  <c r="C48" i="70"/>
  <c r="P53" i="71"/>
  <c r="C53" i="71"/>
  <c r="C46" i="71"/>
  <c r="P46" i="71"/>
  <c r="R27" i="71"/>
  <c r="R26" i="71"/>
  <c r="R24" i="71"/>
  <c r="R23" i="71"/>
  <c r="R21" i="71"/>
  <c r="R20" i="71"/>
  <c r="R18" i="71"/>
  <c r="R17" i="71"/>
  <c r="R30" i="70"/>
  <c r="R29" i="70"/>
  <c r="R27" i="70"/>
  <c r="R26" i="70"/>
  <c r="R24" i="70"/>
  <c r="R23" i="70"/>
  <c r="R21" i="70"/>
  <c r="R20" i="70"/>
  <c r="R18" i="70"/>
  <c r="R17" i="70"/>
  <c r="R21" i="69"/>
  <c r="R20" i="69"/>
  <c r="R18" i="69"/>
  <c r="R17" i="69"/>
  <c r="R21" i="68"/>
  <c r="R20" i="68"/>
  <c r="R18" i="68"/>
  <c r="R17" i="68"/>
  <c r="R21" i="67"/>
  <c r="R20" i="67"/>
  <c r="R18" i="67"/>
  <c r="R17" i="67"/>
  <c r="R32" i="65"/>
  <c r="R31" i="65"/>
  <c r="Q60" i="65" s="1"/>
  <c r="R29" i="65"/>
  <c r="R28" i="65"/>
  <c r="D52" i="65" s="1"/>
  <c r="R25" i="65"/>
  <c r="R24" i="65"/>
  <c r="D60" i="65" s="1"/>
  <c r="R22" i="65"/>
  <c r="R21" i="65"/>
  <c r="Q52" i="65" s="1"/>
  <c r="Q73" i="64"/>
  <c r="D73" i="64"/>
  <c r="Q77" i="63"/>
  <c r="D77" i="63"/>
  <c r="Q70" i="63"/>
  <c r="D70" i="63"/>
  <c r="Q74" i="61"/>
  <c r="D74" i="61"/>
  <c r="Q67" i="61"/>
  <c r="D67" i="61"/>
  <c r="R29" i="63"/>
  <c r="R28" i="63"/>
  <c r="R26" i="63"/>
  <c r="R25" i="63"/>
  <c r="R23" i="63"/>
  <c r="R22" i="63"/>
  <c r="R20" i="63"/>
  <c r="R19" i="63"/>
  <c r="R28" i="61"/>
  <c r="R27" i="61"/>
  <c r="R25" i="61"/>
  <c r="R24" i="61"/>
  <c r="R22" i="61"/>
  <c r="R21" i="61"/>
  <c r="R19" i="61"/>
  <c r="R18" i="61"/>
  <c r="C55" i="70"/>
  <c r="D44" i="69"/>
  <c r="D60" i="68"/>
  <c r="D60" i="67"/>
  <c r="G18" i="60"/>
  <c r="G12" i="58"/>
  <c r="U57" i="58"/>
  <c r="L57" i="58"/>
  <c r="D57" i="58"/>
  <c r="R18" i="58"/>
  <c r="R19" i="58"/>
  <c r="R17" i="58"/>
  <c r="R21" i="66"/>
  <c r="R20" i="66"/>
  <c r="R18" i="66"/>
  <c r="R17" i="66"/>
  <c r="P64" i="66"/>
  <c r="D64" i="66"/>
  <c r="I11" i="16" l="1"/>
  <c r="C109" i="1"/>
  <c r="C100" i="1"/>
  <c r="C90" i="1"/>
  <c r="C80" i="1"/>
  <c r="C66" i="1"/>
  <c r="C53" i="1"/>
  <c r="C38" i="1"/>
  <c r="C26" i="1"/>
  <c r="C14" i="1"/>
  <c r="AD1" i="23" l="1"/>
  <c r="AD1" i="20"/>
  <c r="AD1" i="19"/>
  <c r="AD1" i="18"/>
  <c r="AD1" i="17"/>
  <c r="AD1" i="14"/>
  <c r="AD1" i="9"/>
  <c r="V80" i="9" s="1"/>
  <c r="AD1" i="8"/>
  <c r="AD1" i="7"/>
  <c r="G66" i="2"/>
  <c r="F66" i="2"/>
  <c r="E66" i="2"/>
  <c r="D66" i="2"/>
  <c r="C66" i="2"/>
  <c r="G57" i="2"/>
  <c r="F57" i="2"/>
  <c r="E57" i="2"/>
  <c r="D57" i="2"/>
  <c r="C57" i="2"/>
  <c r="G48" i="2"/>
  <c r="F48" i="2"/>
  <c r="E48" i="2"/>
  <c r="D48" i="2"/>
  <c r="C48" i="2"/>
  <c r="G39" i="2"/>
  <c r="F39" i="2"/>
  <c r="E39" i="2"/>
  <c r="D39" i="2"/>
  <c r="C39" i="2"/>
  <c r="G30" i="2"/>
  <c r="F30" i="2"/>
  <c r="E30" i="2"/>
  <c r="D30" i="2"/>
  <c r="C30" i="2"/>
  <c r="G21" i="2"/>
  <c r="F21" i="2"/>
  <c r="E21" i="2"/>
  <c r="D21" i="2"/>
  <c r="C21" i="2"/>
  <c r="G12" i="2"/>
  <c r="F12" i="2"/>
  <c r="E12" i="2"/>
  <c r="D12" i="2"/>
  <c r="C12" i="2"/>
  <c r="B109" i="1"/>
  <c r="B129" i="1" s="1"/>
  <c r="B75" i="2" s="1"/>
  <c r="B100" i="1"/>
  <c r="B128" i="1" s="1"/>
  <c r="B74" i="2" s="1"/>
  <c r="B90" i="1"/>
  <c r="B127" i="1" s="1"/>
  <c r="B73" i="2" s="1"/>
  <c r="B80" i="1"/>
  <c r="B126" i="1" s="1"/>
  <c r="B72" i="2" s="1"/>
  <c r="B66" i="1"/>
  <c r="B125" i="1" s="1"/>
  <c r="B71" i="2" s="1"/>
  <c r="B53" i="1"/>
  <c r="B124" i="1" s="1"/>
  <c r="B70" i="2" s="1"/>
  <c r="B38" i="1"/>
  <c r="B123" i="1" s="1"/>
  <c r="B69" i="2" s="1"/>
  <c r="B26" i="1"/>
  <c r="B122" i="1" s="1"/>
  <c r="B68" i="2" s="1"/>
  <c r="B14" i="1"/>
  <c r="B121" i="1" s="1"/>
  <c r="B67" i="2" s="1"/>
  <c r="G13" i="71"/>
  <c r="G13" i="70"/>
  <c r="G13" i="69"/>
  <c r="G13" i="68"/>
  <c r="G13" i="67"/>
  <c r="G13" i="66"/>
  <c r="G14" i="65"/>
  <c r="G14" i="64"/>
  <c r="G15" i="63"/>
  <c r="G14" i="54"/>
  <c r="G13" i="61"/>
  <c r="G12" i="60"/>
  <c r="G13" i="58"/>
  <c r="G12" i="23"/>
  <c r="G12" i="20"/>
  <c r="G12" i="19"/>
  <c r="G13" i="18"/>
  <c r="G13" i="17"/>
  <c r="G13" i="14"/>
  <c r="G13" i="13"/>
  <c r="G13" i="12"/>
  <c r="G13" i="10"/>
  <c r="G13" i="9"/>
  <c r="G13" i="8"/>
  <c r="G13" i="7"/>
  <c r="G13" i="6"/>
  <c r="G13" i="5"/>
  <c r="G10" i="71"/>
  <c r="G9" i="71"/>
  <c r="G8" i="71"/>
  <c r="G10" i="70"/>
  <c r="G9" i="70"/>
  <c r="G8" i="70"/>
  <c r="G10" i="69"/>
  <c r="G9" i="69"/>
  <c r="G8" i="69"/>
  <c r="G10" i="68"/>
  <c r="G9" i="68"/>
  <c r="G8" i="68"/>
  <c r="G10" i="67"/>
  <c r="G9" i="67"/>
  <c r="G8" i="67"/>
  <c r="G10" i="66"/>
  <c r="G9" i="66"/>
  <c r="G8" i="66"/>
  <c r="G11" i="65"/>
  <c r="G10" i="65"/>
  <c r="G9" i="65"/>
  <c r="G11" i="64"/>
  <c r="G10" i="64"/>
  <c r="G9" i="64"/>
  <c r="G12" i="63"/>
  <c r="G11" i="63"/>
  <c r="G10" i="63"/>
  <c r="G11" i="54"/>
  <c r="G10" i="54"/>
  <c r="G9" i="54"/>
  <c r="G10" i="61"/>
  <c r="G9" i="61"/>
  <c r="G8" i="61"/>
  <c r="G10" i="60"/>
  <c r="G19" i="60" s="1"/>
  <c r="G11" i="60"/>
  <c r="G9" i="60"/>
  <c r="G10" i="58"/>
  <c r="G11" i="58"/>
  <c r="G9" i="58"/>
  <c r="G10" i="23"/>
  <c r="G9" i="23"/>
  <c r="G8" i="23"/>
  <c r="G10" i="20"/>
  <c r="G9" i="20"/>
  <c r="G8" i="20"/>
  <c r="G10" i="19"/>
  <c r="G9" i="19"/>
  <c r="G8" i="19"/>
  <c r="G10" i="18"/>
  <c r="G9" i="18"/>
  <c r="G8" i="18"/>
  <c r="G10" i="17"/>
  <c r="G9" i="17"/>
  <c r="G8" i="17"/>
  <c r="G10" i="14"/>
  <c r="G9" i="14"/>
  <c r="G8" i="14"/>
  <c r="G10" i="13"/>
  <c r="G9" i="13"/>
  <c r="G8" i="13"/>
  <c r="G10" i="12"/>
  <c r="G9" i="12"/>
  <c r="G8" i="12"/>
  <c r="G10" i="10"/>
  <c r="G9" i="10"/>
  <c r="G8" i="10"/>
  <c r="G10" i="9"/>
  <c r="G9" i="9"/>
  <c r="G8" i="9"/>
  <c r="G10" i="8"/>
  <c r="G9" i="8"/>
  <c r="G8" i="8"/>
  <c r="G10" i="7"/>
  <c r="G9" i="7"/>
  <c r="G8" i="7"/>
  <c r="G10" i="6"/>
  <c r="G9" i="6"/>
  <c r="G8" i="6"/>
  <c r="G10" i="5"/>
  <c r="G9" i="5"/>
  <c r="G8" i="5"/>
  <c r="D21" i="51"/>
  <c r="D19" i="51"/>
  <c r="D17" i="51"/>
  <c r="D15" i="51"/>
  <c r="F11" i="51"/>
  <c r="F10" i="51"/>
  <c r="A2" i="38"/>
  <c r="A2" i="37"/>
  <c r="A3" i="39"/>
  <c r="A3" i="40"/>
  <c r="A2" i="44"/>
  <c r="A3" i="62"/>
  <c r="A3" i="43"/>
  <c r="A3" i="22"/>
  <c r="A3" i="15"/>
  <c r="A3" i="16"/>
  <c r="A2" i="35"/>
  <c r="A3" i="28"/>
  <c r="B3" i="74"/>
  <c r="B3" i="29"/>
  <c r="A3" i="27"/>
  <c r="A3" i="4"/>
  <c r="B3" i="73"/>
  <c r="B3" i="72"/>
  <c r="A3" i="3"/>
  <c r="F9" i="51"/>
  <c r="A3" i="38"/>
  <c r="A3" i="37"/>
  <c r="A2" i="39"/>
  <c r="A2" i="40"/>
  <c r="A3" i="44"/>
  <c r="A2" i="62"/>
  <c r="A2" i="43"/>
  <c r="A2" i="22"/>
  <c r="A2" i="15"/>
  <c r="A2" i="16"/>
  <c r="A3" i="35"/>
  <c r="A2" i="28"/>
  <c r="B2" i="74"/>
  <c r="B2" i="29"/>
  <c r="A2" i="27"/>
  <c r="A2" i="4"/>
  <c r="B2" i="73"/>
  <c r="B2" i="72"/>
  <c r="A2" i="3"/>
  <c r="G22" i="19" l="1"/>
  <c r="R22" i="19" s="1"/>
  <c r="D21" i="19"/>
  <c r="G19" i="19"/>
  <c r="R19" i="19" s="1"/>
  <c r="D41" i="8"/>
  <c r="V41" i="8"/>
  <c r="P41" i="8"/>
  <c r="J41" i="8"/>
  <c r="G20" i="23"/>
  <c r="R20" i="23" s="1"/>
  <c r="G19" i="23"/>
  <c r="R19" i="23" s="1"/>
  <c r="G23" i="23"/>
  <c r="R23" i="23" s="1"/>
  <c r="G22" i="23"/>
  <c r="R22" i="23" s="1"/>
  <c r="D21" i="23"/>
  <c r="D18" i="23"/>
  <c r="G24" i="18"/>
  <c r="R24" i="18" s="1"/>
  <c r="D19" i="18"/>
  <c r="D22" i="18"/>
  <c r="G23" i="18"/>
  <c r="R23" i="18" s="1"/>
  <c r="G20" i="18"/>
  <c r="R20" i="18" s="1"/>
  <c r="G21" i="18"/>
  <c r="R21" i="18" s="1"/>
  <c r="G26" i="9"/>
  <c r="D25" i="9"/>
  <c r="G23" i="9"/>
  <c r="G27" i="9"/>
  <c r="R27" i="9" s="1"/>
  <c r="D22" i="9"/>
  <c r="G24" i="9"/>
  <c r="G23" i="14"/>
  <c r="D22" i="14"/>
  <c r="G20" i="14"/>
  <c r="G26" i="7"/>
  <c r="D25" i="7"/>
  <c r="G23" i="7"/>
  <c r="C69" i="2"/>
  <c r="D69" i="2" s="1"/>
  <c r="C5" i="7"/>
  <c r="C5" i="9"/>
  <c r="C5" i="8"/>
  <c r="R2" i="32"/>
  <c r="Q2" i="32"/>
  <c r="Q4" i="32" s="1"/>
  <c r="AE2" i="18"/>
  <c r="AE2" i="14"/>
  <c r="AE1" i="18"/>
  <c r="AE1" i="14"/>
  <c r="AE2" i="17"/>
  <c r="AE1" i="17"/>
  <c r="C73" i="2"/>
  <c r="G73" i="2" s="1"/>
  <c r="C74" i="2"/>
  <c r="F74" i="2" s="1"/>
  <c r="AE2" i="8"/>
  <c r="AE1" i="8"/>
  <c r="AE2" i="9"/>
  <c r="AE2" i="7"/>
  <c r="AE1" i="9"/>
  <c r="AE1" i="7"/>
  <c r="C75" i="2"/>
  <c r="F75" i="2" s="1"/>
  <c r="C68" i="2"/>
  <c r="E68" i="2" s="1"/>
  <c r="C67" i="2"/>
  <c r="C70" i="2"/>
  <c r="C72" i="2"/>
  <c r="G72" i="2" s="1"/>
  <c r="C71" i="2"/>
  <c r="AC4" i="14"/>
  <c r="AC4" i="8"/>
  <c r="D31" i="23"/>
  <c r="AC4" i="18"/>
  <c r="D32" i="23"/>
  <c r="AC4" i="9"/>
  <c r="AC4" i="7"/>
  <c r="AC4" i="17"/>
  <c r="P36" i="8"/>
  <c r="D36" i="8"/>
  <c r="R23" i="14" l="1"/>
  <c r="P57" i="14"/>
  <c r="R20" i="14"/>
  <c r="D57" i="14"/>
  <c r="R23" i="9"/>
  <c r="D80" i="9"/>
  <c r="R26" i="9"/>
  <c r="P80" i="9"/>
  <c r="R23" i="7"/>
  <c r="D78" i="7"/>
  <c r="R26" i="7"/>
  <c r="P78" i="7"/>
  <c r="R24" i="9"/>
  <c r="J80" i="9"/>
  <c r="E69" i="2"/>
  <c r="G69" i="2"/>
  <c r="F69" i="2"/>
  <c r="Q6" i="32"/>
  <c r="D73" i="2"/>
  <c r="F73" i="2"/>
  <c r="E73" i="2"/>
  <c r="D75" i="2"/>
  <c r="G75" i="2"/>
  <c r="D68" i="2"/>
  <c r="E75" i="2"/>
  <c r="G68" i="2"/>
  <c r="F68" i="2"/>
  <c r="G74" i="2"/>
  <c r="D74" i="2"/>
  <c r="E74" i="2"/>
  <c r="G15" i="8"/>
  <c r="F70" i="2"/>
  <c r="G15" i="17"/>
  <c r="E70" i="2"/>
  <c r="D70" i="2"/>
  <c r="G14" i="20"/>
  <c r="G14" i="8"/>
  <c r="G70" i="2"/>
  <c r="E67" i="2"/>
  <c r="G14" i="17"/>
  <c r="E72" i="2"/>
  <c r="F67" i="2"/>
  <c r="F72" i="2"/>
  <c r="D72" i="2"/>
  <c r="G67" i="2"/>
  <c r="G13" i="20"/>
  <c r="D67" i="2"/>
  <c r="D71" i="2"/>
  <c r="G71" i="2"/>
  <c r="F71" i="2"/>
  <c r="E71" i="2"/>
  <c r="G15" i="60"/>
  <c r="G14" i="60"/>
  <c r="G25" i="67"/>
  <c r="G25" i="69"/>
  <c r="G31" i="71"/>
  <c r="G25" i="68"/>
  <c r="P52" i="14"/>
  <c r="D52" i="14"/>
  <c r="P73" i="7"/>
  <c r="D73" i="7"/>
  <c r="P75" i="9"/>
  <c r="D75" i="9"/>
  <c r="E3" i="53" l="1"/>
  <c r="E7" i="53" l="1"/>
  <c r="E98" i="53" s="1"/>
  <c r="K98" i="53" s="1"/>
  <c r="E5" i="53"/>
  <c r="E6" i="53"/>
  <c r="L7" i="53"/>
  <c r="H8" i="50" l="1"/>
  <c r="G31" i="12"/>
  <c r="G31" i="10"/>
  <c r="J9" i="21" l="1"/>
  <c r="C5" i="14"/>
  <c r="C5" i="17"/>
  <c r="C5" i="18"/>
  <c r="C5" i="23"/>
  <c r="C5" i="19"/>
  <c r="C5" i="20"/>
  <c r="D41" i="18"/>
  <c r="AC4" i="19"/>
  <c r="D34" i="18"/>
  <c r="AC4" i="20"/>
  <c r="D33" i="18"/>
  <c r="AC4" i="23"/>
  <c r="Q2" i="81" l="1"/>
  <c r="G25" i="79"/>
  <c r="G26" i="79"/>
  <c r="R2" i="81"/>
  <c r="I2" i="81" s="1"/>
  <c r="Q2" i="53"/>
  <c r="E2" i="53" s="1"/>
  <c r="R2" i="53"/>
  <c r="I2" i="53" s="1"/>
  <c r="G26" i="51"/>
  <c r="G27" i="51"/>
  <c r="D44" i="9"/>
  <c r="D38" i="9"/>
  <c r="D37" i="9"/>
  <c r="Q4" i="81" l="1"/>
  <c r="E2" i="81"/>
  <c r="Q4" i="53"/>
  <c r="O4" i="53"/>
  <c r="O4" i="81"/>
  <c r="Q6" i="81" l="1"/>
  <c r="E99" i="53"/>
  <c r="K99" i="53" s="1"/>
  <c r="Q5" i="53"/>
  <c r="L8" i="53"/>
  <c r="L9" i="53" s="1"/>
  <c r="I2" i="32" l="1"/>
  <c r="E2" i="32"/>
  <c r="E3" i="32" l="1"/>
  <c r="O4" i="32"/>
</calcChain>
</file>

<file path=xl/comments1.xml><?xml version="1.0" encoding="utf-8"?>
<comments xmlns="http://schemas.openxmlformats.org/spreadsheetml/2006/main">
  <authors>
    <author>LEOGXD</author>
    <author>LEO</author>
    <author>The Anh</author>
    <author>NGOCBICH</author>
    <author>My laptop</author>
  </authors>
  <commentList>
    <comment ref="E1" authorId="0" shapeId="0">
      <text>
        <r>
          <rPr>
            <b/>
            <sz val="9"/>
            <color indexed="81"/>
            <rFont val="Tahoma"/>
            <family val="2"/>
          </rPr>
          <t>THƯ MỤC GỐC</t>
        </r>
      </text>
    </comment>
    <comment ref="F1" authorId="1" shapeId="0">
      <text>
        <r>
          <rPr>
            <sz val="12"/>
            <color indexed="81"/>
            <rFont val="Tahoma"/>
            <family val="2"/>
          </rPr>
          <t>Trạng thái 0  = lấy mặc định đường dẫn gốc. 1 = lấy giá trị ô E1</t>
        </r>
      </text>
    </comment>
    <comment ref="G1" authorId="0" shapeId="0">
      <text>
        <r>
          <rPr>
            <sz val="11"/>
            <color indexed="81"/>
            <rFont val="Tahoma"/>
            <family val="2"/>
          </rPr>
          <t>Danh sách có thể là đường dẫn tương đối (chỉ có tên file) hoặc tuyệt đối (full path). Nếu file chỉ có đường dẫn tương đối, phần mềm sẽ sử dụng đường dẫn được chọn (ô E1 + E2)</t>
        </r>
      </text>
    </comment>
    <comment ref="H1" authorId="0" shapeId="0">
      <text>
        <r>
          <rPr>
            <sz val="11"/>
            <color indexed="81"/>
            <rFont val="Tahoma"/>
            <family val="2"/>
          </rPr>
          <t>Trạng thái tệp tin được sử dụng (= 1) hoặc 0</t>
        </r>
      </text>
    </comment>
    <comment ref="T1" authorId="0" shapeId="0">
      <text>
        <r>
          <rPr>
            <sz val="11"/>
            <color indexed="81"/>
            <rFont val="Tahoma"/>
            <family val="2"/>
          </rPr>
          <t>In lẻ hồ sơ</t>
        </r>
      </text>
    </comment>
    <comment ref="Z1" authorId="2" shapeId="0">
      <text>
        <r>
          <rPr>
            <b/>
            <sz val="9"/>
            <color indexed="81"/>
            <rFont val="Tahoma"/>
            <family val="2"/>
          </rPr>
          <t>Biên bản nghiệm thu công việc active</t>
        </r>
      </text>
    </comment>
    <comment ref="AP1" authorId="3" shapeId="0">
      <text>
        <r>
          <rPr>
            <b/>
            <sz val="9"/>
            <color indexed="81"/>
            <rFont val="Tahoma"/>
            <family val="2"/>
          </rPr>
          <t>Ngay chung gian</t>
        </r>
      </text>
    </comment>
    <comment ref="BM1" authorId="1" shapeId="0">
      <text>
        <r>
          <rPr>
            <sz val="9"/>
            <color indexed="81"/>
            <rFont val="Tahoma"/>
            <family val="2"/>
          </rPr>
          <t>Nếu bạn muốn định dạng là /…/… bạn chỉ cần xóa dữ liệu ô này đi</t>
        </r>
      </text>
    </comment>
    <comment ref="J2" authorId="0" shapeId="0">
      <text>
        <r>
          <rPr>
            <sz val="9"/>
            <color indexed="81"/>
            <rFont val="Tahoma"/>
            <family val="2"/>
          </rPr>
          <t>Các name mới sử dụng trong bản 9</t>
        </r>
      </text>
    </comment>
    <comment ref="BP2" authorId="1" shapeId="0">
      <text>
        <r>
          <rPr>
            <sz val="12"/>
            <color indexed="81"/>
            <rFont val="Tahoma"/>
            <family val="2"/>
          </rPr>
          <t>Ký hiệu lấy mẫu thí nghiệm</t>
        </r>
      </text>
    </comment>
    <comment ref="Z3" authorId="4" shapeId="0">
      <text>
        <r>
          <rPr>
            <b/>
            <sz val="9"/>
            <color indexed="81"/>
            <rFont val="Tahoma"/>
            <family val="2"/>
          </rPr>
          <t>Biên bản nghiệm thu giai đoạn active</t>
        </r>
      </text>
    </comment>
    <comment ref="AJ6" authorId="1" shapeId="0">
      <text>
        <r>
          <rPr>
            <b/>
            <sz val="9"/>
            <color indexed="81"/>
            <rFont val="Tahoma"/>
            <family val="2"/>
          </rPr>
          <t>Segoe UI Emoji</t>
        </r>
        <r>
          <rPr>
            <sz val="9"/>
            <color indexed="81"/>
            <rFont val="Tahoma"/>
            <family val="2"/>
          </rPr>
          <t>: 13</t>
        </r>
      </text>
    </comment>
    <comment ref="K11" authorId="1" shapeId="0">
      <text>
        <r>
          <rPr>
            <b/>
            <sz val="9"/>
            <color indexed="81"/>
            <rFont val="Tahoma"/>
            <family val="2"/>
          </rPr>
          <t>Segoe UI Emoji</t>
        </r>
        <r>
          <rPr>
            <sz val="9"/>
            <color indexed="81"/>
            <rFont val="Tahoma"/>
            <family val="2"/>
          </rPr>
          <t>: 13</t>
        </r>
      </text>
    </comment>
    <comment ref="AT11" authorId="0" shapeId="0">
      <text>
        <r>
          <rPr>
            <sz val="12"/>
            <color indexed="81"/>
            <rFont val="Tahoma"/>
            <family val="2"/>
          </rPr>
          <t>0 = Bảng 1
1 = Bảng 2</t>
        </r>
      </text>
    </comment>
    <comment ref="AT15" authorId="1" shapeId="0">
      <text>
        <r>
          <rPr>
            <sz val="9"/>
            <color indexed="81"/>
            <rFont val="Tahoma"/>
            <family val="2"/>
          </rPr>
          <t>Chưa đặt name, lấy theo dòng trên + 1</t>
        </r>
      </text>
    </comment>
    <comment ref="AM16" authorId="1" shapeId="0">
      <text>
        <r>
          <rPr>
            <b/>
            <sz val="9"/>
            <color indexed="81"/>
            <rFont val="Tahoma"/>
            <family val="2"/>
          </rPr>
          <t>HS nghiệm thu công trình</t>
        </r>
      </text>
    </comment>
    <comment ref="J17" authorId="0" shapeId="0">
      <text>
        <r>
          <rPr>
            <sz val="11"/>
            <color indexed="81"/>
            <rFont val="Tahoma"/>
            <family val="2"/>
          </rPr>
          <t>Các name sử dụng trong checkbox</t>
        </r>
      </text>
    </comment>
    <comment ref="AM17" authorId="1" shapeId="0">
      <text>
        <r>
          <rPr>
            <b/>
            <sz val="9"/>
            <color indexed="81"/>
            <rFont val="Tahoma"/>
            <family val="2"/>
          </rPr>
          <t>Hồ sơ khác</t>
        </r>
      </text>
    </comment>
    <comment ref="AM18" authorId="1" shapeId="0">
      <text>
        <r>
          <rPr>
            <b/>
            <sz val="9"/>
            <color indexed="81"/>
            <rFont val="Tahoma"/>
            <family val="2"/>
          </rPr>
          <t>HSK - thay đổi</t>
        </r>
        <r>
          <rPr>
            <sz val="9"/>
            <color indexed="81"/>
            <rFont val="Tahoma"/>
            <family val="2"/>
          </rPr>
          <t xml:space="preserve">
</t>
        </r>
      </text>
    </comment>
    <comment ref="AM19" authorId="1" shapeId="0">
      <text>
        <r>
          <rPr>
            <b/>
            <sz val="9"/>
            <color indexed="81"/>
            <rFont val="Tahoma"/>
            <family val="2"/>
          </rPr>
          <t>HSK - kiểm tra</t>
        </r>
        <r>
          <rPr>
            <sz val="9"/>
            <color indexed="81"/>
            <rFont val="Tahoma"/>
            <family val="2"/>
          </rPr>
          <t xml:space="preserve">
</t>
        </r>
      </text>
    </comment>
    <comment ref="AM20" authorId="1" shapeId="0">
      <text>
        <r>
          <rPr>
            <b/>
            <sz val="9"/>
            <color indexed="81"/>
            <rFont val="Tahoma"/>
            <family val="2"/>
          </rPr>
          <t>HSK - công văn</t>
        </r>
        <r>
          <rPr>
            <sz val="9"/>
            <color indexed="81"/>
            <rFont val="Tahoma"/>
            <family val="2"/>
          </rPr>
          <t xml:space="preserve">
</t>
        </r>
      </text>
    </comment>
  </commentList>
</comments>
</file>

<file path=xl/comments2.xml><?xml version="1.0" encoding="utf-8"?>
<comments xmlns="http://schemas.openxmlformats.org/spreadsheetml/2006/main">
  <authors>
    <author>LEO</author>
  </authors>
  <commentList>
    <comment ref="B6" authorId="0" shapeId="0">
      <text>
        <r>
          <rPr>
            <sz val="11"/>
            <color indexed="81"/>
            <rFont val="Tahoma"/>
            <family val="2"/>
          </rPr>
          <t>- Vị trí này chứa name xác định hợp đồng số.
- Không xóa name này</t>
        </r>
      </text>
    </comment>
    <comment ref="K6" authorId="0" shapeId="0">
      <text>
        <r>
          <rPr>
            <sz val="11"/>
            <color indexed="81"/>
            <rFont val="Tahoma"/>
            <family val="2"/>
          </rPr>
          <t>Chuỗi từ khóa để kiểm tra biên bản có hợp đồng số không</t>
        </r>
      </text>
    </comment>
    <comment ref="B7" authorId="0" shapeId="0">
      <text>
        <r>
          <rPr>
            <sz val="11"/>
            <color indexed="81"/>
            <rFont val="Tahoma"/>
            <family val="2"/>
          </rPr>
          <t>Chèn dòng để thêm phụ lục hợp đồng (nếu có) sẽ tự động hiện vào biên bản</t>
        </r>
      </text>
    </comment>
    <comment ref="G7" authorId="0" shapeId="0">
      <text>
        <r>
          <rPr>
            <sz val="11"/>
            <color indexed="81"/>
            <rFont val="Tahoma"/>
            <family val="2"/>
          </rPr>
          <t>Nhập ngày ký phụ lục vào cột G tương ứng (nếu có)</t>
        </r>
      </text>
    </comment>
  </commentList>
</comments>
</file>

<file path=xl/comments3.xml><?xml version="1.0" encoding="utf-8"?>
<comments xmlns="http://schemas.openxmlformats.org/spreadsheetml/2006/main">
  <authors>
    <author>LEO</author>
    <author>Truong</author>
  </authors>
  <commentList>
    <comment ref="C1" authorId="0" shapeId="0">
      <text>
        <r>
          <rPr>
            <sz val="11"/>
            <color indexed="81"/>
            <rFont val="Tahoma"/>
            <family val="2"/>
          </rPr>
          <t>Trong trường hợp nhóm ký bị thay đổi trong quá trình thi công, bạn có thể nhập ngày nhóm ký bắt đầu thay thế vào các vị trí tương ứng với nhóm ký bên dưới tại dòng 1 (Các cột D1,E1,F1,…). Sau đó, nếu bạn nhập ngày nghiệm thu công việc ≥ ngày vừa nhập, cột nhóm ký sẽ tự động nhận biết để đổ nhóm ký tương ứng. Nếu bạn muốn cập nhật lại toàn bộ nhóm ký của cả danh mục theo ngày đã nhập, bạn chạy lện Tiện ích/Tra lại danh mục công việc và chỉ tích chọn Tra lại thành phần ký</t>
        </r>
      </text>
    </comment>
    <comment ref="A2" authorId="1" shapeId="0">
      <text>
        <r>
          <rPr>
            <sz val="11"/>
            <color indexed="81"/>
            <rFont val="Tahoma"/>
            <family val="2"/>
          </rPr>
          <t>BBLM</t>
        </r>
      </text>
    </comment>
    <comment ref="A11" authorId="1" shapeId="0">
      <text>
        <r>
          <rPr>
            <sz val="11"/>
            <color indexed="81"/>
            <rFont val="Tahoma"/>
            <family val="2"/>
          </rPr>
          <t>BBNB</t>
        </r>
      </text>
    </comment>
    <comment ref="A20" authorId="1" shapeId="0">
      <text>
        <r>
          <rPr>
            <sz val="11"/>
            <color indexed="81"/>
            <rFont val="Tahoma"/>
            <family val="2"/>
          </rPr>
          <t>BBNY</t>
        </r>
      </text>
    </comment>
    <comment ref="A29" authorId="1" shapeId="0">
      <text>
        <r>
          <rPr>
            <sz val="11"/>
            <color indexed="81"/>
            <rFont val="Tahoma"/>
            <family val="2"/>
          </rPr>
          <t>BBNTV</t>
        </r>
      </text>
    </comment>
    <comment ref="A38" authorId="1" shapeId="0">
      <text>
        <r>
          <rPr>
            <sz val="11"/>
            <color indexed="81"/>
            <rFont val="Tahoma"/>
            <family val="2"/>
          </rPr>
          <t>BBNB_GD</t>
        </r>
      </text>
    </comment>
    <comment ref="A47" authorId="1" shapeId="0">
      <text>
        <r>
          <rPr>
            <sz val="11"/>
            <color indexed="81"/>
            <rFont val="Tahoma"/>
            <family val="2"/>
          </rPr>
          <t>BBNY_GD</t>
        </r>
      </text>
    </comment>
    <comment ref="A56" authorId="1" shapeId="0">
      <text>
        <r>
          <rPr>
            <sz val="11"/>
            <color indexed="81"/>
            <rFont val="Tahoma"/>
            <family val="2"/>
          </rPr>
          <t>BBNTV_GD</t>
        </r>
      </text>
    </comment>
    <comment ref="A65" authorId="1" shapeId="0">
      <text>
        <r>
          <rPr>
            <sz val="11"/>
            <color indexed="81"/>
            <rFont val="Tahoma"/>
            <family val="2"/>
          </rPr>
          <t>BBKH1</t>
        </r>
      </text>
    </comment>
  </commentList>
</comments>
</file>

<file path=xl/comments4.xml><?xml version="1.0" encoding="utf-8"?>
<comments xmlns="http://schemas.openxmlformats.org/spreadsheetml/2006/main">
  <authors>
    <author>LEOGXD</author>
  </authors>
  <commentList>
    <comment ref="O5" authorId="0" shapeId="0">
      <text>
        <r>
          <rPr>
            <sz val="11"/>
            <color indexed="81"/>
            <rFont val="Tahoma"/>
            <family val="2"/>
          </rPr>
          <t>Phân loại theo đợt thanh toán</t>
        </r>
      </text>
    </comment>
    <comment ref="A69" authorId="0" shapeId="0">
      <text>
        <r>
          <rPr>
            <sz val="11"/>
            <color indexed="81"/>
            <rFont val="Tahoma"/>
            <family val="2"/>
          </rPr>
          <t>END</t>
        </r>
      </text>
    </comment>
  </commentList>
</comments>
</file>

<file path=xl/comments5.xml><?xml version="1.0" encoding="utf-8"?>
<comments xmlns="http://schemas.openxmlformats.org/spreadsheetml/2006/main">
  <authors>
    <author>LEOGXD</author>
  </authors>
  <commentList>
    <comment ref="A7" authorId="0" shapeId="0">
      <text>
        <r>
          <rPr>
            <sz val="9"/>
            <color indexed="81"/>
            <rFont val="Tahoma"/>
            <family val="2"/>
          </rPr>
          <t>END</t>
        </r>
      </text>
    </comment>
  </commentList>
</comments>
</file>

<file path=xl/comments6.xml><?xml version="1.0" encoding="utf-8"?>
<comments xmlns="http://schemas.openxmlformats.org/spreadsheetml/2006/main">
  <authors>
    <author>LEO</author>
    <author>LEOGXD</author>
  </authors>
  <commentList>
    <comment ref="A3" authorId="0" shapeId="0">
      <text>
        <r>
          <rPr>
            <sz val="11"/>
            <color indexed="81"/>
            <rFont val="Tahoma"/>
            <family val="2"/>
          </rPr>
          <t>Ứng với mỗi bảng bạn bắt buộc phải đặt tên cho bảng đó để phần mềm có thể gọi được sang các sheet biên bản</t>
        </r>
      </text>
    </comment>
    <comment ref="A1683" authorId="0" shapeId="0">
      <text>
        <r>
          <rPr>
            <sz val="11"/>
            <color indexed="81"/>
            <rFont val="Tahoma"/>
            <family val="2"/>
          </rPr>
          <t>Ứng với mỗi bảng bạn bắt buộc phải đặt tên cho bảng đó để phần mềm có thể gọi được sang các sheet biên bản</t>
        </r>
      </text>
    </comment>
    <comment ref="G1692"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693"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7.xml><?xml version="1.0" encoding="utf-8"?>
<comments xmlns="http://schemas.openxmlformats.org/spreadsheetml/2006/main">
  <authors>
    <author>LEO</author>
  </authors>
  <commentList>
    <comment ref="A3" authorId="0" shapeId="0">
      <text>
        <r>
          <rPr>
            <sz val="11"/>
            <color indexed="81"/>
            <rFont val="Tahoma"/>
            <family val="2"/>
          </rPr>
          <t>Ứng với mỗi bảng bạn bắt buộc phải đặt tên cho bảng đó để phần mềm có thể gọi được sang các sheet biên bản</t>
        </r>
      </text>
    </comment>
    <comment ref="A225" authorId="0" shapeId="0">
      <text>
        <r>
          <rPr>
            <sz val="11"/>
            <color indexed="81"/>
            <rFont val="Tahoma"/>
            <family val="2"/>
          </rPr>
          <t>Ứng với mỗi bảng bạn bắt buộc phải đặt tên cho bảng đó để phần mềm có thể gọi được sang các sheet biên bản</t>
        </r>
      </text>
    </comment>
    <comment ref="A446" authorId="0" shapeId="0">
      <text>
        <r>
          <rPr>
            <sz val="11"/>
            <color indexed="81"/>
            <rFont val="Tahoma"/>
            <family val="2"/>
          </rPr>
          <t>Ứng với mỗi bảng bạn bắt buộc phải đặt tên cho bảng đó để phần mềm có thể gọi được sang các sheet biên bản</t>
        </r>
      </text>
    </comment>
    <comment ref="A667" authorId="0" shapeId="0">
      <text>
        <r>
          <rPr>
            <sz val="11"/>
            <color indexed="81"/>
            <rFont val="Tahoma"/>
            <family val="2"/>
          </rPr>
          <t>Ứng với mỗi bảng bạn bắt buộc phải đặt tên cho bảng đó để phần mềm có thể gọi được sang các sheet biên bản</t>
        </r>
      </text>
    </comment>
    <comment ref="A888" authorId="0" shapeId="0">
      <text>
        <r>
          <rPr>
            <sz val="11"/>
            <color indexed="81"/>
            <rFont val="Tahoma"/>
            <family val="2"/>
          </rPr>
          <t>Ứng với mỗi bảng bạn bắt buộc phải đặt tên cho bảng đó để phần mềm có thể gọi được sang các sheet biên bản</t>
        </r>
      </text>
    </comment>
  </commentList>
</comments>
</file>

<file path=xl/comments8.xml><?xml version="1.0" encoding="utf-8"?>
<comments xmlns="http://schemas.openxmlformats.org/spreadsheetml/2006/main">
  <authors>
    <author>LEO</author>
    <author>LEOGXD</author>
  </authors>
  <commentList>
    <comment ref="A3" authorId="0" shapeId="0">
      <text>
        <r>
          <rPr>
            <sz val="11"/>
            <color indexed="81"/>
            <rFont val="Tahoma"/>
            <family val="2"/>
          </rPr>
          <t>Ứng với mỗi bảng bạn bắt buộc phải đặt tên cho bảng đó để phần mềm có thể gọi được sang các sheet biên bản</t>
        </r>
      </text>
    </comment>
    <comment ref="C3" authorId="1" shapeId="0">
      <text>
        <r>
          <rPr>
            <sz val="11"/>
            <color indexed="81"/>
            <rFont val="Tahoma"/>
            <family val="2"/>
          </rPr>
          <t>- Bảng khối lượng (Bảng 2)
- Không xóa bảng này
- Nếu không dùng bảng này có thể kéo thả bảng xuống dưới vùng in hoặc thiết lập trong tùy chọn</t>
        </r>
      </text>
    </comment>
    <comment ref="C5" authorId="1" shapeId="0">
      <text>
        <r>
          <rPr>
            <sz val="11"/>
            <color indexed="81"/>
            <rFont val="Tahoma"/>
            <family val="2"/>
          </rPr>
          <t>Không được xóa dòng này</t>
        </r>
      </text>
    </comment>
    <comment ref="C8" authorId="1" shapeId="0">
      <text>
        <r>
          <rPr>
            <sz val="11"/>
            <color indexed="81"/>
            <rFont val="Tahoma"/>
            <family val="2"/>
          </rPr>
          <t>- Bảng khối lượng (Bảng 1)
- Không xóa bảng này
- Nếu không dùng bảng này có thể kéo thả bảng xuống dưới vùng in hoặc thiết lập trong tùy chọn</t>
        </r>
      </text>
    </comment>
  </commentList>
</comments>
</file>

<file path=xl/comments9.xml><?xml version="1.0" encoding="utf-8"?>
<comments xmlns="http://schemas.openxmlformats.org/spreadsheetml/2006/main">
  <authors>
    <author>LEO</author>
    <author>LEOGXD</author>
  </authors>
  <commentList>
    <comment ref="A3" authorId="0" shapeId="0">
      <text>
        <r>
          <rPr>
            <sz val="11"/>
            <color indexed="81"/>
            <rFont val="Tahoma"/>
            <family val="2"/>
          </rPr>
          <t>Ứng với mỗi bảng bạn bắt buộc phải đặt tên cho bảng đó để phần mềm có thể gọi được sang sheet Nhật ký</t>
        </r>
      </text>
    </comment>
    <comment ref="E3" authorId="1" shapeId="0">
      <text>
        <r>
          <rPr>
            <sz val="11"/>
            <color indexed="81"/>
            <rFont val="Tahoma"/>
            <family val="2"/>
          </rPr>
          <t>- Vị trí chứa name thời tiết.
- Không được xóa name này.
- Nếu không sử dụng có thể ẩn đi hoặc kéo ra ngoài vùng in</t>
        </r>
      </text>
    </comment>
    <comment ref="C4" authorId="1" shapeId="0">
      <text>
        <r>
          <rPr>
            <sz val="11"/>
            <color indexed="81"/>
            <rFont val="Tahoma"/>
            <family val="2"/>
          </rPr>
          <t>- Vị trí chứa name thời tiết.
- Không được xóa name này.
- Nếu không sử dụng có thể ẩn đi hoặc kéo ra ngoài vùng in</t>
        </r>
      </text>
    </comment>
    <comment ref="E4" authorId="1" shapeId="0">
      <text>
        <r>
          <rPr>
            <sz val="11"/>
            <color indexed="81"/>
            <rFont val="Tahoma"/>
            <family val="2"/>
          </rPr>
          <t xml:space="preserve">Có thể thêm bớt các giá trị tùy chọn bằng cách trên thanh MenuRibbon / Data / Data Validation -&gt; Thay đổi </t>
        </r>
        <r>
          <rPr>
            <u/>
            <sz val="11"/>
            <color indexed="81"/>
            <rFont val="Tahoma"/>
            <family val="2"/>
          </rPr>
          <t>S</t>
        </r>
        <r>
          <rPr>
            <sz val="11"/>
            <color indexed="81"/>
            <rFont val="Tahoma"/>
            <family val="2"/>
          </rPr>
          <t>ource: ...</t>
        </r>
      </text>
    </comment>
    <comment ref="A8" authorId="0" shapeId="0">
      <text>
        <r>
          <rPr>
            <sz val="11"/>
            <color indexed="81"/>
            <rFont val="Tahoma"/>
            <family val="2"/>
          </rPr>
          <t>Ứng với mỗi bảng bạn bắt buộc phải đặt tên cho bảng đó để phần mềm có thể gọi được sang sheet Nhật ký</t>
        </r>
      </text>
    </comment>
    <comment ref="C8" authorId="1" shapeId="0">
      <text>
        <r>
          <rPr>
            <sz val="11"/>
            <color indexed="81"/>
            <rFont val="Tahoma"/>
            <family val="2"/>
          </rPr>
          <t>- Vị trí chứa name thời tiết.
- Không được xóa name này.
- Nếu không sử dụng có thể ẩn đi hoặc kéo ra ngoài vùng in</t>
        </r>
      </text>
    </comment>
    <comment ref="E8" authorId="1" shapeId="0">
      <text>
        <r>
          <rPr>
            <sz val="11"/>
            <color indexed="81"/>
            <rFont val="Tahoma"/>
            <family val="2"/>
          </rPr>
          <t>- Vị trí chứa name thời tiết.
- Không được xóa name này.
- Nếu không sử dụng có thể ẩn đi hoặc kéo ra ngoài vùng in</t>
        </r>
      </text>
    </comment>
    <comment ref="A12" authorId="0" shapeId="0">
      <text>
        <r>
          <rPr>
            <sz val="11"/>
            <color indexed="81"/>
            <rFont val="Tahoma"/>
            <family val="2"/>
          </rPr>
          <t>Ứng với mỗi bảng bạn bắt buộc phải đặt tên cho bảng đó để phần mềm có thể gọi được sang sheet Nhật ký</t>
        </r>
      </text>
    </comment>
    <comment ref="C12" authorId="1" shapeId="0">
      <text>
        <r>
          <rPr>
            <sz val="11"/>
            <color indexed="81"/>
            <rFont val="Tahoma"/>
            <family val="2"/>
          </rPr>
          <t>- Vị trí chứa name thời tiết.
- Không được xóa name này.
- Nếu không sử dụng có thể ẩn đi hoặc kéo ra ngoài vùng in</t>
        </r>
      </text>
    </comment>
    <comment ref="E12" authorId="1" shapeId="0">
      <text>
        <r>
          <rPr>
            <sz val="11"/>
            <color indexed="81"/>
            <rFont val="Tahoma"/>
            <family val="2"/>
          </rPr>
          <t>- Vị trí chứa name thời tiết.
- Không được xóa name này.
- Nếu không sử dụng có thể ẩn đi hoặc kéo ra ngoài vùng in</t>
        </r>
      </text>
    </comment>
  </commentList>
</comments>
</file>

<file path=xl/comments10.xml><?xml version="1.0" encoding="utf-8"?>
<comments xmlns="http://schemas.openxmlformats.org/spreadsheetml/2006/main">
  <authors>
    <author>LEOGXD</author>
    <author>My laptop</author>
  </authors>
  <commentList>
    <comment ref="Q2" authorId="0" shapeId="0">
      <text>
        <r>
          <rPr>
            <sz val="11"/>
            <color indexed="81"/>
            <rFont val="Tahoma"/>
            <family val="2"/>
          </rPr>
          <t>- Vị trí chứa name xác định ngày bắt đầu ghi nhật ký
- Có thể nhập trực tiếp ngày bắt đầu vào đây
- Bạn không được xóa name này</t>
        </r>
      </text>
    </comment>
    <comment ref="R2" authorId="0" shapeId="0">
      <text>
        <r>
          <rPr>
            <sz val="11"/>
            <color indexed="81"/>
            <rFont val="Tahoma"/>
            <family val="2"/>
          </rPr>
          <t>- Vị trí chứa name xác định ngày kết thúc ghi nhật ký
- Có thể nhập trực tiếp ngày bắt đầu vào đây
- Bạn không được xóa name này</t>
        </r>
      </text>
    </comment>
    <comment ref="J3" authorId="0" shapeId="0">
      <text>
        <r>
          <rPr>
            <sz val="11"/>
            <color indexed="81"/>
            <rFont val="Tahoma"/>
            <family val="2"/>
          </rPr>
          <t>- Vị trí chứa name không xóa
- Ngày thi công thứ N (Sau khi đã trừ đi các ngày bỏ qua) trong tổng số ngày ghi nhật ký thi công. 
- Nếu bạn không muốn sử dụng có thể kéo thả ra ngoài vùng in</t>
        </r>
      </text>
    </comment>
    <comment ref="Q4" authorId="0" shapeId="0">
      <text>
        <r>
          <rPr>
            <sz val="11"/>
            <color indexed="81"/>
            <rFont val="Tahoma"/>
            <family val="2"/>
          </rPr>
          <t>- Vị trí chứa name xác định ngày ghi nhật ký. 
- Bạn không được phép xóa name này. 
- Nhấn spin hoặc nhập trực tiếp để thay đổi giá trị ngày</t>
        </r>
      </text>
    </comment>
    <comment ref="R4" authorId="0" shapeId="0">
      <text>
        <r>
          <rPr>
            <sz val="11"/>
            <color indexed="81"/>
            <rFont val="Tahoma"/>
            <family val="2"/>
          </rPr>
          <t>- Vị trí chứa name - Ngày thứ N trong tổng số ngày ghi nhật ký thi công. 
- Bạn không được xóa name này.</t>
        </r>
      </text>
    </comment>
    <comment ref="E7" authorId="0" shapeId="0">
      <text>
        <r>
          <rPr>
            <sz val="11"/>
            <color indexed="81"/>
            <rFont val="Tahoma"/>
            <family val="2"/>
          </rPr>
          <t>- Vị trí chứa name thời tiết.
- Không được xóa name này.
- Nếu không sử dụng có thể ẩn đi hoặc kéo ra ngoài vùng in</t>
        </r>
      </text>
    </comment>
    <comment ref="C8" authorId="0" shapeId="0">
      <text>
        <r>
          <rPr>
            <sz val="11"/>
            <color indexed="81"/>
            <rFont val="Tahoma"/>
            <family val="2"/>
          </rPr>
          <t>- Vị trí chứa name thời tiết.
- Không được xóa name này.
- Nếu không sử dụng có thể ẩn đi hoặc kéo ra ngoài vùng in</t>
        </r>
      </text>
    </comment>
    <comment ref="E8" authorId="0" shapeId="0">
      <text>
        <r>
          <rPr>
            <sz val="11"/>
            <color indexed="81"/>
            <rFont val="Tahoma"/>
            <family val="2"/>
          </rPr>
          <t xml:space="preserve">Có thể thêm bớt các giá trị tùy chọn bằng cách trên thanh MenuRibbon / Data / Data Validation -&gt; Thay đổi </t>
        </r>
        <r>
          <rPr>
            <u/>
            <sz val="11"/>
            <color indexed="81"/>
            <rFont val="Tahoma"/>
            <family val="2"/>
          </rPr>
          <t>S</t>
        </r>
        <r>
          <rPr>
            <sz val="11"/>
            <color indexed="81"/>
            <rFont val="Tahoma"/>
            <family val="2"/>
          </rPr>
          <t>ource: ...</t>
        </r>
      </text>
    </comment>
    <comment ref="C12" authorId="0" shapeId="0">
      <text>
        <r>
          <rPr>
            <sz val="11"/>
            <color indexed="81"/>
            <rFont val="Tahoma"/>
            <family val="2"/>
          </rPr>
          <t>- Vị trí chứa name đổ dữ liệu nội dung nhân lực.
- Không được xóa name này.
- Nếu không sử dụng có thể ẩn đi hoặc kéo ra ngoài vùng in
- Mặc định sẽ hiển thị 2 dòng nội dung nếu không có dữ liệu
- Bạn có thể thay đổi số dòng hiển thị mặc định bằng cách comment số dòng vào ô này. Ví dụ 5 dòng bạn nhập comment "5"</t>
        </r>
      </text>
    </comment>
    <comment ref="C15" authorId="0" shapeId="0">
      <text>
        <r>
          <rPr>
            <sz val="11"/>
            <color indexed="81"/>
            <rFont val="Tahoma"/>
            <family val="2"/>
          </rPr>
          <t>- Vị trí chứa name đổ dữ liệu bảng chi tiết nhân lực.
- Không được thay đổi định dạng khung của bảng này.
- Không được xóa name này. Nếu không sử dụng có thể ẩn đi hoặc kéo ra ngoài vùng in</t>
        </r>
      </text>
    </comment>
    <comment ref="D15" authorId="0" shapeId="0">
      <text>
        <r>
          <rPr>
            <sz val="11"/>
            <color indexed="81"/>
            <rFont val="Tahoma"/>
            <family val="2"/>
          </rPr>
          <t>- Vị trí chứa name không xóa.
- Bạn có thể thay đổi tiêu đề cột và nội dung tương ứng bên dưới
- Nếu không sử dụng có thể kéo ra ngoài vùng in</t>
        </r>
      </text>
    </comment>
    <comment ref="C20" authorId="0" shapeId="0">
      <text>
        <r>
          <rPr>
            <sz val="11"/>
            <color indexed="81"/>
            <rFont val="Tahoma"/>
            <family val="2"/>
          </rPr>
          <t>- Vị trí chứa name đổ dữ liệu nội dung thiết bị thi công.
- Không được xóa name này. Nếu không sử dụng có thể ẩn đi hoặc kéo ra ngoài vùng in
- Mặc định sẽ hiển thị 1 dòng nội dung nếu không có dữ liệu
- Bạn có thể thay đổi số dòng hiển thị mặc định bằng cách comment số dòng vào ô này. Ví dụ 0 dòng bạn nhập comment "0"</t>
        </r>
      </text>
    </comment>
    <comment ref="C23" authorId="0" shapeId="0">
      <text>
        <r>
          <rPr>
            <sz val="11"/>
            <color indexed="81"/>
            <rFont val="Tahoma"/>
            <family val="2"/>
          </rPr>
          <t>- Vị trí chứa name đổ dữ liệu bảng chi tiết thiết bị thi công.
- Không được thay đổi định dạng khung của bảng này.
- Không được xóa name này. Nếu không sử dụng có thể ẩn đi hoặc kéo ra ngoài vùng in.</t>
        </r>
      </text>
    </comment>
    <comment ref="D23" authorId="0" shapeId="0">
      <text>
        <r>
          <rPr>
            <sz val="11"/>
            <color indexed="81"/>
            <rFont val="Tahoma"/>
            <family val="2"/>
          </rPr>
          <t>- Vị trí chứa name không xóa.
- Bạn có thể thay đổi tiêu đề cột và nội dung tương ứng bên dưới
- Nếu không sử dụng có thể kéo ra ngoài vùng in</t>
        </r>
      </text>
    </comment>
    <comment ref="C28" authorId="0" shapeId="0">
      <text>
        <r>
          <rPr>
            <sz val="11"/>
            <color indexed="81"/>
            <rFont val="Tahoma"/>
            <family val="2"/>
          </rPr>
          <t>- Vị trí chứa name đổ dữ liệu nhật ký công việc đang thi công (HK_B) được xác định là ngày nằm giữa 2 ngày bắt đầu và kết thúc ghi nhật ký
- Không xóa name này. Có thể thay đổi vị trí các name cho nhau. Nếu không sử dụng có thể ẩn đi</t>
        </r>
      </text>
    </comment>
    <comment ref="C30" authorId="1" shapeId="0">
      <text>
        <r>
          <rPr>
            <b/>
            <sz val="9"/>
            <color indexed="81"/>
            <rFont val="Tahoma"/>
            <family val="2"/>
          </rPr>
          <t>HK_B_NOTE</t>
        </r>
      </text>
    </comment>
    <comment ref="C31" authorId="0" shapeId="0">
      <text>
        <r>
          <rPr>
            <sz val="11"/>
            <color indexed="81"/>
            <rFont val="Tahoma"/>
            <family val="2"/>
          </rPr>
          <t>- Vị trí chứa name đổ dữ liệu nhật ký nghiệm thu công việc (HK_C) được xác định bằng ngày nghiệm thu công việc
- Không xóa name này. Có thể thay đổi vị trí các name cho nhau. Nếu không sử dụng có thể ẩn đi</t>
        </r>
      </text>
    </comment>
    <comment ref="C32" authorId="1" shapeId="0">
      <text>
        <r>
          <rPr>
            <b/>
            <sz val="9"/>
            <color indexed="81"/>
            <rFont val="Tahoma"/>
            <family val="2"/>
          </rPr>
          <t>HK_C_NOTE</t>
        </r>
      </text>
    </comment>
    <comment ref="C33" authorId="0" shapeId="0">
      <text>
        <r>
          <rPr>
            <sz val="11"/>
            <color indexed="81"/>
            <rFont val="Tahoma"/>
            <family val="2"/>
          </rPr>
          <t>- Vị trí chứa name đổ dữ liệu nhật ký lấy mẫu thí nghiệm (HK_A) được xác định bằng ngày lấy mẫu vật liệu và công việc
- Không xóa name này. Có thể thay đổi vị trí các name cho nhau. Nếu không sử dụng có thể ẩn đi</t>
        </r>
      </text>
    </comment>
    <comment ref="C34" authorId="1" shapeId="0">
      <text>
        <r>
          <rPr>
            <b/>
            <sz val="9"/>
            <color indexed="81"/>
            <rFont val="Tahoma"/>
            <family val="2"/>
          </rPr>
          <t>HK_A_NOTE</t>
        </r>
      </text>
    </comment>
    <comment ref="C35" authorId="0" shapeId="0">
      <text>
        <r>
          <rPr>
            <sz val="11"/>
            <color indexed="81"/>
            <rFont val="Tahoma"/>
            <family val="2"/>
          </rPr>
          <t>- Vị trí chứa name đổ dữ liệu nhật ký nghiệm thu vật liệu (HK_D) được xác định bằng ngày nghiệm thu vật liệu
- Không xóa name này. Có thể thay đổi vị trí các name cho nhau. Nếu không sử dụng có thể ẩn đi</t>
        </r>
      </text>
    </comment>
    <comment ref="C36" authorId="1" shapeId="0">
      <text>
        <r>
          <rPr>
            <b/>
            <sz val="9"/>
            <color indexed="81"/>
            <rFont val="Tahoma"/>
            <family val="2"/>
          </rPr>
          <t>HK_D_NOTE</t>
        </r>
      </text>
    </comment>
    <comment ref="C37" authorId="0" shapeId="0">
      <text>
        <r>
          <rPr>
            <sz val="11"/>
            <color indexed="81"/>
            <rFont val="Tahoma"/>
            <family val="2"/>
          </rPr>
          <t>- Vị trí chứa name đổ dữ liệu nhật ký nghiệm thu hạng mục (HK_E) được xác định bằng ngày nghiệm thu giai đoạn
- Không xóa name này. Có thể thay đổi vị trí các name cho nhau. Nếu không sử dụng có thể ẩn đi</t>
        </r>
      </text>
    </comment>
    <comment ref="C38" authorId="1" shapeId="0">
      <text>
        <r>
          <rPr>
            <b/>
            <sz val="9"/>
            <color indexed="81"/>
            <rFont val="Tahoma"/>
            <family val="2"/>
          </rPr>
          <t>HK_E_NOTE</t>
        </r>
      </text>
    </comment>
    <comment ref="C39" authorId="0" shapeId="0">
      <text>
        <r>
          <rPr>
            <sz val="11"/>
            <color indexed="81"/>
            <rFont val="Tahoma"/>
            <family val="2"/>
          </rPr>
          <t>- Vị trí chứa name đổ dữ liệu nhật ký vật liệu nhập kho (HK_F) được xác định bằng ngày nhập kho
- Không xóa name này. Có thể thay đổi vị trí các name cho nhau. Nếu không sử dụng có thể ẩn đi</t>
        </r>
      </text>
    </comment>
    <comment ref="C40" authorId="1" shapeId="0">
      <text>
        <r>
          <rPr>
            <b/>
            <sz val="9"/>
            <color indexed="81"/>
            <rFont val="Tahoma"/>
            <family val="2"/>
          </rPr>
          <t>HK_F_NOTE</t>
        </r>
      </text>
    </comment>
    <comment ref="C41" authorId="0" shapeId="0">
      <text>
        <r>
          <rPr>
            <sz val="11"/>
            <color indexed="81"/>
            <rFont val="Tahoma"/>
            <family val="2"/>
          </rPr>
          <t>- Vị trí chứa name giới hạn đổ dữ liệu nhật ký (HK_G)
- Không xóa name này. Name này luôn phải nằm dưới cùng so với các name cùng tiền tố trước đó (HK_ )</t>
        </r>
      </text>
    </comment>
    <comment ref="C42" authorId="1" shapeId="0">
      <text>
        <r>
          <rPr>
            <b/>
            <sz val="9"/>
            <color indexed="81"/>
            <rFont val="Tahoma"/>
            <family val="2"/>
          </rPr>
          <t xml:space="preserve">- Vị trí chứa name giới hạn đổ dữ liệu nhật ký (NKY_SCHH)
- Không xóa name này. </t>
        </r>
      </text>
    </comment>
    <comment ref="C46" authorId="0" shapeId="0">
      <text>
        <r>
          <rPr>
            <sz val="11"/>
            <color indexed="81"/>
            <rFont val="Tahoma"/>
            <family val="2"/>
          </rPr>
          <t>- Vị trí chứa name đổ dữ liệu chỉ tiêu biện pháp thi công (NKY_CT_1)
- Không xóa name này. Có thể thay đổi vị trí các name cho nhau. Nếu không sử dụng có thể ẩn đi
- Mặc định sẽ hiển thị 1 dòng nội dung nếu không có dữ liệu
- Bạn có thể thay đổi số dòng hiển thị mặc định bằng cách comment số dòng vào ô này. Ví dụ 5 dòng bạn nhập comment "5"</t>
        </r>
      </text>
    </comment>
    <comment ref="I46" authorId="0" shapeId="0">
      <text>
        <r>
          <rPr>
            <sz val="11"/>
            <color indexed="81"/>
            <rFont val="Tahoma"/>
            <family val="2"/>
          </rPr>
          <t>- Vị trí chứa name đổ dữ liệu đánh giá
- Không xóa name này
- Nếu không sử dụng có thể để trống (NULL) ô này hoặc kéo thả ra ngoài vùng in
- Kích vào combobox để thay đổi trạng thái tích hoặc bỏ tích.
- Đối với tích bạn dùng size=10
- Bỏ tích bạn chọn size=14</t>
        </r>
      </text>
    </comment>
    <comment ref="L46" authorId="0" shapeId="0">
      <text>
        <r>
          <rPr>
            <sz val="11"/>
            <color indexed="81"/>
            <rFont val="Tahoma"/>
            <family val="2"/>
          </rPr>
          <t>- Vị trí chứa name đổ dữ liệu đánh giá
- Không xóa name này
- Nếu không sử dụng có thể để trống (NULL) ô này hoặc kéo thả ra ngoài vùng in
- Các tích chọn tương ứng phía dưới được xác định theo name này</t>
        </r>
      </text>
    </comment>
    <comment ref="O46" authorId="0" shapeId="0">
      <text>
        <r>
          <rPr>
            <sz val="11"/>
            <color indexed="81"/>
            <rFont val="Tahoma"/>
            <family val="2"/>
          </rPr>
          <t>- Vị trí chứa name đổ dữ liệu đánh giá
- Không xóa name này
- Nếu không sử dụng có thể để trống (NULL) ô này hoặc kéo thả ra ngoài vùng in
- Các tích chọn tương ứng phía dưới được xác định theo name này</t>
        </r>
      </text>
    </comment>
    <comment ref="C48" authorId="0" shapeId="0">
      <text>
        <r>
          <rPr>
            <sz val="11"/>
            <color indexed="81"/>
            <rFont val="Tahoma"/>
            <family val="2"/>
          </rPr>
          <t>- Vị trí chứa name đổ dữ liệu chỉ tiêu tình trạng thực tế, cấu kiện sử dụng (NKY_CT_2)
- Không xóa name này. Có thể thay đổi vị trí các name cho nhau. Nếu không sử dụng có thể ẩn đi
- Mặc định sẽ hiển thị 1 dòng nội dung nếu không có dữ liệu
- Bạn có thể thay đổi số dòng hiển thị mặc định bằng cách comment số dòng vào ô này. Ví dụ 0 dòng bạn nhập comment "0"</t>
        </r>
      </text>
    </comment>
    <comment ref="C50" authorId="0" shapeId="0">
      <text>
        <r>
          <rPr>
            <sz val="11"/>
            <color indexed="81"/>
            <rFont val="Tahoma"/>
            <family val="2"/>
          </rPr>
          <t>- Vị trí chứa name đổ dữ liệu chỉ tiêu chất lượng thi công (NKY_CT_3)
- Không xóa name này. Có thể thay đổi vị trí các name cho nhau. Nếu không sử dụng có thể ẩn đi</t>
        </r>
      </text>
    </comment>
    <comment ref="C52" authorId="0" shapeId="0">
      <text>
        <r>
          <rPr>
            <sz val="11"/>
            <color indexed="81"/>
            <rFont val="Tahoma"/>
            <family val="2"/>
          </rPr>
          <t>- Vị trí chứa name đổ dữ liệu chỉ tiêu tiến độ thực hiện (NKY_CT_4)
- Không xóa name này. Có thể thay đổi vị trí các name cho nhau. Nếu không sử dụng có thể ẩn đi</t>
        </r>
      </text>
    </comment>
    <comment ref="C54" authorId="0" shapeId="0">
      <text>
        <r>
          <rPr>
            <sz val="11"/>
            <color indexed="81"/>
            <rFont val="Tahoma"/>
            <family val="2"/>
          </rPr>
          <t>- Vị trí chứa name đổ dữ liệu công tác vệ sinh môi trường (NKY_CT_5)
- Không xóa name này. Có thể thay đổi vị trí các name cho nhau. Nếu không sử dụng có thể ẩn đi</t>
        </r>
      </text>
    </comment>
    <comment ref="C56" authorId="0" shapeId="0">
      <text>
        <r>
          <rPr>
            <sz val="11"/>
            <color indexed="81"/>
            <rFont val="Tahoma"/>
            <family val="2"/>
          </rPr>
          <t>- Vị trí chứa name đổ dữ liệu chỉ công tác an toàn lao động (NKY_CT_6)
- Không xóa name này. Có thể thay đổi vị trí các name cho nhau. Nếu không sử dụng có thể ẩn đi</t>
        </r>
      </text>
    </comment>
    <comment ref="C58" authorId="0" shapeId="0">
      <text>
        <r>
          <rPr>
            <sz val="11"/>
            <color indexed="81"/>
            <rFont val="Tahoma"/>
            <family val="2"/>
          </rPr>
          <t>- Vị trí chứa name đổ dữ liệu nhận xét, yêu cầu của giám sát thi công (NKY_CT_7)
- Không xóa name này. Có thể thay đổi vị trí các name cho nhau. Nếu không sử dụng có thể ẩn đi</t>
        </r>
      </text>
    </comment>
    <comment ref="C60" authorId="0" shapeId="0">
      <text>
        <r>
          <rPr>
            <sz val="11"/>
            <color indexed="81"/>
            <rFont val="Tahoma"/>
            <family val="2"/>
          </rPr>
          <t>- Vị trí chứa name đổ dữ liệu nhận xét, yêu cầu của chủ đầu tư (NKY_CT_8)
- Không xóa name này. Có thể thay đổi vị trí các name cho nhau. Nếu không sử dụng có thể ẩn đi</t>
        </r>
      </text>
    </comment>
    <comment ref="C62" authorId="0" shapeId="0">
      <text>
        <r>
          <rPr>
            <sz val="11"/>
            <color indexed="81"/>
            <rFont val="Tahoma"/>
            <family val="2"/>
          </rPr>
          <t>- Vị trí chứa name đổ dữ liệu ý kiến của nhà thầu thi công (NKY_CT_9)
- Không xóa name này. Có thể thay đổi vị trí các name cho nhau. Nếu không sử dụng có thể ẩn đi</t>
        </r>
      </text>
    </comment>
    <comment ref="C64" authorId="0" shapeId="0">
      <text>
        <r>
          <rPr>
            <sz val="11"/>
            <color indexed="81"/>
            <rFont val="Tahoma"/>
            <family val="2"/>
          </rPr>
          <t>- Vị trí chứa name giới hạn đổ dữ liệu nhật ký (NKY_CT_10)
- Không xóa name này. Name này luôn phải nằm dưới cùng so với các name cùng tiền tố trước đó (NKY_CT_ )</t>
        </r>
      </text>
    </comment>
    <comment ref="C65" authorId="0" shapeId="0">
      <text>
        <r>
          <rPr>
            <sz val="11"/>
            <color indexed="81"/>
            <rFont val="Tahoma"/>
            <family val="2"/>
          </rPr>
          <t>- Vị trí chứa name đổ dữ liệu hình ảnh đính kèm (nếu có)
- Không xóa name này.
- Nếu không muốn sử dụng có thể ẩn đi hoặc di chuyển ra ngoài vùng in
- Bạn có thể kéo chuột chọn vùng để chèn ảnh (Ví dụ vùng chọn là màu xanh dương như dưới), mỗi vùng chọn sẽ hiển thị 1 ảnh. Bạn có thể chèn thêm dòng và chèn vào 1 hoặc nhiều ảnh</t>
        </r>
      </text>
    </comment>
    <comment ref="C67"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NKY_END. Vị trí name không được nằm trước name NKY_END</t>
        </r>
      </text>
    </comment>
    <comment ref="C73"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NKY_END2. Vị trí name không được nằm trước name NKY_END2</t>
        </r>
      </text>
    </comment>
  </commentList>
</comments>
</file>

<file path=xl/comments11.xml><?xml version="1.0" encoding="utf-8"?>
<comments xmlns="http://schemas.openxmlformats.org/spreadsheetml/2006/main">
  <authors>
    <author>LEOGXD</author>
    <author>Hướng dẫn sử dụng QLCL GXD</author>
    <author>Admin</author>
    <author>The Anh</author>
  </authors>
  <commentList>
    <comment ref="AC4" authorId="0" shapeId="0">
      <text>
        <r>
          <rPr>
            <sz val="11"/>
            <color indexed="81"/>
            <rFont val="Tahoma"/>
            <family val="2"/>
          </rPr>
          <t>- Name dùng để đổ dữ liệu ngày tháng
- Không xóa name này
- Có thể kéo thả name đến vị trí khác hoặc ẩn đi nếu không sử dụng</t>
        </r>
      </text>
    </comment>
    <comment ref="C5" authorId="0" shapeId="0">
      <text>
        <r>
          <rPr>
            <sz val="11"/>
            <color indexed="81"/>
            <rFont val="Tahoma"/>
            <family val="2"/>
          </rPr>
          <t>- Name dùng để đổ số biên bản
- Không xóa name này
- Có thể kéo thả name đến vị trí khác hoặc ẩn đi nếu không sử dụng</t>
        </r>
      </text>
    </comment>
    <comment ref="AD5" authorId="0" shapeId="0">
      <text>
        <r>
          <rPr>
            <sz val="11"/>
            <color indexed="81"/>
            <rFont val="Tahoma"/>
            <family val="2"/>
          </rPr>
          <t>Đây là thứ tự phiếu kiểm tra thứ (i) trong tổng số N lần kiểm tra</t>
        </r>
      </text>
    </comment>
    <comment ref="AE5" authorId="0" shapeId="0">
      <text>
        <r>
          <rPr>
            <sz val="11"/>
            <color indexed="81"/>
            <rFont val="Tahoma"/>
            <family val="2"/>
          </rPr>
          <t>Đây là thứ tự công việc thứ (i) trong tổng số N công việc. Bạn cũng có thể nhập trực tiếp số thứ tự công việc vào đây</t>
        </r>
      </text>
    </commen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0"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0" shapeId="0">
      <text>
        <r>
          <rPr>
            <sz val="11"/>
            <color indexed="81"/>
            <rFont val="Tahoma"/>
            <family val="2"/>
          </rPr>
          <t xml:space="preserve">- Name dùng để đổ đối tượng kiểm tra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lấy mẫu phải khác với màu chữ dòng kế dưới</t>
        </r>
      </text>
    </comment>
    <comment ref="H17" authorId="1" shapeId="0">
      <text>
        <r>
          <rPr>
            <sz val="11"/>
            <color indexed="81"/>
            <rFont val="Tahoma"/>
            <family val="2"/>
          </rPr>
          <t>- Name dùng để đổ vị trí kiểm tra
- Không xóa name này
- Có thể kéo thả name đến vị trí khác hoặc nếu không sử dụng có thể ẩn đi hoặc kéo ra ngoài vùng in</t>
        </r>
      </text>
    </comment>
    <comment ref="D19"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20" authorId="1"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H34" authorId="2" shapeId="0">
      <text>
        <r>
          <rPr>
            <sz val="11"/>
            <color indexed="81"/>
            <rFont val="Tahoma"/>
            <family val="2"/>
          </rPr>
          <t>- Name dùng để đổ dữ liệu ký hiệu bản vẽ
- Không xóa name này
- Có thể kéo thả name đến vị trí khác hoặc nếu không sử dụng có thể ẩn đi hoặc kéo ra ngoài vùng in</t>
        </r>
      </text>
    </comment>
    <comment ref="D36" authorId="2"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C40" authorId="0" shapeId="0">
      <text>
        <r>
          <rPr>
            <sz val="11"/>
            <color indexed="81"/>
            <rFont val="Tahoma"/>
            <family val="2"/>
          </rPr>
          <t>- Name dùng để đổ bảng dữ liệu kiểm tra
- Không xóa name này
- Có thể kéo thả name đến vị trí khác hoặc nếu không sử dụng có thể ẩn đi hoặc kéo ra ngoài vùng in</t>
        </r>
      </text>
    </comment>
    <comment ref="A274" authorId="3" shapeId="0">
      <text>
        <r>
          <rPr>
            <sz val="9"/>
            <color indexed="81"/>
            <rFont val="Tahoma"/>
            <family val="2"/>
          </rPr>
          <t>shBangmauNT</t>
        </r>
      </text>
    </comment>
    <comment ref="A278" authorId="3" shapeId="0">
      <text>
        <r>
          <rPr>
            <sz val="9"/>
            <color indexed="81"/>
            <rFont val="Tahoma"/>
            <family val="2"/>
          </rPr>
          <t>CHUKY_BEGIN</t>
        </r>
      </text>
    </comment>
    <comment ref="C278"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PR_PHKTR. Vị trí name không được nằm dưới name PR_PHKTR</t>
        </r>
      </text>
    </comment>
    <comment ref="A283" authorId="3" shapeId="0">
      <text>
        <r>
          <rPr>
            <sz val="9"/>
            <color indexed="81"/>
            <rFont val="Tahoma"/>
            <family val="2"/>
          </rPr>
          <t>CHUKY_END</t>
        </r>
      </text>
    </comment>
    <comment ref="C283"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PR_PHKTR2. Vị trí name không được nằm trước name PR_PHKTR2</t>
        </r>
      </text>
    </comment>
  </commentList>
</comments>
</file>

<file path=xl/comments12.xml><?xml version="1.0" encoding="utf-8"?>
<comments xmlns="http://schemas.openxmlformats.org/spreadsheetml/2006/main">
  <authors>
    <author>LEOGXD</author>
  </authors>
  <commentList>
    <comment ref="A19" authorId="0" shapeId="0">
      <text>
        <r>
          <rPr>
            <sz val="9"/>
            <color indexed="81"/>
            <rFont val="Tahoma"/>
            <family val="2"/>
          </rPr>
          <t>END</t>
        </r>
      </text>
    </comment>
  </commentList>
</comments>
</file>

<file path=xl/comments13.xml><?xml version="1.0" encoding="utf-8"?>
<comments xmlns="http://schemas.openxmlformats.org/spreadsheetml/2006/main">
  <authors>
    <author>9Slide</author>
    <author>LEOGXD</author>
    <author>Leo</author>
    <author>TheAnh</author>
    <author>LEO</author>
    <author>The Anh</author>
    <author>Admin</author>
    <author>ASUS</author>
  </authors>
  <commentList>
    <comment ref="A5" authorId="0" shapeId="0">
      <text>
        <r>
          <rPr>
            <b/>
            <sz val="12"/>
            <color indexed="81"/>
            <rFont val="Tahoma"/>
            <family val="2"/>
          </rPr>
          <t>Các việc phải đúng thứ tự.
Bạn có thể click chuột phải chọn lệnh đánh lại TT để phần mềm tự động đánh lại TT, đổ dữ liệu ra đúng</t>
        </r>
      </text>
    </comment>
    <comment ref="D5" authorId="0" shapeId="0">
      <text>
        <r>
          <rPr>
            <b/>
            <sz val="12"/>
            <color indexed="81"/>
            <rFont val="Tahoma"/>
            <family val="2"/>
          </rPr>
          <t>Cột này không được để trống, phải có dữ liệu để phần mềm đổ ra đúng.
Có thể là mã dự toán công việc đó hoặc ký tự bất kỳ đều được.</t>
        </r>
      </text>
    </comment>
    <comment ref="E5" authorId="0" shapeId="0">
      <text>
        <r>
          <rPr>
            <b/>
            <sz val="12"/>
            <color indexed="81"/>
            <rFont val="Tahoma"/>
            <family val="2"/>
          </rPr>
          <t>Cột này ghi mã các công việc Lấy mẫu: LM, Kiểm tra: KT và các việc muốn đưa vào nhật ký nhưng không đưa vào BBNT: TC</t>
        </r>
      </text>
    </comment>
    <comment ref="F5" authorId="0" shapeId="0">
      <text>
        <r>
          <rPr>
            <b/>
            <sz val="12"/>
            <color indexed="81"/>
            <rFont val="Tahoma"/>
            <family val="2"/>
          </rPr>
          <t>Nhập mã hồ sơ nghiệm thu theo dự án quy định. Có thể tự đánh mã thủ công hoặc dùng lệnh Quản lý -&gt; Đánh lại mã hồ sơ nghiệm thu</t>
        </r>
      </text>
    </comment>
    <comment ref="G5" authorId="0" shapeId="0">
      <text>
        <r>
          <rPr>
            <b/>
            <sz val="12"/>
            <color indexed="81"/>
            <rFont val="Tahoma"/>
            <family val="2"/>
          </rPr>
          <t>Nhập Nội dung hoặc tên công việc nghiệm thu.
Khi bạn tra Mã CV như dự toán thì phần mềm tự động đổ ra.</t>
        </r>
      </text>
    </comment>
    <comment ref="H5" authorId="1" shapeId="0">
      <text>
        <r>
          <rPr>
            <b/>
            <sz val="12"/>
            <color indexed="81"/>
            <rFont val="Tahoma"/>
            <family val="2"/>
          </rPr>
          <t>Sử dụng để thay cho tên nội dung công việc khi đổ dữ liệu sang biên bản hoặc nhật ký..., nếu để trống phần mềm sẽ lấy bên nội dung công việc</t>
        </r>
      </text>
    </comment>
    <comment ref="I5" authorId="1" shapeId="0">
      <text>
        <r>
          <rPr>
            <sz val="11"/>
            <color indexed="81"/>
            <rFont val="Tahoma"/>
            <family val="2"/>
          </rPr>
          <t>Sử dụng để phân biệt từng đợt thanh toán khi xuất dữ liệu hoặc in hồ sơ theo đợt thanh toán</t>
        </r>
      </text>
    </comment>
    <comment ref="J5" authorId="0" shapeId="0">
      <text>
        <r>
          <rPr>
            <b/>
            <sz val="12"/>
            <color indexed="81"/>
            <rFont val="Tahoma"/>
            <family val="2"/>
          </rPr>
          <t>Nhập đơn vị của công việc. Khi bạn tra Mã CV như dự toán thì phần mềm tự động đổ ra.</t>
        </r>
      </text>
    </comment>
    <comment ref="K5" authorId="0" shapeId="0">
      <text>
        <r>
          <rPr>
            <b/>
            <sz val="12"/>
            <color indexed="81"/>
            <rFont val="Tahoma"/>
            <family val="2"/>
          </rPr>
          <t>Khối lượng theo hợp đồng</t>
        </r>
      </text>
    </comment>
    <comment ref="L5" authorId="0" shapeId="0">
      <text>
        <r>
          <rPr>
            <b/>
            <sz val="12"/>
            <color indexed="81"/>
            <rFont val="Tahoma"/>
            <family val="2"/>
          </rPr>
          <t>Vị trí thi công của công việc để phần mềm tự động đổ vào BBNT và nhật ký</t>
        </r>
      </text>
    </comment>
    <comment ref="M5" authorId="0" shapeId="0">
      <text>
        <r>
          <rPr>
            <b/>
            <sz val="12"/>
            <color indexed="81"/>
            <rFont val="Tahoma"/>
            <family val="2"/>
          </rPr>
          <t>Nhập ký hiệu bản vẽ để phần mềm đổ ra phần căn cứ ở BBNT</t>
        </r>
      </text>
    </comment>
    <comment ref="N5" authorId="0" shapeId="0">
      <text>
        <r>
          <rPr>
            <b/>
            <sz val="12"/>
            <color indexed="81"/>
            <rFont val="Tahoma"/>
            <family val="2"/>
          </rPr>
          <t>Các tiêu chuẩn để đổ ra căn cứ BBNT, bạn chọn Nhóm TC, link từ sheet Tiêu chuẩn, có thể sửa tiêu chuẩn theo công trình của bạn</t>
        </r>
      </text>
    </comment>
    <comment ref="O5" authorId="0" shapeId="0">
      <text>
        <r>
          <rPr>
            <b/>
            <sz val="12"/>
            <color indexed="81"/>
            <rFont val="Tahoma"/>
            <family val="2"/>
          </rPr>
          <t>Khi bạn tra Mã CV như dự toán thì phần mềm tự động đổ ra định mức NC tương ứng</t>
        </r>
      </text>
    </comment>
    <comment ref="P5" authorId="2" shapeId="0">
      <text>
        <r>
          <rPr>
            <b/>
            <sz val="12"/>
            <color indexed="81"/>
            <rFont val="Tahoma"/>
            <family val="2"/>
          </rPr>
          <t>Do bạn tự nhập. Ví dụ: năng suất lao động thực tế trên công trường gấp đôi so với định mức thì nhập hệ số = 0,5 để giảm 1 nửa tổng số công</t>
        </r>
      </text>
    </comment>
    <comment ref="Q5" authorId="0" shapeId="0">
      <text>
        <r>
          <rPr>
            <b/>
            <sz val="12"/>
            <color indexed="81"/>
            <rFont val="Tahoma"/>
            <family val="2"/>
          </rPr>
          <t>Tổng số công để thực hiện công việc</t>
        </r>
      </text>
    </comment>
    <comment ref="R5" authorId="0" shapeId="0">
      <text>
        <r>
          <rPr>
            <b/>
            <sz val="12"/>
            <color indexed="81"/>
            <rFont val="Tahoma"/>
            <family val="2"/>
          </rPr>
          <t>Nhân công bình quân trong ngày được tính bằng tổng số công chia cho số ngày thi công</t>
        </r>
      </text>
    </comment>
    <comment ref="S5" authorId="0" shapeId="0">
      <text>
        <r>
          <rPr>
            <b/>
            <sz val="12"/>
            <color indexed="81"/>
            <rFont val="Tahoma"/>
            <family val="2"/>
          </rPr>
          <t xml:space="preserve">Số ngày thực hiện công việc thực tế.
</t>
        </r>
        <r>
          <rPr>
            <sz val="12"/>
            <color indexed="81"/>
            <rFont val="Tahoma"/>
            <family val="2"/>
          </rPr>
          <t>Cột Thời gian thực hiện liên kết với 2 cột Bắt đầu và Kết thúc của Nhật ký.
- Nếu nhập thời gian là kế hoạch thì đó là kế hoạch, nhập thực tế thì là thực tế. Phần mềm mục tiêu là làm hồ sơ nghiệm thu, vì vậy bạn nên nhập thời gian thực tế.
- Nếu nhập ngày Bắt đầu và Thời gian thực hiện, phần mềm tự nhảy ngày kết thúc. Còn nhập ngày Bắt đầu và Kết thúc thì phần mềm tự tính lại Thời gian thực hiện.</t>
        </r>
      </text>
    </comment>
    <comment ref="T5" authorId="0" shapeId="0">
      <text>
        <r>
          <rPr>
            <b/>
            <sz val="12"/>
            <color indexed="81"/>
            <rFont val="Tahoma"/>
            <family val="2"/>
          </rPr>
          <t>Bạn nhập tổng số ngày không thi công hoặc gián đoạn khi thực hiện công việc</t>
        </r>
      </text>
    </comment>
    <comment ref="U5" authorId="0" shapeId="0">
      <text>
        <r>
          <rPr>
            <b/>
            <sz val="12"/>
            <color indexed="81"/>
            <rFont val="Tahoma"/>
            <family val="2"/>
          </rPr>
          <t>Cột này ghi cụ thể những ngày nghỉ. Nhập ngày nghỉ thi công phân cách nhau bằng dấu |</t>
        </r>
      </text>
    </comment>
    <comment ref="V5" authorId="0" shapeId="0">
      <text>
        <r>
          <rPr>
            <b/>
            <sz val="12"/>
            <color indexed="81"/>
            <rFont val="Tahoma"/>
            <family val="2"/>
          </rPr>
          <t>Nhập ngày bắt đầu và Kết thúc công việc theo tiến độ thực tế để phần mềm đưa dữ liệu sang Nhật ký</t>
        </r>
      </text>
    </comment>
    <comment ref="X5" authorId="3" shapeId="0">
      <text>
        <r>
          <rPr>
            <b/>
            <sz val="12"/>
            <color indexed="81"/>
            <rFont val="Tahoma"/>
            <family val="2"/>
          </rPr>
          <t>Nhập ràng buộc công việc để phần mềm tự động xác định ngày bắt đầu, ngày kết thúc. Ví dụ nhập vào công việc 2: 1FS+2</t>
        </r>
      </text>
    </comment>
    <comment ref="Y5" authorId="0" shapeId="0">
      <text>
        <r>
          <rPr>
            <b/>
            <sz val="12"/>
            <color indexed="81"/>
            <rFont val="Tahoma"/>
            <family val="2"/>
          </rPr>
          <t xml:space="preserve">Có thể nhập dữ liệu theo 1 trong 2 cách:
</t>
        </r>
        <r>
          <rPr>
            <b/>
            <u/>
            <sz val="12"/>
            <color indexed="81"/>
            <rFont val="Tahoma"/>
            <family val="2"/>
          </rPr>
          <t>Cách 1</t>
        </r>
        <r>
          <rPr>
            <b/>
            <sz val="12"/>
            <color indexed="81"/>
            <rFont val="Tahoma"/>
            <family val="2"/>
          </rPr>
          <t xml:space="preserve">. Bạn chuột phải để hiện bảng chọn Nhân lực và máy thi công đưa sang Nhật ký.
</t>
        </r>
        <r>
          <rPr>
            <b/>
            <u/>
            <sz val="12"/>
            <color indexed="81"/>
            <rFont val="Tahoma"/>
            <family val="2"/>
          </rPr>
          <t>Cách 2.</t>
        </r>
        <r>
          <rPr>
            <b/>
            <sz val="12"/>
            <color indexed="81"/>
            <rFont val="Tahoma"/>
            <family val="2"/>
          </rPr>
          <t xml:space="preserve"> Nhập từ hộp thoại Quản lý nội dung nhật ký (</t>
        </r>
        <r>
          <rPr>
            <b/>
            <u/>
            <sz val="12"/>
            <color indexed="81"/>
            <rFont val="Tahoma"/>
            <family val="2"/>
          </rPr>
          <t>nên dùng cách này</t>
        </r>
        <r>
          <rPr>
            <b/>
            <sz val="12"/>
            <color indexed="81"/>
            <rFont val="Tahoma"/>
            <family val="2"/>
          </rPr>
          <t>):
1. Vào Tùy chọn bỏ tích Lấy dữ liệu Nhân công và máy móc từ Danh mục công việc
2. Chọn lệnh Tiện tích -&gt; Quản lý nội dung nhật ký (Ctrl + Shift + K) và nhập nhân công theo từng ngày vào hộp thoại hiện ra sẽ chính xác hơn.</t>
        </r>
      </text>
    </comment>
    <comment ref="AD5" authorId="0" shapeId="0">
      <text>
        <r>
          <rPr>
            <b/>
            <sz val="12"/>
            <color indexed="81"/>
            <rFont val="Tahoma"/>
            <family val="2"/>
          </rPr>
          <t>- Ngày giờ Lấy mẫu nhập ngang hàng với dòng mã LM
- Ngày giờ sheet Phiếu kiểm tra nhập ngang hàng với dòng mã KT
2 nội dung này độc lập với nhau</t>
        </r>
      </text>
    </comment>
    <comment ref="AG5" authorId="0" shapeId="0">
      <text>
        <r>
          <rPr>
            <b/>
            <sz val="12"/>
            <color indexed="81"/>
            <rFont val="Tahoma"/>
            <family val="2"/>
          </rPr>
          <t>Nhập dữ liệu ngày giờ để đổ dữ liệu ra BBNT Nội bộ</t>
        </r>
        <r>
          <rPr>
            <b/>
            <sz val="9"/>
            <color indexed="81"/>
            <rFont val="Tahoma"/>
            <family val="2"/>
          </rPr>
          <t xml:space="preserve">
</t>
        </r>
        <r>
          <rPr>
            <sz val="9"/>
            <color indexed="81"/>
            <rFont val="Tahoma"/>
            <family val="2"/>
          </rPr>
          <t xml:space="preserve">
</t>
        </r>
      </text>
    </comment>
    <comment ref="AI5" authorId="0" shapeId="0">
      <text>
        <r>
          <rPr>
            <b/>
            <sz val="12"/>
            <color indexed="81"/>
            <rFont val="Tahoma"/>
            <family val="2"/>
          </rPr>
          <t>Nhập dữ liệu ngày giờ để đổ dữ liệu ra Phiếu yêu cầu</t>
        </r>
      </text>
    </comment>
    <comment ref="AK5" authorId="0" shapeId="0">
      <text>
        <r>
          <rPr>
            <b/>
            <sz val="12"/>
            <color indexed="81"/>
            <rFont val="Tahoma"/>
            <family val="2"/>
          </rPr>
          <t>Nhập dữ liệu ngày giờ để đổ dữ liệu ra BBNT CV</t>
        </r>
      </text>
    </comment>
    <comment ref="AL5" authorId="0" shapeId="0">
      <text>
        <r>
          <rPr>
            <b/>
            <sz val="12"/>
            <color indexed="81"/>
            <rFont val="Tahoma"/>
            <family val="2"/>
          </rPr>
          <t>Chuột phải để chọn nhóm ký biên bản. Để trống phần mềm sẽ lấy nhóm ký mặc định.</t>
        </r>
      </text>
    </comment>
    <comment ref="AM5" authorId="0" shapeId="0">
      <text>
        <r>
          <rPr>
            <b/>
            <sz val="12"/>
            <color indexed="81"/>
            <rFont val="Tahoma"/>
            <family val="2"/>
          </rPr>
          <t>Theo dõi phát sinh của công việc. Nhập ký hiệu T với công việc có phát sinh trong hợp đồng, N ứng với công việc phát sinh ngoài hợp đồng.
Chạy lệnh Quản lý -&gt; Xuất bảng khối lượng cong việc, phần mềm sẽ tự động tách ra.</t>
        </r>
      </text>
    </comment>
    <comment ref="AO5" authorId="0" shapeId="0">
      <text>
        <r>
          <rPr>
            <b/>
            <sz val="12"/>
            <color indexed="81"/>
            <rFont val="Tahoma"/>
            <family val="2"/>
          </rPr>
          <t>Nhập ngày, giờ để lập Biên bản kiểm tra bê tông.
Nhập cùng dòng có ký hiệu LM.</t>
        </r>
      </text>
    </comment>
    <comment ref="AQ5" authorId="0" shapeId="0">
      <text>
        <r>
          <rPr>
            <b/>
            <sz val="12"/>
            <color indexed="81"/>
            <rFont val="Tahoma"/>
            <family val="2"/>
          </rPr>
          <t>Nhập ngày, giờ lập Biên bản theo dõi bê tông. 
Nhập cùng dòng có ký hiệu LM.</t>
        </r>
      </text>
    </comment>
    <comment ref="AU5" authorId="0" shapeId="0">
      <text>
        <r>
          <rPr>
            <b/>
            <sz val="11"/>
            <color indexed="81"/>
            <rFont val="Tahoma"/>
            <family val="2"/>
          </rPr>
          <t>Cột này để ghi ý kiến khác ở BBNT.
Nếu bạn có ý kiến gì khác thì ghi ở đây</t>
        </r>
      </text>
    </comment>
    <comment ref="BA5" authorId="0" shapeId="0">
      <text>
        <r>
          <rPr>
            <b/>
            <sz val="12"/>
            <color indexed="81"/>
            <rFont val="Tahoma"/>
            <family val="2"/>
          </rPr>
          <t>Chuột phải cùng dòng với mã KT để chọn bảng mẫu sẽ hiện vào phiếu kiểm tra</t>
        </r>
      </text>
    </comment>
    <comment ref="BC5" authorId="0" shapeId="0">
      <text>
        <r>
          <rPr>
            <b/>
            <sz val="12"/>
            <color indexed="81"/>
            <rFont val="Tahoma"/>
            <family val="2"/>
          </rPr>
          <t>Chuột phải cùng dòng Nội dung công việc để chọn bảng mẫu sẽ hiện vào biên bản NT công việc</t>
        </r>
      </text>
    </comment>
    <comment ref="BE5" authorId="0" shapeId="0">
      <text>
        <r>
          <rPr>
            <b/>
            <sz val="12"/>
            <color indexed="81"/>
            <rFont val="Tahoma"/>
            <family val="2"/>
          </rPr>
          <t>Chuột phải cùng dòng với LM để chọn  bảng mẫu phù hợp</t>
        </r>
      </text>
    </comment>
    <comment ref="BF5" authorId="4" shapeId="0">
      <text>
        <r>
          <rPr>
            <sz val="11"/>
            <color indexed="81"/>
            <rFont val="Tahoma"/>
            <family val="2"/>
          </rPr>
          <t>Không được chỉnh sửa dữ liệu cột này</t>
        </r>
      </text>
    </comment>
    <comment ref="BG5" authorId="5" shapeId="0">
      <text>
        <r>
          <rPr>
            <b/>
            <sz val="14"/>
            <color indexed="81"/>
            <rFont val="Tahoma"/>
            <family val="2"/>
          </rPr>
          <t>Gán mẫu bảng khối lượng vào biên bản nghiệm thu công việc</t>
        </r>
      </text>
    </comment>
    <comment ref="BH5" authorId="5" shapeId="0">
      <text>
        <r>
          <rPr>
            <b/>
            <sz val="14"/>
            <color indexed="81"/>
            <rFont val="Tahoma"/>
            <family val="2"/>
          </rPr>
          <t>The Anh: Gán mãu bảng vào nhật ký</t>
        </r>
      </text>
    </comment>
    <comment ref="BI6" authorId="5" shapeId="0">
      <text>
        <r>
          <rPr>
            <b/>
            <sz val="14"/>
            <color indexed="81"/>
            <rFont val="Tahoma"/>
            <family val="2"/>
          </rPr>
          <t>The Anh:</t>
        </r>
        <r>
          <rPr>
            <sz val="14"/>
            <color indexed="81"/>
            <rFont val="Tahoma"/>
            <family val="2"/>
          </rPr>
          <t xml:space="preserve">
Thời gian theo kế hoạch tiến độ dữ kiến. Cần nhập vào để có số liệu so sánh nhanh chậm với tiến độ thực tế thực hiện ở cột [19].
Mặc định là để = cột [19] như vậy là luôn đúng tiến độ. Nếu nhập số liệu vào lệch nhau sẽ tính sang cột Số ngày nhanh chậm so với kế hoạch.</t>
        </r>
      </text>
    </comment>
    <comment ref="BJ6" authorId="5" shapeId="0">
      <text>
        <r>
          <rPr>
            <b/>
            <sz val="14"/>
            <color indexed="81"/>
            <rFont val="Tahoma"/>
            <family val="2"/>
          </rPr>
          <t>The Anh:</t>
        </r>
        <r>
          <rPr>
            <sz val="14"/>
            <color indexed="81"/>
            <rFont val="Tahoma"/>
            <family val="2"/>
          </rPr>
          <t xml:space="preserve">
Ngày bắt đầu theo kế hoạch tiến độ. Cần nhập vào để có số liệu so sánh nhanh chậm so với Ngày bắt đầu thực tế ghi trong Nhật ký</t>
        </r>
      </text>
    </comment>
    <comment ref="BK6" authorId="5" shapeId="0">
      <text>
        <r>
          <rPr>
            <b/>
            <sz val="14"/>
            <color indexed="81"/>
            <rFont val="Tahoma"/>
            <family val="2"/>
          </rPr>
          <t>The Anh:</t>
        </r>
        <r>
          <rPr>
            <sz val="14"/>
            <color indexed="81"/>
            <rFont val="Tahoma"/>
            <family val="2"/>
          </rPr>
          <t xml:space="preserve">
Ngày hoàn thành theo kế hoạch tiến độ. Cần có số liệu so sánh nhanh chậm so với Ngày hoàn thành theo thực tế ghi trong Nhật ký. Số liệu có thể tự tính theo Thời gian thực hiện kế hoạch và Ngày bắt đầu kế hoạch hoặc nhập vào.</t>
        </r>
      </text>
    </comment>
    <comment ref="BL6" authorId="5" shapeId="0">
      <text>
        <r>
          <rPr>
            <b/>
            <sz val="14"/>
            <color indexed="81"/>
            <rFont val="Tahoma"/>
            <family val="2"/>
          </rPr>
          <t>The Anh:</t>
        </r>
        <r>
          <rPr>
            <sz val="14"/>
            <color indexed="81"/>
            <rFont val="Tahoma"/>
            <family val="2"/>
          </rPr>
          <t xml:space="preserve">
Bằng cột [19] trừ cột [62] = Thời gian thực tế trừ Thời gian kế hoạch.
- Dương là chậm tiến độ.
- Bằng 0 hoặc rỗng là đúng tiến độ.
- Âm là vượt tiến độ.</t>
        </r>
      </text>
    </comment>
    <comment ref="BM6" authorId="5" shapeId="0">
      <text>
        <r>
          <rPr>
            <b/>
            <sz val="14"/>
            <color indexed="81"/>
            <rFont val="Tahoma"/>
            <family val="2"/>
          </rPr>
          <t>The Anh:</t>
        </r>
        <r>
          <rPr>
            <sz val="14"/>
            <color indexed="81"/>
            <rFont val="Tahoma"/>
            <family val="2"/>
          </rPr>
          <t xml:space="preserve">
Số ngày nhanh hoặc chậm so với thời gian chuẩn (ví dụ: có quy định của pháp luật, của nhà nước hoặc định mức nội bộ công ty... bao ngày thì thực hiện xong)</t>
        </r>
      </text>
    </comment>
    <comment ref="BN6" authorId="5" shapeId="0">
      <text>
        <r>
          <rPr>
            <b/>
            <sz val="14"/>
            <color indexed="81"/>
            <rFont val="Tahoma"/>
            <family val="2"/>
          </rPr>
          <t>The Anh:</t>
        </r>
        <r>
          <rPr>
            <sz val="14"/>
            <color indexed="81"/>
            <rFont val="Tahoma"/>
            <family val="2"/>
          </rPr>
          <t xml:space="preserve">
Nhập nội dung giải trình, có thể kéo rộng cột để nếu nội dung nhiều đỡ giãn dòng nhiều quá</t>
        </r>
      </text>
    </comment>
    <comment ref="AZ14" authorId="6" shapeId="0">
      <text>
        <r>
          <rPr>
            <b/>
            <sz val="9"/>
            <color indexed="81"/>
            <rFont val="Tahoma"/>
            <family val="2"/>
          </rPr>
          <t>shBangmauNT</t>
        </r>
      </text>
    </comment>
    <comment ref="AZ15" authorId="5" shapeId="0">
      <text>
        <r>
          <rPr>
            <sz val="9"/>
            <color indexed="81"/>
            <rFont val="Tahoma"/>
            <family val="2"/>
          </rPr>
          <t>shBangmauNT1</t>
        </r>
      </text>
    </comment>
    <comment ref="AZ16" authorId="5" shapeId="0">
      <text>
        <r>
          <rPr>
            <sz val="9"/>
            <color indexed="81"/>
            <rFont val="Tahoma"/>
            <family val="2"/>
          </rPr>
          <t>shBangmauNT1</t>
        </r>
      </text>
    </comment>
    <comment ref="AZ17" authorId="5" shapeId="0">
      <text>
        <r>
          <rPr>
            <sz val="9"/>
            <color indexed="81"/>
            <rFont val="Tahoma"/>
            <family val="2"/>
          </rPr>
          <t>shBangmauNT1</t>
        </r>
      </text>
    </comment>
    <comment ref="AZ19" authorId="7" shapeId="0">
      <text>
        <r>
          <rPr>
            <b/>
            <sz val="9"/>
            <color indexed="81"/>
            <rFont val="Tahoma"/>
            <family val="2"/>
          </rPr>
          <t>shBangmauNT1</t>
        </r>
      </text>
    </comment>
    <comment ref="AZ20" authorId="7" shapeId="0">
      <text>
        <r>
          <rPr>
            <b/>
            <sz val="9"/>
            <color indexed="81"/>
            <rFont val="Tahoma"/>
            <family val="2"/>
          </rPr>
          <t>shBangmauNT</t>
        </r>
      </text>
    </comment>
    <comment ref="AZ22" authorId="5" shapeId="0">
      <text>
        <r>
          <rPr>
            <sz val="9"/>
            <color indexed="81"/>
            <rFont val="Tahoma"/>
            <family val="2"/>
          </rPr>
          <t>shBangmauNT1</t>
        </r>
      </text>
    </comment>
    <comment ref="AZ23" authorId="5" shapeId="0">
      <text>
        <r>
          <rPr>
            <sz val="9"/>
            <color indexed="81"/>
            <rFont val="Tahoma"/>
            <family val="2"/>
          </rPr>
          <t>shBangmauNT1</t>
        </r>
      </text>
    </comment>
    <comment ref="A32" authorId="4" shapeId="0">
      <text>
        <r>
          <rPr>
            <b/>
            <sz val="9"/>
            <color indexed="81"/>
            <rFont val="Tahoma"/>
            <family val="2"/>
          </rPr>
          <t>END</t>
        </r>
      </text>
    </comment>
  </commentList>
</comments>
</file>

<file path=xl/comments14.xml><?xml version="1.0" encoding="utf-8"?>
<comments xmlns="http://schemas.openxmlformats.org/spreadsheetml/2006/main">
  <authors>
    <author>LEOGXD</author>
    <author>Hướng dẫn sử dụng QLCL GXD</author>
    <author>The Anh</author>
  </authors>
  <commentList>
    <comment ref="AC4" authorId="0" shapeId="0">
      <text>
        <r>
          <rPr>
            <sz val="11"/>
            <color indexed="81"/>
            <rFont val="Tahoma"/>
            <family val="2"/>
          </rPr>
          <t>- Name dùng để đổ dữ liệu ngày tháng
- Không xóa name này
- Có thể kéo thả name đến vị trí khác hoặc nếu không sử dụng có thể ẩn đi hoặc kéo ra ngoài vùng in
- Không nên thay đổi vị trí name này</t>
        </r>
      </text>
    </comment>
    <comment ref="C5" authorId="0" shapeId="0">
      <text>
        <r>
          <rPr>
            <sz val="11"/>
            <color indexed="81"/>
            <rFont val="Tahoma"/>
            <family val="2"/>
          </rPr>
          <t>- Name dùng để đổ số biên bản
- Không xóa name này
- Có thể kéo thả name đến vị trí khác hoặc nếu không sử dụng có thể ẩn đi hoặc kéo ra ngoài vùng in
- Không nên thay đổi vị trí name này</t>
        </r>
        <r>
          <rPr>
            <sz val="9"/>
            <color indexed="81"/>
            <rFont val="Tahoma"/>
            <family val="2"/>
          </rPr>
          <t xml:space="preserve">
</t>
        </r>
      </text>
    </comment>
    <comment ref="AD5" authorId="0" shapeId="0">
      <text>
        <r>
          <rPr>
            <sz val="11"/>
            <color indexed="81"/>
            <rFont val="Tahoma"/>
            <family val="2"/>
          </rPr>
          <t xml:space="preserve">Đây là thứ tự biên bản lấy mẫu thứ (i) trong tổng số N lần lấy mẫu </t>
        </r>
      </text>
    </comment>
    <comment ref="AE5" authorId="0" shapeId="0">
      <text>
        <r>
          <rPr>
            <sz val="11"/>
            <color indexed="81"/>
            <rFont val="Tahoma"/>
            <family val="2"/>
          </rPr>
          <t>Đây là thứ tự công việc thứ (i) trong tổng số N công việc. Bạn cũng có thể nhập trực tiếp số thứ tự công việc vào đây</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1" shapeId="0">
      <text>
        <r>
          <rPr>
            <sz val="11"/>
            <color indexed="81"/>
            <rFont val="Tahoma"/>
            <family val="2"/>
          </rPr>
          <t xml:space="preserve">- Name dùng để đổ đối tượng lấy mẫu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lấy mẫu phải khác với màu chữ dòng kế dưới</t>
        </r>
      </text>
    </comment>
    <comment ref="H18" authorId="1" shapeId="0">
      <text>
        <r>
          <rPr>
            <sz val="11"/>
            <color indexed="81"/>
            <rFont val="Tahoma"/>
            <family val="2"/>
          </rPr>
          <t>- Name dùng để đổ vị trí thi công
- Không xóa name này
- Có thể kéo thả name đến vị trí khác hoặc nếu không sử dụng có thể ẩn đi hoặc kéo ra ngoài vùng in</t>
        </r>
      </text>
    </comment>
    <comment ref="D20"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21" authorId="1"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I31" authorId="0" shapeId="0">
      <text>
        <r>
          <rPr>
            <sz val="11"/>
            <color indexed="81"/>
            <rFont val="Tahoma"/>
            <family val="2"/>
          </rPr>
          <t>- Name dùng để đổ tên lấy mẫu
- Không xóa name này
- Có thể kéo thả name đến vị trí khác hoặc nếu không sử dụng có thể ẩn đi hoặc kéo ra ngoài vùng in</t>
        </r>
      </text>
    </comment>
    <comment ref="G32" authorId="1" shapeId="0">
      <text>
        <r>
          <rPr>
            <sz val="11"/>
            <color indexed="81"/>
            <rFont val="Tahoma"/>
            <family val="2"/>
          </rPr>
          <t>- Name dùng để đổ thời gian bắt đầu lấy mẫu
- Không xóa name này
- Có thể kéo thả name đến vị trí khác hoặc nếu không sử dụng có thể ẩn đi hoặc kéo ra ngoài vùng in</t>
        </r>
      </text>
    </comment>
    <comment ref="G33" authorId="0" shapeId="0">
      <text>
        <r>
          <rPr>
            <sz val="11"/>
            <color indexed="81"/>
            <rFont val="Tahoma"/>
            <family val="2"/>
          </rPr>
          <t>- Name dùng để đổ thời gian kết thúc lấy mẫu
- Không xóa name này
- Có thể kéo thả name đến vị trí khác hoặc nếu không sử dụng có thể ẩn đi hoặc kéo ra ngoài vùng in</t>
        </r>
      </text>
    </comment>
    <comment ref="C35" authorId="0" shapeId="0">
      <text>
        <r>
          <rPr>
            <sz val="11"/>
            <color indexed="81"/>
            <rFont val="Tahoma"/>
            <family val="2"/>
          </rPr>
          <t>Dòng không có name nhưng dùng để định dạng bảng mẫu, không nên xóa dòng này.</t>
        </r>
      </text>
    </comment>
    <comment ref="M36" authorId="0" shapeId="0">
      <text>
        <r>
          <rPr>
            <sz val="11"/>
            <color indexed="81"/>
            <rFont val="Tahoma"/>
            <family val="2"/>
          </rPr>
          <t>- Name dùng để đổ bảng dữ liệu quy cách lấy mẫu
- Không xóa name này
- Có thể kéo thả name đến vị trí khác hoặc nếu không sử dụng có thể ẩn đi hoặc kéo ra ngoài vùng in</t>
        </r>
      </text>
    </comment>
    <comment ref="A52" authorId="2" shapeId="0">
      <text>
        <r>
          <rPr>
            <sz val="9"/>
            <color indexed="81"/>
            <rFont val="Tahoma"/>
            <family val="2"/>
          </rPr>
          <t>CHUKY_BEGIN</t>
        </r>
      </text>
    </comment>
    <comment ref="C52"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PR_LMTN. Vị trí name không được nằm dưới name PR_LMTN</t>
        </r>
      </text>
    </comment>
    <comment ref="A57" authorId="2" shapeId="0">
      <text>
        <r>
          <rPr>
            <sz val="9"/>
            <color indexed="81"/>
            <rFont val="Tahoma"/>
            <family val="2"/>
          </rPr>
          <t>CHUKY_END</t>
        </r>
      </text>
    </comment>
    <comment ref="C57" authorId="1"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PR_LMTN2. Vị trí name không được nằm trước name PR_LMTN2</t>
        </r>
      </text>
    </comment>
  </commentList>
</comments>
</file>

<file path=xl/comments15.xml><?xml version="1.0" encoding="utf-8"?>
<comments xmlns="http://schemas.openxmlformats.org/spreadsheetml/2006/main">
  <authors>
    <author>LEOGXD</author>
    <author>Hướng dẫn sử dụng QLCL GXD</author>
    <author>LEO</author>
    <author>Admin</author>
    <author>The Anh</author>
  </authors>
  <commentList>
    <comment ref="AD5" authorId="0" shapeId="0">
      <text>
        <r>
          <rPr>
            <sz val="11"/>
            <color indexed="81"/>
            <rFont val="Tahoma"/>
            <family val="2"/>
          </rPr>
          <t>Đây là thứ tự phiếu kiểm tra thứ (i) trong tổng số N lần kiểm tra</t>
        </r>
      </text>
    </commen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2"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H18" authorId="2" shapeId="0">
      <text>
        <r>
          <rPr>
            <sz val="11"/>
            <color indexed="81"/>
            <rFont val="Tahoma"/>
            <family val="2"/>
          </rPr>
          <t>- Name dùng để đổ vị trí thi công
- Không xóa name này
- Có thể kéo thả name đến vị trí khác hoặc nếu không sử dụng có thể ẩn đi hoặc kéo ra ngoài vùng in</t>
        </r>
        <r>
          <rPr>
            <sz val="9"/>
            <color indexed="81"/>
            <rFont val="Tahoma"/>
            <family val="2"/>
          </rPr>
          <t xml:space="preserve">
</t>
        </r>
      </text>
    </comment>
    <comment ref="D20"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21" authorId="0"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9" authorId="2"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30"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D36" authorId="2" shapeId="0">
      <text>
        <r>
          <rPr>
            <sz val="11"/>
            <color indexed="81"/>
            <rFont val="Tahoma"/>
            <family val="2"/>
          </rPr>
          <t>- Name dùng để đổ dữ liệu ký hiệu bản vẽ
- Không xóa name này
- Có thể kéo thả name đến vị trí khác hoặc nếu không sử dụng có thể ẩn đi hoặc kéo ra ngoài vùng in</t>
        </r>
      </text>
    </comment>
    <comment ref="D39" authorId="3"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C51" authorId="0" shapeId="0">
      <text>
        <r>
          <rPr>
            <sz val="11"/>
            <color indexed="81"/>
            <rFont val="Tahoma"/>
            <family val="2"/>
          </rPr>
          <t>- Bảng dữ liệu chất lượng công việc
- Không xóa bảng này
- Nếu không dùng có thể kéo thả bảng xuống dưới vùng in hoặc thiết lập trong tùy chọn</t>
        </r>
      </text>
    </comment>
    <comment ref="C53" authorId="0" shapeId="0">
      <text>
        <r>
          <rPr>
            <sz val="11"/>
            <color indexed="81"/>
            <rFont val="Tahoma"/>
            <family val="2"/>
          </rPr>
          <t>Không được xóa dòng này</t>
        </r>
      </text>
    </comment>
    <comment ref="C57" authorId="0" shapeId="0">
      <text>
        <r>
          <rPr>
            <sz val="11"/>
            <color indexed="81"/>
            <rFont val="Tahoma"/>
            <family val="2"/>
          </rPr>
          <t>- Bảng khối lượng (Bảng 1)
- Không xóa bảng này
- Nếu không dùng bảng này có thể kéo thả bảng xuống dưới vùng in hoặc thiết lập trong tùy chọn</t>
        </r>
      </text>
    </comment>
    <comment ref="C63" authorId="0" shapeId="0">
      <text>
        <r>
          <rPr>
            <sz val="11"/>
            <color indexed="81"/>
            <rFont val="Tahoma"/>
            <family val="2"/>
          </rPr>
          <t>- Bảng khối lượng (Bảng 2)
- Không xóa bảng này
- Nếu không dùng bảng này có thể kéo thả bảng xuống dưới vùng in hoặc thiết lập trong tùy chọn</t>
        </r>
      </text>
    </comment>
    <comment ref="C65" authorId="0" shapeId="0">
      <text>
        <r>
          <rPr>
            <sz val="11"/>
            <color indexed="81"/>
            <rFont val="Tahoma"/>
            <family val="2"/>
          </rPr>
          <t>Không được xóa dòng này</t>
        </r>
      </text>
    </comment>
    <comment ref="D68" authorId="0" shapeId="0">
      <text>
        <r>
          <rPr>
            <sz val="11"/>
            <color indexed="81"/>
            <rFont val="Tahoma"/>
            <family val="2"/>
          </rPr>
          <t>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A73" authorId="4" shapeId="0">
      <text>
        <r>
          <rPr>
            <sz val="9"/>
            <color indexed="81"/>
            <rFont val="Tahoma"/>
            <family val="2"/>
          </rPr>
          <t>CHUKY_BEGIN</t>
        </r>
      </text>
    </comment>
    <comment ref="C73"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PR_NTNB. Vị trí name không được nằm dưới name PR_NTNB</t>
        </r>
      </text>
    </comment>
    <comment ref="A78" authorId="4" shapeId="0">
      <text>
        <r>
          <rPr>
            <sz val="9"/>
            <color indexed="81"/>
            <rFont val="Tahoma"/>
            <family val="2"/>
          </rPr>
          <t>CHUKY_END</t>
        </r>
      </text>
    </comment>
    <comment ref="C78"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PR_NTNB2. Vị trí name không được nằm trước name PR_NTNB2</t>
        </r>
      </text>
    </comment>
  </commentList>
</comments>
</file>

<file path=xl/comments16.xml><?xml version="1.0" encoding="utf-8"?>
<comments xmlns="http://schemas.openxmlformats.org/spreadsheetml/2006/main">
  <authors>
    <author>LEOGXD</author>
    <author>Hướng dẫn sử dụng QLCL GXD</author>
    <author>Admin</author>
    <author>LEO</author>
    <author>Leo</author>
    <author>The Anh</author>
  </authors>
  <commentList>
    <comment ref="AD5" authorId="0" shapeId="0">
      <text>
        <r>
          <rPr>
            <sz val="11"/>
            <color indexed="81"/>
            <rFont val="Tahoma"/>
            <family val="2"/>
          </rPr>
          <t>Đây là thứ tự phiếu kiểm tra thứ (i) trong tổng số N lần kiểm tra</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2"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T21" authorId="2" shapeId="0">
      <text>
        <r>
          <rPr>
            <sz val="11"/>
            <color indexed="81"/>
            <rFont val="Tahoma"/>
            <family val="2"/>
          </rPr>
          <t>- Name dùng để đổ dữ liệu ký hiệu bản vẽ
- Không xóa name này
- Có thể kéo thả name đến vị trí khác hoặc nếu không sử dụng có thể ẩn đi hoặc kéo ra ngoài vùng in</t>
        </r>
      </text>
    </comment>
    <comment ref="D26" authorId="3"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H28" authorId="3" shapeId="0">
      <text>
        <r>
          <rPr>
            <sz val="11"/>
            <color indexed="81"/>
            <rFont val="Tahoma"/>
            <family val="2"/>
          </rPr>
          <t>- Name dùng để đổ vị trí thi công
- Không xóa name này
- Có thể kéo thả name đến vị trí khác hoặc nếu không sử dụng có thể ẩn đi hoặc kéo ra ngoài vùng in</t>
        </r>
      </text>
    </comment>
    <comment ref="D30"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J32" authorId="3" shapeId="0">
      <text>
        <r>
          <rPr>
            <sz val="11"/>
            <color indexed="81"/>
            <rFont val="Tahoma"/>
            <family val="2"/>
          </rPr>
          <t>- Name dùng để đổ thời gian nghiệm thu
- Không xóa name này
- Có thể kéo thả name đến vị trí khác hoặc nếu không sử dụng có thể ẩn đi hoặc kéo ra ngoài vùng in</t>
        </r>
      </text>
    </comment>
    <comment ref="J34" authorId="4" shapeId="0">
      <text>
        <r>
          <rPr>
            <sz val="11"/>
            <color indexed="81"/>
            <rFont val="Tahoma"/>
            <family val="2"/>
          </rPr>
          <t>- Name dùng để đổ thời gian lấy phiếu
- Không xóa name này
- Có thể kéo thả name đến vị trí khác hoặc nếu không sử dụng có thể ẩn đi hoặc kéo ra ngoài vùng in</t>
        </r>
      </text>
    </comment>
    <comment ref="A36" authorId="5" shapeId="0">
      <text>
        <r>
          <rPr>
            <sz val="9"/>
            <color indexed="81"/>
            <rFont val="Tahoma"/>
            <family val="2"/>
          </rPr>
          <t>CHUKY_BEGIN</t>
        </r>
      </text>
    </comment>
    <comment ref="C36"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PR_YCCV. Vị trí name không được nằm dưới name PR_YCCV</t>
        </r>
      </text>
    </comment>
    <comment ref="A41" authorId="5" shapeId="0">
      <text>
        <r>
          <rPr>
            <sz val="9"/>
            <color indexed="81"/>
            <rFont val="Tahoma"/>
            <family val="2"/>
          </rPr>
          <t>CHUKY_END</t>
        </r>
      </text>
    </comment>
    <comment ref="C41"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PR_YCCV2. Vị trí name không được nằm trước name PR_YCCV2</t>
        </r>
      </text>
    </comment>
  </commentList>
</comments>
</file>

<file path=xl/comments17.xml><?xml version="1.0" encoding="utf-8"?>
<comments xmlns="http://schemas.openxmlformats.org/spreadsheetml/2006/main">
  <authors>
    <author>LEOGXD</author>
    <author>Hi</author>
    <author>Hướng dẫn sử dụng QLCL GXD</author>
    <author>Admin</author>
    <author>The Anh</author>
  </authors>
  <commentList>
    <comment ref="AD5" authorId="0" shapeId="0">
      <text>
        <r>
          <rPr>
            <sz val="11"/>
            <color indexed="81"/>
            <rFont val="Tahoma"/>
            <family val="2"/>
          </rPr>
          <t>Đây là thứ tự phiếu kiểm tra thứ (i) trong tổng số N lần kiểm tra</t>
        </r>
      </text>
    </comment>
    <comment ref="AE5" authorId="1" shapeId="0">
      <text>
        <r>
          <rPr>
            <sz val="11"/>
            <color indexed="81"/>
            <rFont val="Tahoma"/>
            <family val="2"/>
          </rPr>
          <t>Bạn có thể nhập trực tiếp mã hồ sơ nghiệm thu vào đây</t>
        </r>
      </text>
    </comment>
    <comment ref="G11" authorId="2"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2"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2"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H18" authorId="2" shapeId="0">
      <text>
        <r>
          <rPr>
            <sz val="11"/>
            <color indexed="81"/>
            <rFont val="Tahoma"/>
            <family val="2"/>
          </rPr>
          <t>- Name dùng để đổ vị trí thi công
- Không xóa name này
- Có thể kéo thả name đến vị trí khác hoặc nếu không sử dụng có thể ẩn đi hoặc kéo ra ngoài vùng in</t>
        </r>
      </text>
    </comment>
    <comment ref="D20"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21" authorId="2"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9" authorId="2"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30"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R39" authorId="3" shapeId="0">
      <text>
        <r>
          <rPr>
            <sz val="11"/>
            <color indexed="81"/>
            <rFont val="Tahoma"/>
            <family val="2"/>
          </rPr>
          <t>- Name dùng để đổ dữ liệu ký hiệu bản vẽ
- Không xóa name này
- Có thể kéo thả name đến vị trí khác hoặc nếu không sử dụng có thể ẩn đi hoặc kéo ra ngoài vùng in</t>
        </r>
      </text>
    </comment>
    <comment ref="D43" authorId="3"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C54" authorId="0" shapeId="0">
      <text>
        <r>
          <rPr>
            <sz val="11"/>
            <color indexed="81"/>
            <rFont val="Tahoma"/>
            <family val="2"/>
          </rPr>
          <t>- Bảng dữ liệu chất lượng công việc
- Không xóa bảng này
- Nếu không dùng có thể kéo thả bảng xuống dưới vùng in hoặc thiết lập trong tùy chọn</t>
        </r>
      </text>
    </comment>
    <comment ref="C56" authorId="0" shapeId="0">
      <text>
        <r>
          <rPr>
            <sz val="11"/>
            <color indexed="81"/>
            <rFont val="Tahoma"/>
            <family val="2"/>
          </rPr>
          <t>Không được xóa dòng này</t>
        </r>
      </text>
    </comment>
    <comment ref="C60" authorId="0" shapeId="0">
      <text>
        <r>
          <rPr>
            <sz val="11"/>
            <color indexed="81"/>
            <rFont val="Tahoma"/>
            <family val="2"/>
          </rPr>
          <t>- Bảng khối lượng (Bảng 1)
- Không xóa bảng này
- Nếu không dùng bảng này có thể kéo thả bảng xuống dưới vùng in hoặc thiết lập trong tùy chọn</t>
        </r>
      </text>
    </comment>
    <comment ref="C66" authorId="0" shapeId="0">
      <text>
        <r>
          <rPr>
            <sz val="11"/>
            <color indexed="81"/>
            <rFont val="Tahoma"/>
            <family val="2"/>
          </rPr>
          <t>- Bảng khối lượng (Bảng 2)
- Không xóa bảng này
- Nếu không dùng bảng này có thể kéo thả bảng xuống dưới vùng in hoặc thiết lập trong tùy chọn</t>
        </r>
      </text>
    </comment>
    <comment ref="C68" authorId="0" shapeId="0">
      <text>
        <r>
          <rPr>
            <sz val="11"/>
            <color indexed="81"/>
            <rFont val="Tahoma"/>
            <family val="2"/>
          </rPr>
          <t>Không được xóa dòng này</t>
        </r>
      </text>
    </comment>
    <comment ref="D70" authorId="0" shapeId="0">
      <text>
        <r>
          <rPr>
            <sz val="11"/>
            <color indexed="81"/>
            <rFont val="Tahoma"/>
            <family val="2"/>
          </rPr>
          <t>Nhập dữ liệu ý kiến khác ở cột AV-AZ sheet Danh mục NT công việc. 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A75" authorId="4" shapeId="0">
      <text>
        <r>
          <rPr>
            <sz val="9"/>
            <color indexed="81"/>
            <rFont val="Tahoma"/>
            <family val="2"/>
          </rPr>
          <t>CHUKY_BEGIN</t>
        </r>
      </text>
    </comment>
    <comment ref="C75"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PR_NTCV. Vị trí name không được nằm dưới name PR_NTCV</t>
        </r>
      </text>
    </comment>
    <comment ref="A80" authorId="4" shapeId="0">
      <text>
        <r>
          <rPr>
            <sz val="9"/>
            <color indexed="81"/>
            <rFont val="Tahoma"/>
            <family val="2"/>
          </rPr>
          <t>CHUKY_END</t>
        </r>
      </text>
    </comment>
    <comment ref="M85" authorId="0" shapeId="0">
      <text>
        <r>
          <rPr>
            <sz val="11"/>
            <color indexed="81"/>
            <rFont val="Tahoma"/>
            <family val="2"/>
          </rPr>
          <t>- Name dùng để đổ dữ liệu danh sách ký hiệu phiếu kiểm tra đính kèm
- Không xóa name này
- Có thể kéo thả name đến vị trí khác hoặc nếu không sử dụng có thể ẩn đi hoặc kéo ra ngoài vùng in</t>
        </r>
      </text>
    </comment>
    <comment ref="C86"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PR_NTCV2. Vị trí name không được nằm trước name PR_NTCV2</t>
        </r>
      </text>
    </comment>
  </commentList>
</comments>
</file>

<file path=xl/comments18.xml><?xml version="1.0" encoding="utf-8"?>
<comments xmlns="http://schemas.openxmlformats.org/spreadsheetml/2006/main">
  <authors>
    <author>LEOGXD</author>
    <author>Hướng dẫn sử dụng QLCL GXD</author>
    <author>The Anh</author>
  </authors>
  <commentList>
    <comment ref="AD5" authorId="0" shapeId="0">
      <text>
        <r>
          <rPr>
            <sz val="11"/>
            <color indexed="81"/>
            <rFont val="Tahoma"/>
            <family val="2"/>
          </rPr>
          <t>Đây là thứ tự biên bản kiểm tra bêtông thứ (i) trong tổng số N lần biên bản kiểm tra bêtông</t>
        </r>
      </text>
    </comment>
    <comment ref="AE5" authorId="0" shapeId="0">
      <text>
        <r>
          <rPr>
            <sz val="11"/>
            <color indexed="81"/>
            <rFont val="Tahoma"/>
            <family val="2"/>
          </rPr>
          <t>Đây là thứ tự công việc thứ (i) trong tổng số N công việc. Bạn cũng có thể nhập trực tiếp số thứ tự công việc vào đây</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1"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H18" authorId="1" shapeId="0">
      <text>
        <r>
          <rPr>
            <sz val="11"/>
            <color indexed="81"/>
            <rFont val="Tahoma"/>
            <family val="2"/>
          </rPr>
          <t>- Name dùng để đổ vị trí thi công
- Không xóa name này
- Có thể kéo thả name đến vị trí khác hoặc nếu không sử dụng có thể ẩn đi hoặc kéo ra ngoài vùng in</t>
        </r>
      </text>
    </comment>
    <comment ref="D20"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21" authorId="1"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
- Name này đi chung với name KTBT_TPK2. Vị trí name không được nằm dưới name KTBT_TPK2</t>
        </r>
      </text>
    </comment>
    <comment ref="G29" authorId="1"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30"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C37" authorId="0" shapeId="0">
      <text>
        <r>
          <rPr>
            <sz val="11"/>
            <color indexed="81"/>
            <rFont val="Tahoma"/>
            <family val="2"/>
          </rPr>
          <t>- Bảng phương pháp kiểm tra bê tông
- Không xóa bảng này
- Nếu không dùng bảng này có thể kéo thả bảng xuống dưới vùng in hoặc thiết lập trong tùy chọn</t>
        </r>
      </text>
    </comment>
    <comment ref="C39" authorId="0" shapeId="0">
      <text>
        <r>
          <rPr>
            <sz val="11"/>
            <color indexed="81"/>
            <rFont val="Tahoma"/>
            <family val="2"/>
          </rPr>
          <t>Không được xóa dòng này</t>
        </r>
      </text>
    </comment>
    <comment ref="C51" authorId="0" shapeId="0">
      <text>
        <r>
          <rPr>
            <sz val="11"/>
            <color indexed="81"/>
            <rFont val="Tahoma"/>
            <family val="2"/>
          </rPr>
          <t>- Bảng khối lượng thực hiện
- Không xóa bảng này
- Nếu không dùng bảng này có thể kéo thả bảng xuống dưới vùng in hoặc thiết lập trong tùy chọn</t>
        </r>
      </text>
    </comment>
    <comment ref="C53" authorId="0" shapeId="0">
      <text>
        <r>
          <rPr>
            <sz val="11"/>
            <color indexed="81"/>
            <rFont val="Tahoma"/>
            <family val="2"/>
          </rPr>
          <t>Không được xóa dòng này</t>
        </r>
      </text>
    </comment>
    <comment ref="D56" authorId="0" shapeId="0">
      <text>
        <r>
          <rPr>
            <sz val="11"/>
            <color indexed="81"/>
            <rFont val="Tahoma"/>
            <family val="2"/>
          </rPr>
          <t>Nhập dữ liệu ý kiến khác ở cột AV-AZ sheet Danh mục NT công việc. 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A62" authorId="2" shapeId="0">
      <text>
        <r>
          <rPr>
            <sz val="9"/>
            <color indexed="81"/>
            <rFont val="Tahoma"/>
            <family val="2"/>
          </rPr>
          <t>CHUKY_BEGIN</t>
        </r>
      </text>
    </comment>
    <comment ref="C62"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PR_BBKT. Vị trí name không được nằm dưới name PR_BBKT</t>
        </r>
      </text>
    </comment>
    <comment ref="A67" authorId="2" shapeId="0">
      <text>
        <r>
          <rPr>
            <sz val="9"/>
            <color indexed="81"/>
            <rFont val="Tahoma"/>
            <family val="2"/>
          </rPr>
          <t>CHUKY_END</t>
        </r>
      </text>
    </comment>
    <comment ref="C67"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PR_BBKT2. Vị trí name không được nằm trước name PR_BBKT2</t>
        </r>
      </text>
    </comment>
  </commentList>
</comments>
</file>

<file path=xl/comments19.xml><?xml version="1.0" encoding="utf-8"?>
<comments xmlns="http://schemas.openxmlformats.org/spreadsheetml/2006/main">
  <authors>
    <author>LEOGXD</author>
    <author>Hướng dẫn sử dụng QLCL GXD</author>
    <author>linh linh</author>
    <author>The Anh</author>
    <author>LEO</author>
  </authors>
  <commentList>
    <comment ref="AD5" authorId="0" shapeId="0">
      <text>
        <r>
          <rPr>
            <sz val="11"/>
            <color indexed="81"/>
            <rFont val="Tahoma"/>
            <family val="2"/>
          </rPr>
          <t>Đây là thứ tự biên bản theo dõi bêtông thứ (i) trong tổng số N lần biên bản theo dõi bêtông</t>
        </r>
      </text>
    </comment>
    <comment ref="AE5" authorId="0" shapeId="0">
      <text>
        <r>
          <rPr>
            <sz val="11"/>
            <color indexed="81"/>
            <rFont val="Tahoma"/>
            <family val="2"/>
          </rPr>
          <t>Đây là thứ tự công việc thứ (i) trong tổng số N công việc. Bạn cũng có thể nhập trực tiếp số thứ tự công việc vào đây</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1"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H18" authorId="1" shapeId="0">
      <text>
        <r>
          <rPr>
            <sz val="11"/>
            <color indexed="81"/>
            <rFont val="Tahoma"/>
            <family val="2"/>
          </rPr>
          <t>- Name dùng để đổ vị trí thi công
- Không xóa name này
- Có thể kéo thả name đến vị trí khác hoặc nếu không sử dụng có thể ẩn đi hoặc kéo ra ngoài vùng in</t>
        </r>
      </text>
    </comment>
    <comment ref="D20"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21" authorId="1"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9" authorId="1"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30"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C36" authorId="0" shapeId="0">
      <text>
        <r>
          <rPr>
            <sz val="11"/>
            <color indexed="81"/>
            <rFont val="Tahoma"/>
            <family val="2"/>
          </rPr>
          <t>- Name dùng để đổ bảng dữ liệu mẫu
- Không xóa name này
- Có thể kéo thả name đến vị trí khác hoặc nếu không sử dụng có thể ẩn đi hoặc kéo ra ngoài vùng in</t>
        </r>
      </text>
    </comment>
    <comment ref="C40" authorId="0" shapeId="0">
      <text>
        <r>
          <rPr>
            <sz val="11"/>
            <color indexed="81"/>
            <rFont val="Tahoma"/>
            <family val="2"/>
          </rPr>
          <t>- Bảng thành phần cấp phối bê tông
- Không xóa bảng này
- Nếu không dùng bảng này có thể kéo thả bảng xuống dưới vùng in hoặc thiết lập trong tùy chọn</t>
        </r>
      </text>
    </comment>
    <comment ref="C41" authorId="0" shapeId="0">
      <text>
        <r>
          <rPr>
            <sz val="11"/>
            <color indexed="81"/>
            <rFont val="Tahoma"/>
            <family val="2"/>
          </rPr>
          <t>Không được xóa dòng này</t>
        </r>
      </text>
    </comment>
    <comment ref="C45" authorId="2" shapeId="0">
      <text>
        <r>
          <rPr>
            <sz val="11"/>
            <color indexed="81"/>
            <rFont val="Tahoma"/>
            <family val="2"/>
          </rPr>
          <t>- Bảng khối lượng thực hiện
- Không xóa bảng này
- Nếu không dùng bảng này có thể kéo thả bảng xuống dưới vùng in hoặc thiết lập trong tùy chọn</t>
        </r>
      </text>
    </comment>
    <comment ref="C46" authorId="0" shapeId="0">
      <text>
        <r>
          <rPr>
            <sz val="11"/>
            <color indexed="81"/>
            <rFont val="Tahoma"/>
            <family val="2"/>
          </rPr>
          <t>Không được xóa dòng này</t>
        </r>
      </text>
    </comment>
    <comment ref="D49" authorId="0" shapeId="0">
      <text>
        <r>
          <rPr>
            <sz val="11"/>
            <color indexed="81"/>
            <rFont val="Tahoma"/>
            <family val="2"/>
          </rPr>
          <t>Nhập dữ liệu ý kiến khác ở cột AV-AZ sheet Danh mục NT công việc. 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A54" authorId="3" shapeId="0">
      <text>
        <r>
          <rPr>
            <sz val="9"/>
            <color indexed="81"/>
            <rFont val="Tahoma"/>
            <family val="2"/>
          </rPr>
          <t>CHUKY_BEGIN</t>
        </r>
      </text>
    </comment>
    <comment ref="C54" authorId="4"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PR_BBTD. Vị trí name không được nằm dưới name PR_BBTD</t>
        </r>
      </text>
    </comment>
    <comment ref="A59" authorId="3" shapeId="0">
      <text>
        <r>
          <rPr>
            <sz val="9"/>
            <color indexed="81"/>
            <rFont val="Tahoma"/>
            <family val="2"/>
          </rPr>
          <t>CHUKY_END</t>
        </r>
      </text>
    </comment>
    <comment ref="C59"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PR_BBTD2. Vị trí name không được nằm trước name PR_BBTD2</t>
        </r>
      </text>
    </comment>
  </commentList>
</comments>
</file>

<file path=xl/comments20.xml><?xml version="1.0" encoding="utf-8"?>
<comments xmlns="http://schemas.openxmlformats.org/spreadsheetml/2006/main">
  <authors>
    <author>Vantruong</author>
    <author>LEOGXD</author>
  </authors>
  <commentList>
    <comment ref="A2" authorId="0" shapeId="0">
      <text>
        <r>
          <rPr>
            <sz val="11"/>
            <color indexed="81"/>
            <rFont val="Tahoma"/>
            <family val="2"/>
          </rPr>
          <t>DAU_GD1</t>
        </r>
      </text>
    </comment>
    <comment ref="F12" authorId="1" shapeId="0">
      <text>
        <r>
          <rPr>
            <sz val="11"/>
            <color indexed="81"/>
            <rFont val="Tahoma"/>
            <family val="2"/>
          </rPr>
          <t>NHD</t>
        </r>
      </text>
    </comment>
    <comment ref="A15" authorId="0" shapeId="0">
      <text>
        <r>
          <rPr>
            <sz val="11"/>
            <color indexed="81"/>
            <rFont val="Tahoma"/>
            <family val="2"/>
          </rPr>
          <t>CUOI_GD1</t>
        </r>
      </text>
    </comment>
  </commentList>
</comments>
</file>

<file path=xl/comments21.xml><?xml version="1.0" encoding="utf-8"?>
<comments xmlns="http://schemas.openxmlformats.org/spreadsheetml/2006/main">
  <authors>
    <author>My PC</author>
    <author>Nguyễn Thế Anh</author>
  </authors>
  <commentList>
    <comment ref="B2" authorId="0" shapeId="0">
      <text>
        <r>
          <rPr>
            <sz val="11"/>
            <color indexed="81"/>
            <rFont val="Tahoma"/>
            <family val="2"/>
          </rPr>
          <t>DAU_GD1</t>
        </r>
      </text>
    </comment>
    <comment ref="G4" authorId="1" shapeId="0">
      <text>
        <r>
          <rPr>
            <sz val="9"/>
            <color indexed="81"/>
            <rFont val="Tahoma"/>
            <family val="2"/>
          </rPr>
          <t>Nhập số giai đoạn nghiệm thu hoàn thành vào đây</t>
        </r>
      </text>
    </comment>
    <comment ref="F14" authorId="0" shapeId="0">
      <text>
        <r>
          <rPr>
            <sz val="11"/>
            <color indexed="81"/>
            <rFont val="Tahoma"/>
            <family val="2"/>
          </rPr>
          <t>NHD</t>
        </r>
      </text>
    </comment>
    <comment ref="A18" authorId="0" shapeId="0">
      <text>
        <r>
          <rPr>
            <sz val="11"/>
            <color indexed="81"/>
            <rFont val="Tahoma"/>
            <family val="2"/>
          </rPr>
          <t>CUOI_GD1</t>
        </r>
      </text>
    </comment>
    <comment ref="B18" authorId="0" shapeId="0">
      <text>
        <r>
          <rPr>
            <sz val="11"/>
            <color indexed="81"/>
            <rFont val="Tahoma"/>
            <family val="2"/>
          </rPr>
          <t>CUOI_GD1</t>
        </r>
      </text>
    </comment>
  </commentList>
</comments>
</file>

<file path=xl/comments22.xml><?xml version="1.0" encoding="utf-8"?>
<comments xmlns="http://schemas.openxmlformats.org/spreadsheetml/2006/main">
  <authors>
    <author>My PC</author>
    <author>Nguyễn Thế Anh</author>
    <author>LEOGXD</author>
  </authors>
  <commentList>
    <comment ref="A5" authorId="0" shapeId="0">
      <text>
        <r>
          <rPr>
            <b/>
            <sz val="9"/>
            <color indexed="81"/>
            <rFont val="Tahoma"/>
            <family val="2"/>
          </rPr>
          <t>BAT_DAU_GD1</t>
        </r>
      </text>
    </comment>
    <comment ref="L6" authorId="1" shapeId="0">
      <text>
        <r>
          <rPr>
            <sz val="9"/>
            <color indexed="81"/>
            <rFont val="Tahoma"/>
            <family val="2"/>
          </rPr>
          <t>Khối lượng không tính theo công thức DxRxC(S) thì lập công thức riêng vào đây</t>
        </r>
      </text>
    </comment>
    <comment ref="A18" authorId="2" shapeId="0">
      <text>
        <r>
          <rPr>
            <sz val="9"/>
            <color indexed="81"/>
            <rFont val="Tahoma"/>
            <family val="2"/>
          </rPr>
          <t>END</t>
        </r>
      </text>
    </comment>
  </commentList>
</comments>
</file>

<file path=xl/comments23.xml><?xml version="1.0" encoding="utf-8"?>
<comments xmlns="http://schemas.openxmlformats.org/spreadsheetml/2006/main">
  <authors>
    <author>LEOGXD</author>
  </authors>
  <commentList>
    <comment ref="A15" authorId="0" shapeId="0">
      <text>
        <r>
          <rPr>
            <sz val="11"/>
            <color indexed="81"/>
            <rFont val="Tahoma"/>
            <family val="2"/>
          </rPr>
          <t>Nhấn vào đây để thêm mới</t>
        </r>
      </text>
    </comment>
  </commentList>
</comments>
</file>

<file path=xl/comments24.xml><?xml version="1.0" encoding="utf-8"?>
<comments xmlns="http://schemas.openxmlformats.org/spreadsheetml/2006/main">
  <authors>
    <author>Truongcom</author>
  </authors>
  <commentList>
    <comment ref="A12" authorId="0" shapeId="0">
      <text>
        <r>
          <rPr>
            <b/>
            <sz val="9"/>
            <color indexed="81"/>
            <rFont val="Tahoma"/>
            <family val="2"/>
          </rPr>
          <t>END</t>
        </r>
      </text>
    </comment>
  </commentList>
</comments>
</file>

<file path=xl/comments25.xml><?xml version="1.0" encoding="utf-8"?>
<comments xmlns="http://schemas.openxmlformats.org/spreadsheetml/2006/main">
  <authors>
    <author>9Slide</author>
    <author>LEOGXD</author>
    <author>LEO</author>
  </authors>
  <commentList>
    <comment ref="A5" authorId="0" shapeId="0">
      <text>
        <r>
          <rPr>
            <b/>
            <sz val="12"/>
            <color indexed="81"/>
            <rFont val="Tahoma"/>
            <family val="2"/>
          </rPr>
          <t>Các việc phải đúng thứ tự, Bạn Chuột phải để chọn lệnh đánh lại STT, phần mềm sẽ tự động đánh lại STT và đổ dữ liệu ra đúng</t>
        </r>
      </text>
    </comment>
    <comment ref="B5" authorId="0" shapeId="0">
      <text>
        <r>
          <rPr>
            <b/>
            <sz val="12"/>
            <color indexed="81"/>
            <rFont val="Tahoma"/>
            <family val="2"/>
          </rPr>
          <t>Cột này không được để trống, Chuột phải để chọn mã vật liệu hoặc điền kỳ tự bất kỳ để phần mềm chạy đúng</t>
        </r>
        <r>
          <rPr>
            <sz val="9"/>
            <color indexed="81"/>
            <rFont val="Tahoma"/>
            <family val="2"/>
          </rPr>
          <t xml:space="preserve">
</t>
        </r>
      </text>
    </comment>
    <comment ref="C5" authorId="0" shapeId="0">
      <text>
        <r>
          <rPr>
            <b/>
            <sz val="12"/>
            <color indexed="81"/>
            <rFont val="Tahoma"/>
            <family val="2"/>
          </rPr>
          <t>Nhập LM để phần mềm nhận diện đầu việc lấy mẫu</t>
        </r>
      </text>
    </comment>
    <comment ref="D5" authorId="0" shapeId="0">
      <text>
        <r>
          <rPr>
            <b/>
            <sz val="12"/>
            <color indexed="81"/>
            <rFont val="Tahoma"/>
            <family val="2"/>
          </rPr>
          <t>Nhập mã hồ sơ nghiệm thu theo dự án. Có thể tự nhập mã thủ công hoặc dùng lệnh Quản lý - Đánh lại mã hồ sơ nghiệm thu</t>
        </r>
      </text>
    </comment>
    <comment ref="E5" authorId="0" shapeId="0">
      <text>
        <r>
          <rPr>
            <b/>
            <sz val="12"/>
            <color indexed="81"/>
            <rFont val="Tahoma"/>
            <family val="2"/>
          </rPr>
          <t>Nhập Nội dung nghiệm thu. Nếu tra mã vật liệu thì phần mềm tự đổ ra</t>
        </r>
      </text>
    </comment>
    <comment ref="F5" authorId="1" shapeId="0">
      <text>
        <r>
          <rPr>
            <b/>
            <sz val="12"/>
            <color indexed="81"/>
            <rFont val="Tahoma"/>
            <family val="2"/>
          </rPr>
          <t>Sử dụng để thay thế cho tên bên Nội dung công việc khi đổ dữ liệu biên bản hoặc nhật ký..., nếu để trống phần mềm sẽ lấy Nội dung công việc</t>
        </r>
      </text>
    </comment>
    <comment ref="G5" authorId="0" shapeId="0">
      <text>
        <r>
          <rPr>
            <b/>
            <sz val="12"/>
            <color indexed="81"/>
            <rFont val="Tahoma"/>
            <family val="2"/>
          </rPr>
          <t>Nhập nguồn gốc xuất xứ vật liệu. Khi chạy lệnh Quản lý -&gt; Xuất Bảng vật liệu nhập về sẽ ra dữ liệu</t>
        </r>
      </text>
    </comment>
    <comment ref="H5" authorId="1" shapeId="0">
      <text>
        <r>
          <rPr>
            <sz val="11"/>
            <color indexed="81"/>
            <rFont val="Tahoma"/>
            <family val="2"/>
          </rPr>
          <t>Sử dụng để phân biệt từng đợt thanh toán khi xuất dữ liệu hoặc in hồ sơ theo đợt thanh toán</t>
        </r>
      </text>
    </comment>
    <comment ref="I5" authorId="0" shapeId="0">
      <text>
        <r>
          <rPr>
            <b/>
            <sz val="12"/>
            <color indexed="81"/>
            <rFont val="Tahoma"/>
            <family val="2"/>
          </rPr>
          <t>Các tiêu chuẩn để đổ ra căn cứ BBNT, bạn chọn Nhóm TC, link từ sheet Tiêu chuẩn, có thể sửa tiêu chuẩn theo công trình của bạn</t>
        </r>
      </text>
    </comment>
    <comment ref="K5" authorId="0" shapeId="0">
      <text>
        <r>
          <rPr>
            <b/>
            <sz val="12"/>
            <color indexed="81"/>
            <rFont val="Tahoma"/>
            <family val="2"/>
          </rPr>
          <t>Nhập ngày nhập kho để khi chạy lệnh Quản lý -&gt; Xuất vật liệu nhập về sẽ ra số liệu</t>
        </r>
      </text>
    </comment>
    <comment ref="O5" authorId="0" shapeId="0">
      <text>
        <r>
          <rPr>
            <b/>
            <sz val="12"/>
            <color indexed="81"/>
            <rFont val="Tahoma"/>
            <family val="2"/>
          </rPr>
          <t>Nhập các thông tin để đưa ra biên bản lấy mấu. Có thể kích phải chọn ngày hoặc nhập trực tiếp.</t>
        </r>
      </text>
    </comment>
    <comment ref="R5" authorId="0" shapeId="0">
      <text>
        <r>
          <rPr>
            <b/>
            <sz val="12"/>
            <color indexed="81"/>
            <rFont val="Tahoma"/>
            <family val="2"/>
          </rPr>
          <t>Nhập ngày để ra Biên bản NTNB. Có thể kích phải chọn ngày hoặc nhập trực tiếp.</t>
        </r>
      </text>
    </comment>
    <comment ref="T5" authorId="0" shapeId="0">
      <text>
        <r>
          <rPr>
            <b/>
            <sz val="12"/>
            <color indexed="81"/>
            <rFont val="Tahoma"/>
            <family val="2"/>
          </rPr>
          <t>Nhập ngày giờ để ra Phiếu yêu cầu. Có thể kích phải chọn ngày hoặc nhập trực tiếp.</t>
        </r>
      </text>
    </comment>
    <comment ref="V5" authorId="0" shapeId="0">
      <text>
        <r>
          <rPr>
            <b/>
            <sz val="12"/>
            <color indexed="81"/>
            <rFont val="Tahoma"/>
            <family val="2"/>
          </rPr>
          <t>Nhập ngày giờ để ra Biên bản nghiệm thu vật liệu. Có thể kích phải chọn ngày hoặc nhập trực tiếp.</t>
        </r>
      </text>
    </comment>
    <comment ref="W5" authorId="0" shapeId="0">
      <text>
        <r>
          <rPr>
            <b/>
            <sz val="12"/>
            <color indexed="81"/>
            <rFont val="Tahoma"/>
            <family val="2"/>
          </rPr>
          <t>Chuột phải để chọn nhóm ký biên bản. Để trống phần mềm sẽ lấy nhóm ký mặc định.</t>
        </r>
      </text>
    </comment>
    <comment ref="AF5" authorId="0" shapeId="0">
      <text>
        <r>
          <rPr>
            <b/>
            <sz val="12"/>
            <color indexed="81"/>
            <rFont val="Tahoma"/>
            <family val="2"/>
          </rPr>
          <t>Chuột phải tại ô ngang hàng Nội dung công việc để chọn bảng phù hợp</t>
        </r>
      </text>
    </comment>
    <comment ref="AG5" authorId="2" shapeId="0">
      <text>
        <r>
          <rPr>
            <sz val="11"/>
            <color indexed="81"/>
            <rFont val="Tahoma"/>
            <family val="2"/>
          </rPr>
          <t>Không được chỉnh sửa dữ liệu cột này</t>
        </r>
      </text>
    </comment>
    <comment ref="E12" authorId="1" shapeId="0">
      <text>
        <r>
          <rPr>
            <sz val="11"/>
            <color indexed="81"/>
            <rFont val="Tahoma"/>
            <family val="2"/>
          </rPr>
          <t>LMN3</t>
        </r>
      </text>
    </comment>
    <comment ref="A30" authorId="1" shapeId="0">
      <text>
        <r>
          <rPr>
            <sz val="9"/>
            <color indexed="81"/>
            <rFont val="Tahoma"/>
            <family val="2"/>
          </rPr>
          <t>END</t>
        </r>
      </text>
    </comment>
  </commentList>
</comments>
</file>

<file path=xl/comments26.xml><?xml version="1.0" encoding="utf-8"?>
<comments xmlns="http://schemas.openxmlformats.org/spreadsheetml/2006/main">
  <authors>
    <author>LEOGXD</author>
    <author>Hướng dẫn sử dụng QLCL GXD</author>
    <author>LEO</author>
    <author>9Slide</author>
    <author>The Anh</author>
  </authors>
  <commentList>
    <comment ref="AC4" authorId="0" shapeId="0">
      <text>
        <r>
          <rPr>
            <sz val="11"/>
            <color indexed="81"/>
            <rFont val="Tahoma"/>
            <family val="2"/>
          </rPr>
          <t>- Name dùng để đổ dữ liệu ngày tháng
- Không xóa name này
- Có thể kéo thả name đến vị trí khác hoặc nếu không sử dụng có thể ẩn đi hoặc kéo ra ngoài vùng in
- Không nên thay đổi vị trí name này</t>
        </r>
      </text>
    </comment>
    <comment ref="C5" authorId="0" shapeId="0">
      <text>
        <r>
          <rPr>
            <sz val="11"/>
            <color indexed="81"/>
            <rFont val="Tahoma"/>
            <family val="2"/>
          </rPr>
          <t>- Name dùng để đổ số biên bản
- Không xóa name này
- Có thể kéo thả name đến vị trí khác hoặc nếu không sử dụng có thể ẩn đi hoặc kéo ra ngoài vùng in
- Không nên thay đổi vị trí name này</t>
        </r>
      </text>
    </comment>
    <comment ref="AD5" authorId="0" shapeId="0">
      <text>
        <r>
          <rPr>
            <sz val="11"/>
            <color indexed="81"/>
            <rFont val="Tahoma"/>
            <family val="2"/>
          </rPr>
          <t xml:space="preserve">Đây là thứ tự biên bản lấy mẫu thứ (i) trong tổng số N lần lấy mẫu </t>
        </r>
      </text>
    </comment>
    <comment ref="AE5" authorId="0" shapeId="0">
      <text>
        <r>
          <rPr>
            <sz val="11"/>
            <color indexed="81"/>
            <rFont val="Tahoma"/>
            <family val="2"/>
          </rPr>
          <t>Đây là thứ tự công việc thứ (i) trong tổng số N công việc. Bạn cũng có thể nhập trực tiếp số thứ tự công việc vào đây</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M16" authorId="1" shapeId="0">
      <text>
        <r>
          <rPr>
            <sz val="11"/>
            <color indexed="81"/>
            <rFont val="Tahoma"/>
            <family val="2"/>
          </rPr>
          <t xml:space="preserve">- Name dùng để đổ vật liệu lấy mẫu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vật liệu lấy mẫu phải khác với màu chữ dòng kế dưới</t>
        </r>
      </text>
    </comment>
    <comment ref="D17"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18" authorId="0"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9" authorId="1" shapeId="0">
      <text>
        <r>
          <rPr>
            <sz val="11"/>
            <color indexed="81"/>
            <rFont val="Tahoma"/>
            <family val="2"/>
          </rPr>
          <t>- Name dùng để đổ thời gian bắt đầu lấy mẫu
- Không xóa name này
- Có thể kéo thả name đến vị trí khác hoặc nếu không sử dụng có thể ẩn đi hoặc kéo ra ngoài vùng in</t>
        </r>
      </text>
    </comment>
    <comment ref="G30" authorId="0" shapeId="0">
      <text>
        <r>
          <rPr>
            <sz val="11"/>
            <color indexed="81"/>
            <rFont val="Tahoma"/>
            <family val="2"/>
          </rPr>
          <t>- Name dùng để đổ thời gian kết thúc lấy mẫu
- Không xóa name này
- Có thể kéo thả name đến vị trí khác hoặc nếu không sử dụng có thể ẩn đi hoặc kéo ra ngoài vùng in</t>
        </r>
      </text>
    </comment>
    <comment ref="I31" authorId="0" shapeId="0">
      <text>
        <r>
          <rPr>
            <sz val="11"/>
            <color indexed="81"/>
            <rFont val="Tahoma"/>
            <family val="2"/>
          </rPr>
          <t>- Name dùng để đổ tên lấy mẫu
- Không xóa name này
- Có thể kéo thả name đến vị trí khác hoặc nếu không sử dụng có thể ẩn đi hoặc kéo ra ngoài vùng in</t>
        </r>
      </text>
    </comment>
    <comment ref="C32" authorId="2" shapeId="0">
      <text>
        <r>
          <rPr>
            <sz val="11"/>
            <color indexed="81"/>
            <rFont val="Tahoma"/>
            <family val="2"/>
          </rPr>
          <t>- Name dùng để đổ bảng dữ liệu quy cách lấy mẫu theo mẫu ngang
- Không xóa name này
- Có thể kéo thả name đến vị trí khác hoặc nếu không sử dụng có thể kéo ra ngoài vùng in
- Name này đi chung với name MAUVL_STT. Vị trí name luôn nằm kế trên name MAUVL_STT</t>
        </r>
      </text>
    </comment>
    <comment ref="A34" authorId="3" shapeId="0">
      <text>
        <r>
          <rPr>
            <sz val="9"/>
            <color indexed="81"/>
            <rFont val="Tahoma"/>
            <family val="2"/>
          </rPr>
          <t>LMN3</t>
        </r>
      </text>
    </comment>
    <comment ref="C35" authorId="1" shapeId="0">
      <text>
        <r>
          <rPr>
            <sz val="11"/>
            <color indexed="81"/>
            <rFont val="Tahoma"/>
            <family val="2"/>
          </rPr>
          <t>- Name dùng để đại diện cho các name trong bảng dữ liệu quy cách lấy mẫu theo mẫu cũ
- Không xóa những name trong bảng này
- Có thể kéo thả bảng đến vị trí khác hoặc nếu không sử dụng có thể kéo ra ngoài vùng in
- Bảng này đi chung với name LMTN_NSX. Vị trí bảng luôn nằm kế dưới name LMTN_NSX</t>
        </r>
      </text>
    </comment>
    <comment ref="C37" authorId="0" shapeId="0">
      <text>
        <r>
          <rPr>
            <sz val="11"/>
            <color indexed="81"/>
            <rFont val="Tahoma"/>
            <family val="2"/>
          </rPr>
          <t>Không được xóa dòng này</t>
        </r>
      </text>
    </comment>
    <comment ref="D42" authorId="1"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A46" authorId="4" shapeId="0">
      <text>
        <r>
          <rPr>
            <sz val="9"/>
            <color indexed="81"/>
            <rFont val="Tahoma"/>
            <family val="2"/>
          </rPr>
          <t>CHUKY_BEGIN</t>
        </r>
      </text>
    </comment>
    <comment ref="C46"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PR_LMVL. Vị trí name không được nằm dưới name PR_LMVL</t>
        </r>
      </text>
    </comment>
    <comment ref="A51" authorId="4" shapeId="0">
      <text>
        <r>
          <rPr>
            <sz val="9"/>
            <color indexed="81"/>
            <rFont val="Tahoma"/>
            <family val="2"/>
          </rPr>
          <t>CHUKY_END</t>
        </r>
      </text>
    </comment>
    <comment ref="C51"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PR_LMVL2. Vị trí name không được nằm trước name PR_LMVL2</t>
        </r>
      </text>
    </comment>
  </commentList>
</comments>
</file>

<file path=xl/comments27.xml><?xml version="1.0" encoding="utf-8"?>
<comments xmlns="http://schemas.openxmlformats.org/spreadsheetml/2006/main">
  <authors>
    <author>LEOGXD</author>
    <author>Hướng dẫn sử dụng QLCL GXD</author>
    <author>9Slide</author>
    <author>The Anh</author>
  </authors>
  <commentList>
    <comment ref="AD5" authorId="0" shapeId="0">
      <text>
        <r>
          <rPr>
            <sz val="11"/>
            <color indexed="81"/>
            <rFont val="Tahoma"/>
            <family val="2"/>
          </rPr>
          <t>Đây là thứ tự phiếu kiểm tra thứ (i) trong tổng số N lần kiểm tra</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0"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r>
          <rPr>
            <sz val="9"/>
            <color indexed="81"/>
            <rFont val="Tahoma"/>
            <family val="2"/>
          </rPr>
          <t xml:space="preserve">
</t>
        </r>
      </text>
    </comment>
    <comment ref="D17"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18" authorId="1"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6" authorId="0"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27"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D37" authorId="1"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C40" authorId="0" shapeId="0">
      <text>
        <r>
          <rPr>
            <sz val="11"/>
            <color indexed="81"/>
            <rFont val="Tahoma"/>
            <family val="2"/>
          </rPr>
          <t>- Name dùng để đổ bảng dữ liệu quy cách lấy mẫu theo mẫu ngang
- Không xóa name này
- Có thể kéo thả name đến vị trí khác hoặc nếu không sử dụng có thể kéo ra ngoài vùng in
- Name này đi chung với name NTNBVL_STT. Vị trí name luôn nằm kế trên name NTNBVL_STT</t>
        </r>
      </text>
    </comment>
    <comment ref="A42" authorId="2" shapeId="0">
      <text>
        <r>
          <rPr>
            <sz val="9"/>
            <color indexed="81"/>
            <rFont val="Tahoma"/>
            <family val="2"/>
          </rPr>
          <t>LMN3</t>
        </r>
      </text>
    </comment>
    <comment ref="C43" authorId="0" shapeId="0">
      <text>
        <r>
          <rPr>
            <sz val="11"/>
            <color indexed="81"/>
            <rFont val="Tahoma"/>
            <family val="2"/>
          </rPr>
          <t>- Name dùng để đại diện cho các name trong bảng dữ liệu nội dung nghiệm thu theo mẫu cũ
- Không xóa những name trong bảng này
- Có thể kéo thả bảng đến vị trí khác hoặc nếu không sử dụng có thể kéo ra ngoài vùng in
- Bảng này đi chung với name LMTN_NSX. Vị trí bảng luôn nằm kế dưới name LMTN_NSX</t>
        </r>
      </text>
    </comment>
    <comment ref="V43" authorId="0" shapeId="0">
      <text>
        <r>
          <rPr>
            <sz val="11"/>
            <color indexed="81"/>
            <rFont val="Tahoma"/>
            <family val="2"/>
          </rPr>
          <t>Trong trường hợp bạn không muốn đổ ngày lấy mẫu mà muốn đổ ngày khác, ví dụ ngày lấy kết quả. Bạn chỉ cần để giá trị comment tại ô này là name tương ứng với cột ngày lấy kết quả đó ở sheet danh mục công việc (DMVL_LM_KQ)</t>
        </r>
      </text>
    </comment>
    <comment ref="C44" authorId="0" shapeId="0">
      <text>
        <r>
          <rPr>
            <sz val="11"/>
            <color indexed="81"/>
            <rFont val="Tahoma"/>
            <family val="2"/>
          </rPr>
          <t>Không được xóa dòng này</t>
        </r>
      </text>
    </comment>
    <comment ref="D50" authorId="0" shapeId="0">
      <text>
        <r>
          <rPr>
            <sz val="11"/>
            <color indexed="81"/>
            <rFont val="Tahoma"/>
            <family val="2"/>
          </rPr>
          <t>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A52" authorId="3" shapeId="0">
      <text>
        <r>
          <rPr>
            <sz val="9"/>
            <color indexed="81"/>
            <rFont val="Tahoma"/>
            <family val="2"/>
          </rPr>
          <t>CHUKY_BEGIN</t>
        </r>
      </text>
    </comment>
    <comment ref="C52"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PR_NTNBVL. Vị trí name không được nằm dưới name PR_NTNBVL</t>
        </r>
      </text>
    </comment>
    <comment ref="A57" authorId="3" shapeId="0">
      <text>
        <r>
          <rPr>
            <sz val="9"/>
            <color indexed="81"/>
            <rFont val="Tahoma"/>
            <family val="2"/>
          </rPr>
          <t>CHUKY_END</t>
        </r>
      </text>
    </comment>
    <comment ref="C57"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PR_NTNBVL2. Vị trí name không được nằm trước name PR_NTNBVL2</t>
        </r>
      </text>
    </comment>
  </commentList>
</comments>
</file>

<file path=xl/comments28.xml><?xml version="1.0" encoding="utf-8"?>
<comments xmlns="http://schemas.openxmlformats.org/spreadsheetml/2006/main">
  <authors>
    <author>LEOGXD</author>
    <author>Hướng dẫn sử dụng QLCL GXD</author>
    <author>hp</author>
    <author>The Anh</author>
  </authors>
  <commentList>
    <comment ref="AD5" authorId="0" shapeId="0">
      <text>
        <r>
          <rPr>
            <sz val="11"/>
            <color indexed="81"/>
            <rFont val="Tahoma"/>
            <family val="2"/>
          </rPr>
          <t>Đây là thứ tự phiếu kiểm tra thứ (i) trong tổng số N lần kiểm tra</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21" authorId="1"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D22"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23" authorId="0" shapeId="0">
      <text>
        <r>
          <rPr>
            <sz val="11"/>
            <color indexed="81"/>
            <rFont val="Tahoma"/>
            <family val="2"/>
          </rPr>
          <t>- Name dùng để đổ bảng dữ liệu quy cách lấy mẫu theo mẫu ngang
- Không xóa name này
- Có thể kéo thả name đến vị trí khác hoặc nếu không sử dụng có thể kéo ra ngoài vùng in
- Name này đi chung với name YCVL_STT. Vị trí name luôn nằm kế trên name YCVL_STT</t>
        </r>
      </text>
    </comment>
    <comment ref="A25" authorId="2" shapeId="0">
      <text>
        <r>
          <rPr>
            <sz val="9"/>
            <color indexed="81"/>
            <rFont val="Tahoma"/>
            <family val="2"/>
          </rPr>
          <t>LMN3</t>
        </r>
      </text>
    </comment>
    <comment ref="C26" authorId="0" shapeId="0">
      <text>
        <r>
          <rPr>
            <sz val="11"/>
            <color indexed="81"/>
            <rFont val="Tahoma"/>
            <family val="2"/>
          </rPr>
          <t>- Name dùng để đại diện cho các name trong bảng dữ liệu nội dung nghiệm thu theo mẫu cũ
- Không xóa những name trong bảng này
- Có thể kéo thả bảng đến vị trí khác hoặc nếu không sử dụng có thể kéo ra ngoài vùng in
- Bảng này đi chung với name LMTN_NSX. Vị trí bảng luôn nằm kế dưới name LMTN_NSX</t>
        </r>
      </text>
    </comment>
    <comment ref="V26" authorId="0" shapeId="0">
      <text>
        <r>
          <rPr>
            <sz val="11"/>
            <color indexed="81"/>
            <rFont val="Tahoma"/>
            <family val="2"/>
          </rPr>
          <t>Trong trường hợp bạn không muốn đổ ngày lấy mẫu mà muốn đổ ngày khác, ví dụ ngày lấy kết quả. Bạn chỉ cần để giá trị comment tại ô này là name tương ứng với cột ngày lấy kết quả đó ở sheet danh mục công việc (DMVL_LM_KQ)</t>
        </r>
      </text>
    </comment>
    <comment ref="C27" authorId="0" shapeId="0">
      <text>
        <r>
          <rPr>
            <sz val="11"/>
            <color indexed="81"/>
            <rFont val="Tahoma"/>
            <family val="2"/>
          </rPr>
          <t>Không được xóa dòng này</t>
        </r>
      </text>
    </comment>
    <comment ref="J31"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J33" authorId="0" shapeId="0">
      <text>
        <r>
          <rPr>
            <sz val="11"/>
            <color indexed="81"/>
            <rFont val="Tahoma"/>
            <family val="2"/>
          </rPr>
          <t>- Name dùng để đổ thời gian lấy phiếu vật liệu
- Không xóa name này
- Có thể kéo thả name đến vị trí khác hoặc nếu không sử dụng có thể ẩn đi hoặc kéo ra ngoài vùng in</t>
        </r>
      </text>
    </comment>
    <comment ref="A35" authorId="3" shapeId="0">
      <text>
        <r>
          <rPr>
            <sz val="9"/>
            <color indexed="81"/>
            <rFont val="Tahoma"/>
            <family val="2"/>
          </rPr>
          <t>CHUKY_BEGIN</t>
        </r>
      </text>
    </comment>
    <comment ref="C35"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PR_YCVL. Vị trí name không được nằm dưới name PR_YCVL</t>
        </r>
      </text>
    </comment>
    <comment ref="A40" authorId="3" shapeId="0">
      <text>
        <r>
          <rPr>
            <sz val="9"/>
            <color indexed="81"/>
            <rFont val="Tahoma"/>
            <family val="2"/>
          </rPr>
          <t>CHUKY_END</t>
        </r>
      </text>
    </comment>
    <comment ref="C40"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PR_YCVL2. Vị trí name không được nằm trước name PR_YCVL2</t>
        </r>
      </text>
    </comment>
  </commentList>
</comments>
</file>

<file path=xl/comments29.xml><?xml version="1.0" encoding="utf-8"?>
<comments xmlns="http://schemas.openxmlformats.org/spreadsheetml/2006/main">
  <authors>
    <author>LEOGXD</author>
    <author>Hi</author>
    <author>Hướng dẫn sử dụng QLCL GXD</author>
    <author>Admin</author>
    <author>9Slide</author>
    <author>The Anh</author>
  </authors>
  <commentList>
    <comment ref="AD5" authorId="0" shapeId="0">
      <text>
        <r>
          <rPr>
            <sz val="11"/>
            <color indexed="81"/>
            <rFont val="Tahoma"/>
            <family val="2"/>
          </rPr>
          <t>Đây là thứ tự phiếu kiểm tra thứ (i) trong tổng số N lần kiểm tra</t>
        </r>
      </text>
    </comment>
    <comment ref="AE5" authorId="1" shapeId="0">
      <text>
        <r>
          <rPr>
            <sz val="11"/>
            <color indexed="81"/>
            <rFont val="Tahoma"/>
            <family val="2"/>
          </rPr>
          <t>Bạn có thể nhập trực tiếp mã hồ sơ nghiệm thu vào đây</t>
        </r>
      </text>
    </comment>
    <comment ref="G11" authorId="2"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2"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0"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D17"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18" authorId="2"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6" authorId="2"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27"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D39" authorId="3"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C40" authorId="2" shapeId="0">
      <text>
        <r>
          <rPr>
            <sz val="12"/>
            <color indexed="81"/>
            <rFont val="Tahoma"/>
            <family val="2"/>
          </rPr>
          <t>Ô có Name không được xóa.
Không dùng thì ẩn đi hoặc kéo ra ngoài, xuống dưới vùng in.</t>
        </r>
      </text>
    </comment>
    <comment ref="C49" authorId="0" shapeId="0">
      <text>
        <r>
          <rPr>
            <sz val="11"/>
            <color indexed="81"/>
            <rFont val="Tahoma"/>
            <family val="2"/>
          </rPr>
          <t>- Name dùng để đổ bảng dữ liệu quy cách lấy mẫu theo mẫu ngang
- Không xóa name này
- Có thể kéo thả name đến vị trí khác hoặc nếu không sử dụng có thể kéo ra ngoài vùng in
- Name này đi chung với name NTVL_STT. Vị trí name luôn nằm kế trên name NTVL_STT</t>
        </r>
      </text>
    </comment>
    <comment ref="A51" authorId="4" shapeId="0">
      <text>
        <r>
          <rPr>
            <sz val="9"/>
            <color indexed="81"/>
            <rFont val="Tahoma"/>
            <family val="2"/>
          </rPr>
          <t>LMN3</t>
        </r>
      </text>
    </comment>
    <comment ref="C52" authorId="0" shapeId="0">
      <text>
        <r>
          <rPr>
            <sz val="11"/>
            <color indexed="81"/>
            <rFont val="Tahoma"/>
            <family val="2"/>
          </rPr>
          <t>- Name dùng để đại diện cho các name trong bảng dữ liệu nội dung nghiệm thu theo mẫu cũ
- Không xóa những name trong bảng này
- Có thể kéo thả bảng đến vị trí khác hoặc nếu không sử dụng có thể kéo ra ngoài vùng in
- Bảng này đi chung với name LMTN_NSX. Vị trí bảng luôn nằm kế dưới name LMTN_NSX</t>
        </r>
      </text>
    </comment>
    <comment ref="V52" authorId="0" shapeId="0">
      <text>
        <r>
          <rPr>
            <sz val="11"/>
            <color indexed="81"/>
            <rFont val="Tahoma"/>
            <family val="2"/>
          </rPr>
          <t>Trong trường hợp bạn không muốn đổ ngày lấy mẫu mà muốn đổ ngày khác, ví dụ ngày lấy kết quả. Bạn chỉ cần để giá trị comment tại ô này là name tương ứng với cột ngày lấy kết quả đó ở sheet danh mục công việc (DMVL_LM_KQ)</t>
        </r>
      </text>
    </comment>
    <comment ref="C53" authorId="0" shapeId="0">
      <text>
        <r>
          <rPr>
            <sz val="11"/>
            <color indexed="81"/>
            <rFont val="Tahoma"/>
            <family val="2"/>
          </rPr>
          <t>Không được xóa dòng này</t>
        </r>
      </text>
    </comment>
    <comment ref="D59" authorId="0" shapeId="0">
      <text>
        <r>
          <rPr>
            <sz val="11"/>
            <color indexed="81"/>
            <rFont val="Tahoma"/>
            <family val="2"/>
          </rPr>
          <t>Nhập dữ liệu ý kiến khác ở cột AA-AC sheet Danh mục NT vật liệu. 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A65" authorId="5" shapeId="0">
      <text>
        <r>
          <rPr>
            <sz val="9"/>
            <color indexed="81"/>
            <rFont val="Tahoma"/>
            <family val="2"/>
          </rPr>
          <t>CHUKY_BEGIN</t>
        </r>
      </text>
    </comment>
    <comment ref="C65"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PR_NTVL. Vị trí name không được nằm dưới name PR_NTVL</t>
        </r>
      </text>
    </comment>
    <comment ref="A70" authorId="5" shapeId="0">
      <text>
        <r>
          <rPr>
            <sz val="9"/>
            <color indexed="81"/>
            <rFont val="Tahoma"/>
            <family val="2"/>
          </rPr>
          <t>CHUKY_END</t>
        </r>
      </text>
    </comment>
    <comment ref="C74"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PR_NTVL2. Vị trí name không được nằm trước name PR_NTVL2</t>
        </r>
      </text>
    </comment>
  </commentList>
</comments>
</file>

<file path=xl/comments30.xml><?xml version="1.0" encoding="utf-8"?>
<comments xmlns="http://schemas.openxmlformats.org/spreadsheetml/2006/main">
  <authors>
    <author>Vũ Minh Hoàn</author>
  </authors>
  <commentList>
    <comment ref="A10" authorId="0" shapeId="0">
      <text>
        <r>
          <rPr>
            <sz val="9"/>
            <color indexed="81"/>
            <rFont val="Tahoma"/>
            <family val="2"/>
          </rPr>
          <t>END</t>
        </r>
      </text>
    </comment>
  </commentList>
</comments>
</file>

<file path=xl/comments31.xml><?xml version="1.0" encoding="utf-8"?>
<comments xmlns="http://schemas.openxmlformats.org/spreadsheetml/2006/main">
  <authors>
    <author>LEO</author>
  </authors>
  <commentList>
    <comment ref="A15" authorId="0" shapeId="0">
      <text>
        <r>
          <rPr>
            <b/>
            <sz val="9"/>
            <color indexed="81"/>
            <rFont val="Tahoma"/>
            <family val="2"/>
          </rPr>
          <t>END</t>
        </r>
      </text>
    </comment>
  </commentList>
</comments>
</file>

<file path=xl/comments32.xml><?xml version="1.0" encoding="utf-8"?>
<comments xmlns="http://schemas.openxmlformats.org/spreadsheetml/2006/main">
  <authors>
    <author>LEOGXD</author>
    <author>LEO</author>
    <author>9Slide</author>
  </authors>
  <commentList>
    <comment ref="F5" authorId="0" shapeId="0">
      <text>
        <r>
          <rPr>
            <sz val="11"/>
            <color indexed="81"/>
            <rFont val="Tahoma"/>
            <family val="2"/>
          </rPr>
          <t>Sử dụng để phân biệt từng đợt thanh toán khi xuất dữ liệu hoặc in hồ sơ theo đợt thanh toán</t>
        </r>
        <r>
          <rPr>
            <sz val="9"/>
            <color indexed="81"/>
            <rFont val="Tahoma"/>
            <family val="2"/>
          </rPr>
          <t xml:space="preserve">
</t>
        </r>
      </text>
    </comment>
    <comment ref="Y5" authorId="1" shapeId="0">
      <text>
        <r>
          <rPr>
            <sz val="11"/>
            <color indexed="81"/>
            <rFont val="Tahoma"/>
            <family val="2"/>
          </rPr>
          <t>Không được chỉnh sửa dữ liệu cột này</t>
        </r>
      </text>
    </comment>
    <comment ref="A19" authorId="2" shapeId="0">
      <text>
        <r>
          <rPr>
            <sz val="9"/>
            <color indexed="81"/>
            <rFont val="Tahoma"/>
            <family val="2"/>
          </rPr>
          <t>END</t>
        </r>
      </text>
    </comment>
  </commentList>
</comments>
</file>

<file path=xl/comments33.xml><?xml version="1.0" encoding="utf-8"?>
<comments xmlns="http://schemas.openxmlformats.org/spreadsheetml/2006/main">
  <authors>
    <author>LEOGXD</author>
    <author>The Anh</author>
  </authors>
  <commentList>
    <comment ref="AD5" authorId="0" shapeId="0">
      <text>
        <r>
          <rPr>
            <sz val="11"/>
            <color indexed="81"/>
            <rFont val="Tahoma"/>
            <family val="2"/>
          </rPr>
          <t>Đây là thứ tự phiếu kiểm tra thứ (i) trong tổng số N lần kiểm tra</t>
        </r>
      </text>
    </comment>
    <comment ref="G11" authorId="0" shapeId="0">
      <text>
        <r>
          <rPr>
            <sz val="11"/>
            <color indexed="81"/>
            <rFont val="Tahoma"/>
            <family val="2"/>
          </rPr>
          <t xml:space="preserve">- Name dùng để đổ dữ liệu hạng mục tương ứng
- Không xóa name này
- Có thể kéo thả name đến vị trí khác hoặc nếu không sử dụng có thể ẩn đi hoặc kéo ra ngoài vùng in
</t>
        </r>
      </text>
    </comment>
    <comment ref="D15" authorId="0"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D16"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17" authorId="0"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5" authorId="0"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26"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D34" authorId="0"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C51" authorId="0" shapeId="0">
      <text>
        <r>
          <rPr>
            <sz val="11"/>
            <color indexed="81"/>
            <rFont val="Tahoma"/>
            <family val="2"/>
          </rPr>
          <t>- Name dùng để đại diện cho các name trong bảng dữ liệu khối lượng thực hiện
- Không xóa những name trong bảng này
- Có thể kéo thả bảng đến vị trí khác hoặc nếu không sử dụng có thể kéo ra ngoài vùng in</t>
        </r>
      </text>
    </comment>
    <comment ref="C53" authorId="0" shapeId="0">
      <text>
        <r>
          <rPr>
            <sz val="11"/>
            <color indexed="81"/>
            <rFont val="Tahoma"/>
            <family val="2"/>
          </rPr>
          <t>Không được xóa dòng này</t>
        </r>
      </text>
    </comment>
    <comment ref="C54" authorId="0" shapeId="0">
      <text>
        <r>
          <rPr>
            <sz val="11"/>
            <color indexed="81"/>
            <rFont val="Tahoma"/>
            <family val="2"/>
          </rPr>
          <t>- Name xác định vị trí phát sinh hợp đồng trong bảng khối lượng thực hiện
- Không xóa hoặc di chuyển đến vị trí khác</t>
        </r>
      </text>
    </comment>
    <comment ref="D57" authorId="0" shapeId="0">
      <text>
        <r>
          <rPr>
            <sz val="11"/>
            <color indexed="81"/>
            <rFont val="Tahoma"/>
            <family val="2"/>
          </rPr>
          <t>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C66"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PR_NTNBGD. Vị trí name không được nằm dưới name PR_NTNBGD</t>
        </r>
      </text>
    </comment>
    <comment ref="A68" authorId="1" shapeId="0">
      <text>
        <r>
          <rPr>
            <sz val="9"/>
            <color indexed="81"/>
            <rFont val="Tahoma"/>
            <family val="2"/>
          </rPr>
          <t>CHUKY_BEGIN</t>
        </r>
      </text>
    </comment>
    <comment ref="A73" authorId="1" shapeId="0">
      <text>
        <r>
          <rPr>
            <sz val="9"/>
            <color indexed="81"/>
            <rFont val="Tahoma"/>
            <family val="2"/>
          </rPr>
          <t>CHUKY_END</t>
        </r>
      </text>
    </comment>
    <comment ref="C73"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PR_NTNBGD2. Vị trí name không được nằm trước name PR_NTNBGD2</t>
        </r>
      </text>
    </comment>
  </commentList>
</comments>
</file>

<file path=xl/comments34.xml><?xml version="1.0" encoding="utf-8"?>
<comments xmlns="http://schemas.openxmlformats.org/spreadsheetml/2006/main">
  <authors>
    <author>LEOGXD</author>
    <author>Hướng dẫn sử dụng QLCL GXD</author>
    <author>Admin</author>
    <author>The Anh</author>
    <author>LEO</author>
  </authors>
  <commentList>
    <comment ref="AD5" authorId="0" shapeId="0">
      <text>
        <r>
          <rPr>
            <sz val="11"/>
            <color indexed="81"/>
            <rFont val="Tahoma"/>
            <family val="2"/>
          </rPr>
          <t>Đây là thứ tự phiếu kiểm tra thứ (i) trong tổng số N lần kiểm tra</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D19" authorId="0"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D20"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J22" authorId="2"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A25" authorId="3" shapeId="0">
      <text>
        <r>
          <rPr>
            <sz val="9"/>
            <color indexed="81"/>
            <rFont val="Tahoma"/>
            <family val="2"/>
          </rPr>
          <t>CHUKY_BEGIN</t>
        </r>
      </text>
    </comment>
    <comment ref="C25" authorId="4"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PR_YCGD. Vị trí name không được nằm dưới name PR_YCGD</t>
        </r>
      </text>
    </comment>
    <comment ref="A30" authorId="3" shapeId="0">
      <text>
        <r>
          <rPr>
            <sz val="9"/>
            <color indexed="81"/>
            <rFont val="Tahoma"/>
            <family val="2"/>
          </rPr>
          <t>CHUKY_END</t>
        </r>
      </text>
    </comment>
    <comment ref="C30"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PR_YCGD2. Vị trí name không được nằm trước name PR_YCGD2</t>
        </r>
      </text>
    </comment>
  </commentList>
</comments>
</file>

<file path=xl/comments35.xml><?xml version="1.0" encoding="utf-8"?>
<comments xmlns="http://schemas.openxmlformats.org/spreadsheetml/2006/main">
  <authors>
    <author>LEOGXD</author>
    <author>Hi</author>
    <author>Hướng dẫn sử dụng QLCL GXD</author>
    <author>LEO</author>
    <author>The Anh</author>
  </authors>
  <commentList>
    <comment ref="AD5" authorId="0" shapeId="0">
      <text>
        <r>
          <rPr>
            <sz val="11"/>
            <color indexed="81"/>
            <rFont val="Tahoma"/>
            <family val="2"/>
          </rPr>
          <t>Đây là thứ tự phiếu kiểm tra thứ (i) trong tổng số N lần kiểm tra</t>
        </r>
      </text>
    </comment>
    <comment ref="AE5" authorId="1" shapeId="0">
      <text>
        <r>
          <rPr>
            <sz val="11"/>
            <color indexed="81"/>
            <rFont val="Tahoma"/>
            <family val="2"/>
          </rPr>
          <t>Bạn có thể nhập trực tiếp mã hồ sơ nghiệm thu vào đây</t>
        </r>
      </text>
    </comment>
    <comment ref="G11" authorId="2"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D15" authorId="0"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D16"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17" authorId="3"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5" authorId="3"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26"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D37" authorId="3"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C57" authorId="0" shapeId="0">
      <text>
        <r>
          <rPr>
            <sz val="11"/>
            <color indexed="81"/>
            <rFont val="Tahoma"/>
            <family val="2"/>
          </rPr>
          <t>- Name dùng để đại diện cho các name trong bảng dữ liệu khối lượng thực hiện
- Không xóa những name trong bảng này
- Có thể kéo thả bảng đến vị trí khác hoặc nếu không sử dụng có thể kéo ra ngoài vùng in</t>
        </r>
      </text>
    </comment>
    <comment ref="C59" authorId="0" shapeId="0">
      <text>
        <r>
          <rPr>
            <sz val="11"/>
            <color indexed="81"/>
            <rFont val="Tahoma"/>
            <family val="2"/>
          </rPr>
          <t>Không được xóa dòng này</t>
        </r>
      </text>
    </comment>
    <comment ref="C60" authorId="0" shapeId="0">
      <text>
        <r>
          <rPr>
            <sz val="11"/>
            <color indexed="81"/>
            <rFont val="Tahoma"/>
            <family val="2"/>
          </rPr>
          <t>- Name xác định vị trí phát sinh hợp đồng trong bảng khối lượng thực hiện
- Không xóa hoặc di chuyển đến vị trí khác</t>
        </r>
      </text>
    </comment>
    <comment ref="D63" authorId="0" shapeId="0">
      <text>
        <r>
          <rPr>
            <sz val="11"/>
            <color indexed="81"/>
            <rFont val="Tahoma"/>
            <family val="2"/>
          </rPr>
          <t>Nhập dữ liệu ý kiến khác ở cột O sheet Danh mục NT giai đoạn. 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C71"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PR_NTGD. Vị trí name không được nằm dưới name PR_NTGD</t>
        </r>
      </text>
    </comment>
    <comment ref="A73" authorId="4" shapeId="0">
      <text>
        <r>
          <rPr>
            <sz val="9"/>
            <color indexed="81"/>
            <rFont val="Tahoma"/>
            <family val="2"/>
          </rPr>
          <t>CHUKY_BEGIN</t>
        </r>
      </text>
    </comment>
    <comment ref="A78" authorId="4" shapeId="0">
      <text>
        <r>
          <rPr>
            <sz val="9"/>
            <color indexed="81"/>
            <rFont val="Tahoma"/>
            <family val="2"/>
          </rPr>
          <t>CHUKY_END</t>
        </r>
      </text>
    </comment>
    <comment ref="C82"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PR_NTGD2. Vị trí name không được nằm trước name PR_NTGD2</t>
        </r>
      </text>
    </comment>
  </commentList>
</comments>
</file>

<file path=xl/comments36.xml><?xml version="1.0" encoding="utf-8"?>
<comments xmlns="http://schemas.openxmlformats.org/spreadsheetml/2006/main">
  <authors>
    <author>LEOGXD</author>
    <author>Hướng dẫn sử dụng QLCL GXD</author>
  </authors>
  <commentLis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37.xml><?xml version="1.0" encoding="utf-8"?>
<comments xmlns="http://schemas.openxmlformats.org/spreadsheetml/2006/main">
  <authors>
    <author>LEOGXD</author>
  </authors>
  <commentList>
    <comment ref="A13" authorId="0" shapeId="0">
      <text>
        <r>
          <rPr>
            <sz val="9"/>
            <color indexed="81"/>
            <rFont val="Tahoma"/>
            <family val="2"/>
          </rPr>
          <t>END</t>
        </r>
      </text>
    </comment>
  </commentList>
</comments>
</file>

<file path=xl/comments38.xml><?xml version="1.0" encoding="utf-8"?>
<comments xmlns="http://schemas.openxmlformats.org/spreadsheetml/2006/main">
  <authors>
    <author>Hướng dẫn sử dụng QLCL GXD</author>
  </authors>
  <commentLis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0"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39.xml><?xml version="1.0" encoding="utf-8"?>
<comments xmlns="http://schemas.openxmlformats.org/spreadsheetml/2006/main">
  <authors>
    <author>Hướng dẫn sử dụng QLCL GXD</author>
  </authors>
  <commentLis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0"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40.xml><?xml version="1.0" encoding="utf-8"?>
<comments xmlns="http://schemas.openxmlformats.org/spreadsheetml/2006/main">
  <authors>
    <author>Hướng dẫn sử dụng QLCL GXD</author>
  </authors>
  <commentLis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0"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41.xml><?xml version="1.0" encoding="utf-8"?>
<comments xmlns="http://schemas.openxmlformats.org/spreadsheetml/2006/main">
  <authors>
    <author>Hướng dẫn sử dụng QLCL GXD</author>
  </authors>
  <commentLis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0"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42.xml><?xml version="1.0" encoding="utf-8"?>
<comments xmlns="http://schemas.openxmlformats.org/spreadsheetml/2006/main">
  <authors>
    <author>Hướng dẫn sử dụng QLCL GXD</author>
  </authors>
  <commentLis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0"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43.xml><?xml version="1.0" encoding="utf-8"?>
<comments xmlns="http://schemas.openxmlformats.org/spreadsheetml/2006/main">
  <authors>
    <author>Hướng dẫn sử dụng QLCL GXD</author>
  </authors>
  <commentLis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0"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44.xml><?xml version="1.0" encoding="utf-8"?>
<comments xmlns="http://schemas.openxmlformats.org/spreadsheetml/2006/main">
  <authors>
    <author>LEOGXD</author>
  </authors>
  <commentList>
    <comment ref="A13" authorId="0" shapeId="0">
      <text>
        <r>
          <rPr>
            <sz val="9"/>
            <color indexed="81"/>
            <rFont val="Tahoma"/>
            <family val="2"/>
          </rPr>
          <t>END</t>
        </r>
      </text>
    </comment>
  </commentList>
</comments>
</file>

<file path=xl/comments45.xml><?xml version="1.0" encoding="utf-8"?>
<comments xmlns="http://schemas.openxmlformats.org/spreadsheetml/2006/main">
  <authors>
    <author>LEOGXD</author>
    <author>Truongcom</author>
  </authors>
  <commentList>
    <comment ref="E8" authorId="0" shapeId="0">
      <text>
        <r>
          <rPr>
            <sz val="11"/>
            <color indexed="81"/>
            <rFont val="Tahoma"/>
            <family val="2"/>
          </rPr>
          <t>Nhập ngày bắt đầu
dd/mm/yyyy</t>
        </r>
      </text>
    </comment>
    <comment ref="B13" authorId="1" shapeId="0">
      <text>
        <r>
          <rPr>
            <b/>
            <sz val="9"/>
            <color indexed="81"/>
            <rFont val="Tahoma"/>
            <family val="2"/>
          </rPr>
          <t>END</t>
        </r>
      </text>
    </comment>
  </commentList>
</comments>
</file>

<file path=xl/comments46.xml><?xml version="1.0" encoding="utf-8"?>
<comments xmlns="http://schemas.openxmlformats.org/spreadsheetml/2006/main">
  <authors>
    <author>The Anh</author>
  </authors>
  <commentList>
    <comment ref="B30" authorId="0" shapeId="0">
      <text>
        <r>
          <rPr>
            <b/>
            <sz val="9"/>
            <color indexed="81"/>
            <rFont val="Tahoma"/>
            <family val="2"/>
          </rPr>
          <t>END</t>
        </r>
      </text>
    </comment>
  </commentList>
</comments>
</file>

<file path=xl/comments47.xml><?xml version="1.0" encoding="utf-8"?>
<comments xmlns="http://schemas.openxmlformats.org/spreadsheetml/2006/main">
  <authors>
    <author>LEOGXD</author>
  </authors>
  <commentList>
    <comment ref="Q2" authorId="0" shapeId="0">
      <text>
        <r>
          <rPr>
            <sz val="11"/>
            <color indexed="81"/>
            <rFont val="Tahoma"/>
            <family val="2"/>
          </rPr>
          <t>- Vị trí chứa name xác định ngày bắt đầu ghi nhật ký
- Có thể nhập trực tiếp ngày bắt đầu vào đây
- Bạn không được xóa name này</t>
        </r>
      </text>
    </comment>
    <comment ref="R2" authorId="0" shapeId="0">
      <text>
        <r>
          <rPr>
            <sz val="11"/>
            <color indexed="81"/>
            <rFont val="Tahoma"/>
            <family val="2"/>
          </rPr>
          <t>- Vị trí chứa name xác định ngày kết thúc ghi nhật ký
- Có thể nhập trực tiếp ngày bắt đầu vào đây
- Bạn không được xóa name này</t>
        </r>
      </text>
    </comment>
    <comment ref="J3" authorId="0" shapeId="0">
      <text>
        <r>
          <rPr>
            <sz val="11"/>
            <color indexed="81"/>
            <rFont val="Tahoma"/>
            <family val="2"/>
          </rPr>
          <t>- Vị trí chứa name không xóa
- Ngày thi công thứ N (Sau khi đã trừ đi các ngày bỏ qua) trong tổng số ngày ghi nhật ký thi công. 
- Nếu bạn không muốn sử dụng có thể kéo thả ra ngoài vùng in</t>
        </r>
      </text>
    </comment>
    <comment ref="Q4" authorId="0" shapeId="0">
      <text>
        <r>
          <rPr>
            <sz val="11"/>
            <color indexed="81"/>
            <rFont val="Tahoma"/>
            <family val="2"/>
          </rPr>
          <t>- Vị trí chứa name xác định ngày ghi nhật ký. 
- Bạn không được phép xóa name này. 
- Nhấn spin hoặc nhập trực tiếp để thay đổi giá trị ngày</t>
        </r>
      </text>
    </comment>
    <comment ref="R4" authorId="0" shapeId="0">
      <text>
        <r>
          <rPr>
            <sz val="11"/>
            <color indexed="81"/>
            <rFont val="Tahoma"/>
            <family val="2"/>
          </rPr>
          <t>- Vị trí chứa name - Ngày thứ N trong tổng số ngày ghi nhật ký thi công. 
- Bạn không được xóa name này.</t>
        </r>
      </text>
    </comment>
    <comment ref="C11" authorId="0" shapeId="0">
      <text>
        <r>
          <rPr>
            <sz val="11"/>
            <color indexed="81"/>
            <rFont val="Tahoma"/>
            <family val="2"/>
          </rPr>
          <t>- Vị trí chứa name không xóa. Nếu không sử dụng bạn có thể ẩn đi hoặc kéo ra ngoài vùng in</t>
        </r>
      </text>
    </comment>
    <comment ref="C20" authorId="0" shapeId="0">
      <text>
        <r>
          <rPr>
            <sz val="11"/>
            <color indexed="81"/>
            <rFont val="Tahoma"/>
            <family val="2"/>
          </rPr>
          <t>- Bảng chứa name không xóa. Nếu không sử dụng bạn có thể ẩn đi hoặc kéo ra ngoài vùng in</t>
        </r>
      </text>
    </comment>
    <comment ref="C27" authorId="0" shapeId="0">
      <text>
        <r>
          <rPr>
            <sz val="11"/>
            <color indexed="81"/>
            <rFont val="Tahoma"/>
            <family val="2"/>
          </rPr>
          <t>- Bảng chứa name không xóa. Nếu không sử dụng bạn có thể ẩn đi hoặc kéo ra ngoài vùng in</t>
        </r>
      </text>
    </comment>
    <comment ref="C33" authorId="0" shapeId="0">
      <text>
        <r>
          <rPr>
            <sz val="11"/>
            <color indexed="81"/>
            <rFont val="Tahoma"/>
            <family val="2"/>
          </rPr>
          <t>- Bảng chứa name không xóa. Nếu không sử dụng bạn có thể ẩn đi hoặc kéo ra ngoài vùng in</t>
        </r>
      </text>
    </comment>
    <comment ref="C39" authorId="0" shapeId="0">
      <text>
        <r>
          <rPr>
            <sz val="11"/>
            <color indexed="81"/>
            <rFont val="Tahoma"/>
            <family val="2"/>
          </rPr>
          <t>- Bảng chứa name không xóa. Nếu không sử dụng bạn có thể ẩn đi hoặc kéo ra ngoài vùng in</t>
        </r>
      </text>
    </comment>
    <comment ref="F45" authorId="0" shapeId="0">
      <text>
        <r>
          <rPr>
            <sz val="11"/>
            <color indexed="81"/>
            <rFont val="Tahoma"/>
            <family val="2"/>
          </rPr>
          <t>- Vị trí chứa name không xóa. Nếu không sử dụng bạn có thể ẩn đi hoặc kéo ra ngoài vùng in</t>
        </r>
      </text>
    </comment>
    <comment ref="K45" authorId="0" shapeId="0">
      <text>
        <r>
          <rPr>
            <sz val="11"/>
            <color indexed="81"/>
            <rFont val="Tahoma"/>
            <family val="2"/>
          </rPr>
          <t>- Vị trí chứa name không xóa. Nếu không sử dụng bạn có thể ẩn đi hoặc kéo ra ngoài vùng in</t>
        </r>
      </text>
    </comment>
    <comment ref="C52" authorId="0" shapeId="0">
      <text>
        <r>
          <rPr>
            <sz val="11"/>
            <color indexed="81"/>
            <rFont val="Tahoma"/>
            <family val="2"/>
          </rPr>
          <t>- Bảng chứa name không xóa. Nếu không sử dụng bạn có thể ẩn đi hoặc kéo ra ngoài vùng in</t>
        </r>
      </text>
    </comment>
    <comment ref="C59" authorId="0" shapeId="0">
      <text>
        <r>
          <rPr>
            <sz val="11"/>
            <color indexed="81"/>
            <rFont val="Tahoma"/>
            <family val="2"/>
          </rPr>
          <t>- Bảng chứa name không xóa. Nếu không sử dụng bạn có thể ẩn đi hoặc kéo ra ngoài vùng in</t>
        </r>
      </text>
    </comment>
    <comment ref="C66" authorId="0" shapeId="0">
      <text>
        <r>
          <rPr>
            <sz val="11"/>
            <color indexed="81"/>
            <rFont val="Tahoma"/>
            <family val="2"/>
          </rPr>
          <t>- Bảng chứa name không xóa. Nếu không sử dụng bạn có thể ẩn đi hoặc kéo ra ngoài vùng in</t>
        </r>
      </text>
    </comment>
    <comment ref="C72" authorId="0" shapeId="0">
      <text>
        <r>
          <rPr>
            <sz val="11"/>
            <color indexed="81"/>
            <rFont val="Tahoma"/>
            <family val="2"/>
          </rPr>
          <t>- Bảng chứa name không xóa. Nếu không sử dụng bạn có thể ẩn đi hoặc kéo ra ngoài vùng in</t>
        </r>
      </text>
    </comment>
    <comment ref="C77" authorId="0" shapeId="0">
      <text>
        <r>
          <rPr>
            <sz val="11"/>
            <color indexed="81"/>
            <rFont val="Tahoma"/>
            <family val="2"/>
          </rPr>
          <t>- Vị trí chứa name không xóa. Nếu không sử dụng bạn có thể ẩn đi hoặc kéo ra ngoài vùng in</t>
        </r>
      </text>
    </comment>
    <comment ref="C82" authorId="0" shapeId="0">
      <text>
        <r>
          <rPr>
            <sz val="11"/>
            <color indexed="81"/>
            <rFont val="Tahoma"/>
            <family val="2"/>
          </rPr>
          <t>- Vị trí chứa name đổ dữ liệu hình ảnh đính kèm (nếu có)
- Không xóa name này.
- Nếu không muốn sử dụng có thể ẩn đi hoặc di chuyển ra ngoài vùng in
- Bạn có thể kéo chuột chọn vùng để chèn ảnh (Ví dụ vùng chọn là màu xanh dương như dưới), mỗi vùng chọn sẽ hiển thị 1 ảnh. Bạn có thể chèn thêm dòng và chèn vào 1 hoặc nhiều ảnh</t>
        </r>
      </text>
    </comment>
    <comment ref="C93"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NKY_END. Vị trí name không được nằm trước name NKY_END</t>
        </r>
      </text>
    </comment>
    <comment ref="C99"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NKY_END2. Vị trí name không được nằm trước name NKY_END2</t>
        </r>
      </text>
    </comment>
  </commentList>
</comments>
</file>

<file path=xl/comments48.xml><?xml version="1.0" encoding="utf-8"?>
<comments xmlns="http://schemas.openxmlformats.org/spreadsheetml/2006/main">
  <authors>
    <author>LEOGXD</author>
    <author>The Anh Nguyen</author>
  </authors>
  <commentList>
    <comment ref="Q2" authorId="0" shapeId="0">
      <text>
        <r>
          <rPr>
            <sz val="11"/>
            <color indexed="81"/>
            <rFont val="Tahoma"/>
            <family val="2"/>
          </rPr>
          <t>- Vị trí chứa name xác định ngày bắt đầu ghi nhật ký
- Có thể nhập trực tiếp ngày bắt đầu vào đây
- Bạn không được xóa name này</t>
        </r>
      </text>
    </comment>
    <comment ref="R2" authorId="0" shapeId="0">
      <text>
        <r>
          <rPr>
            <sz val="11"/>
            <color indexed="81"/>
            <rFont val="Tahoma"/>
            <family val="2"/>
          </rPr>
          <t>- Vị trí chứa name xác định ngày kết thúc ghi nhật ký
- Có thể nhập trực tiếp ngày bắt đầu vào đây
- Bạn không được xóa name này</t>
        </r>
      </text>
    </comment>
    <comment ref="J3" authorId="0" shapeId="0">
      <text>
        <r>
          <rPr>
            <sz val="11"/>
            <color indexed="81"/>
            <rFont val="Tahoma"/>
            <family val="2"/>
          </rPr>
          <t>- Vị trí chứa name không xóa
- Ngày thi công thứ N (Sau khi đã trừ đi các ngày bỏ qua) trong tổng số ngày ghi nhật ký thi công. 
- Nếu bạn không muốn sử dụng có thể kéo thả ra ngoài vùng in</t>
        </r>
      </text>
    </comment>
    <comment ref="Q4" authorId="0" shapeId="0">
      <text>
        <r>
          <rPr>
            <sz val="11"/>
            <color indexed="81"/>
            <rFont val="Tahoma"/>
            <family val="2"/>
          </rPr>
          <t>- Vị trí chứa name xác định ngày ghi nhật ký. 
- Bạn không được phép xóa name này. 
- Nhấn spin hoặc nhập trực tiếp để thay đổi giá trị ngày</t>
        </r>
      </text>
    </comment>
    <comment ref="R4" authorId="0" shapeId="0">
      <text>
        <r>
          <rPr>
            <sz val="11"/>
            <color indexed="81"/>
            <rFont val="Tahoma"/>
            <family val="2"/>
          </rPr>
          <t>- Vị trí chứa name - Ngày thứ N trong tổng số ngày ghi nhật ký thi công. 
- Bạn không được xóa name này.</t>
        </r>
      </text>
    </comment>
    <comment ref="E8" authorId="0" shapeId="0">
      <text>
        <r>
          <rPr>
            <sz val="11"/>
            <color indexed="81"/>
            <rFont val="Tahoma"/>
            <family val="2"/>
          </rPr>
          <t>- Vị trí chứa name thời tiết.
- Không được xóa name này.
- Nếu không sử dụng có thể ẩn đi hoặc kéo ra ngoài vùng in</t>
        </r>
      </text>
    </comment>
    <comment ref="C9" authorId="0" shapeId="0">
      <text>
        <r>
          <rPr>
            <sz val="11"/>
            <color indexed="81"/>
            <rFont val="Tahoma"/>
            <family val="2"/>
          </rPr>
          <t>- Vị trí chứa name thời tiết.
- Không được xóa name này.
- Nếu không sử dụng có thể ẩn đi hoặc kéo ra ngoài vùng in</t>
        </r>
      </text>
    </comment>
    <comment ref="E9" authorId="0" shapeId="0">
      <text>
        <r>
          <rPr>
            <sz val="11"/>
            <color indexed="81"/>
            <rFont val="Tahoma"/>
            <family val="2"/>
          </rPr>
          <t xml:space="preserve">Có thể thêm bớt các giá trị tùy chọn bằng cách trên thanh MenuRibbon / Data / Data Validation -&gt; Thay đổi </t>
        </r>
        <r>
          <rPr>
            <u/>
            <sz val="11"/>
            <color indexed="81"/>
            <rFont val="Tahoma"/>
            <family val="2"/>
          </rPr>
          <t>S</t>
        </r>
        <r>
          <rPr>
            <sz val="11"/>
            <color indexed="81"/>
            <rFont val="Tahoma"/>
            <family val="2"/>
          </rPr>
          <t>ource: ...</t>
        </r>
      </text>
    </comment>
    <comment ref="C15" authorId="0" shapeId="0">
      <text>
        <r>
          <rPr>
            <sz val="11"/>
            <color indexed="81"/>
            <rFont val="Tahoma"/>
            <family val="2"/>
          </rPr>
          <t xml:space="preserve">- Vị trí chứa name đổ dữ liệu nội dung nhân lực: </t>
        </r>
        <r>
          <rPr>
            <i/>
            <sz val="11"/>
            <color indexed="81"/>
            <rFont val="Tahoma"/>
            <family val="2"/>
          </rPr>
          <t>Liệt kê toàn bộ nhân lực thực tế làm việc tại công trường gồm cán bộ, công nhân của đơn vị thi công và bên thứ 3 đến công trường</t>
        </r>
        <r>
          <rPr>
            <sz val="11"/>
            <color indexed="81"/>
            <rFont val="Tahoma"/>
            <family val="2"/>
          </rPr>
          <t xml:space="preserve">
- Không được xóa name này.
- Nếu không sử dụng có thể ẩn đi hoặc kéo ra ngoài vùng in
- Mặc định sẽ hiển thị 2 dòng nội dung nếu không có dữ liệu
- Bạn có thể thay đổi số dòng hiển thị mặc định bằng cách comment số dòng vào ô này. Ví dụ 5 dòng bạn nhập comment "5"</t>
        </r>
      </text>
    </comment>
    <comment ref="C18" authorId="0" shapeId="0">
      <text>
        <r>
          <rPr>
            <sz val="11"/>
            <color indexed="81"/>
            <rFont val="Tahoma"/>
            <family val="2"/>
          </rPr>
          <t>- Vị trí chứa name đổ dữ liệu bảng chi tiết nhân lực.
- Không được thay đổi định dạng khung của bảng này.
- Không được xóa name này. Nếu không sử dụng có thể ẩn đi hoặc kéo ra ngoài vùng in</t>
        </r>
      </text>
    </comment>
    <comment ref="D18" authorId="0" shapeId="0">
      <text>
        <r>
          <rPr>
            <sz val="11"/>
            <color indexed="81"/>
            <rFont val="Tahoma"/>
            <family val="2"/>
          </rPr>
          <t>- Vị trí chứa name không xóa.
- Bạn có thể thay đổi tiêu đề cột và nội dung tương ứng bên dưới
- Nếu không sử dụng có thể kéo ra ngoài vùng in</t>
        </r>
      </text>
    </comment>
    <comment ref="C23" authorId="0" shapeId="0">
      <text>
        <r>
          <rPr>
            <sz val="11"/>
            <color indexed="81"/>
            <rFont val="Tahoma"/>
            <family val="2"/>
          </rPr>
          <t xml:space="preserve">- Vị trí chứa name đổ dữ liệu nội dung thiết bị thi công: </t>
        </r>
        <r>
          <rPr>
            <i/>
            <sz val="11"/>
            <color indexed="81"/>
            <rFont val="Tahoma"/>
            <family val="2"/>
          </rPr>
          <t>Liệt kê thiết bị hiện tại có tại công trường và thiết bị đưa vào sử dụng</t>
        </r>
        <r>
          <rPr>
            <sz val="11"/>
            <color indexed="81"/>
            <rFont val="Tahoma"/>
            <family val="2"/>
          </rPr>
          <t>.
- Không được xóa name này. Nếu không sử dụng có thể ẩn đi hoặc kéo ra ngoài vùng in
- Mặc định sẽ hiển thị 1 dòng nội dung nếu không có dữ liệu
- Bạn có thể thay đổi số dòng hiển thị mặc định bằng cách comment số dòng vào ô này. Ví dụ 0 dòng bạn nhập comment "0"</t>
        </r>
      </text>
    </comment>
    <comment ref="C26" authorId="0" shapeId="0">
      <text>
        <r>
          <rPr>
            <sz val="11"/>
            <color indexed="81"/>
            <rFont val="Tahoma"/>
            <family val="2"/>
          </rPr>
          <t>- Vị trí chứa name đổ dữ liệu bảng chi tiết thiết bị thi công.
- Không được thay đổi định dạng khung của bảng này.
- Không được xóa name này. Nếu không sử dụng có thể ẩn đi hoặc kéo ra ngoài vùng in.</t>
        </r>
      </text>
    </comment>
    <comment ref="D26" authorId="0" shapeId="0">
      <text>
        <r>
          <rPr>
            <sz val="11"/>
            <color indexed="81"/>
            <rFont val="Tahoma"/>
            <family val="2"/>
          </rPr>
          <t>- Vị trí chứa name không xóa.
- Bạn có thể thay đổi tiêu đề cột và nội dung tương ứng bên dưới
- Nếu không sử dụng có thể kéo ra ngoài vùng in</t>
        </r>
      </text>
    </comment>
    <comment ref="D31" authorId="1" shapeId="0">
      <text>
        <r>
          <rPr>
            <sz val="11"/>
            <color indexed="81"/>
            <rFont val="Tahoma"/>
            <family val="2"/>
          </rPr>
          <t>Mô tả công việc xây dựng hàng ngày trên công trường; các sự cố, hư hỏng và các vấn đề phát sinh khác trong quá trình thi công xây dựng công trình</t>
        </r>
      </text>
    </comment>
    <comment ref="C32" authorId="0" shapeId="0">
      <text>
        <r>
          <rPr>
            <sz val="11"/>
            <color indexed="81"/>
            <rFont val="Tahoma"/>
            <family val="2"/>
          </rPr>
          <t>- Vị trí chứa name đổ dữ liệu nhật ký lấy mẫu thí nghiệm (HK_A) được xác định bằng ngày lấy mẫu vật liệu và công việc
- Không xóa name này. Có thể thay đổi vị trí các name cho nhau. Nếu không sử dụng có thể ẩn đi</t>
        </r>
      </text>
    </comment>
    <comment ref="C34" authorId="0" shapeId="0">
      <text>
        <r>
          <rPr>
            <sz val="11"/>
            <color indexed="81"/>
            <rFont val="Tahoma"/>
            <family val="2"/>
          </rPr>
          <t>- Vị trí chứa name đổ dữ liệu nhật ký công việc đang thi công (HK_B) được xác định là ngày nằm giữa 2 ngày bắt đầu và kết thúc ghi nhật ký
- Không xóa name này. Có thể thay đổi vị trí các name cho nhau. Nếu không sử dụng có thể ẩn đi</t>
        </r>
      </text>
    </comment>
    <comment ref="C36" authorId="0" shapeId="0">
      <text>
        <r>
          <rPr>
            <sz val="11"/>
            <color indexed="81"/>
            <rFont val="Tahoma"/>
            <family val="2"/>
          </rPr>
          <t>- Vị trí chứa name đổ dữ liệu nhật ký nghiệm thu công việc (HK_C) được xác định bằng ngày nghiệm thu công việc
- Không xóa name này. Có thể thay đổi vị trí các name cho nhau. Nếu không sử dụng có thể ẩn đi</t>
        </r>
      </text>
    </comment>
    <comment ref="C38" authorId="0" shapeId="0">
      <text>
        <r>
          <rPr>
            <sz val="11"/>
            <color indexed="81"/>
            <rFont val="Tahoma"/>
            <family val="2"/>
          </rPr>
          <t>- Vị trí chứa name đổ dữ liệu nhật ký nghiệm thu vật liệu (HK_D) được xác định bằng ngày nghiệm thu vật liệu
- Không xóa name này. Có thể thay đổi vị trí các name cho nhau. Nếu không sử dụng có thể ẩn đi</t>
        </r>
      </text>
    </comment>
    <comment ref="C40" authorId="0" shapeId="0">
      <text>
        <r>
          <rPr>
            <sz val="11"/>
            <color indexed="81"/>
            <rFont val="Tahoma"/>
            <family val="2"/>
          </rPr>
          <t>- Vị trí chứa name đổ dữ liệu nhật ký nghiệm thu hạng mục (HK_E) được xác định bằng ngày nghiệm thu giai đoạn
- Không xóa name này. Có thể thay đổi vị trí các name cho nhau. Nếu không sử dụng có thể ẩn đi</t>
        </r>
      </text>
    </comment>
    <comment ref="C42" authorId="0" shapeId="0">
      <text>
        <r>
          <rPr>
            <sz val="11"/>
            <color indexed="81"/>
            <rFont val="Tahoma"/>
            <family val="2"/>
          </rPr>
          <t>- Vị trí chứa name giới hạn đổ dữ liệu nhật ký (HK_F)
- Không xóa name này. Name này luôn phải nằm dưới cùng so với các name cùng tiền tố trước đó (HK_ )</t>
        </r>
      </text>
    </comment>
    <comment ref="C64"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NKY_END. Vị trí name không được nằm trước name NKY_END</t>
        </r>
      </text>
    </comment>
    <comment ref="C69"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NKY_END2. Vị trí name không được nằm trước name NKY_END2</t>
        </r>
      </text>
    </comment>
  </commentList>
</comments>
</file>

<file path=xl/sharedStrings.xml><?xml version="1.0" encoding="utf-8"?>
<sst xmlns="http://schemas.openxmlformats.org/spreadsheetml/2006/main" count="15984" uniqueCount="4310">
  <si>
    <t>CÁC THÔNG TIN CHUNG</t>
  </si>
  <si>
    <t>Dự án:</t>
  </si>
  <si>
    <t>Công trình:</t>
  </si>
  <si>
    <t>Hạng mục:</t>
  </si>
  <si>
    <t>Gói thầu:</t>
  </si>
  <si>
    <t>Hợp đồng số:</t>
  </si>
  <si>
    <t>Phụ lục hợp đồng số:</t>
  </si>
  <si>
    <t>Địa điểm xây dựng</t>
  </si>
  <si>
    <t>Số 124, Nguyễn Ngọc Nại, Thanh Xuân, Hà Nội</t>
  </si>
  <si>
    <t>Tỉnh / Thành phố</t>
  </si>
  <si>
    <t>Chủ đầu tư</t>
  </si>
  <si>
    <t>Công ty CP Giá Xây Dựng</t>
  </si>
  <si>
    <t>Địa chỉ:</t>
  </si>
  <si>
    <t>Tel:</t>
  </si>
  <si>
    <t>024.35682482</t>
  </si>
  <si>
    <t>Fax:</t>
  </si>
  <si>
    <t>024.35682483</t>
  </si>
  <si>
    <t>Ông (Bà):</t>
  </si>
  <si>
    <t>Nguyễn Thế Anh</t>
  </si>
  <si>
    <t>Chức vụ:</t>
  </si>
  <si>
    <t>Giám đốc BQL</t>
  </si>
  <si>
    <t>Nguyễn Thái Anh</t>
  </si>
  <si>
    <t>Phó Giám đốc BQL</t>
  </si>
  <si>
    <t>Cán bộ BQL</t>
  </si>
  <si>
    <t>Nhà đầu tư</t>
  </si>
  <si>
    <t>Ban Quản lý dự án</t>
  </si>
  <si>
    <t>Tư vấn giám sát</t>
  </si>
  <si>
    <t>Giấy phép thành lập:</t>
  </si>
  <si>
    <t>Chứng nhận Kinh doanh:</t>
  </si>
  <si>
    <t>Chứng chỉ hành nghề:</t>
  </si>
  <si>
    <t>Phạm Hoàng Giang</t>
  </si>
  <si>
    <t>Tổng Giám đốc</t>
  </si>
  <si>
    <t>Nguyễn Trung Quân</t>
  </si>
  <si>
    <t>Phó Tổng Giám đốc</t>
  </si>
  <si>
    <t>Lê Công Thịnh</t>
  </si>
  <si>
    <t>Trần Văn Hoàng</t>
  </si>
  <si>
    <t>Nhà thầu thi công</t>
  </si>
  <si>
    <t xml:space="preserve"> Nhà thầu thi công</t>
  </si>
  <si>
    <t>Bùi Văn Nam</t>
  </si>
  <si>
    <t>Chỉ huy trưởng</t>
  </si>
  <si>
    <t>Trần Thanh Liêm</t>
  </si>
  <si>
    <t>Đơn vị thí nghiệm</t>
  </si>
  <si>
    <t>CB Thí nghiệm</t>
  </si>
  <si>
    <t>Tư vấn thiết kế</t>
  </si>
  <si>
    <t>Công ty Cổ phần Tư vấn Đầu tư Xây dựng Phát triển đô thị Hà Nội</t>
  </si>
  <si>
    <t xml:space="preserve">Giấy phép số </t>
  </si>
  <si>
    <t xml:space="preserve">Chủ nhiệm thiết kế </t>
  </si>
  <si>
    <t>Cán bộ</t>
  </si>
  <si>
    <t>Đơn vị cung cấp thiết bị</t>
  </si>
  <si>
    <t>Phòng Kỹ thuật máy tính</t>
  </si>
  <si>
    <t>Lê Hoàng Nam</t>
  </si>
  <si>
    <t>Vũ Xuân Anh</t>
  </si>
  <si>
    <t>Nguyễn Vũ Phong</t>
  </si>
  <si>
    <t>TT KÝ</t>
  </si>
  <si>
    <t>THÀNH PHẦN</t>
  </si>
  <si>
    <t>Mặc định</t>
  </si>
  <si>
    <t>Nhóm 1</t>
  </si>
  <si>
    <t>Nhóm 2</t>
  </si>
  <si>
    <t>Nhóm 3</t>
  </si>
  <si>
    <t>Nhóm N</t>
  </si>
  <si>
    <t>Ký 1</t>
  </si>
  <si>
    <t>Ký 2</t>
  </si>
  <si>
    <t>Ký 3</t>
  </si>
  <si>
    <t>Ký 4</t>
  </si>
  <si>
    <t>Ký 5</t>
  </si>
  <si>
    <t>Ký 6</t>
  </si>
  <si>
    <t>Ký N</t>
  </si>
  <si>
    <t>NGHIỆM THU NỘI BỘ VẬT LIỆU, CÔNG VIỆC</t>
  </si>
  <si>
    <t>YÊU CẦU NGHIỆM THU VẬT LIỆU, CÔNG VIỆC</t>
  </si>
  <si>
    <t>NGHIỆM THU VẬT LIỆU, CÔNG VIỆC</t>
  </si>
  <si>
    <t>NGHIỆM THU NỘI BỘ GIAI ĐOẠN</t>
  </si>
  <si>
    <t>YÊU CẦU NGHIỆM THU GIAI ĐOẠN</t>
  </si>
  <si>
    <t>NGHIỆM THU GIAI ĐOẠN</t>
  </si>
  <si>
    <t>NỘI DUNG</t>
  </si>
  <si>
    <t>[3]</t>
  </si>
  <si>
    <t>[4]</t>
  </si>
  <si>
    <t>[5]</t>
  </si>
  <si>
    <t>[6]</t>
  </si>
  <si>
    <t>[7]</t>
  </si>
  <si>
    <t>[8]</t>
  </si>
  <si>
    <t>[9]</t>
  </si>
  <si>
    <t>[10]</t>
  </si>
  <si>
    <t>[11]</t>
  </si>
  <si>
    <t>[12]</t>
  </si>
  <si>
    <t>HỒ SƠ NGHIỆM THU VẬT LIỆU</t>
  </si>
  <si>
    <t>HỒ SƠ NGHIỆM THU CÔNG VIỆC XÂY DỰNG</t>
  </si>
  <si>
    <t>HỒ SƠ NGHIỆM THU HẠNG MỤC CÔNG TRÌNH, GIAI ĐOẠN THI CÔNG XÂY DỰNG</t>
  </si>
  <si>
    <t>DANH MỤC HỒ SƠ NGHIỆM THU</t>
  </si>
  <si>
    <t>STT</t>
  </si>
  <si>
    <t>[1]</t>
  </si>
  <si>
    <t>[2]</t>
  </si>
  <si>
    <t>I</t>
  </si>
  <si>
    <t>II</t>
  </si>
  <si>
    <t>III</t>
  </si>
  <si>
    <t>DANH MỤC BIÊN BẢN NGHIỆM THU CÔNG VIỆC</t>
  </si>
  <si>
    <t>MÃ ĐM</t>
  </si>
  <si>
    <t>MÃ VỮA</t>
  </si>
  <si>
    <t>MÃ CV</t>
  </si>
  <si>
    <t>MÃ LM</t>
  </si>
  <si>
    <t>MÃ HSNT</t>
  </si>
  <si>
    <t>NỘI DUNG CÔNG VIỆC</t>
  </si>
  <si>
    <t>ĐỐI TƯỢNG LẤY MẪU</t>
  </si>
  <si>
    <t>ĐỢT THANH TOÁN</t>
  </si>
  <si>
    <t>ĐƠN VỊ</t>
  </si>
  <si>
    <t>KHỐI LƯỢNG</t>
  </si>
  <si>
    <t>VỊ TRÍ XD</t>
  </si>
  <si>
    <t>KÝ HIỆU BẢN VẼ THIẾT KẾ</t>
  </si>
  <si>
    <t>TIÊU CHUẨN</t>
  </si>
  <si>
    <t>NHẬT KÝ</t>
  </si>
  <si>
    <t>NGHIỆM THU NỘI BỘ</t>
  </si>
  <si>
    <t>PHIẾU YC</t>
  </si>
  <si>
    <t>NGHIỆM THU CV</t>
  </si>
  <si>
    <t>KÝ
BIÊN BẢN</t>
  </si>
  <si>
    <t>PHÁT SINH</t>
  </si>
  <si>
    <t>THEO DÕI ĐỔ BÊ TÔNG</t>
  </si>
  <si>
    <t>CÁC CỘT THÔNG SỐ PHỤ</t>
  </si>
  <si>
    <t>Ý KIẾN KHÁC</t>
  </si>
  <si>
    <t>Bắt đầu</t>
  </si>
  <si>
    <t>Kết thúc</t>
  </si>
  <si>
    <t>Ngày</t>
  </si>
  <si>
    <t>Giờ</t>
  </si>
  <si>
    <t>KQ NGÀY</t>
  </si>
  <si>
    <t>Số KQ</t>
  </si>
  <si>
    <t>Đường dẫn</t>
  </si>
  <si>
    <t>Nhật ký</t>
  </si>
  <si>
    <t>BB Lấy mẫu</t>
  </si>
  <si>
    <t>BB Nội bộ</t>
  </si>
  <si>
    <t>BB Nghiệm thu</t>
  </si>
  <si>
    <t>Kiểm tra BT</t>
  </si>
  <si>
    <t>Theo dõi BT</t>
  </si>
  <si>
    <t>BB số 1</t>
  </si>
  <si>
    <t>BB số 2</t>
  </si>
  <si>
    <t>BB số 3</t>
  </si>
  <si>
    <t>…</t>
  </si>
  <si>
    <t>BB số N</t>
  </si>
  <si>
    <t>[13]</t>
  </si>
  <si>
    <t>[14]</t>
  </si>
  <si>
    <t>[15]</t>
  </si>
  <si>
    <t>[16]</t>
  </si>
  <si>
    <t>HM</t>
  </si>
  <si>
    <t>HM1</t>
  </si>
  <si>
    <t>GD</t>
  </si>
  <si>
    <t>01/GD</t>
  </si>
  <si>
    <t>Phá dỡ, tháo dỡ</t>
  </si>
  <si>
    <t>TC Bê tông</t>
  </si>
  <si>
    <t>14h00-15h00</t>
  </si>
  <si>
    <t>TC Cốt thép</t>
  </si>
  <si>
    <t xml:space="preserve"> </t>
  </si>
  <si>
    <t>Ô có chữ màu đỏ hoặc có comment thì không xóa, chỉ ẩn dòng nếu không dùng hoặc kéo thả ra ngoài vùng in</t>
  </si>
  <si>
    <t>CỘNG HÒA XÃ HỘI CHỦ NGHĨA VIỆT NAM</t>
  </si>
  <si>
    <t>Độc lập - Tự do - Hạnh phúc</t>
  </si>
  <si>
    <t>——————</t>
  </si>
  <si>
    <t>KIỂM TRA CÔNG TÁC TẠI HIỆN TRƯỜNG</t>
  </si>
  <si>
    <t>Cải tạo khối nhà số 1</t>
  </si>
  <si>
    <t xml:space="preserve">Giai đoạn: </t>
  </si>
  <si>
    <t xml:space="preserve">Địa điểm: </t>
  </si>
  <si>
    <t>Đối tượng kiểm tra:</t>
  </si>
  <si>
    <t>Căn cứ kiểm tra:</t>
  </si>
  <si>
    <t>-</t>
  </si>
  <si>
    <t>Các nội dung kiểm tra:</t>
  </si>
  <si>
    <t>TT</t>
  </si>
  <si>
    <t>NỘI DUNG KIỂM TRA</t>
  </si>
  <si>
    <t>Các đơn vị tham gia kiểm tra</t>
  </si>
  <si>
    <t>TƯ VẤN GIÁM SÁT</t>
  </si>
  <si>
    <t>NHÀ THẦU THI CÔNG</t>
  </si>
  <si>
    <t>BIÊN BẢN LẤY MẪU TẠI HIỆN TRƯỜNG</t>
  </si>
  <si>
    <t>Đối tượng lấy mẫu:</t>
  </si>
  <si>
    <t>Vị trí thi công:</t>
  </si>
  <si>
    <t>Thành phần tham gia chứng kiến lấy mẫu:</t>
  </si>
  <si>
    <t>a)</t>
  </si>
  <si>
    <t>Ông (bà):</t>
  </si>
  <si>
    <t>b)</t>
  </si>
  <si>
    <t>3.</t>
  </si>
  <si>
    <t>Thời gian lấy mẫu:</t>
  </si>
  <si>
    <t xml:space="preserve">Bắt đầu: </t>
  </si>
  <si>
    <t>Kết thúc:</t>
  </si>
  <si>
    <t>Quy cách lấy mẫu:</t>
  </si>
  <si>
    <t>Loại mẫu</t>
  </si>
  <si>
    <t>Mác thiết kế</t>
  </si>
  <si>
    <t>Quy cách</t>
  </si>
  <si>
    <t>Ghi chú</t>
  </si>
  <si>
    <t>Nhà sản xuất/cung cấp:</t>
  </si>
  <si>
    <t>Mác:</t>
  </si>
  <si>
    <t>Độ sụt:</t>
  </si>
  <si>
    <t>Số lượng mẫu:</t>
  </si>
  <si>
    <t>Kích thước mẫu:</t>
  </si>
  <si>
    <t>Kết luận:</t>
  </si>
  <si>
    <t>Mẫu có dán tích kê do đại diện TVGS và ĐVTC cùng ký tại hiện trường.</t>
  </si>
  <si>
    <t>Quy trình, tần suất lấy mẫu đúng theo quy định. Chấp thuận việc lấy mẫu.</t>
  </si>
  <si>
    <t xml:space="preserve">NGHIỆM THU NỘI BỘ CÔNG VIỆC XÂY DỰNG </t>
  </si>
  <si>
    <t>Giai đoạn:</t>
  </si>
  <si>
    <t>1.</t>
  </si>
  <si>
    <t xml:space="preserve">Đối tượng nghiệm thu: </t>
  </si>
  <si>
    <t xml:space="preserve">Vị trí thi công: </t>
  </si>
  <si>
    <t>2.</t>
  </si>
  <si>
    <t>Thành phần trực tiếp tham gia nghiệm thu:</t>
  </si>
  <si>
    <t>Thời gian nghiệm thu:</t>
  </si>
  <si>
    <t>8 giờ 20 phút, ngày 11 tháng 06 năm 2018</t>
  </si>
  <si>
    <t>9 giờ 00 phút, ngày 11 tháng 06 năm 2018</t>
  </si>
  <si>
    <t>Tại công trình</t>
  </si>
  <si>
    <t>4.</t>
  </si>
  <si>
    <t>Đánh giá công việc xây dựng đã thực hiện</t>
  </si>
  <si>
    <t>Về tài liệu làm căn cứ nghiệm thu</t>
  </si>
  <si>
    <t>Hồ sơ thiết kế bản vẽ thi công đã được duyệt.</t>
  </si>
  <si>
    <t>Những thay đổi đã được Chủ đầu tư chấp thuận.</t>
  </si>
  <si>
    <t>Tiêu chuẩn, quy phạm xây dựng được áp dụng:</t>
  </si>
  <si>
    <t>TCVN 4055 : 2012 Tổ chức thi công</t>
  </si>
  <si>
    <t>TCVN 8828 : 2011 về Bê tông - Yêu cầu bảo dưỡng ẩm tự nhiên</t>
  </si>
  <si>
    <t>TCVN 5308 : 1991 về Quy phạm kỹ thuật an toàn trong xây dựng</t>
  </si>
  <si>
    <t>Các tiêu chuẩn liên quan khác.</t>
  </si>
  <si>
    <t xml:space="preserve">Các tài liệu TN, kết quả thí nghiệm mẫu kiểm nghiệm chất lượng của đối tượng nghiệm thu: </t>
  </si>
  <si>
    <t xml:space="preserve">Biên bản nghiệm thu vật liệu, sản phẩm chế tạo sẵn trước khi sử dụng </t>
  </si>
  <si>
    <t>Nhật ký thi công của đơn vị thi công;</t>
  </si>
  <si>
    <t>Biên bản hiện trường (nếu có) số:</t>
  </si>
  <si>
    <t>Các văn bản khác có liên quan đến đối tượng nghiệm thu.</t>
  </si>
  <si>
    <t>Về chất lượng công việc xây dựng: Đảm bảo chất lượng</t>
  </si>
  <si>
    <t>Đối chiếu thiết kế, tiêu chuẩn, quy phạm kỹ thuật: Đạt yêu cầu thiết kế.</t>
  </si>
  <si>
    <t>Kỹ mỹ thuật: Đạt yêu cầu.</t>
  </si>
  <si>
    <t>Thi công theo đúng yêu cầu của hồ sơ thiết kế đã được phê duyệt.</t>
  </si>
  <si>
    <t>Đạt yêu cầu kỹ thuật.</t>
  </si>
  <si>
    <t>PHƯƠNG PHÁP</t>
  </si>
  <si>
    <t>ĐẠT</t>
  </si>
  <si>
    <t>Có</t>
  </si>
  <si>
    <t>Không</t>
  </si>
  <si>
    <t>c)</t>
  </si>
  <si>
    <t>Về khối lượng đã thực hiện:</t>
  </si>
  <si>
    <t>TÊN CÔNG VIỆC</t>
  </si>
  <si>
    <t>HỢP ĐỒNG</t>
  </si>
  <si>
    <t>THI CÔNG</t>
  </si>
  <si>
    <t>NGHIỆM THU</t>
  </si>
  <si>
    <t>GHI CHÚ</t>
  </si>
  <si>
    <t>THỰC TẾ</t>
  </si>
  <si>
    <t>TĂNG</t>
  </si>
  <si>
    <t>GIẢM</t>
  </si>
  <si>
    <t>5.</t>
  </si>
  <si>
    <t>Các ý kiến khác (nếu có):</t>
  </si>
  <si>
    <t>6.</t>
  </si>
  <si>
    <t>Đồng ý nghiệm thu và cho viết phiếu đề nghị Chủ đầu tư, kỹ thuật A nghiệm thu công việc trên.</t>
  </si>
  <si>
    <t xml:space="preserve">NGHIỆM THU CÔNG VIỆC XÂY DỰNG </t>
  </si>
  <si>
    <t xml:space="preserve">Công trình:     </t>
  </si>
  <si>
    <t xml:space="preserve">Kính gửi:   </t>
  </si>
  <si>
    <t xml:space="preserve">                               </t>
  </si>
  <si>
    <t xml:space="preserve">Đơn vị thi công đề nghị Đoàn Tư vấn giám sát nghiệm thu đối tượng sau: </t>
  </si>
  <si>
    <t>Đề nghị đơn vị chủ đầu tư và đơn vị tư vấn giám sát cử đại diện để tiến hành nghiệm thu theo thời gian và địa điểm như sau:</t>
  </si>
  <si>
    <t>Thời gian lấy phiếu:</t>
  </si>
  <si>
    <t xml:space="preserve">Công trình:   </t>
  </si>
  <si>
    <t xml:space="preserve"> Vị trí thi công: </t>
  </si>
  <si>
    <t>Đánh giá công việc xây dựng:</t>
  </si>
  <si>
    <t xml:space="preserve"> -</t>
  </si>
  <si>
    <t>Hồ sơ thiết kế bản vẽ thi công được chủ đầu tư phê duyệt.</t>
  </si>
  <si>
    <t>Những thay đổi thiết kế đã được chấp thuận.</t>
  </si>
  <si>
    <t>Chứng chỉ vật liệu, biên bản lấy mẫu thí nghiệm, các kết quả thí nghiệm</t>
  </si>
  <si>
    <t>Nhật ký thi công của đơn vị thi công, nhật ký giám sát của đơn vị tư vấn giám sát.</t>
  </si>
  <si>
    <t>Biên bản hiện trường (nếu có) số: …</t>
  </si>
  <si>
    <t>Các văn bản khác có liên quan đến đối tượng nghiệm thu</t>
  </si>
  <si>
    <t>Đúng yêu cầu thiết kế đồng ý nghiệm thu và cho triển khai các việc xây dựng tiếp theo.</t>
  </si>
  <si>
    <t>Hồ sơ nghiệm thu công việc xây dựng gồm:</t>
  </si>
  <si>
    <t xml:space="preserve">Biên bản nghiệm thu công việc xây dựng và các phụ lục kèm theo nếu có; </t>
  </si>
  <si>
    <t>Các tài liệu làm căn cứ để nghiệm thu.</t>
  </si>
  <si>
    <t>Các phiếu kiểm tra đính kèm, bao gồm:</t>
  </si>
  <si>
    <t>BIÊN BẢN KIỂM TRA ĐIỀU KIỆN TRƯỚC KHI ĐỔ BÊ TÔNG</t>
  </si>
  <si>
    <t>Thời gian kiểm tra:</t>
  </si>
  <si>
    <t>Khối lượng thực hiện:</t>
  </si>
  <si>
    <t>TÊN VẬT LIỆU</t>
  </si>
  <si>
    <t>THỰC TẾ TẠI 
HIỆN TRƯỜNG</t>
  </si>
  <si>
    <t>7.</t>
  </si>
  <si>
    <t>Nhà thầu đã đáp ứng đầy đủ các điều kiện để thi công</t>
  </si>
  <si>
    <t>Đồng ý cho nhà thầu thực hiện công tác đổ bê tông</t>
  </si>
  <si>
    <t>BIÊN BẢN THEO DÕI ĐỔ BÊ TÔNG</t>
  </si>
  <si>
    <t>Các căn cứ:</t>
  </si>
  <si>
    <t>Bảng thiết kế thành phần cấp phối trộn bê tông.</t>
  </si>
  <si>
    <t>Phương pháp đổ bê tông:</t>
  </si>
  <si>
    <t>Đổ bằng cần bơm bê tông kết hợp thủ công</t>
  </si>
  <si>
    <t>Thành phần cấp phối cho 1m3 bê tông</t>
  </si>
  <si>
    <t>KHỐI LƯỢNG THEO KẾT QUẢ THÍ NGHIỆM</t>
  </si>
  <si>
    <t>KHỐI LƯỢNG THI CÔNG</t>
  </si>
  <si>
    <t>8.</t>
  </si>
  <si>
    <t>9.</t>
  </si>
  <si>
    <t xml:space="preserve">- </t>
  </si>
  <si>
    <t>Công tác đổ bê tông được thi công theo đúng kế hoạch và biện pháp thi công đã đề ra</t>
  </si>
  <si>
    <t>BẢNG DANH MỤC VẬT LIỆU</t>
  </si>
  <si>
    <t>ĐVT: đồng</t>
  </si>
  <si>
    <t>MSVT</t>
  </si>
  <si>
    <t>TÊN VẬT TƯ</t>
  </si>
  <si>
    <t>GIÁ VẬT TƯ GỐC</t>
  </si>
  <si>
    <t>GIÁ VẬT TƯ TẠI THỜI ĐIỂM LẬP DỰ TOÁN</t>
  </si>
  <si>
    <t>CHÊNH LỆCH</t>
  </si>
  <si>
    <t>THÀNH TIỀN</t>
  </si>
  <si>
    <t>TỶ TRỌNG VẬT TƯ TRONG VL, NC, MTC</t>
  </si>
  <si>
    <t>TỶ TRỌNG TRONG CP TRỰC TIẾP</t>
  </si>
  <si>
    <t>NGUỒN</t>
  </si>
  <si>
    <t>KL vật tư khác</t>
  </si>
  <si>
    <t>Chênh lệch 
vật tư khác</t>
  </si>
  <si>
    <t>Thành tiền 
vật tư khác</t>
  </si>
  <si>
    <t>NGÀY LẤY</t>
  </si>
  <si>
    <t>[8]=[7]-[6]</t>
  </si>
  <si>
    <t>[9]=[5]*[8]</t>
  </si>
  <si>
    <t>[7]=[5]*[6]</t>
  </si>
  <si>
    <t>MÃ VẬT LIỆU</t>
  </si>
  <si>
    <t>MÃ LẤY MẪU</t>
  </si>
  <si>
    <t>XUẤT XỨ</t>
  </si>
  <si>
    <t>NHẬP KHO</t>
  </si>
  <si>
    <t xml:space="preserve">LẤY MẪU </t>
  </si>
  <si>
    <t>NGHIỆM THU VL</t>
  </si>
  <si>
    <t>KÝ BIÊN BẢN</t>
  </si>
  <si>
    <t>Số phiếu</t>
  </si>
  <si>
    <t>TC VL Thép</t>
  </si>
  <si>
    <t>14h30-15h00</t>
  </si>
  <si>
    <t>LM</t>
  </si>
  <si>
    <t>TC VL Xi măng</t>
  </si>
  <si>
    <t>TCVN 4787 : 2009</t>
  </si>
  <si>
    <t>TC VL Gạch ốp lát</t>
  </si>
  <si>
    <t>TC VL Gạch bê tông</t>
  </si>
  <si>
    <t>DANH MỤC BIÊN BẢN NGHIỆM THU VẬT LIỆU</t>
  </si>
  <si>
    <t>BIÊN BẢN LẤY MẪU VẬT LIỆU TẠI HIỆN TRƯỜNG</t>
  </si>
  <si>
    <t>Vật liệu, Nhà sản xuất/cung cấp:</t>
  </si>
  <si>
    <t>Thời gian lấy mẫu</t>
  </si>
  <si>
    <t>MÁC</t>
  </si>
  <si>
    <t>SỐ LÔ</t>
  </si>
  <si>
    <t>QUY CÁCH MẪU</t>
  </si>
  <si>
    <t>SỐ LƯỢNG</t>
  </si>
  <si>
    <t>KÍCH THƯỚC</t>
  </si>
  <si>
    <t>Mục đích lấy mẫu: Thí nghiệm</t>
  </si>
  <si>
    <t xml:space="preserve">Tiêu chuẩn, quy phạm được áp dụng : </t>
  </si>
  <si>
    <t>Nơi gửi mẫu thí nghiệm: Phòng thí nghiệm …</t>
  </si>
  <si>
    <t>Kết quả thí nghiệm chính xác sẽ theo biên bản này.</t>
  </si>
  <si>
    <t>Địa điểm:</t>
  </si>
  <si>
    <t xml:space="preserve">Đánh giá công việc đã thực hiện: </t>
  </si>
  <si>
    <t>Về tài liệu làm căn cứ  nghiệm thu:</t>
  </si>
  <si>
    <t>Biên bản lấy mẫu vật liệu.</t>
  </si>
  <si>
    <t>Những thay đổi thiết kế đã được chấp nhận.</t>
  </si>
  <si>
    <t>Nhật ký thi công.</t>
  </si>
  <si>
    <t xml:space="preserve">Về nội dung nghiệm thu: </t>
  </si>
  <si>
    <t>NGÀY 
LẤY MẪU</t>
  </si>
  <si>
    <t>Về chất lượng vật liệu, thiết bị, sản phẩm chế tạo sẵn</t>
  </si>
  <si>
    <t>Chất lượng: Đạt yêu cầu thiết kế.</t>
  </si>
  <si>
    <t>Chủng loại, hình dáng kích cỡ: Đúng thiết kế.</t>
  </si>
  <si>
    <t>d)</t>
  </si>
  <si>
    <t xml:space="preserve">Các ý kiến khác nếu có: </t>
  </si>
  <si>
    <t xml:space="preserve">  </t>
  </si>
  <si>
    <t>Đề nghị chủ đầu tư, tư vấn giám sát thi công công trình, nghiệm thu đưa vào sử dụng đối tượng nói trên.</t>
  </si>
  <si>
    <t>NGHIỆM THU VẬT LIỆU, THIẾT BỊ, SẢN PHẨM CHẾ TẠO SẴN
TRƯỚC KHI ĐƯA VÀO SỬ DỤNG</t>
  </si>
  <si>
    <t>Hồ sơ thiết kế bản vẽ thi công được chủ đầu tư phê duyệt</t>
  </si>
  <si>
    <t>Phiếu nhập kho (hoặc biên bản giao nhận hàng hóa) số:…</t>
  </si>
  <si>
    <t>Chứng chỉ chất lượng của nhà sản xuất số:…</t>
  </si>
  <si>
    <t>Biên bản lấy mẫu thí nghiệm tại hiện trường:</t>
  </si>
  <si>
    <t>Kết quả thí nghiệm mẫu kiểm nghiệm của đối tượng nghiệm thu số:…</t>
  </si>
  <si>
    <t>NGÀY
 LẤY MẪU</t>
  </si>
  <si>
    <t xml:space="preserve">Về chất lượng vật liệu, thiết bị, sản phẩm chế tạo sẵn: </t>
  </si>
  <si>
    <t xml:space="preserve">Các ý kiến khác (nếu có): </t>
  </si>
  <si>
    <t>Mẫu vật liệu/thành phẩm XD mô tả trên đây phù hợp với thiết kế.</t>
  </si>
  <si>
    <t>Đồng ý đưa mẫu vật liệu/thành phẩm xây dựng mô tả trên đây vào sử dụng cho công trình.</t>
  </si>
  <si>
    <t>Hồ sơ nghiệm thu vật liệu gồm:</t>
  </si>
  <si>
    <t xml:space="preserve">Biên bản nghiệm thu vật liệu trước khi đưa vào sử dụng và các phụ lục kèm theo nếu có; </t>
  </si>
  <si>
    <t>BẢNG TỔNG HỢP VẬT LIỆU NHẬP VỀ CÔNG TRƯỜNG</t>
  </si>
  <si>
    <t>Ngày nhập kho</t>
  </si>
  <si>
    <t>Mã VL</t>
  </si>
  <si>
    <t>Loại vật liệu</t>
  </si>
  <si>
    <t>Xuất xứ</t>
  </si>
  <si>
    <t>Diễn giải</t>
  </si>
  <si>
    <t>Mác</t>
  </si>
  <si>
    <t>Đơn vị</t>
  </si>
  <si>
    <t>Khối lượng</t>
  </si>
  <si>
    <t>Hệ số quy đổi</t>
  </si>
  <si>
    <t>Đơn vị quy đổi</t>
  </si>
  <si>
    <t>Khối lượng quy đổi</t>
  </si>
  <si>
    <t xml:space="preserve">Tổng = </t>
  </si>
  <si>
    <t>MÃ ĐG</t>
  </si>
  <si>
    <t>MÃ TIÊU CHUẨN</t>
  </si>
  <si>
    <t>Cải tạo khối nhà GXD</t>
  </si>
  <si>
    <t>DANH MỤC BIÊN BẢN NGHIỆM THU GIAI ĐOẠN</t>
  </si>
  <si>
    <t>NGHIỆM THU NỘI BỘ HOÀN THÀNH BỘ PHẬN CÔNG TRÌNH XÂY DỰNG,
GIAI ĐOẠN THI CÔNG XÂY DỰNG</t>
  </si>
  <si>
    <t>Đánh giá công việc đã thực hiện:</t>
  </si>
  <si>
    <t>Hồ sơ thiết kế bản vẽ thi công được chủ đầu tư phê duyệt tại Quyết định số …./…….. ngày ….. tháng ….. năm ….</t>
  </si>
  <si>
    <t>Chi tiết thay đổi tại bản vẽ số………………………………………………………………..</t>
  </si>
  <si>
    <t xml:space="preserve">Tiêu chuẩn, quy phạm xây dựng được áp dụng: </t>
  </si>
  <si>
    <t>Hồ sơ dự thầu (hồ sơ đề xuất)</t>
  </si>
  <si>
    <t>Các biên bản nghiệm thu vật liệu, thiết bị, sản phẩm chế tạo sẵn trước khi sử dụng:</t>
  </si>
  <si>
    <t>Các biên bản nghiệm thu công việc xây dựng có liên quan:</t>
  </si>
  <si>
    <t>Bản vẽ hoàn công đối tượng nghiệm thu.</t>
  </si>
  <si>
    <t>Nhật ký thi công của đơn vị thi công, nhật ký giám sát của chủ đầu tư</t>
  </si>
  <si>
    <t xml:space="preserve">Về chất lượng XD bộ phận công trình (hay giai đoạn thi công XD): </t>
  </si>
  <si>
    <t>Thi công đúng bản vẽ thiết kế được duyệt, đạt yêu cầu về kỹ thuật, mỹ thuật:</t>
  </si>
  <si>
    <t>Công tác thi công đúng quy trình, quy phạm hiện hành của Nhà nước ban hành.</t>
  </si>
  <si>
    <t>Công tác thi công đúng tiến độ được lập.</t>
  </si>
  <si>
    <t>Chủng loại vật tư thi công đúng theo điều kiện sách của công trình.</t>
  </si>
  <si>
    <t xml:space="preserve">Về khối lượng thực hiện: </t>
  </si>
  <si>
    <t>THIẾT KẾ</t>
  </si>
  <si>
    <t>THỰC HIỆN</t>
  </si>
  <si>
    <t>Theo hợp đồng:</t>
  </si>
  <si>
    <t>Phát sinh ngoài hợp đồng:</t>
  </si>
  <si>
    <t>Đồng ý/Không đồng ý:……………………  nghiệm thu nội bộ và tiến hành mời Chủ đầu tư và Tư vấn giám sát nghiệm thu.</t>
  </si>
  <si>
    <t>Lý do không chấp nhận nghiệm thu (nếu có): …………………………………………………………………………………………………</t>
  </si>
  <si>
    <t>Các sai sót còn tồn tại và các khiếm khuyết cần sửa chữa (nếu có) :  ………………………………………………………………………………….………………</t>
  </si>
  <si>
    <t>Thời gian nhà thầu phải  hoàn thành công tác sửa chữa:
………………………………………………………………………………………………….</t>
  </si>
  <si>
    <t>Các thành phần trực tiếp tham gia nghiệm thu:</t>
  </si>
  <si>
    <t xml:space="preserve"> NGHIỆM THU BỘ PHẬN CÔNG TRÌNH XÂY DỰNG,
GIAI ĐOẠN THI CÔNG XÂY DỰNG</t>
  </si>
  <si>
    <t>Đơn vị thi công đã thi công xong và đã nghiệm thu nội bộ giai đoạn:</t>
  </si>
  <si>
    <t xml:space="preserve">Thời gian nghiệm thu: </t>
  </si>
  <si>
    <t>NGHIỆM THU HOÀN THÀNH BỘ PHẬN CÔNG TRÌNH XÂY DỰNG,
 GIAI ĐOẠN THI CÔNG XÂY DỰNG</t>
  </si>
  <si>
    <t>Hồ sơ thiết kế bản vẽ thi công được chủ đầu tư phê duyệt tại Quyết định số …./…….. ngày ….. tháng ….. năm …..</t>
  </si>
  <si>
    <t>Kết quả thí nghiệm mẫu kiểm nghiệm của đối tượng nghiệm thu:</t>
  </si>
  <si>
    <t>Bản vẽ hoàn công đối tượng nghiệm thu:</t>
  </si>
  <si>
    <t>Nhật ký thi công của đơn vị thi công, nhật ký giám sát của chủ đầu tư;</t>
  </si>
  <si>
    <t>Các văn bản khác có liên quan đến đối tượng nghiệm thu;</t>
  </si>
  <si>
    <t>Theo Bảng khối lượng nghiệm thu chi tiết giai đoạn số……</t>
  </si>
  <si>
    <t>………………………………… nghiệm thu và triển khai giai đoạn, bộ phận tiếp theo.</t>
  </si>
  <si>
    <t>Lý do không chấp nhận nghiệm thu (nếu có): …………………………………………………</t>
  </si>
  <si>
    <t>Các sai sót còn tồn tại và các khiếm khuyết cần sửa chữa (nếu có) : …………………………</t>
  </si>
  <si>
    <t>Thời gian nhà thầu phải hoàn thành công tác sửa chữa: ………………………………………</t>
  </si>
  <si>
    <t>Hồ sơ nghiệm thu hoàn thành bộ phận công trình, giai đoạn thi công xây dựng gồm:</t>
  </si>
  <si>
    <t>Các tài liệu làm căn cứ nghiệm thu.</t>
  </si>
  <si>
    <t>TÊN NHÓM</t>
  </si>
  <si>
    <t>TÊN TIÊU CHUẨN</t>
  </si>
  <si>
    <t>TC Cốt liệu cho BT và vữa</t>
  </si>
  <si>
    <t>TCVN 7570 : 2006</t>
  </si>
  <si>
    <t>TCVN 7570 : 2006 về Cốt liệu cho bê tông và vữa - yêu cầu kỹ thuật</t>
  </si>
  <si>
    <t>TC Tháo, phá dỡ</t>
  </si>
  <si>
    <t>TCVN 4055 : 2012</t>
  </si>
  <si>
    <t>TCVN 5637 : 1991</t>
  </si>
  <si>
    <t>TCVN 5637 : 1991 về Quản lý chất lượng xây lắp công trình xây dựng - Nguyên tắc cơ bản</t>
  </si>
  <si>
    <t>TCVN 5308 : 1991</t>
  </si>
  <si>
    <t>TCVN 4516 : 1988</t>
  </si>
  <si>
    <t>TCVN 4516 : 1988 về Hoàn thiện mặt bằng xây dựng - Quy phạm thi công và nghiệm thu</t>
  </si>
  <si>
    <t>TC Ván khuôn</t>
  </si>
  <si>
    <t>TCVN 4453 : 1995</t>
  </si>
  <si>
    <t>TCVN 4453 : 1995 về Kết cấu Bê tông và Bê tông cốt thép toàn khối. Quy phạm thi công và nghiệm thu</t>
  </si>
  <si>
    <t>TCVN 8828 : 2011</t>
  </si>
  <si>
    <t>TC Mặt bằng</t>
  </si>
  <si>
    <t>TC Ép cọc</t>
  </si>
  <si>
    <t>TCVN 9398 : 2012</t>
  </si>
  <si>
    <t>TCVN 9398 : 2012 về Công tác trắc địa trong xây dựng công trình - Yêu cầu chung</t>
  </si>
  <si>
    <t>TCVN 9394 : 2012</t>
  </si>
  <si>
    <t>TCVN 9394 : 2012 về Đóng và ép cọc- Thi công và nghiệm thu</t>
  </si>
  <si>
    <t>TCVN 5017-1 : 2010</t>
  </si>
  <si>
    <t>TCVN 5017-1 : 2010 về Hàn và các quá trình liên quan - Từ vựng. Phần 1 : Các quá trình hàn kim loại</t>
  </si>
  <si>
    <t>TCVN 7493 : 2005</t>
  </si>
  <si>
    <t>TCVN 7493 : 2005 Bitum - Yêu cầu kỹ thuật</t>
  </si>
  <si>
    <t>TC Đào, đắp đất</t>
  </si>
  <si>
    <t>TCVN 9361 : 2012</t>
  </si>
  <si>
    <t>TCVN 9361 : 2012 về Công tác nền móng- Thi công và nghiệm thu</t>
  </si>
  <si>
    <t>TCVN 4447 : 2012</t>
  </si>
  <si>
    <t>TCVN 4447 : 2012 về Công tác Đất-Thi công và nghiệm thu</t>
  </si>
  <si>
    <t>TC Xây</t>
  </si>
  <si>
    <t>TCVN 4085 : 2011</t>
  </si>
  <si>
    <t>TCVN 4085 : 2011 về Kết cấu gạch đá. Tiêu chuẩn thi công và nghiệm thu</t>
  </si>
  <si>
    <t>TC Chống thấm</t>
  </si>
  <si>
    <t>TCVN 5718 : 1993</t>
  </si>
  <si>
    <t>TCVN 5718 : 1993 về Mái và sàn BTCT trong công trình xây dựng. Yêu cầu kỹ thuật chống thấm nước</t>
  </si>
  <si>
    <t>TC Trát</t>
  </si>
  <si>
    <t>TCVN 9377-2 : 2012</t>
  </si>
  <si>
    <t>TCVN 9377-2 : 2012 về Công tác hoàn thiện trong xây dựng - Thi công và nghiệm thu- Phần 2 : Công tác trát trong xây dựng</t>
  </si>
  <si>
    <t>TC Ốp</t>
  </si>
  <si>
    <t>TCVN 9377-3 : 2012</t>
  </si>
  <si>
    <t>TCVN 9377-3 : 2012 về Công tác hoàn thiện trong xây dựng - Thi công và nghiệm thu - Phần 3 : Công tác ốp trong xây dựng</t>
  </si>
  <si>
    <t>TC Lát, láng</t>
  </si>
  <si>
    <t>TCVN 9377-1 : 2012</t>
  </si>
  <si>
    <t>TCVN 9377-1 : 2012 về Công tác hoàn thiện trong xây dựng - Thi công và nghiệm thu. Phần 1 : Công tác lát và láng trong xây dựng</t>
  </si>
  <si>
    <t>TC trần thạch cao</t>
  </si>
  <si>
    <t>TCVN 5674 : 1992</t>
  </si>
  <si>
    <t>TCVN 5674 : 1992 về Công tác hoàn thiện trong xây dựng - Thi công và nghiệm thu</t>
  </si>
  <si>
    <t>TC Sơn sắt</t>
  </si>
  <si>
    <t>TCVN 2292 : 1978</t>
  </si>
  <si>
    <t>TCVN 2292 : 1978 về Công việc sơn. Yêu cầu chung về an toàn</t>
  </si>
  <si>
    <t>TCVN 8790 : 2011</t>
  </si>
  <si>
    <t>TCVN 8790 : 2011 về Sơn bảo vệ kết cấu thép - Quy trình thi công và nghiệm thu</t>
  </si>
  <si>
    <t>TC Sơn tường</t>
  </si>
  <si>
    <t>TC Lắp đặt cửa</t>
  </si>
  <si>
    <t>TC Lắp đặt giáo</t>
  </si>
  <si>
    <t>TCXDVN 296 : 2004</t>
  </si>
  <si>
    <t>TCXDVN 296 : 2004 về Dàn giáo -các yêu cầu về an toàn</t>
  </si>
  <si>
    <t>TC Lắp đặt điện</t>
  </si>
  <si>
    <t>TCVN 7447</t>
  </si>
  <si>
    <t>Hệ thống các tiêu chuẩn 7447 năm 2004, 2005, 2006, 2010, 2011, 2015</t>
  </si>
  <si>
    <t>TC Lắp điều hòa</t>
  </si>
  <si>
    <t>TCXD232 : 1999</t>
  </si>
  <si>
    <t>TCXD232 : 1999 Hệ thống thông gió, điều hoà không khí và cấp lạnh. Chế tạo lắp đặt và nghiệm thu</t>
  </si>
  <si>
    <t>TC Chống sét</t>
  </si>
  <si>
    <t>TCVN 9385 : 2012</t>
  </si>
  <si>
    <t>TCVN 9385 : 2012 về chống sét cho các công trình xây dựng. Tiêu chuẩn thiết kế thi công</t>
  </si>
  <si>
    <t>TC Cấp thoát nước</t>
  </si>
  <si>
    <t>TCVN 4519 : 1988</t>
  </si>
  <si>
    <t>TC Ép cừ</t>
  </si>
  <si>
    <t>TC LD xà gồ</t>
  </si>
  <si>
    <t>TCVN 4787 : 2009 về Xi măng. Phương pháp lấy mẫu và chuẩn bị mẫu thử</t>
  </si>
  <si>
    <t>TCVN 6477 : 2016</t>
  </si>
  <si>
    <t>TCVN 6477 : 2016 về Gạch Bê tông</t>
  </si>
  <si>
    <t>TC VL Đá ốp lát</t>
  </si>
  <si>
    <t>TCVN 4732 : 2007</t>
  </si>
  <si>
    <t>TCVN 4732 : 2007 về Đá ốp lát tự nhiên</t>
  </si>
  <si>
    <t>TCVN 6415 : 2005</t>
  </si>
  <si>
    <t>TCVN 6415 : 2005 Gạch gốm ốp lát - Phương pháp thử</t>
  </si>
  <si>
    <t>TC VL Cửa, kính</t>
  </si>
  <si>
    <t>TCVN 7368 : 2012</t>
  </si>
  <si>
    <t>TCVN 7368 : 2012 về Kính xây dựng - Kính dán an toàn nhiều lớp - Phương pháp thử độ bền va đập</t>
  </si>
  <si>
    <t>TCVN 7455 : 2013</t>
  </si>
  <si>
    <t>TCVN 7455 : 2013 về Kính xây dựng - Kính phẳng tôi nhiệt</t>
  </si>
  <si>
    <t>TCVN 7452-4 : 2004</t>
  </si>
  <si>
    <t>TCVN 7452-4 : 2004 về Cửa sổ và cửa đi. Phương pháp thử. Phần 4 : Xác định độ bền góc hàn thanh profile U- PVC</t>
  </si>
  <si>
    <t>TC VL Thạch cao</t>
  </si>
  <si>
    <t>QCVN 16 : 2017/BXD</t>
  </si>
  <si>
    <t>QCVN 16 : 2017/BXD về Sản phẩm, hàng hóa vật liệu xây dựng, mã số</t>
  </si>
  <si>
    <t>TCVN 8257-1 : 2009</t>
  </si>
  <si>
    <t>TCVN 8257-1 : 2009 về Tấm thạch cao. Phương pháp thử. Phần 1 : Xác định kích thước, độ sâu của gờ vuốt thon và độ vuông góc của cạnh</t>
  </si>
  <si>
    <t>TCVN 8257-2 : 2009</t>
  </si>
  <si>
    <t>TCVN 8257-2 : 2009 về Tấm thạch cao. Phương pháp thử. Phần 2 : Xác định độ cứng của cạnh, gờ và lõi</t>
  </si>
  <si>
    <t>TCVN 8257-3 : 2009</t>
  </si>
  <si>
    <t>TCVN 8257-3 : 2009 về Tấm thạch cao. Phương pháp thử. Phần 3 : Xác định cường độ chịu uốn</t>
  </si>
  <si>
    <t>TCVN 8257-4 : 2009</t>
  </si>
  <si>
    <t>TCVN 8257-4 : 2009 về Tấm thạch cao. Phương pháp thử. Phần 4 : Xác định kháng nhổ đinh</t>
  </si>
  <si>
    <t>TCVN 8257-5 : 2009</t>
  </si>
  <si>
    <t>TCVN 8257-5 : 2009 về Tấm thạch cao. Phương pháp thử. Phần 5 : Xác định độ biến dạng ẩm</t>
  </si>
  <si>
    <t>TCVN 8257-6 : 2009</t>
  </si>
  <si>
    <t>TCVN 8257-6 : 2009 về Tấm thạch cao. Phương pháp thử. Phần 6 : Xác định độ hút nước</t>
  </si>
  <si>
    <t>TCVN 8257-7 : 2009</t>
  </si>
  <si>
    <t>TCVN 8257-7 : 2009 về Tấm thạch cao. Phương pháp thử. Phần 7 : Xác định độ hấp thụ nước bề mặt</t>
  </si>
  <si>
    <t>TC VL Chống thấm</t>
  </si>
  <si>
    <t>TCVN 6557 : 2000</t>
  </si>
  <si>
    <t>TCVN 6557 : 2000 về Vật liệu chống thấm. Sơn bitum cao su</t>
  </si>
  <si>
    <t>TC VL Sơn</t>
  </si>
  <si>
    <t>TCVN 2090 : 2007 (ISO 15528 : 2000)</t>
  </si>
  <si>
    <t>BẢNG NHÓM TIÊU CHUẨN ÁP DỤNG</t>
  </si>
  <si>
    <t>⬜☑☒✓☓✖★☆◀ ▶ Ω℧⌀⍺⍴⍵π±½¼∞≈÷~≤≠≥⏀∆‰</t>
  </si>
  <si>
    <t>Chủng loại, kích thước cấu kiện</t>
  </si>
  <si>
    <t>Bằng mắt, đo bằng thước có chiều dài thích hợp</t>
  </si>
  <si>
    <t>⬜</t>
  </si>
  <si>
    <t>☑</t>
  </si>
  <si>
    <t>Kết cấu cốp pha</t>
  </si>
  <si>
    <t>Độ phẳng giữa các tấm ghép nối</t>
  </si>
  <si>
    <t>Độ kín, khít giữa các tấm cốp pha, giữa cốp pha và mặt nền</t>
  </si>
  <si>
    <t>Chi tiết chôn ngầm và đặt sẵn</t>
  </si>
  <si>
    <t>Chống dính cốp pha</t>
  </si>
  <si>
    <t>Vệ sinh bên trong cốp pha</t>
  </si>
  <si>
    <t>Độ nghiêng, cao độ và kích thước cốp pha</t>
  </si>
  <si>
    <t>Độ ẩm của cốp pha gỗ</t>
  </si>
  <si>
    <t>Kết cấu đà giáo</t>
  </si>
  <si>
    <t>END</t>
  </si>
  <si>
    <t>Đạt</t>
  </si>
  <si>
    <t>BẢNG DIỄN GIẢI KHỐI LƯỢNG HOÀN THÀNH GIAI ĐOẠN</t>
  </si>
  <si>
    <t>Bảng diễn giải khối lượng hoàn thành giai đoạn:</t>
  </si>
  <si>
    <t>MÃ HIỆU ĐỊNH MỨC</t>
  </si>
  <si>
    <t>MÃ HIỆU 
ĐƠN GIÁ</t>
  </si>
  <si>
    <t>KHỐI LƯỢNG 
HỢP ĐỒNG</t>
  </si>
  <si>
    <t>NGÀY 
NGHIỆM THU</t>
  </si>
  <si>
    <t>ĐƠN GIÁ</t>
  </si>
  <si>
    <t>SỐ BỘ PHẬN GIỐNG NHAU</t>
  </si>
  <si>
    <t>HỆ SỐ</t>
  </si>
  <si>
    <t>KHỐI LƯỢNG 
THI CÔNG</t>
  </si>
  <si>
    <t>KHỐI LƯỢNG NGHIỆM THU</t>
  </si>
  <si>
    <t>VẬT LIỆU</t>
  </si>
  <si>
    <t>VẬT LIỆU P</t>
  </si>
  <si>
    <t>NHÂN CÔNG</t>
  </si>
  <si>
    <t>MÁY</t>
  </si>
  <si>
    <t>DÀI</t>
  </si>
  <si>
    <t>RỘNG</t>
  </si>
  <si>
    <t>CAO (SÂU)</t>
  </si>
  <si>
    <t>K.L MỘT BỘ PHẬN</t>
  </si>
  <si>
    <t>K.L TOÀN BỘ</t>
  </si>
  <si>
    <t>[3a]</t>
  </si>
  <si>
    <t>[3b]</t>
  </si>
  <si>
    <t>[8']</t>
  </si>
  <si>
    <t>[11]=[5]*[8]</t>
  </si>
  <si>
    <t>[11']=[5]*[8']</t>
  </si>
  <si>
    <t>[12]=[5]*[9]</t>
  </si>
  <si>
    <t>[13]=[5]*[10]</t>
  </si>
  <si>
    <t>A</t>
  </si>
  <si>
    <t>Ap</t>
  </si>
  <si>
    <t>B</t>
  </si>
  <si>
    <t>C</t>
  </si>
  <si>
    <t>BẢNG THỐNG KÊ CỐT THÉP</t>
  </si>
  <si>
    <t>ĐK (mm)</t>
  </si>
  <si>
    <t>TL (kg/m)</t>
  </si>
  <si>
    <t>kg/m3</t>
  </si>
  <si>
    <t>Tên cấu kiện</t>
  </si>
  <si>
    <t>Số hiệu thanh</t>
  </si>
  <si>
    <t>Hình dáng và kích thước</t>
  </si>
  <si>
    <t>Số lượng mối nối</t>
  </si>
  <si>
    <t>Chiều dài mối nối</t>
  </si>
  <si>
    <t>Đ.kính
Φ (mm)</t>
  </si>
  <si>
    <t>Số cấu kiện</t>
  </si>
  <si>
    <t>1 cấu kiện</t>
  </si>
  <si>
    <t>Toàn bộ</t>
  </si>
  <si>
    <t>Tổng trọng lượng (kg)</t>
  </si>
  <si>
    <t>Số thanh</t>
  </si>
  <si>
    <t>Chiều dài (m)</t>
  </si>
  <si>
    <t>M1</t>
  </si>
  <si>
    <t>Tổng cộng</t>
  </si>
  <si>
    <t xml:space="preserve">BẢNG TỔNG HỢP KHỐI LƯỢNG NGHIỆM THU </t>
  </si>
  <si>
    <t>KHỐI LƯỢNG HOÀN THÀNH</t>
  </si>
  <si>
    <t>GĐ1</t>
  </si>
  <si>
    <t>GĐ2</t>
  </si>
  <si>
    <t>Bắt đầu:</t>
  </si>
  <si>
    <t>Bình thường:</t>
  </si>
  <si>
    <t>Tốt:</t>
  </si>
  <si>
    <t>Kém:</t>
  </si>
  <si>
    <t>Nguyễn Quang Hải</t>
  </si>
  <si>
    <t>Phan Văn Đức</t>
  </si>
  <si>
    <t>Nhiệt độ:</t>
  </si>
  <si>
    <t>ĐẠI DIỆN ĐƠN VỊ THI CÔNG</t>
  </si>
  <si>
    <t>ĐẠI DIỆN TƯ VẤN GIÁM SÁT</t>
  </si>
  <si>
    <t>Trưởng phòng TCHC</t>
  </si>
  <si>
    <t>Bắt đầu từ:</t>
  </si>
  <si>
    <t>Đến ngày:</t>
  </si>
  <si>
    <t>Ngày thứ:</t>
  </si>
  <si>
    <t>Sáng</t>
  </si>
  <si>
    <t>Chiều</t>
  </si>
  <si>
    <t>Tối</t>
  </si>
  <si>
    <t>Đêm</t>
  </si>
  <si>
    <t>Điều kiện:</t>
  </si>
  <si>
    <t>Nắng</t>
  </si>
  <si>
    <t>Bình thường</t>
  </si>
  <si>
    <t>Ngành nghề và 
trình độ đào tạo</t>
  </si>
  <si>
    <t>Chức vụ cán bộ 
phụ trách</t>
  </si>
  <si>
    <t>Tên chủng loại / máy móc, thiết bị</t>
  </si>
  <si>
    <t>Biện pháp thi công:</t>
  </si>
  <si>
    <t>Tình trạng thực tế vật liệu, cấu kiện sử dụng:</t>
  </si>
  <si>
    <t>Chất lượng thi công:</t>
  </si>
  <si>
    <t>Tiến độ thực hiện:</t>
  </si>
  <si>
    <t>Công tác vệ sinh môi trường:</t>
  </si>
  <si>
    <t>Công tác an toàn lao động:</t>
  </si>
  <si>
    <t>Đây là mẫu sử dụng CSDL</t>
  </si>
  <si>
    <t>……………………….………………………………………………………………………….</t>
  </si>
  <si>
    <t>…….……………………………………………………………………………………………</t>
  </si>
  <si>
    <t>….……………………………………………………………………………………………</t>
  </si>
  <si>
    <t>BẢNG THEO DÕI KẾT QUẢ THÍ NGHIỆM CÔNG VIỆC</t>
  </si>
  <si>
    <t>MÃ HIỆU</t>
  </si>
  <si>
    <t>TÊN CẤU KIỆN</t>
  </si>
  <si>
    <t>VỊ TRÍ</t>
  </si>
  <si>
    <t>KÍ HIỆU BẢN VẼ</t>
  </si>
  <si>
    <t>MÁC VỮA</t>
  </si>
  <si>
    <t>R3</t>
  </si>
  <si>
    <t>R7</t>
  </si>
  <si>
    <t>R28</t>
  </si>
  <si>
    <t>Kết quả</t>
  </si>
  <si>
    <t>QUY CÁCH LẤY MẪU</t>
  </si>
  <si>
    <t>CHỈ TIÊU THÍ NGHIỆM</t>
  </si>
  <si>
    <t>TIÊU CHUẨN ÁP DỤNG</t>
  </si>
  <si>
    <t>TẦN SUẤT LẤY MẪU</t>
  </si>
  <si>
    <t>KHỐI LƯỢNG MẪU THỬ</t>
  </si>
  <si>
    <t>Đá dăm (sỏi) đổ bê tông</t>
  </si>
  <si>
    <t>Các chỉ tiêu cơ lý theo TCVN 7572:2006</t>
  </si>
  <si>
    <t>Cứ một lô 200 m3 lấy mẫu một lần. Mỗi lô nhỏ hơn 200m3 xem như một một lô</t>
  </si>
  <si>
    <t>100 - 200 kg tuỳ theo cỡ đá</t>
  </si>
  <si>
    <t>Cát vàng đổ bê tông</t>
  </si>
  <si>
    <t>Các chỉ tiêu cơ lý theo TCVN 7570:2006.</t>
  </si>
  <si>
    <t>Cứ một lô 350 m3 hoặc 500 tấn lấy mẫu một lần. Mỗi lô nhỏ hơn 500 tấn  xem như một một lô</t>
  </si>
  <si>
    <t>100kg</t>
  </si>
  <si>
    <t>Xi măng</t>
  </si>
  <si>
    <t>Các chỉ tiêu cơ lý theo TCVN 6260:2009</t>
  </si>
  <si>
    <t>Cứ một lô 50 tấn lấy mẫu một lần. Mỗi lô nhỏ hơn 50 tấn xem như một lô</t>
  </si>
  <si>
    <t>50kg</t>
  </si>
  <si>
    <t>Thép cốt bê tông</t>
  </si>
  <si>
    <t>Các chỉ tiêu cơ lý theo yêu cầu của TCVN 1651:2008 và TCVN 6285:1997.</t>
  </si>
  <si>
    <t>Mỗi loại đường kính thép lấy 01 mẫu bao  gồm 03 thanh, có chiều dài từ 50-80cm</t>
  </si>
  <si>
    <t>Thép hình kết cấu xây dựng</t>
  </si>
  <si>
    <t>Các chỉ tiêu cơ lý theo TCVN 1651:2008</t>
  </si>
  <si>
    <t>Cứ một lô 20 tấn lấy mẫu một lần. Mỗi lô nhỏ hơn 20 tấn xem như một lô</t>
  </si>
  <si>
    <t>Mỗi loại đường kính thép lấy 01 mẫu bao  gồm 03 thanh, cú chiều dài từ 50-80cm</t>
  </si>
  <si>
    <t>Gạch xây</t>
  </si>
  <si>
    <t>Các chỉ tiêu cơ lý theo TCVN 1450:1998; TCVN 1451:1998</t>
  </si>
  <si>
    <t>Cứ một lô 50.000 viên lấy mẫu một lần. Mỗi lô nhỏ hơn 50.000 viên xem như một lô</t>
  </si>
  <si>
    <t>20 viên gạch</t>
  </si>
  <si>
    <t>Cát xây, trát</t>
  </si>
  <si>
    <t>Các chỉ tiêu cơ lý theo TCXD 127:1985</t>
  </si>
  <si>
    <t>Cứ một lô 100 m3 lấy mẫu một lần. Mỗi lô nhỏ hơn 100m3 xem như một lô</t>
  </si>
  <si>
    <t>30 kg</t>
  </si>
  <si>
    <t>Gạch bê tông tự chèn</t>
  </si>
  <si>
    <t>Các chỉ tiêu cơ lý theo TCVN 6476:1999.</t>
  </si>
  <si>
    <t>Cứ một lô 15.000 viên lấy mẫu một lần. Mỗi lô nhỏ hơn 15.000 viên xem như một lô</t>
  </si>
  <si>
    <t>15 viên</t>
  </si>
  <si>
    <t>Đất đắp nền</t>
  </si>
  <si>
    <t>Các chỉ tiêu cơ lý theo 5747:1993 và TCVN 4447:2012</t>
  </si>
  <si>
    <t>Cứ một lô 10.000 m3 lấy mẫu một lần. Mỗi lô nhỏ hơn 10.000 m3 vẫn xem như một lô</t>
  </si>
  <si>
    <t>50 kg</t>
  </si>
  <si>
    <t>Độ chặt nền đắp, độ chặt của các lớp móng</t>
  </si>
  <si>
    <t>Theo yêu cầu của 22TCN02-71, 22TCN 03-79:</t>
  </si>
  <si>
    <t>- Mỗi lớp đắp dày 15-18cm có diện tích đắp ≤300 m2 kiểm tra 01 điểm.</t>
  </si>
  <si>
    <t>10</t>
  </si>
  <si>
    <t>Đào vét bùn, đất hữu cơ</t>
  </si>
  <si>
    <t>Kiểm tra trạng thái của đất (Chỉ số độ sệt B)</t>
  </si>
  <si>
    <t>- Mỗi vùng đào có diện tích đắp ≤1.000 m2 kiểm tra 01 điểm.</t>
  </si>
  <si>
    <t>Lấy 03 mẫu nguyên dạng</t>
  </si>
  <si>
    <t>Đá dăm cấp phối</t>
  </si>
  <si>
    <t>Các chỉ tiêu cơ lý theo 22TCN 252-98</t>
  </si>
  <si>
    <t>Cứ 150m3 lấy 01 mẫu</t>
  </si>
  <si>
    <t>Nghiệm thu nền đắp, nền đào trước khi rải móng đường ô tô</t>
  </si>
  <si>
    <t>- Đo độ chặt K=0.98 theo mục 10.</t>
  </si>
  <si>
    <t>Trên một đoạn đồng nhất về độ dốc, về kết cấu, về chế độ sử dụng đo 3 điểm</t>
  </si>
  <si>
    <t>- Đo môdul đàn hồi theo 22TCN 211-93.</t>
  </si>
  <si>
    <t>13</t>
  </si>
  <si>
    <t>Nghiệm thu các lớp móng trong xây dựng đường ôtô</t>
  </si>
  <si>
    <t>Cứ 1.000 m2, đo 3 điểm</t>
  </si>
  <si>
    <t>- Đo môdul đàn hồi theo 22TCN 211-93</t>
  </si>
  <si>
    <t>14</t>
  </si>
  <si>
    <t>Nghiệm thu cọc đóng, cọc ép</t>
  </si>
  <si>
    <t>- Kiểm tra hồ sơ thi công nghiệm thu cọc đến hiện trường.</t>
  </si>
  <si>
    <t>Theo TCXDVN 286:2003</t>
  </si>
  <si>
    <t>- Kiểm tra cường độ cọc tại hiện trường bằng súng bật nẩy + siêu âm</t>
  </si>
  <si>
    <t>- Kiểm tra chiều dài cọc.</t>
  </si>
  <si>
    <t>- Kiểm tra nộn thử tĩnh tải cọc thử</t>
  </si>
  <si>
    <t>Nghiệm thu bê tông nhựa</t>
  </si>
  <si>
    <t>- Kiểm tra chất lượng vật liệu (Cát, đá) theo mục 1 và 2 và 22TCN 250-98</t>
  </si>
  <si>
    <t>- Đối với vật liệu: Theo từng lô hoặc theo ca sản xuất.</t>
  </si>
  <si>
    <t>- Kiểm tra chất lượng nhựa đường theo 22TCN 279-01</t>
  </si>
  <si>
    <t>- Đối với bê tông nhựa: Theo từng ca sản xuất.</t>
  </si>
  <si>
    <t>- Kiểm tra thiết kế thành phần bê tông nhựa.</t>
  </si>
  <si>
    <t>- Kiểm tra trạm trộn BTN</t>
  </si>
  <si>
    <t>- Kiểm tra chất lượng bê tông nhựa theo 22TCN 62-84 và 22TCN 248-98.</t>
  </si>
  <si>
    <t>16</t>
  </si>
  <si>
    <t>Nghiệm thu mặt đường bê tông nhựa</t>
  </si>
  <si>
    <t>- Khoan mẫu bê tông nhựa để kiểm tra chiều dầy và chất lượng.</t>
  </si>
  <si>
    <t>- Cứ nhỏ hơn 500 m2 mặt đường khoan 01 điểm tại vệt xe chạy.</t>
  </si>
  <si>
    <t>- Đo modul đàn hồi bằng cần Belkenman.</t>
  </si>
  <si>
    <t>- từ 500m dài đến 1.000 m dài đo mo đun đàn hồi 20 điểm..</t>
  </si>
  <si>
    <t>- Đo độ bằng phẳng bằng thước 3m.</t>
  </si>
  <si>
    <t>- Toàn tuyến.</t>
  </si>
  <si>
    <t>Nghiệm thu mặt đường bê tông xi măng</t>
  </si>
  <si>
    <t>- Kiểm tra modul đàn hồi móng đường theo mục 15.</t>
  </si>
  <si>
    <t>- Cứ 1 ngày hoặc 01 ca sản xuất lấy 03 nhúm mẫu bê tông (Mỗi nhúm 03 viờn).</t>
  </si>
  <si>
    <t>- Kiểm tra chất lượng vật liệu theo mục 1,2,3.</t>
  </si>
  <si>
    <t>- Kiểm tra độ sụt bê tông</t>
  </si>
  <si>
    <t>- Lấy mẫu bê tông theo TCVN 4453:1995</t>
  </si>
  <si>
    <t>Nghiệm thu mặt đường láng nhựa</t>
  </si>
  <si>
    <t>- Kiểm tra chất lượng nhựa theo 22TCN 279-01</t>
  </si>
  <si>
    <t>Cứ 500 m2 kiểm tra 1 lần.</t>
  </si>
  <si>
    <t>- Kiểm tra chất lượng vật liệu theo 22TCN 250-98. và 22TCN 271:01</t>
  </si>
  <si>
    <t>- Kiểm tra hàm lượng nhựa mặt đường</t>
  </si>
  <si>
    <t>Nghiệm thu công tác thi công cấu kiện xây dựng nhà dân dụng</t>
  </si>
  <si>
    <t>- Lấy mẫu bê tông theo TCVN4453:1995.</t>
  </si>
  <si>
    <t>Mỗi hạng mục nghiệm thu (Đế móng, móng, cột khung tầng1, sàn mái tầng1…) lấy 01 nhóm mẫu</t>
  </si>
  <si>
    <t>- Mẫu 10x10x10 hoặc 15x15x15</t>
  </si>
  <si>
    <t>- Kiểm tra thiết kế thành phần bê tông</t>
  </si>
  <si>
    <t>- Kiểm tra chất lượng vật liệu nếu có nghi ngờ</t>
  </si>
  <si>
    <t>Nghiệm thu công tác xây, trát</t>
  </si>
  <si>
    <t>- Lấy mẫu theo TCVN 3121:1993</t>
  </si>
  <si>
    <t>Mỗi hạng mục nghiệm thu (Vữa xây, vữa trát…) lấy 01 nhóm mẫu</t>
  </si>
  <si>
    <t>Mẫu 4x4x16cm hoặc 7,07x7,07x7,07</t>
  </si>
  <si>
    <t>- Kiểm tra thiết kế thành phần vữa</t>
  </si>
  <si>
    <t>Nghiệm thu công tác bê tông cống đúc tại chỗ</t>
  </si>
  <si>
    <t>- Lấy mẫu theo TCVN 4453:95</t>
  </si>
  <si>
    <t>22</t>
  </si>
  <si>
    <t>Đá ốp lát</t>
  </si>
  <si>
    <t>- Lấy mẫu theo TCVN 4732:89</t>
  </si>
  <si>
    <t>Theo lô sản phẩm</t>
  </si>
  <si>
    <t>03 tấm</t>
  </si>
  <si>
    <t>Thí nghiệm gỗ</t>
  </si>
  <si>
    <t>Xác định độ hút ẩm</t>
  </si>
  <si>
    <t>TCVN 359:1970</t>
  </si>
  <si>
    <t>3 mẫu 30x30x10mm (10 là dọc thớ)</t>
  </si>
  <si>
    <t>Xác định giới hạn bền khi nén</t>
  </si>
  <si>
    <t>TCVN 363:1970</t>
  </si>
  <si>
    <t>3 mẫu 20x20x30mm (30 là dọc thớ)</t>
  </si>
  <si>
    <t>Xác định giới hạn bền khi kéo</t>
  </si>
  <si>
    <t>TCVN 364: 1970</t>
  </si>
  <si>
    <t>3 mẫu 20x20x350mm (ở giữa hỡnh nờm dày 4mm)</t>
  </si>
  <si>
    <t>Xác định giới hạn bền khi uốn</t>
  </si>
  <si>
    <t>TCVN 365: 1970</t>
  </si>
  <si>
    <t>3 mẫu 20x20x300mm (300 là dọc thớ)</t>
  </si>
  <si>
    <t>Xác định giới hạn bền khi trượt cắt</t>
  </si>
  <si>
    <t>TCVN 367:1970</t>
  </si>
  <si>
    <t>3 mẫu 50x20x5mm (5mm là chiều dày)</t>
  </si>
  <si>
    <t>Kính dán an toàn</t>
  </si>
  <si>
    <t>Độ bền va đập bi rơi</t>
  </si>
  <si>
    <t>TCVN 7368:2004</t>
  </si>
  <si>
    <t>3Mẫu 610x610</t>
  </si>
  <si>
    <t>Độ bền va đập con lắc</t>
  </si>
  <si>
    <t>2Tấm 860x1000</t>
  </si>
  <si>
    <t>Dung sai chiều dày</t>
  </si>
  <si>
    <t>TCVN 7219:2004</t>
  </si>
  <si>
    <t>Sử dụng chung với các mẫu ở trên</t>
  </si>
  <si>
    <t>Khuyết tật ngoại quan</t>
  </si>
  <si>
    <t>TCVN 7455:2004</t>
  </si>
  <si>
    <t>Kính tôi nhiệt an toàn</t>
  </si>
  <si>
    <t>Độ vỡ mảnh</t>
  </si>
  <si>
    <t>Dung sai kích thước</t>
  </si>
  <si>
    <t>Thử nghiệm cơ lý nhôm</t>
  </si>
  <si>
    <t>Xác định độ bền kéo</t>
  </si>
  <si>
    <t>TCXDVN 330:05</t>
  </si>
  <si>
    <t>4 thanh dài 60 cm</t>
  </si>
  <si>
    <t>Xác định độ dãn dài tương đối</t>
  </si>
  <si>
    <t>TCXDVN 330:06</t>
  </si>
  <si>
    <t>TCXDVN 330:07</t>
  </si>
  <si>
    <t>Gạch ốp lát</t>
  </si>
  <si>
    <t>Xác định độ hút nước</t>
  </si>
  <si>
    <t>TCVN 6415:2005</t>
  </si>
  <si>
    <t>lấy theo lô 5000m2</t>
  </si>
  <si>
    <t>10 viên, nếu gạch có diện tích &gt;0.04m2 cần 5 viên</t>
  </si>
  <si>
    <t>Xác định độ bền uốn</t>
  </si>
  <si>
    <t>Kích thước &gt;48mm cần 7 viên</t>
  </si>
  <si>
    <t>Kích thước từ 18-48mm cần 10 viên</t>
  </si>
  <si>
    <t>Xác định độ mài mòn</t>
  </si>
  <si>
    <t>5 viên mẫu</t>
  </si>
  <si>
    <t>Ghi chú: Tham khảo quy trình lấy mẫu của Công ty CP Kiểm định Việt Nam</t>
  </si>
  <si>
    <t>Mẫu 10x10x10 hoặc 15x15x15</t>
  </si>
  <si>
    <t>SẢN PHẨM</t>
  </si>
  <si>
    <t>NHÀ CUNG CẤP</t>
  </si>
  <si>
    <t>SỐ CHỨNG NHẬN</t>
  </si>
  <si>
    <t>NGÀY</t>
  </si>
  <si>
    <t>DANH MỤC CHỨNG CHỈ XUẤT XỨ, CHỨNG NHẬN CHẤT LƯỢNG (CO, CQ)</t>
  </si>
  <si>
    <t>Trích yếu nội dung</t>
  </si>
  <si>
    <t>Phân loại</t>
  </si>
  <si>
    <t>Ngày ban hành</t>
  </si>
  <si>
    <t>Lưu file mềm</t>
  </si>
  <si>
    <t>Bộ phận</t>
  </si>
  <si>
    <t>Mã quyển</t>
  </si>
  <si>
    <t>Bộ phận liên quan ban hành</t>
  </si>
  <si>
    <t>Người ban hành</t>
  </si>
  <si>
    <t>BẢNG KÊ KHAI MÁY MÓC, THIẾT BỊ THI CÔNG CHỦ YẾU</t>
  </si>
  <si>
    <t>Số lượng</t>
  </si>
  <si>
    <t>Ghi chú:</t>
  </si>
  <si>
    <t>(1) Kê khai máy móc thiết bị thi công dùng riêng cho gói thầu này.</t>
  </si>
  <si>
    <t>(2) Trường hợp thuê máy móc, thiết bị thi công thì cần có giấy tờ xác nhận (bản cam kết hai bên,...). Trường hợp thuộc sở hữu của nhà thầu thì cần có giấy tờ chứng minh.</t>
  </si>
  <si>
    <t>Danh sách tệp tin công việc</t>
  </si>
  <si>
    <t>Trạng thái</t>
  </si>
  <si>
    <t>Captions</t>
  </si>
  <si>
    <t>Right click</t>
  </si>
  <si>
    <t>THAM SỐ</t>
  </si>
  <si>
    <t>Sao chép ngày giờ của VL/CV kế trên</t>
  </si>
  <si>
    <t>ngày</t>
  </si>
  <si>
    <t>giờ</t>
  </si>
  <si>
    <t>Lập dự toán riêng</t>
  </si>
  <si>
    <t>Congviec</t>
  </si>
  <si>
    <t>Values</t>
  </si>
  <si>
    <t>Descriptions</t>
  </si>
  <si>
    <t>Row</t>
  </si>
  <si>
    <t>Column</t>
  </si>
  <si>
    <t>KH giai đoạn</t>
  </si>
  <si>
    <t>Cho phép xuất nội dung nhật ký</t>
  </si>
  <si>
    <t>tháng</t>
  </si>
  <si>
    <t>phút</t>
  </si>
  <si>
    <t>DulieuQLCL</t>
  </si>
  <si>
    <t>Tên công tác tổng hợp</t>
  </si>
  <si>
    <t>TH</t>
  </si>
  <si>
    <t>Giai đoạn phân tích</t>
  </si>
  <si>
    <t>Quy cách lấy mẫu - DMNT công việc</t>
  </si>
  <si>
    <t>năm</t>
  </si>
  <si>
    <t>giây</t>
  </si>
  <si>
    <t>Banglaymau</t>
  </si>
  <si>
    <t>Hight Row</t>
  </si>
  <si>
    <t>Đổ tên và đơn vị bảng KL</t>
  </si>
  <si>
    <t>Nhatky</t>
  </si>
  <si>
    <t>Pos Column</t>
  </si>
  <si>
    <t>Sử dụng bảng khối lượng</t>
  </si>
  <si>
    <t>Tailieu</t>
  </si>
  <si>
    <t>Ký hiệu đạt</t>
  </si>
  <si>
    <t>✓</t>
  </si>
  <si>
    <t>Tùy chọn nhân công</t>
  </si>
  <si>
    <t>Sử dụng bảng chất lượng công việc</t>
  </si>
  <si>
    <t>Hiển thị hình ảnh tại các bảng tính</t>
  </si>
  <si>
    <t>Dichthuat</t>
  </si>
  <si>
    <t>Phân cách công việc</t>
  </si>
  <si>
    <t>;</t>
  </si>
  <si>
    <t>Ẩn hiện bảng vật liệu</t>
  </si>
  <si>
    <t>Lấy mẫu thí nghiệm</t>
  </si>
  <si>
    <t>CommonFiles</t>
  </si>
  <si>
    <t>Tên hạng mục</t>
  </si>
  <si>
    <t>Ẩn hiện hình ảnh</t>
  </si>
  <si>
    <t>Nghiệm thu nội bộ công việc</t>
  </si>
  <si>
    <t>Tính diễn giải theo M&amp;E</t>
  </si>
  <si>
    <t>Tự động sao chép ngày tháng</t>
  </si>
  <si>
    <t>Yêu cầu nghiệm thu công việc</t>
  </si>
  <si>
    <t>Cộng sang trái dòng ảnh</t>
  </si>
  <si>
    <t>Nghiệm thu công việc</t>
  </si>
  <si>
    <t>Check STT</t>
  </si>
  <si>
    <t>Bảng KL được sử dụng</t>
  </si>
  <si>
    <t>Biên bản kiểm tra bê tông</t>
  </si>
  <si>
    <t>Check cập nhật bảng khối lượng</t>
  </si>
  <si>
    <t>Hiện ẩn tiêu chuẩn</t>
  </si>
  <si>
    <t>Biên bản theo dõi bê tông</t>
  </si>
  <si>
    <t>Check chi phí giám sát</t>
  </si>
  <si>
    <t>Cho phép sử dụng phím tắt</t>
  </si>
  <si>
    <t>Nghiệm thu nội bộ giai đoạn</t>
  </si>
  <si>
    <t>Sử dụng bảng tiêu chuẩn</t>
  </si>
  <si>
    <t>Tự động kiểm tra ngày nhập</t>
  </si>
  <si>
    <t>Yêu cầu nghiệm thu giai đoạn</t>
  </si>
  <si>
    <t>Sử dụng số hiệu trong biên bản</t>
  </si>
  <si>
    <t>Hiện ẩn giờ danh mục</t>
  </si>
  <si>
    <t>Nghiệm thu giai đoạn</t>
  </si>
  <si>
    <t>Ý kiến khác trong biên bản</t>
  </si>
  <si>
    <t>Đánh lại số thứ tự danh mục</t>
  </si>
  <si>
    <t>Tra lại tên công việc</t>
  </si>
  <si>
    <t>Đổ theo cột định sẵn</t>
  </si>
  <si>
    <t>Tìm ở văn bản nào?</t>
  </si>
  <si>
    <t>I.</t>
  </si>
  <si>
    <t>HỒ SƠ CHUẨN BỊ ĐẦU TƯ XÂY DỰNG VÀ HỢP ĐỒNG</t>
  </si>
  <si>
    <t>Nhiệm vụ thiết kế, các văn bản thẩm định, tham gia ý kiến của các cơ quan có liên quan trong việc thẩm định dự án đầu tư xây dựng và thiết kế cơ sở.</t>
  </si>
  <si>
    <t>Phương án đền bù giải phóng mặt bằng và xây dựng tái định cư (nếu có).</t>
  </si>
  <si>
    <t>Văn bản của các tổ chức, cơ quan nhà nước có thẩm quyền (nếu có) về: thỏa thuận quy hoạch, thỏa thuận hoặc chấp thuận sử dụng hoặc đấu nối với công trình kỹ thuật bên ngoài hàng rào; đánh giá tác động môi trường, đảm bảo an toàn (an toàn giao thông, an toàn cho các công trình lân cận) và các văn bản khác có liên quan.</t>
  </si>
  <si>
    <t>Quyết định cấp đất, cho thuê đất của cơ quan có thẩm quyền hoặc hợp đồng thuê đất đối với trường hợp không được cấp đất.</t>
  </si>
  <si>
    <t>Giấy phép xây dựng, trừ những trường hợp được miễn giấy phép xây dựng.</t>
  </si>
  <si>
    <t>Quyết định chỉ định thầu, phê duyệt kết quả lựa chọn các nhà thầu và các hợp đồng xây dựng giữa chủ đầu tư với các nhà thầu.</t>
  </si>
  <si>
    <t>Các tài liệu chứng minh điều kiện năng lực của các nhà thầu theo quy định.</t>
  </si>
  <si>
    <t>10.</t>
  </si>
  <si>
    <t>Các hồ sơ, tài liệu khác có liên quan trong giai đoạn chuẩn bị đầu tư.</t>
  </si>
  <si>
    <t>II.</t>
  </si>
  <si>
    <t>HỒ SƠ KHẢO SÁT XÂY DỰNG, THIẾT KẾ XÂY DỰNG CÔNG TRÌNH</t>
  </si>
  <si>
    <t>Nhiệm vụ khảo sát, phương án kỹ thuật khảo sát, báo cáo khảo sát xây dựng công trình.</t>
  </si>
  <si>
    <t>Văn bản thông báo chấp thuận nghiệm thu kết quả khảo sát xây dựng.</t>
  </si>
  <si>
    <t>Văn bản thông báo chấp thuận nghiệm thu thiết kế xây dựng công trình.</t>
  </si>
  <si>
    <t>Các văn bản, tài liệu, hồ sơ khác có liên quan đến giai đoạn khảo sát, thiết kế xây dựng công trình.</t>
  </si>
  <si>
    <t>III.</t>
  </si>
  <si>
    <t>HỒ SƠ QUẢN LÝ CHẤT LƯỢNG THI CÔNG XÂY DỰNG CÔNG TRÌNH</t>
  </si>
  <si>
    <t>Danh mục các thay đổi thiết kế trong quá trình thi công xây dựng công trình và các văn bản thẩm định, phê duyệt của cấp có thẩm quyền</t>
  </si>
  <si>
    <t>Bản vẽ hoàn công (có danh mục bản vẽ kèm theo).</t>
  </si>
  <si>
    <t>Các kế hoạch, biện pháp kiểm tra, kiểm soát chất lượng thi công xây dựng công trình.</t>
  </si>
  <si>
    <t>Các kết quả thí nghiệm đối chứng, kiểm định chất lượng công trình, thí nghiệm khả năng chịu lực kết cấu xây dựng (nếu có).</t>
  </si>
  <si>
    <t>Văn bản thỏa thuận, chấp thuận, xác nhận của các tổ chức, cơ quan Nhà nước có thẩm quyền (nếu có) về:</t>
  </si>
  <si>
    <t>Di dân vùng lòng hồ, khảo sát các di tích lịch sử, văn hóa;</t>
  </si>
  <si>
    <t>An toàn phòng cháy, chữa cháy;</t>
  </si>
  <si>
    <t>An toàn môi trường;</t>
  </si>
  <si>
    <t>An toàn lao động, an toàn vận hành hệ thống thiết bị công trình, thiết bị công nghệ;</t>
  </si>
  <si>
    <t>đ)</t>
  </si>
  <si>
    <t>Thực hiện Giấy phép xây dựng (đối với trường hợp phải có giấy phép xây dựng);</t>
  </si>
  <si>
    <t>e)</t>
  </si>
  <si>
    <t>Cho phép đấu nối với công trình hạ tầng kỹ thuật và các công trình khác có liên quan;</t>
  </si>
  <si>
    <t>g)</t>
  </si>
  <si>
    <t>Các văn bản khác theo quy định của pháp luật có liên quan.</t>
  </si>
  <si>
    <t>11.</t>
  </si>
  <si>
    <t>Hồ sơ giải quyết sự cố công trình (nếu có).</t>
  </si>
  <si>
    <t>12.</t>
  </si>
  <si>
    <t>13.</t>
  </si>
  <si>
    <t>14.</t>
  </si>
  <si>
    <t>Các hồ sơ/ văn bản/ tài liệu khác có liên quan trong giai đoạn thi công xây dựng và nghiệm thu công trình xây dựng.</t>
  </si>
  <si>
    <t>15.</t>
  </si>
  <si>
    <t/>
  </si>
  <si>
    <t>DANH MỤC CHẤP THUẬN VẬT LIỆU, THIẾT BỊ, SẢN PHẨM CHẾ TẠO SẴN</t>
  </si>
  <si>
    <t>SỐ PHIẾU</t>
  </si>
  <si>
    <t>NGÀY CHẤP THUẬN</t>
  </si>
  <si>
    <t>TỔNG CỘNG</t>
  </si>
  <si>
    <t>HỌ VÀ TÊN</t>
  </si>
  <si>
    <t>TIẾN ĐỘ THỰC HIỆN CÔNG VIỆC TƯ VẤN</t>
  </si>
  <si>
    <t>Tiến độ thực hiện gói thầu tư vấn:</t>
  </si>
  <si>
    <t>DANH MỤC CÔNG VIỆC</t>
  </si>
  <si>
    <t>CÁN BỘ THỰC HIỆN</t>
  </si>
  <si>
    <t>NGÀY BẮT ĐẦU</t>
  </si>
  <si>
    <t>BẮT ĐẦU</t>
  </si>
  <si>
    <t>THỜI GIAN</t>
  </si>
  <si>
    <t>NGÀY KẾT THÚC</t>
  </si>
  <si>
    <t>KẾT THÚC</t>
  </si>
  <si>
    <t>BẮT ĐẦU THỰC TẾ</t>
  </si>
  <si>
    <t>TỶ LỆ HOÀN THÀNH</t>
  </si>
  <si>
    <t>Chi tiết thay đổi tại bản vẽ số…………………....……………………………………………………</t>
  </si>
  <si>
    <t xml:space="preserve">Tại: Công trình </t>
  </si>
  <si>
    <t>…………...…………………………………………………………………………………………</t>
  </si>
  <si>
    <t xml:space="preserve">Biên bản nghiệm thu nội bộ của nhà thầu đối với đối tượng nghiệm thu số: </t>
  </si>
  <si>
    <t>Các thành phần tham gia nghiệm thu chịu trách nhiệm trước pháp luật về Quyết định nghiệm thu của
 mình.</t>
  </si>
  <si>
    <t>Mã TC</t>
  </si>
  <si>
    <r>
      <t xml:space="preserve">Yêu cầu thí nghiệm kiểm tra: </t>
    </r>
    <r>
      <rPr>
        <sz val="13"/>
        <rFont val="Times New Roman"/>
        <family val="1"/>
      </rPr>
      <t>Các chỉ tiêu theo chỉ dẫn kỹ thuật đã được phê duyệt.</t>
    </r>
  </si>
  <si>
    <t xml:space="preserve">Hợp đồng thi công xây dựng số: </t>
  </si>
  <si>
    <t xml:space="preserve">Căn cứ vào hợp đồng số: </t>
  </si>
  <si>
    <t>Ribbon 
Check</t>
  </si>
  <si>
    <t>Tên Name</t>
  </si>
  <si>
    <t>Mô tả</t>
  </si>
  <si>
    <t>TS_OPHTC</t>
  </si>
  <si>
    <t>Giá trị</t>
  </si>
  <si>
    <t>TS_SMATC</t>
  </si>
  <si>
    <t>TS_BVL</t>
  </si>
  <si>
    <t>TS_BCV</t>
  </si>
  <si>
    <t>TS_OP1</t>
  </si>
  <si>
    <t>TS_AHVB</t>
  </si>
  <si>
    <t>TS_LKL</t>
  </si>
  <si>
    <t>TS_AUTOFIT</t>
  </si>
  <si>
    <t>TS_KHDAT</t>
  </si>
  <si>
    <t>Ký hiệu đạt trong bảng dữ liệu</t>
  </si>
  <si>
    <t>TS_SKIPMSG</t>
  </si>
  <si>
    <r>
      <t xml:space="preserve">Name CF_EVDATE
</t>
    </r>
    <r>
      <rPr>
        <sz val="13"/>
        <rFont val="Times New Roman"/>
        <family val="1"/>
      </rPr>
      <t>Dùng để hiển thị thời gian</t>
    </r>
  </si>
  <si>
    <t>TS_MAUNKY</t>
  </si>
  <si>
    <t xml:space="preserve">NHẬT KÝ CÔNG TRÌNH </t>
  </si>
  <si>
    <t>QUYỂN SỐ: 01</t>
  </si>
  <si>
    <t xml:space="preserve">Chủ đầu tư: </t>
  </si>
  <si>
    <t xml:space="preserve">Đơn vị tư vấn giám sát: </t>
  </si>
  <si>
    <t>Đơn vị tư vấn thiết kế:</t>
  </si>
  <si>
    <t>Đơn vị thi công:</t>
  </si>
  <si>
    <t xml:space="preserve">Ngày khởi công: </t>
  </si>
  <si>
    <t xml:space="preserve">Ngày hoàn thành: </t>
  </si>
  <si>
    <r>
      <t xml:space="preserve">Tháng </t>
    </r>
    <r>
      <rPr>
        <sz val="14"/>
        <rFont val="Times New Roman"/>
        <family val="1"/>
      </rPr>
      <t xml:space="preserve">….. </t>
    </r>
    <r>
      <rPr>
        <b/>
        <sz val="14"/>
        <rFont val="Times New Roman"/>
        <family val="1"/>
      </rPr>
      <t>năm 20</t>
    </r>
    <r>
      <rPr>
        <sz val="14"/>
        <rFont val="Times New Roman"/>
        <family val="1"/>
      </rPr>
      <t>…..</t>
    </r>
  </si>
  <si>
    <t>Min</t>
  </si>
  <si>
    <t>Max</t>
  </si>
  <si>
    <t>List Checkbox</t>
  </si>
  <si>
    <t>TS_HOTK</t>
  </si>
  <si>
    <t>1= Tự động căn chỉnh độ rộng dòng dữ liệu</t>
  </si>
  <si>
    <t>1= Bỏ qua các thông báo lỗi (mất name, comment,…)</t>
  </si>
  <si>
    <t>1= Hiển thị tiêu chuẩn trong biên bản</t>
  </si>
  <si>
    <t>1= Sẽ chỉ hiện mã tiêu chuẩn nếu cho phép đổ dữ liệu tiêu chuẩn (TS_OPHTC=1)</t>
  </si>
  <si>
    <t>1= Sử dụng bảng lấy mẫu trong vật liệu</t>
  </si>
  <si>
    <t>1= Sử dụng bảng lấy mẫu trong công việc</t>
  </si>
  <si>
    <t>1= Sử dụng bảng kiểm tra chất lượng trong công việc</t>
  </si>
  <si>
    <t>1= Sử dụng bảng khối lượng trong công việc</t>
  </si>
  <si>
    <t>Kiểu bảng khối lượng được sử dụng (0 = bảng 1 | 1= bảng 2)</t>
  </si>
  <si>
    <t>1= Cho phép sử dụng phím tắt</t>
  </si>
  <si>
    <t>Biên bản nghiệm thu hoàn thành bộ phận công trình, giai đoạn thi công xây dựng và các phụ lục kèm theo nếu có;</t>
  </si>
  <si>
    <t>NGHIỆM THU NỘI BỘ VẬT LIỆU, THIẾT BỊ, SẢN PHẨM CHẾ TẠO SẴN
TRƯỚC KHI  ĐƯA VÀO SỬ DỤNG</t>
  </si>
  <si>
    <t>THEO KẾT QUẢ 
THÍ NGHIỆM CẤP PHỐI</t>
  </si>
  <si>
    <t>TS_GRPTC</t>
  </si>
  <si>
    <t>CF_DMCOPY</t>
  </si>
  <si>
    <t>TS_ATOSTT</t>
  </si>
  <si>
    <t>1= Tự động đánh lại thứ tự danh mục sau khi tra dữ liệu</t>
  </si>
  <si>
    <t>1= Sao chép ngày, giờ kế trên khi tra dữ liệu</t>
  </si>
  <si>
    <t>TS_NGNHAP</t>
  </si>
  <si>
    <t>TRUE = Tự động kiểm tra ngày nhập có hợp lý không</t>
  </si>
  <si>
    <t>TS_UHTMCV</t>
  </si>
  <si>
    <t>TS_UHTMVL</t>
  </si>
  <si>
    <t>TRUE/FALSE = Hiển thị hoặc ẩn các cột giờ trong danh mục công việc</t>
  </si>
  <si>
    <t>TS_UHMAUCV</t>
  </si>
  <si>
    <t>TS_UHMAUVL</t>
  </si>
  <si>
    <t>TS_UHYKKCV</t>
  </si>
  <si>
    <t>TS_UHYKKVL</t>
  </si>
  <si>
    <t>NGÀY NHẬT KÝ</t>
  </si>
  <si>
    <t>Hiển thị hoặc ẩn các cột giờ trong danh mục vật liệu</t>
  </si>
  <si>
    <t>Hiển thị hoặc ẩn các cột bảng lấy mẫu trong danh mục công việc</t>
  </si>
  <si>
    <t>Hiển thị hoặc ẩn các cột bảng lấy mẫu trong danh mục vật liệu</t>
  </si>
  <si>
    <t>Hiển thị hoặc ẩn các cột ý kiến khác trong danh mục vật liệu</t>
  </si>
  <si>
    <t>Hiển thị hoặc ẩn các cột ý kiến khác trong danh mục công việc</t>
  </si>
  <si>
    <t>Mẫu nhật ký sử dụng (Các mẫu mặc định trong Temp: 1,2,3,4-mẫu có CSDL)</t>
  </si>
  <si>
    <t>CF_TDGME</t>
  </si>
  <si>
    <t>Tính diễn giải theo khối lượng cơ điện MEP</t>
  </si>
  <si>
    <t>CF_LMTN</t>
  </si>
  <si>
    <t>Ký hiệu lấy mẫu trong danh mục hồ sơ</t>
  </si>
  <si>
    <t>TS_BMAUNT</t>
  </si>
  <si>
    <t>1= Sử dụng bảng mẫu nghiệm thu</t>
  </si>
  <si>
    <t>TS_PIC</t>
  </si>
  <si>
    <t>1= Sử dụng hình ảnh trong biên bản</t>
  </si>
  <si>
    <t>CF_SWIMG</t>
  </si>
  <si>
    <t>Lấy mẫu VL</t>
  </si>
  <si>
    <t>NTNB VL</t>
  </si>
  <si>
    <t>YCVL</t>
  </si>
  <si>
    <t>NTVL</t>
  </si>
  <si>
    <t>Phiếu KT</t>
  </si>
  <si>
    <t>Lấy mẫu TN</t>
  </si>
  <si>
    <t>NTNB CV</t>
  </si>
  <si>
    <t>Yêu cầu CV</t>
  </si>
  <si>
    <t>Nghiệm thu CV</t>
  </si>
  <si>
    <t>BB Kiểm tra BT</t>
  </si>
  <si>
    <t>BB Theo dõi BT</t>
  </si>
  <si>
    <t>Hiển thị hình ảnh</t>
  </si>
  <si>
    <t>NTNB GĐ</t>
  </si>
  <si>
    <t>Yêu cầu GĐ</t>
  </si>
  <si>
    <t>Nghiệm thu GĐ</t>
  </si>
  <si>
    <t>CF_TRATEN</t>
  </si>
  <si>
    <t>1= Tra lại tên, đơn vị, khối lượng,… khi tra cứu lại dữ liệu</t>
  </si>
  <si>
    <t>TS_SKIPLETET</t>
  </si>
  <si>
    <t>1= Bỏ qua các ngày nghỉ lễ, Tết trong nhật ký</t>
  </si>
  <si>
    <t>TS_NEWPG</t>
  </si>
  <si>
    <t>1= Hiển thị trang tin tức khi khởi động</t>
  </si>
  <si>
    <t>CF_XNDNK</t>
  </si>
  <si>
    <t>15h30-16h00</t>
  </si>
  <si>
    <t>Ngày:</t>
  </si>
  <si>
    <t>1= Tự động kiểm tra ngày nhập vào trong danh mục hồ sơ</t>
  </si>
  <si>
    <t>TS_ATDATE</t>
  </si>
  <si>
    <t>☒</t>
  </si>
  <si>
    <t>☓</t>
  </si>
  <si>
    <t>Họ và tên / Nhân lực</t>
  </si>
  <si>
    <t>Người báo cáo:</t>
  </si>
  <si>
    <t>Người nhận:</t>
  </si>
  <si>
    <t>Cc:</t>
  </si>
  <si>
    <t>Ngày phát hành:</t>
  </si>
  <si>
    <t>Báo cáo số:</t>
  </si>
  <si>
    <t>Chủ đầu tư chưa thanh toán giai đoạn 3</t>
  </si>
  <si>
    <t>Nhân công về quê ăn tết chưa ra: Thiếu 2 người so với kế hoạch</t>
  </si>
  <si>
    <t>Công tác đào đất trục 1 tạm thời dừng thi công do chưa thống nhất phát sinh với CDT và TVGS</t>
  </si>
  <si>
    <t>Tổng tiến độ chậm 20 ngày</t>
  </si>
  <si>
    <t>Tên thiết bị</t>
  </si>
  <si>
    <t>Tên vật tư</t>
  </si>
  <si>
    <t>Trong
giờ</t>
  </si>
  <si>
    <t>Ngoài
giờ</t>
  </si>
  <si>
    <t>Thiết bị chính, dụng cụ, công cụ</t>
  </si>
  <si>
    <t>Vật liệu chính</t>
  </si>
  <si>
    <t>Tình trạng</t>
  </si>
  <si>
    <t>Nắng / Khô ráo</t>
  </si>
  <si>
    <t>Ý kiến khác:</t>
  </si>
  <si>
    <t xml:space="preserve">Đạt </t>
  </si>
  <si>
    <t xml:space="preserve">Không đạt </t>
  </si>
  <si>
    <t>Người
thực
hiện</t>
  </si>
  <si>
    <t>% Hoàn
thành</t>
  </si>
  <si>
    <t>Đvt</t>
  </si>
  <si>
    <t>Nhân lực
ngày</t>
  </si>
  <si>
    <t>Thực hiện
trong ngày</t>
  </si>
  <si>
    <t>Lũy kế 
đến nay</t>
  </si>
  <si>
    <t>Lũy kế đã
thực hiện</t>
  </si>
  <si>
    <t>Tính
toán</t>
  </si>
  <si>
    <t>Công việc / cấu kiện</t>
  </si>
  <si>
    <t>Thực hiện
ngày hôm sau</t>
  </si>
  <si>
    <t>Lũy kế đến hôm nay</t>
  </si>
  <si>
    <t>Thời gian nghiệm thu</t>
  </si>
  <si>
    <t>Thành phần nghiệm thu</t>
  </si>
  <si>
    <t>Phê duyệt</t>
  </si>
  <si>
    <t>Người lập bảng</t>
  </si>
  <si>
    <t>Họ và tên:</t>
  </si>
  <si>
    <t>2.2. Kế hoạch nhập vào công trường ngày hôm sau:</t>
  </si>
  <si>
    <t>3. Các thiết bị hiện hữu trên công trường</t>
  </si>
  <si>
    <t>2.1. Các thiết bị, vật liệu nhập vào công trường hiện tại:</t>
  </si>
  <si>
    <t>4. Nhân lực</t>
  </si>
  <si>
    <t>5.1. Thời tiết</t>
  </si>
  <si>
    <t>5.2. ATLĐ vệ sinh môi trường</t>
  </si>
  <si>
    <t>6.1. Công việc thực hiện trong ngày</t>
  </si>
  <si>
    <t>6.2. Kế hoạch công việc ngày hôm sau</t>
  </si>
  <si>
    <t>7.1. Kế hoạch nghiệm thu trong ngày</t>
  </si>
  <si>
    <t>7.2. Kế hoạch nghiệm thu ngày hôm sau</t>
  </si>
  <si>
    <t xml:space="preserve">8. Kiến nghị: </t>
  </si>
  <si>
    <t xml:space="preserve">Bắt đầu từ: </t>
  </si>
  <si>
    <t>Ngày thi công thứ:</t>
  </si>
  <si>
    <t>Mưa</t>
  </si>
  <si>
    <t>Nhiệt độ</t>
  </si>
  <si>
    <t>BÁO CÁO NGÀY / DAILY REPORT</t>
  </si>
  <si>
    <t>Lũy kế KL hoàn thành kế hoạch</t>
  </si>
  <si>
    <t>1. Các vướng mắc, tồn đọng với CĐT, TVGS, TVTK và các bên liên quan cần giải quyết:</t>
  </si>
  <si>
    <t>TS_SHOWGD</t>
  </si>
  <si>
    <t>TS_UPGD</t>
  </si>
  <si>
    <t>1= Xuất bảng khối lượng theo giai đoạn cụ thể. 0 = Tất cả giai đoạn</t>
  </si>
  <si>
    <t>1= Chỉ cập nhật công tác mới khi xuất khối lượng</t>
  </si>
  <si>
    <t>BÁO CÁO CỦA NHÀ THẦU VỀ CHẤT LƯỢNG THI CÔNG CÔNG TRÌNH (HẠNG MỤC)</t>
  </si>
  <si>
    <t>Quá trình thi công:</t>
  </si>
  <si>
    <t>Thời gian thi công:</t>
  </si>
  <si>
    <t>Từ ngày………………….đến ngày………………..</t>
  </si>
  <si>
    <t>Khối lượng thi công:</t>
  </si>
  <si>
    <t>Đối tượng nghiệm thu:</t>
  </si>
  <si>
    <t xml:space="preserve">BIÊN BẢN SỐ: </t>
  </si>
  <si>
    <t>Tài liệu làm căn cứ nghiệm thu:</t>
  </si>
  <si>
    <t>Thống kê các văn bản của TVGS, TVTK, Ban QLDA chấp thuận vật liệu, biện pháp tổ chức thi công, thi công thử, thi công đại trà….</t>
  </si>
  <si>
    <t>Thống kê kết quả thí nghiệm vật liệu, thí nghiệm kiểm định chất lượng (Đo K, nén mẫu bê tông, siêu âm cọc khoan nhồi, PDA, nén tĩnh…) các hạng mục công việc</t>
  </si>
  <si>
    <t>Thay đổi thiết kế, khối lượng phát sinh….</t>
  </si>
  <si>
    <t>Nhật ký thi công</t>
  </si>
  <si>
    <t>Các tồn tại</t>
  </si>
  <si>
    <t>Khẳng định chất lượng công trình:</t>
  </si>
  <si>
    <t>Đánh giá hạng mục công trình, công trình xây dựng:</t>
  </si>
  <si>
    <t>Tài liệu làm căn cứ để nghiệm thu:</t>
  </si>
  <si>
    <t>● Hồ sơ thiết kế bản vẽ thi công được Chủ đầu tư phê duyệt và những thay đổi Thiết kế đã được chấp nhận:</t>
  </si>
  <si>
    <t>- Bản vẽ thi công số:</t>
  </si>
  <si>
    <t>- Biên bản thay đổi Thiết kế:</t>
  </si>
  <si>
    <t>● Bản vẽ hoàn công công trình</t>
  </si>
  <si>
    <t>● Quy chuẩn, tiêu chuẩn được áp dụng:</t>
  </si>
  <si>
    <t>● Tài liệu chỉ dẫn kỹ thuật kèm theo Hợp đồng XD.</t>
  </si>
  <si>
    <t>● Văn bản chấp thuận của cơ quan quản lý nhà nước có thẩm quyền về phòng chống cháy, nổ, an toàn môi trường, an toàn vận hành theo quy định.</t>
  </si>
  <si>
    <t>● Biên bản kiểm tra hồ sơ tài liệu hoàn thành xây dựng hạng mục công trình của cơ quan quản lý nhà nước theo phân cấp.</t>
  </si>
  <si>
    <t>● Những điều kiện chuẩn bị để đưa hạng mục công trình vào sử dụng</t>
  </si>
  <si>
    <t>BIÊN BẢN NGHIỆM THU NỘI BỘ HOÀN THÀNH HẠNG MỤC CÔNG TRÌNH</t>
  </si>
  <si>
    <t>HOẶC CÔNG TRÌNH ĐỂ ĐƯA VÀO SỬ DỤNG</t>
  </si>
  <si>
    <t>● Hồ sơ tài liệu hoàn thành xây dựng hạng mục theo danh mục đính kèm</t>
  </si>
  <si>
    <t>Chất lượng XD bộ phận công trình (hay giai đoạn thi công XD):</t>
  </si>
  <si>
    <t>● Đối chiếu với TK, TCXD &amp; yêu cầu kỹ thuật của công trình XD</t>
  </si>
  <si>
    <t>- Thi công đúng bản vẽ thiết kế được duyệt, đạt yêu cầu về kỹ thuật, mỹ thuật.</t>
  </si>
  <si>
    <t>- Công tác thi công đúng quy trình, quy phạm hiện hành của Nhà nước ban hành.</t>
  </si>
  <si>
    <t>- Công tác thi công đúng tiến độ được lập.</t>
  </si>
  <si>
    <t>- Chủng loại vật tư thi công đúng theo điều kiện sách của công trình.</t>
  </si>
  <si>
    <t>- Chấp nhận hay không chấp nhận nghiệm thu, đồng ý viết phiếu yêu cầu nghiệm thu,</t>
  </si>
  <si>
    <t>- Yêu cầu sửa chữa, hoàn thiện công việc đã thực hiện và các yêu cầu khác, nếu có.</t>
  </si>
  <si>
    <t>CHỈ HUY TRƯỞNG</t>
  </si>
  <si>
    <t>CÁN BỘ QLCL</t>
  </si>
  <si>
    <t>GIÁM ĐỐC</t>
  </si>
  <si>
    <t>Lê Văn Sinh</t>
  </si>
  <si>
    <t xml:space="preserve"> NGHIỆM THU HOÀN THÀNH HẠNG MỤC CÔNG TRÌNH</t>
  </si>
  <si>
    <t>Sau khi kiểm tra chất lượng, đối chiếu với các tiêu chuẩn kỹ thuật áp dụng, chúng tôi đã nghiệm thu nội bộ và khẳng định: hạng mục công trình trên thi công đảm bảo chất lượng theo đúng thiết kế đã được phê duyệt.</t>
  </si>
  <si>
    <t>Đề nghị: Đơn vị chủ đầu tư tiến hành nghiệm thu hoàn thành hạng mục công trình để đưa vào sử dụng</t>
  </si>
  <si>
    <t xml:space="preserve">Hạng mục: </t>
  </si>
  <si>
    <t xml:space="preserve">Công trình: </t>
  </si>
  <si>
    <t>HOÀN THÀNH HẠNG MỤC CÔNG TRÌNH HOẶC CÔNG TRÌNH ĐƯA VÀO SỬ DỤNG</t>
  </si>
  <si>
    <t>Lưu ý: nội dung này cần người đại diện theo pháp luật, người khác phải có ủy quyền.</t>
  </si>
  <si>
    <t>Thời gian tiến hành nghiệm thu:</t>
  </si>
  <si>
    <t>CHỦ ĐẦU TƯ</t>
  </si>
  <si>
    <t>CÔNG SUẤT</t>
  </si>
  <si>
    <t>TÍNH NĂNG</t>
  </si>
  <si>
    <t>NƯỚC SẢN XUẤT</t>
  </si>
  <si>
    <t>NĂM SẢN XUẤT</t>
  </si>
  <si>
    <t>SỞ HỮU CỦA NHÀ THẦU HAY ĐI THUÊ</t>
  </si>
  <si>
    <t>CHẤT LƯỢNG SỬ DỤNG HIỆN NAY</t>
  </si>
  <si>
    <t>LOẠI MÁY MÓC, 
THIẾT BỊ THI CÔNG</t>
  </si>
  <si>
    <t>VẬT LIỆU, THIẾT BỊ, 
SẢN PHẨM CHẾ TẠO SẴN</t>
  </si>
  <si>
    <t>NỘI DUNG THAY ĐỔI</t>
  </si>
  <si>
    <t>NGUYÊN NHÂN THAY ĐỔI</t>
  </si>
  <si>
    <t>TÊN, SỐ, NGÀY VĂN BẢN CHO PHÉP THAY ĐỔI</t>
  </si>
  <si>
    <t>PHIẾU CHẤP THUẬN THAY ĐỔI MẪU VẬT LIỆU,</t>
  </si>
  <si>
    <t>THÀNH PHẨM XÂY DỰNG</t>
  </si>
  <si>
    <t>(SO VỚI THIẾT KẾ ĐƯỢC DUYỆT HAY ĐIỀU KIỆN SÁCH)</t>
  </si>
  <si>
    <t>Nội dung thay đổi:</t>
  </si>
  <si>
    <t>Loại vật liệu /thành phẩm:</t>
  </si>
  <si>
    <t>Quy cách:</t>
  </si>
  <si>
    <t>Mô tả chi tiết:</t>
  </si>
  <si>
    <t>Nhà SX:</t>
  </si>
  <si>
    <t>Chứng chỉ xuất xưởng (CATALOGUE):</t>
  </si>
  <si>
    <t>Đại lý cung cấp:</t>
  </si>
  <si>
    <t>Ký hiệu tên mẫu:</t>
  </si>
  <si>
    <t>Phạm vi sử dụng:</t>
  </si>
  <si>
    <t>Số lượng cần cung cấp:</t>
  </si>
  <si>
    <t>Bên đề xuất thay đổi vật liệu/thành phẩm xây dựng:</t>
  </si>
  <si>
    <t>Các bên thống nhất chọn mẫu vật liệu/thành phẩm XD sau đây vì lý do:</t>
  </si>
  <si>
    <t>Yêu cầu:</t>
  </si>
  <si>
    <t>- Nhà thầu có kế hoạch nhập đủ số lượng cần sử dụng đúng theo mẫu đã chọn. Trong trường hợp</t>
  </si>
  <si>
    <t>không đủ số lượng phải báo ngay cho Chủ đầu tư để có Quyết định lại.</t>
  </si>
  <si>
    <t>- Mẫu được lưu tại:</t>
  </si>
  <si>
    <t>và được bảo quản cẩn thận để có thể đối chiếu khi cần thiết.</t>
  </si>
  <si>
    <t>Các lưu ý khác:</t>
  </si>
  <si>
    <t>………………………………..………………………………………………………………………</t>
  </si>
  <si>
    <t>- Chấp nhận hay không chấp nhận nghiệm thu, đồng ý viết phiếu yêu cầu nghiệm thu.</t>
  </si>
  <si>
    <t>Cam kết hoàn thành các tồn tại.</t>
  </si>
  <si>
    <t>PHIẾU CHẤP THUẬN MẪU VẬT LIỆU</t>
  </si>
  <si>
    <t>VÀ THÀNH PHẨM XÂY DỰNG</t>
  </si>
  <si>
    <t>Các bên thống nhất</t>
  </si>
  <si>
    <t>Vật liệu/ Thành phẩm:</t>
  </si>
  <si>
    <t>BIÊN BẢN BÀN GIAO MỐC VỊ TRÍ</t>
  </si>
  <si>
    <t>CAO ĐỘ CHUẨN - MẶT BẰNG THI CÔNG</t>
  </si>
  <si>
    <t xml:space="preserve">PHIẾU SỐ: </t>
  </si>
  <si>
    <t>BIÊN BẢN SỐ:</t>
  </si>
  <si>
    <t>Chúng tôi gồm có:</t>
  </si>
  <si>
    <t>Căn cứ Hồ sơ Thiết kế do: Công ty Cổ phần Giá Xây Dựng thiết lập và được duyệt.</t>
  </si>
  <si>
    <t>Hôm nay ngày 01 tháng 01 năm 2019 tại Số 124, Nguyễn Ngọc Nại, Thanh Xuân, Hà Nội</t>
  </si>
  <si>
    <t>BÊN GIAO:</t>
  </si>
  <si>
    <t>BÊN NHẬN:</t>
  </si>
  <si>
    <t>Cùng tiến hành kiểm tra mặt bằng công trình và thống nhất giao nhận: mốc, vị trí, cao độ chuẩn và mặt bằng thi công để đơn vị thi công tiến hành định vị và thi công công trình, cụ thể:</t>
  </si>
  <si>
    <t>Mốc vị trí:</t>
  </si>
  <si>
    <t>Cao độ chuẩn:</t>
  </si>
  <si>
    <t>Mặt bằng thi công:</t>
  </si>
  <si>
    <t>Độ bằng phẳng:</t>
  </si>
  <si>
    <t>Cao độ mặt đất hiện hữu so với Thiết kế (trung bình):</t>
  </si>
  <si>
    <t>Kích thước khu đất so với Thiết kế</t>
  </si>
  <si>
    <t>TƯ VẤN THIẾT KẾ</t>
  </si>
  <si>
    <t>KIỂM TRA THIẾT BỊ NHÂN LỰC CỦA NHÀ THẦU</t>
  </si>
  <si>
    <t>Nội dung kiểm tra:</t>
  </si>
  <si>
    <t>Về tài liệu làm căn cứ nghiệm thu:</t>
  </si>
  <si>
    <t>Phiếu yêu cầu nghiệm thu của nhà thầu;</t>
  </si>
  <si>
    <t>Hồ sơ thiết kế bản vẽ thi công và các thay đổi thiết kế đã được chủ đầu tư chấp thuận liên quan đến đối tượng nghiệm thu;</t>
  </si>
  <si>
    <t>Hồ sơ trúng thầu và Quyết định phê duyệt kết quả lựa chọn nhày thầu số:………………</t>
  </si>
  <si>
    <t>Hợp đồng số 205/2017/HĐTC-BQLDAgiữa Chủ đầu tư và Nhà thầu</t>
  </si>
  <si>
    <t>Hồ sơ nhân sự ban chỉ huy công trường của nhà thầu thi công</t>
  </si>
  <si>
    <t>Các tiêu chuẩn, quy phạm xây dựng hiện hành liên quan đến đối tượng thiết bị kiểm tra</t>
  </si>
  <si>
    <t xml:space="preserve">Hồ sơ xuất xứ, chứng chỉ kỹ thuật xuất xưởng, kết quả kiểm định kỹ thuật của đối tượng thiết bị kiểm tra </t>
  </si>
  <si>
    <t>Văn bản khác có liên quan</t>
  </si>
  <si>
    <t>Kết quả kiểm tra:</t>
  </si>
  <si>
    <t xml:space="preserve">Thiết bị, nhân lực hiện có trên công trường tại thời điểm nhà thầu thi công chuẩn bị thi công hạng mục: </t>
  </si>
  <si>
    <t>Về thiết bị thi công</t>
  </si>
  <si>
    <t>LOẠI THIẾT BỊ</t>
  </si>
  <si>
    <t>NHÃN HIỆU / CÔNG SUẤT</t>
  </si>
  <si>
    <t>TÌNH TRẠNG
HOẠT ĐỘNG</t>
  </si>
  <si>
    <t>ĐẠT/KHÔNG ĐẠT SO VỚI
 HỒ SƠ TRÚNG THẦU</t>
  </si>
  <si>
    <t>●</t>
  </si>
  <si>
    <t>Về nhân sự ban điều hành công trường:</t>
  </si>
  <si>
    <t>CHỨC DANH</t>
  </si>
  <si>
    <t>Công nhân</t>
  </si>
  <si>
    <t>+</t>
  </si>
  <si>
    <t xml:space="preserve">Công nhân lái máy, vận hành sửa chữa công trình: </t>
  </si>
  <si>
    <t xml:space="preserve">Công nhân trực tiếp thi công: </t>
  </si>
  <si>
    <t>PHÒNG THÍ NGHIỆM HIỆN TRƯỜNG CỦA NHÀ THẦU</t>
  </si>
  <si>
    <t xml:space="preserve">Hồ sơ trúng thầu và Quyết định phê duyệt kết quả lựa chọn nhày thầu số: </t>
  </si>
  <si>
    <t>Hợp đồng số 205/2017/HĐTC-BQLDA giữa Chủ đầu tư và Nhà thầu</t>
  </si>
  <si>
    <t>Tài liệu hướng dẫn kỹ thuật kèm theo dự án</t>
  </si>
  <si>
    <t>Hồ sơ năng lực phòng thí nghiệm của nhà thầu thi công</t>
  </si>
  <si>
    <t>Kết quả kiểm tra thiết bị, năng lực phòng thí nghiệm của nhà thầu tại thời điểm</t>
  </si>
  <si>
    <t>Về thiết bị thí nghiệm:</t>
  </si>
  <si>
    <t>Kết luận và kiến nghị:</t>
  </si>
  <si>
    <t>Về nhân sự:</t>
  </si>
  <si>
    <t>Về thiết bị:</t>
  </si>
  <si>
    <t>NGHIỆM THU HỆ THỐNG MỐC MẠNG PHỤC VỤ THI CÔNG</t>
  </si>
  <si>
    <t>Quy trình kiểm tra, giám sát, nghiệm thu đã được thống nhất giữa chủ đầu tư và các nhà thầu có liên quan;</t>
  </si>
  <si>
    <t>Biên bản bàn giao hệ thống mốc mạng TVTK bàn giao ngày…..tháng….năm….</t>
  </si>
  <si>
    <t>Biên bản kiểm tra, nghiệm thu nội bộ của nhà thầu (nếu có);</t>
  </si>
  <si>
    <t>Hồ sơ thiết kế bản vẽ thi công và những thay đổi thiết kế đã được chủ đầu tư chấp thuận liên quan đến đối tượng nghiệm thu;</t>
  </si>
  <si>
    <t>Tiêu chuẩn thi công và nghiệm thu;</t>
  </si>
  <si>
    <t>Phần chỉ dẫn kỹ thuật có liên quan;</t>
  </si>
  <si>
    <t>Nhật ký thi công xây dựng công trình và các văn bản khác có liên quan đến đối tượng nghiệm thu</t>
  </si>
  <si>
    <t>Về chất lượng công việc xây dựng:</t>
  </si>
  <si>
    <t>Về khối lượng công việc xây dựng:</t>
  </si>
  <si>
    <t>Khối lượng thực hiện: ……………………………………………………………………………….</t>
  </si>
  <si>
    <t>TÊN MỐC MẠNG</t>
  </si>
  <si>
    <t>SAI SỐ</t>
  </si>
  <si>
    <t>MC1</t>
  </si>
  <si>
    <t>X:……………</t>
  </si>
  <si>
    <t>X:……………..</t>
  </si>
  <si>
    <t>Y:……………</t>
  </si>
  <si>
    <t>Y:……………..</t>
  </si>
  <si>
    <t>Cao độ:………</t>
  </si>
  <si>
    <t>Cao độ:……….</t>
  </si>
  <si>
    <t>DC2</t>
  </si>
  <si>
    <t>Y:…………….</t>
  </si>
  <si>
    <t>Hồ sơ thiết kế đã được phê duyệt</t>
  </si>
  <si>
    <t>Biện pháp tổ chức thi công do nhà thầu lập</t>
  </si>
  <si>
    <t>Thiết bị, nhân lực</t>
  </si>
  <si>
    <t>Điều kiện về ATGT (Cọc tiêu, biển báo, barie, hệ thống cảnh báo ban đêm….)</t>
  </si>
  <si>
    <t>Vệ sinh môi trường, phòng chống cháy nổ</t>
  </si>
  <si>
    <t>Kết quả kiểm tra (đạt hay không đạt)</t>
  </si>
  <si>
    <t>Các bên tham gia:</t>
  </si>
  <si>
    <t>BIÊN BẢN XỬ LÝ KỸ THUẬT (KIỂM TRA) HIỆN TRƯỜNG</t>
  </si>
  <si>
    <t>Qua kiểm tra đối chiếu hồ sơ thiết kế với thực tế hiện trường. Hội đồng thống nhất như sau:</t>
  </si>
  <si>
    <t>Mô tả thực trạng tại hiện trường:</t>
  </si>
  <si>
    <t>Biện pháp xử lý:</t>
  </si>
  <si>
    <t>NHÀ ĐẦU TƯ</t>
  </si>
  <si>
    <t>Nguyễn Thảo Anh</t>
  </si>
  <si>
    <t>Nhà đầu tư (nếu có): Công ty CP Giá Xây Dựng</t>
  </si>
  <si>
    <t>Đã tiến hành kiểm tra hiện trường thi công tại hạng mục nói trên, qua kiểm tra phát hiện đơn vị thi công đã vi phạm những quy định về quản lý chất lượng công trình trong quá trình thi công như sau:</t>
  </si>
  <si>
    <t>Nội dung vi phạm:</t>
  </si>
  <si>
    <t>CF_QCLMCV</t>
  </si>
  <si>
    <t>1= Quy cách lấy mẫu theo dạng ngang</t>
  </si>
  <si>
    <t>1= Giữ nguyên nội dung hiển thị khi thay đổi ngày nhật ký không có dữ liệu</t>
  </si>
  <si>
    <t>Hình ảnh đính kèm (nếu có)</t>
  </si>
  <si>
    <t>9. Hình ảnh đính kèm (nếu có):</t>
  </si>
  <si>
    <t>KHÔNG CHỈNH SỬA TRONG BẢNG TÍNH NÀY!</t>
  </si>
  <si>
    <t>TS_SHOWNKYHM</t>
  </si>
  <si>
    <t>TS_SHOWNKYGD</t>
  </si>
  <si>
    <t>1= Hiển thị chi tiết hạng mục trong nội dung công việc ở nhật ký</t>
  </si>
  <si>
    <t>1= Hiển thị chi tiết giai đoạn trong nội dung công việc ở nhật ký</t>
  </si>
  <si>
    <t>BIỂU GIÁ KÈM THEO HỢP ĐỒNG</t>
  </si>
  <si>
    <t>ID</t>
  </si>
  <si>
    <t>MÃ ĐỊNH MỨC</t>
  </si>
  <si>
    <t>MÃ ĐƠN GIÁ</t>
  </si>
  <si>
    <t>KHỐI LƯỢNG HỢP ĐỒNG</t>
  </si>
  <si>
    <t>ĐƠN GIÁ 
HỢP ĐỒNG</t>
  </si>
  <si>
    <t xml:space="preserve">THÀNH TIỀN </t>
  </si>
  <si>
    <t>TC</t>
  </si>
  <si>
    <t>LÀM TRÒN</t>
  </si>
  <si>
    <t>BẢNG PHÂN TÍCH VẬT TƯ</t>
  </si>
  <si>
    <t>MÃ HIỆU 
ĐỊNH MỨC</t>
  </si>
  <si>
    <t>MÃ HIỆU
ĐƠN GIÁ</t>
  </si>
  <si>
    <t>TÊN CÔNG VIỆC / THÀNH PHẦN HAO PHÍ</t>
  </si>
  <si>
    <t>ĐỊNH MỨC
HAO PHÍ</t>
  </si>
  <si>
    <t>HAO PHÍ</t>
  </si>
  <si>
    <t>HAO PHÍ KHÁC</t>
  </si>
  <si>
    <t>ĐƠN GIÁ 
VẬT TƯ</t>
  </si>
  <si>
    <t>BẢNG NGHIỆM THU KHỐI LƯỢNG THI CÔNG</t>
  </si>
  <si>
    <t>Kèm theo biên bản nghiệm thu số:</t>
  </si>
  <si>
    <t>MÃ 
ĐỊNH MỨC</t>
  </si>
  <si>
    <t>ĐVT</t>
  </si>
  <si>
    <t>THEO DÕI PHÁT SINH</t>
  </si>
  <si>
    <t>Dài</t>
  </si>
  <si>
    <t>Rộng</t>
  </si>
  <si>
    <t>Cao (Sâu)</t>
  </si>
  <si>
    <t>[1a]</t>
  </si>
  <si>
    <t>[1b]</t>
  </si>
  <si>
    <t>GĐ:</t>
  </si>
  <si>
    <t>Dulieugoc.mdb</t>
  </si>
  <si>
    <t>Banglaymau.mdb</t>
  </si>
  <si>
    <t>Nhatky.mdb</t>
  </si>
  <si>
    <t>Tailieu.mdb</t>
  </si>
  <si>
    <t>Dichthuat.mdb</t>
  </si>
  <si>
    <t>NHẬT KÝ CÔNG TRÌNH</t>
  </si>
  <si>
    <t>* Hướng dẫn: Bạn có thể thay đổi tên công ty tại mỗi nhóm nếu trong quá trình làm việc, thi công buộc phải thay đổi nhóm ký và công ty giữa chừng</t>
  </si>
  <si>
    <t>Việt Nam</t>
  </si>
  <si>
    <t>V20342</t>
  </si>
  <si>
    <t>01/XM</t>
  </si>
  <si>
    <t>Xi măng Hoàng Thạch</t>
  </si>
  <si>
    <t>0235</t>
  </si>
  <si>
    <t>8h30-9h00</t>
  </si>
  <si>
    <t>KQ2</t>
  </si>
  <si>
    <t>Lấy mẫu xi măng | 1;Xi măng Hoàng Thạch PC30;50;Kg;17.1B3.086; ;</t>
  </si>
  <si>
    <t>MẪU BẢNG BÊ TÔNG</t>
  </si>
  <si>
    <t>MẪU BẢNG NGHIỆM THU GIAI ĐOẠN</t>
  </si>
  <si>
    <t>TS_UHNHATKY</t>
  </si>
  <si>
    <t>Hiển thị hoặc ẩn các cột nhật ký bổ sung trong danh mục công việc</t>
  </si>
  <si>
    <t>Máy móc</t>
  </si>
  <si>
    <t>ĐỊNH MỨC NHÂN CÔNG</t>
  </si>
  <si>
    <t>TỔNG CÔNG</t>
  </si>
  <si>
    <t>TÀI NGUYÊN</t>
  </si>
  <si>
    <t>NHÂN CÔNG TRONG NGÀY</t>
  </si>
  <si>
    <t>THỜI GIAN THỰC HIỆN</t>
  </si>
  <si>
    <t>LIÊN HỆ CÔNG VIỆC</t>
  </si>
  <si>
    <t>GiỚI HẠN NHẬT KÝ</t>
  </si>
  <si>
    <t>BIÊN BẢN XỬ LÝ VI PHẠM HIỆN TRƯỜNG</t>
  </si>
  <si>
    <t>CÔNG TRÌNH: TRỤ SỞ PHÂN PHỐI PHẦN MỀM QUẢN LÝ CHẤT LƯỢNG GXD</t>
  </si>
  <si>
    <t>HẠNG MỤC: VĂN PHÒNG HỖ TRỢ VÀ CÀI ĐẶT PHẦN MỀM QLCL GXD</t>
  </si>
  <si>
    <t>TÊN NHÂN LỰC</t>
  </si>
  <si>
    <t>LOẠI</t>
  </si>
  <si>
    <t>BẬC</t>
  </si>
  <si>
    <t>CHUYÊN NGÀNH</t>
  </si>
  <si>
    <t>SỐ NĂM KINH NGHIỆM</t>
  </si>
  <si>
    <t>BẢNG KÊ KHAI NHÂN LỰC</t>
  </si>
  <si>
    <t xml:space="preserve"> Đơn vị thí nghiệm</t>
  </si>
  <si>
    <t xml:space="preserve"> Chủ đầu tư</t>
  </si>
  <si>
    <t>TS_GETNCMAY</t>
  </si>
  <si>
    <t>1= Lấy dữ liệu nhân công &amp; máy móc, thiết bị từ danh mục công việc</t>
  </si>
  <si>
    <t>Nhân lực</t>
  </si>
  <si>
    <t>KT</t>
  </si>
  <si>
    <t>Công việc kiểm tra</t>
  </si>
  <si>
    <t>Thời gian, ngày tháng</t>
  </si>
  <si>
    <t xml:space="preserve">Đánh giá </t>
  </si>
  <si>
    <t>XÁC NHẬN</t>
  </si>
  <si>
    <t>Không đạt</t>
  </si>
  <si>
    <t>NHÀ THẦU</t>
  </si>
  <si>
    <t>Kiểm tra chung</t>
  </si>
  <si>
    <t>Vật tư, vật liệu, phụ kiện sử dụng</t>
  </si>
  <si>
    <t>Thi công lắp đặt tuyến ống</t>
  </si>
  <si>
    <t>Lấy dấu  &amp; lắp đặt tuyến ống</t>
  </si>
  <si>
    <t>Xử lý tuyến ống qua khe lún (khe co giãn)</t>
  </si>
  <si>
    <t>Lắp đặt hộp nối dây, hộp nối chia ngả</t>
  </si>
  <si>
    <t>Giá đỡ (Support) ống</t>
  </si>
  <si>
    <t>Đánh dấu (XÁC NHẬN hiệu) tuyến ống.</t>
  </si>
  <si>
    <t>Đặt dây mồi (nếu có)</t>
  </si>
  <si>
    <t>Kiểm tra đối chiếu thiết bị vật liệu, kích thước và chủng loại cáp</t>
  </si>
  <si>
    <t xml:space="preserve">Kiểm tra tuyến ống đã thi công </t>
  </si>
  <si>
    <t>Thi công lắp đặt tuyến dây, cáp</t>
  </si>
  <si>
    <t>Điện trở cách điện dây và cáp điện  trước khi thi công</t>
  </si>
  <si>
    <t>Bảo vệ vỏ bọc trong quá trình kéo dải dây và cáp điện</t>
  </si>
  <si>
    <t>Cố định và đánh dấu dây và cáp điện</t>
  </si>
  <si>
    <t>Đầu nối cáp, đầu nối tiếp địa cho dây và cáp điện</t>
  </si>
  <si>
    <t>Điện trở cách điện tuyến dây và cáp điện sau khi thi công</t>
  </si>
  <si>
    <t>Bảo vệ đầu chờ cáp, chống ẩm, chống cháy, chống côn trùng</t>
  </si>
  <si>
    <t xml:space="preserve">Quy cách chủng loại thang, máng cáp và vật liệu, phụ kiện sử dụng </t>
  </si>
  <si>
    <t>Thi công lắp đặt thang, máng cáp</t>
  </si>
  <si>
    <t xml:space="preserve">Lấy dấu tuyến thang, máng cáp </t>
  </si>
  <si>
    <t>Lắp đặt, cố định giá đỡ</t>
  </si>
  <si>
    <t>Lắp thang, máng cáp và các phụ kiện</t>
  </si>
  <si>
    <t>Vị trí, cao độ thang, máng cáp</t>
  </si>
  <si>
    <t>Lắp đặt tiếp địa</t>
  </si>
  <si>
    <t>Ghi nhãn mác, ký hiệu tuyến thang, máng.</t>
  </si>
  <si>
    <t xml:space="preserve">Quy cách chủng loại hộp thanh dẫn và vật liệu, phụ kiện sử dụng </t>
  </si>
  <si>
    <t>Thi công lắp đặt hộp thanh dẫn</t>
  </si>
  <si>
    <t>Điện trở cách điện hộp thanh dẫn trước khi thi công</t>
  </si>
  <si>
    <t>Cố định và đánh dấu hộp thanh dẫn</t>
  </si>
  <si>
    <t>Đầu nối cáp, đầu nối tiếp địa cho hộp thanh dẫn</t>
  </si>
  <si>
    <t>Điện trở cách điện hộp thanh dẫn sau khi thi công</t>
  </si>
  <si>
    <t xml:space="preserve">Bảo vệ đầu chờ hộp thanh dẫn, chống ẩm, chống cháy, chống côn trùng ... </t>
  </si>
  <si>
    <t>Thiết bị, vật liệu và phụ kiện sử dụng</t>
  </si>
  <si>
    <t xml:space="preserve">Thi công lắp đặt </t>
  </si>
  <si>
    <t>Kiểm tra giá đỡ treo đèn</t>
  </si>
  <si>
    <t>Kiểm tra vị trí lắp đặt</t>
  </si>
  <si>
    <t xml:space="preserve">Kiểm tra gá lắp </t>
  </si>
  <si>
    <t>Kiểm tra lắp thiết bị chiếu sáng, đấu dây và các thiết bị phụ.</t>
  </si>
  <si>
    <t>Kiểm tra đấu nối tiếp địa.</t>
  </si>
  <si>
    <t>Dán nhãn mác</t>
  </si>
  <si>
    <t>Chủng loại và kích thước ống, vật tư, phụ kiện sử dụng</t>
  </si>
  <si>
    <t>Thi công lắp đặt</t>
  </si>
  <si>
    <t xml:space="preserve">Vị trí lắp đặt, tim cốt, cao độ, độ dốc tuyến ống  </t>
  </si>
  <si>
    <t>Qui cách, kích thước và khoảng cách các giá, gối đỡ ống</t>
  </si>
  <si>
    <t>Chất lượng và phương pháp hàn, nối ống</t>
  </si>
  <si>
    <t>Thử áp lực tuyến ống</t>
  </si>
  <si>
    <t>Vệ sinh, làm sạch, sơn phủ bề mặt tuyến ống</t>
  </si>
  <si>
    <t>Công tác lấp đất (nếu có )</t>
  </si>
  <si>
    <t>Chủng loại và kích thước ống, vật tư, vật liệu và phụ kiện sử dụng</t>
  </si>
  <si>
    <t>Vị trí lắp đặt, lỗ khoan rút lõi xuyên sàn, tim cốt, cao độ, tuyến ống</t>
  </si>
  <si>
    <t>Qui cách, kích thước và khoảng cách các giá đỡ, quang treo.</t>
  </si>
  <si>
    <t>Chất lượng và phương pháp dán, nối ống</t>
  </si>
  <si>
    <t>Công tác lắp đặt bảo ôn đường ống thoát nước</t>
  </si>
  <si>
    <t>Vệ sinh, làm sạch</t>
  </si>
  <si>
    <t>Công tác chèn trát, đường ống.</t>
  </si>
  <si>
    <t xml:space="preserve">Vị trí lắp đặt, tim cốt, cao độ, tuyến ống  </t>
  </si>
  <si>
    <t>Công tác lắp đặt bảo ôn đường cấp nước nóng.</t>
  </si>
  <si>
    <t xml:space="preserve">Vệ sinh, làm sạch,sơn phủ bề mặt tuyến ống </t>
  </si>
  <si>
    <t>Bảo ôn tuyến ống</t>
  </si>
  <si>
    <t>Chỉ số đồng hồ</t>
  </si>
  <si>
    <t>Biện pháp thử áp đường ống</t>
  </si>
  <si>
    <t>Thiết bị kiểm tra: Đồng hồ đo áp, máy bơm..</t>
  </si>
  <si>
    <t>Chất thử: Nước</t>
  </si>
  <si>
    <t>Áp suất thử: ≥7 KG/cm2</t>
  </si>
  <si>
    <t>Thời gian thử: ≥ 8h</t>
  </si>
  <si>
    <t>Mô tả: bơm nước đầy ống đến áp suất yêu cầu và duy trì áp suất thử</t>
  </si>
  <si>
    <t xml:space="preserve">Kết quả thử: ĐẠT
KHÔNG ĐẠT </t>
  </si>
  <si>
    <t>Thời điểm bắt đầu thử</t>
  </si>
  <si>
    <t>Thời điểm kết thúc thử</t>
  </si>
  <si>
    <t>Biện pháp thử kín đường ống</t>
  </si>
  <si>
    <t xml:space="preserve">Áp suất thử: ≥ 0,3 Bar </t>
  </si>
  <si>
    <t>Độ sụt cột nước ≤ 2cm</t>
  </si>
  <si>
    <t>Mô tả: Bịt tất cả các đầu chờ, dựng cột nước cao 3m đánh dấu đổ nước đầy vào vị trí lấy dấu</t>
  </si>
  <si>
    <t xml:space="preserve">Kết quả thử:   ĐẠT                                      KHÔNG ĐẠT </t>
  </si>
  <si>
    <t>Hệ thống thoát nước mưa</t>
  </si>
  <si>
    <t>Cao độ (tuyệt đối) hoàn thiện mặt sân</t>
  </si>
  <si>
    <t>Độ sâu chôn ống</t>
  </si>
  <si>
    <t>Vị trí hệ thống, độ dốc i</t>
  </si>
  <si>
    <t>Quy cách, chủng loại ống</t>
  </si>
  <si>
    <t>Chất lượng mối nối</t>
  </si>
  <si>
    <t>Vị trí, chất lượng hố ga</t>
  </si>
  <si>
    <t>Hệ thống thoát nước thải</t>
  </si>
  <si>
    <t>Hệ thống thoát nước sinh hoạt</t>
  </si>
  <si>
    <t>Vật tư, vật liệu và sử dụng</t>
  </si>
  <si>
    <t>Qui cách, chất lượng mối ghép nối ống gió</t>
  </si>
  <si>
    <t>Qui cách, độ phẳng, chất lượng mối nối mặt bích ống gió</t>
  </si>
  <si>
    <t>Độ kín khít liên kết ống gió với mặt bích.</t>
  </si>
  <si>
    <t>Kích thước ống gió, phụ kiện và sai số chế tạo</t>
  </si>
  <si>
    <t xml:space="preserve">Gia cường độ cứng đường ống gió </t>
  </si>
  <si>
    <t>Vị trí lắp đặt, tim cốt, cao độ tuyến ống</t>
  </si>
  <si>
    <t>Chất lượng và phương pháp nối ống</t>
  </si>
  <si>
    <t>Sai số lắp đặt toàn tuyến</t>
  </si>
  <si>
    <t xml:space="preserve">Thử kín tuyến ống </t>
  </si>
  <si>
    <t xml:space="preserve">Công tác vệ sinh </t>
  </si>
  <si>
    <t>Kiểm tra giá đỡ treo máy, ống gió, hộp gió.</t>
  </si>
  <si>
    <t>Vị trí lắp đặt, tim cốt, cao độ</t>
  </si>
  <si>
    <t>Chất lượng và phương pháp kết nối: ống gas, ống nước ngưng, dây điện, ống gió, hộp gió</t>
  </si>
  <si>
    <t>Cố định và đánh dấu dây điện, ống gas.</t>
  </si>
  <si>
    <t>Thử kín, độ dốc tuyến ống nước ngưng</t>
  </si>
  <si>
    <t>Công tác vệ sinh</t>
  </si>
  <si>
    <t>Chủng loại và kích thước ống, vật tư, vật liệu, phụ kiện sử dụng.</t>
  </si>
  <si>
    <t>Công tác vệ sinh (rác thải, vệ sinh ống, chèn trát, … )</t>
  </si>
  <si>
    <t>Vị trí lắp đặt, tim cốt, cao độ các tuyến ống.</t>
  </si>
  <si>
    <t>Chủng loại vật tư, vật liệu, phụ kiện sử dụng</t>
  </si>
  <si>
    <t>Quy cách, kích thước và khoảng cách các giá, gối đỡ dàn nóng</t>
  </si>
  <si>
    <t>Vị trí lắp đặt, tim cốt, cao độ giá đỡ</t>
  </si>
  <si>
    <t>Công tác khoan giá đỡ dàn nón</t>
  </si>
  <si>
    <t>Công tác lắp đặt giá đỡ dàn nóng, căn chỉnh máy</t>
  </si>
  <si>
    <t>Công tác đấu nối ống gas, hút chân không</t>
  </si>
  <si>
    <t>Công tác đấu nối điện nguồn, tiếp đất.</t>
  </si>
  <si>
    <t>Chủng loại và kích thước mương gió, vật tư, vật liệu, phụ kiện sử dụng</t>
  </si>
  <si>
    <t>Qui cách, độ phẳng bề mặt mương gió</t>
  </si>
  <si>
    <t>Độ kín khít liên kết tôn với khung</t>
  </si>
  <si>
    <t>Qui cách chất lượng, chiều cao, chiều dài đường hàn</t>
  </si>
  <si>
    <t>Khoảng cách xương chính, xương phụ</t>
  </si>
  <si>
    <t>Kích thước mương gió, phụ kiện và sai số chế tạo</t>
  </si>
  <si>
    <t>Gia cường độ cứng mương gió</t>
  </si>
  <si>
    <t>Sơn phủ toàn bộ kết cấu</t>
  </si>
  <si>
    <t>Quy cách, kích thước và khoảng cách các giá, gối đỡ mương gió</t>
  </si>
  <si>
    <t>Vị trí lắp đặt, tim cốt, cao độ tuyến mương gió</t>
  </si>
  <si>
    <t>Chất lượng và phương pháp nối mương gió</t>
  </si>
  <si>
    <t>Sai số lắp đặt toàn tuyến mương</t>
  </si>
  <si>
    <t>Thử kín tuyến mương gió</t>
  </si>
  <si>
    <t>Vệ sinh tuyến mương gió</t>
  </si>
  <si>
    <t>Chủng loại vật tư, vật liệu, phụ kiện sử dụng.</t>
  </si>
  <si>
    <t>Công tác đào đất: kiểm tra vị trí, kích thước rãnh của các điện cực nối đất, dây nối đất…</t>
  </si>
  <si>
    <t>Kiểm tra mối nối các điện cực tiếp đất, dây tiếp đất. Hàn nối các dây tiếp đất</t>
  </si>
  <si>
    <t>Kiểm tra độ dẫn điện của các mối nối</t>
  </si>
  <si>
    <t>Kiểm tra công tác chôn lấp các điện cực tiếp đất, dây tiếp đất</t>
  </si>
  <si>
    <t>Kiểm tra lắp hộp kiểm tra (nếu có)</t>
  </si>
  <si>
    <t>Công tác lấp đất</t>
  </si>
  <si>
    <t>Mẫu ví dụ</t>
  </si>
  <si>
    <t>Nhập mô tả cho mẫu ví dụ</t>
  </si>
  <si>
    <t>TVGS/
BQLXD</t>
  </si>
  <si>
    <t>Biên bản kiểm tra công tác đường ống và phụ kiện</t>
  </si>
  <si>
    <t>Biên bản kiểm tra kéo rải dây, cáp điện</t>
  </si>
  <si>
    <t>Biên bản kiểm tra lắp đặt thang máng cáp</t>
  </si>
  <si>
    <t>Biên bản kiểm tra lắp đặt hộp thanh dẫn</t>
  </si>
  <si>
    <t>Biên bản kiểm tra lắp đặt thiết bị chiếu sáng</t>
  </si>
  <si>
    <t xml:space="preserve">Biên bản kiểm tra lắp đặt đường ống nước </t>
  </si>
  <si>
    <t>Biên bản kiểm tra lắp đặt công tắc, ổ cắm, nút ấn</t>
  </si>
  <si>
    <t>Biên bản kiểm tra lắp đặt đường ống thoát nước và phụ kiện</t>
  </si>
  <si>
    <t>Biên bản kiểm tra lắp đặt đường ống nước nóng lạnh và phụ kiện</t>
  </si>
  <si>
    <t>Biên bản kiểm tra lắp đặt bảo ôn đường ống nước</t>
  </si>
  <si>
    <t>Biên bản thử áp lực đường ống</t>
  </si>
  <si>
    <t>Biên bản thử kín đường ống</t>
  </si>
  <si>
    <t>Biên bản kiểm tra thi công hệ thống thoát nước ngoài nhà</t>
  </si>
  <si>
    <t>Biên bản kiểm tra lắp đặt bảo ôn đường ống nước, ống gió</t>
  </si>
  <si>
    <t>Biên bản kiểm tra gia công chế tạo ống gió &amp; phụ kiện</t>
  </si>
  <si>
    <t>Biên bản kiểm tra lắp đặt đường ống gió &amp; phụ kiện</t>
  </si>
  <si>
    <t>Biên bản kiểm tra lắp đặt dàn lạnh, ống gió lạnh, hộp gió, dây điện</t>
  </si>
  <si>
    <t>Biên bản kiểm tra lắp đặt đường ống gió hút mùi bếp, wc</t>
  </si>
  <si>
    <t>Biên bản kiểm tra lắp đặt dàn nóng và phụ kiện</t>
  </si>
  <si>
    <t>Biên bản kiểm tra gia công chế tạo mương gió và phụ kiện</t>
  </si>
  <si>
    <t>Biên bản kiểm tra lắp đặt đường mương gió và phụ kiện</t>
  </si>
  <si>
    <t>Biên bản kiểm tra lắp đặt điện cực nối đất, dây nối đất</t>
  </si>
  <si>
    <t>BẢNG DỮ LIỆU NHẬT KÝ THI CÔNG CÔNG TRÌNH</t>
  </si>
  <si>
    <t>Vị trí kiểm tra:</t>
  </si>
  <si>
    <t>TÊN THAY THẾ</t>
  </si>
  <si>
    <t>Bạn có thể thêm các nhóm tiêu chuẩn ở dưới</t>
  </si>
  <si>
    <t>[7] = [5] x [6]</t>
  </si>
  <si>
    <t>CF_LDTR</t>
  </si>
  <si>
    <t>Tên gọi để xác định lập dự toán riêng</t>
  </si>
  <si>
    <t>TỔNG SỐ NGÀY NGHỈ</t>
  </si>
  <si>
    <t>CHI TIẾT NGÀY NGHỈ</t>
  </si>
  <si>
    <t>KIỂM TRA ĐIỀU KIỆN TRƯỚC KHI THI CÔNG</t>
  </si>
  <si>
    <t xml:space="preserve">Tên công việc </t>
  </si>
  <si>
    <t xml:space="preserve">Thời gian thực hiện </t>
  </si>
  <si>
    <t xml:space="preserve">Ngày bắt đầu </t>
  </si>
  <si>
    <t>Ngày kết thúc</t>
  </si>
  <si>
    <t>Tài nguyên</t>
  </si>
  <si>
    <t>Liên hệ
 công việc</t>
  </si>
  <si>
    <t>Nhật ký 2</t>
  </si>
  <si>
    <t>Nhật ký 1</t>
  </si>
  <si>
    <t>Đường ống, phụ kiện</t>
  </si>
  <si>
    <t>Cơ điện</t>
  </si>
  <si>
    <t>Đường ống</t>
  </si>
  <si>
    <t>Kéo rải dây, cáp điện</t>
  </si>
  <si>
    <t>Cáp điện</t>
  </si>
  <si>
    <t>LĐ thang máng cáp</t>
  </si>
  <si>
    <t>Thang máng cáp</t>
  </si>
  <si>
    <t>LĐ hộp thanh dẫn</t>
  </si>
  <si>
    <t>Hộp thanh dẫn</t>
  </si>
  <si>
    <t>LĐ thiết bị chiếu sáng</t>
  </si>
  <si>
    <t>Thiết bị chiếu sáng</t>
  </si>
  <si>
    <t>LĐ đường ống nước</t>
  </si>
  <si>
    <t>LĐ công tắc, ổ cắm</t>
  </si>
  <si>
    <t>Công tắc, ổ cắm</t>
  </si>
  <si>
    <t>LĐ đường ống thoát nước</t>
  </si>
  <si>
    <t>Ống thoát nước</t>
  </si>
  <si>
    <t>LĐ ống nước nóng lạnh</t>
  </si>
  <si>
    <t>Ống nước nóng lạnh</t>
  </si>
  <si>
    <t>LĐ bảo ôn đường ống nước</t>
  </si>
  <si>
    <t>Thử áp lực đường ống</t>
  </si>
  <si>
    <t>Thử kín đường ống</t>
  </si>
  <si>
    <t>Thoát nước ngoài nhà</t>
  </si>
  <si>
    <t>LĐ bảo ôn đường ống gió</t>
  </si>
  <si>
    <t>Ống nước, ống gió</t>
  </si>
  <si>
    <t>Chế tạo ống gió</t>
  </si>
  <si>
    <t>Ống gió</t>
  </si>
  <si>
    <t>LĐ đường ống gió</t>
  </si>
  <si>
    <t>LĐ dàn lạnh, hộp gió</t>
  </si>
  <si>
    <t>Ống gió lạnh, hộp gió</t>
  </si>
  <si>
    <t>LĐ đường ống hút mùi bếp, WC</t>
  </si>
  <si>
    <t>Ống gió hút mùi</t>
  </si>
  <si>
    <t>LĐ đường ống ga, dây điện điều hòa</t>
  </si>
  <si>
    <t>Biên bản kiểm tra lắp đặt đường ống gas, nước ngưng, dây điện điều hòa</t>
  </si>
  <si>
    <t>Đường ống gas</t>
  </si>
  <si>
    <t>LĐ dàn nóng</t>
  </si>
  <si>
    <t>Dàn nóng</t>
  </si>
  <si>
    <t>Gia công mương gió</t>
  </si>
  <si>
    <t>Mương gió</t>
  </si>
  <si>
    <t>LĐ mương gió</t>
  </si>
  <si>
    <t>LĐ điện cực nối đất</t>
  </si>
  <si>
    <t>Dây nối đất</t>
  </si>
  <si>
    <t>Tấm tường</t>
  </si>
  <si>
    <t>Thời gian bắt đầu</t>
  </si>
  <si>
    <t>Thời gian kết thúc</t>
  </si>
  <si>
    <t>Biên bản tổng hợp tấm tường</t>
  </si>
  <si>
    <t>Xây thô</t>
  </si>
  <si>
    <t>TVGS</t>
  </si>
  <si>
    <t>BQLDA</t>
  </si>
  <si>
    <t>Định vị tấm tường</t>
  </si>
  <si>
    <t>Kiểm tra Polymer trước khi
đào</t>
  </si>
  <si>
    <t>Công tác đào</t>
  </si>
  <si>
    <t>Nghiệm thu lồng thép, ống siêu âm và couple</t>
  </si>
  <si>
    <t>Vét lắng trước khi hạ lồng</t>
  </si>
  <si>
    <t>Kiểm tra Polymer trước khi hạ
lồng</t>
  </si>
  <si>
    <t>Lắp đặt thanh giữ gioăng và gioăng chống thấm</t>
  </si>
  <si>
    <t>Hạ lồng thép, hàn nối ống siêu
âm</t>
  </si>
  <si>
    <t>Hạ ống đổ bê tông</t>
  </si>
  <si>
    <t>Thổi rửa vệ sinh đáy cọc</t>
  </si>
  <si>
    <t>Kiểm tra Polymer sau khi vệ sinh đáy cọc</t>
  </si>
  <si>
    <t>Đổ bê tông</t>
  </si>
  <si>
    <t>Dung dịch Polymer và độ lắng</t>
  </si>
  <si>
    <t>POLYMER CUNG CẤP CHO CÔNG TÁC ĐÀO TƯỜNG VÂY</t>
  </si>
  <si>
    <t xml:space="preserve">Biên bản kiểm tra dung dịch polymer và độ lắng </t>
  </si>
  <si>
    <t>Thí nghiệm</t>
  </si>
  <si>
    <t>Polymer, độ lắng</t>
  </si>
  <si>
    <t>Chỉ tiêu 
thí nghiệm</t>
  </si>
  <si>
    <t xml:space="preserve">Đơn vị      </t>
  </si>
  <si>
    <t xml:space="preserve">Giới hạn cho phép        </t>
  </si>
  <si>
    <t xml:space="preserve">Kết quả thực tế                     </t>
  </si>
  <si>
    <t xml:space="preserve">Ngày, giờ    </t>
  </si>
  <si>
    <t>Đánh giá</t>
  </si>
  <si>
    <t>Mới</t>
  </si>
  <si>
    <t>Trong khi đào</t>
  </si>
  <si>
    <t>Tỉ trọng</t>
  </si>
  <si>
    <t>g/ml</t>
  </si>
  <si>
    <t>1.00÷1.02</t>
  </si>
  <si>
    <t>Độ nhớt
(côn 946/1500 ml)</t>
  </si>
  <si>
    <t>32÷45</t>
  </si>
  <si>
    <t>pH</t>
  </si>
  <si>
    <t>8÷10</t>
  </si>
  <si>
    <t>8÷10.5</t>
  </si>
  <si>
    <t>Hàm lượng
cát</t>
  </si>
  <si>
    <t>%</t>
  </si>
  <si>
    <t>≤ 1</t>
  </si>
  <si>
    <t>≤ 3</t>
  </si>
  <si>
    <t>POLYMER TRONG TƯỜNG VÂY TRƯỚC KHI HẠ LỒNG THÉP</t>
  </si>
  <si>
    <t>Chỉ tiêu
thí nghiệm</t>
  </si>
  <si>
    <t xml:space="preserve">Kết quả thực tế                  </t>
  </si>
  <si>
    <t>1.00 ÷ 1.02</t>
  </si>
  <si>
    <t>32 ÷ 45</t>
  </si>
  <si>
    <t>8 ÷10.5</t>
  </si>
  <si>
    <t>POLYMER TRONG TƯỜNG VÂY TRƯỚC KHI ĐỔ BÊ TÔNG</t>
  </si>
  <si>
    <t>KIỂM TRA ĐỘ LẮNG</t>
  </si>
  <si>
    <t>Nội dung
kiểm tra</t>
  </si>
  <si>
    <t>Điểm 1</t>
  </si>
  <si>
    <t>Điểm 2</t>
  </si>
  <si>
    <t>Điểm 3</t>
  </si>
  <si>
    <t>Trong nhà</t>
  </si>
  <si>
    <t>Cao trình đỉnh tường
dẫn</t>
  </si>
  <si>
    <t>m</t>
  </si>
  <si>
    <t>Độ sâu sau khi đào</t>
  </si>
  <si>
    <t>Ngoài nhà</t>
  </si>
  <si>
    <t>Độ sâu sau khi vét lắng</t>
  </si>
  <si>
    <t>Độ lắng trước khi đổ bê tông ≤10cm</t>
  </si>
  <si>
    <t>Độ sâu trước khi đổ bê
tông</t>
  </si>
  <si>
    <t>Độ lắng đáy hố khoan</t>
  </si>
  <si>
    <t>cm</t>
  </si>
  <si>
    <t>Đào đất</t>
  </si>
  <si>
    <t>Gầu đào :</t>
  </si>
  <si>
    <t>Máy đào :</t>
  </si>
  <si>
    <t>Cao độ đỉnh tường dẫn:</t>
  </si>
  <si>
    <t>Biên bản kiểm tra công tác đào đất</t>
  </si>
  <si>
    <t>Chiều rộng thiết kế :</t>
  </si>
  <si>
    <t>Chiều dài thiết kế :</t>
  </si>
  <si>
    <t>Chiều sâu thiết kế:</t>
  </si>
  <si>
    <t>CR sau khi đào:</t>
  </si>
  <si>
    <t>Chiều dài kết thúc đào:</t>
  </si>
  <si>
    <t>Chiều sâu trước khi đổ bêtông:</t>
  </si>
  <si>
    <t>Lắp dựng thanh giữ gioăng</t>
  </si>
  <si>
    <t xml:space="preserve">Đào   </t>
  </si>
  <si>
    <t>Ko
den</t>
  </si>
  <si>
    <t>Chờ</t>
  </si>
  <si>
    <t>Hư hỏng Sửa chữa</t>
  </si>
  <si>
    <t>Thời gian thi công
 đào đất</t>
  </si>
  <si>
    <t>Thời gian thay đổi lớp địa chất</t>
  </si>
  <si>
    <t>Địa chất thực tế</t>
  </si>
  <si>
    <t>Độ sâu từ đỉnh tường dẫn (m)</t>
  </si>
  <si>
    <t>Độ thẳng đứng của hố đào</t>
  </si>
  <si>
    <t>(Kèm theo kết quả Koden số ...)</t>
  </si>
  <si>
    <t>Ý kiến khác</t>
  </si>
  <si>
    <t>Kiểm tra tháo thanh giữ goăng</t>
  </si>
  <si>
    <t>M…</t>
  </si>
  <si>
    <t>Độ thẳng đứng hố đào</t>
  </si>
  <si>
    <t>Độ sâu</t>
  </si>
  <si>
    <t>Khoảng cách từ cáp đến mép trong tường dẫn phía ngoài công trường (a) m</t>
  </si>
  <si>
    <t>Khoảng cách từ cáp đến mép trong tường dẫn phía trong công trường (b) m</t>
  </si>
  <si>
    <t>Sai số thẳng đứng sơ bộ</t>
  </si>
  <si>
    <t>Biên bản kiểm tra độ thẳng đứng hố đào</t>
  </si>
  <si>
    <t>Hố đào</t>
  </si>
  <si>
    <t>MIỆNG ĐÀO 1</t>
  </si>
  <si>
    <t>MIỆNG ĐÀO 2</t>
  </si>
  <si>
    <t>MIỆNG ĐÀO 3</t>
  </si>
  <si>
    <t>Gioăng chống thấm</t>
  </si>
  <si>
    <t>Các chi tiết được kiểm tra</t>
  </si>
  <si>
    <t>Biên bản kiểm tra gioăng chống thấm</t>
  </si>
  <si>
    <t>Chống thấm</t>
  </si>
  <si>
    <t>Kích thước thanh giữ gioăng</t>
  </si>
  <si>
    <t>Vị trí thanh giữ gioăng</t>
  </si>
  <si>
    <t>Vệ sinh thanh giữ gioăng, chống bám dính</t>
  </si>
  <si>
    <t>Chiều dày, chiều rộng, chiều dài goăng
chống thấm</t>
  </si>
  <si>
    <t>Số lượng gioăng chống thấm</t>
  </si>
  <si>
    <t>Cao độ đỉnh, cao độ đáy goăng</t>
  </si>
  <si>
    <t>Độ ổn định</t>
  </si>
  <si>
    <t>Lồng thép</t>
  </si>
  <si>
    <t>Gia công lồng thép</t>
  </si>
  <si>
    <t>Biên bản kiểm tra lồng thép</t>
  </si>
  <si>
    <t>Các chi tiết lồng thép được kiểm tra</t>
  </si>
  <si>
    <t>Chiều dài</t>
  </si>
  <si>
    <t>Chiều rộng</t>
  </si>
  <si>
    <t>Chiều dày</t>
  </si>
  <si>
    <t>Đường kính, số hiệu thép chủ / khoảng cách</t>
  </si>
  <si>
    <t>Đường kính thép đai / khoảng cách</t>
  </si>
  <si>
    <t>Chiều dài đoạn nối chồng</t>
  </si>
  <si>
    <t>Vị trí, số lượng đặt thép chờ</t>
  </si>
  <si>
    <t>Vị trí, số lượng Couple</t>
  </si>
  <si>
    <t>Vị trí, số lượng xốp, lưới bịt thép chờ</t>
  </si>
  <si>
    <t>Thép treo lồng ( chiều dài / vị trí)</t>
  </si>
  <si>
    <t>Chiều dày lớp bảo vệ (mm)</t>
  </si>
  <si>
    <t>Hạ lồng thép</t>
  </si>
  <si>
    <t>Số lượng cóc nối lồng thép</t>
  </si>
  <si>
    <t>Chiều dài nối lồng thép</t>
  </si>
  <si>
    <t>Kiểm tra cao độ đỉnh lồng thép</t>
  </si>
  <si>
    <t>Lắp đặt ống siêu âm</t>
  </si>
  <si>
    <t>Lắp đặt ống kiểm tra thẳng đứng</t>
  </si>
  <si>
    <t>Coupler nối thép</t>
  </si>
  <si>
    <t>Các chi tiết coupler được kiểm tra</t>
  </si>
  <si>
    <t>Biên bản kiểm tra coupler nối thép</t>
  </si>
  <si>
    <t>Chiều dài ống coupler</t>
  </si>
  <si>
    <t>Đường kính coupler</t>
  </si>
  <si>
    <t>Chiều dài thanh thép nối và đường kính</t>
  </si>
  <si>
    <t>Vết cắt đầu ren trước khi ren răng</t>
  </si>
  <si>
    <t>Chiều dài đoạn ren trên thanh thép</t>
  </si>
  <si>
    <t>Số ren trên thanh thép</t>
  </si>
  <si>
    <t>Lắp đặt ren và vặn đủ lực, đủ kích thước chờ</t>
  </si>
  <si>
    <t>Số ren còn dư khi lắp coupler</t>
  </si>
  <si>
    <t>Số lượng, vị trí đặt coupler</t>
  </si>
  <si>
    <t>Ống đổ</t>
  </si>
  <si>
    <t>Biên bản kiểm tra lắp ống đổ</t>
  </si>
  <si>
    <t>Ống 1; L = ……(m)</t>
  </si>
  <si>
    <t>Ống 2; L = ……(m)</t>
  </si>
  <si>
    <t>Đoạn 15</t>
  </si>
  <si>
    <t>………...…..(m)</t>
  </si>
  <si>
    <t>Đoạn 14</t>
  </si>
  <si>
    <t>Đoạn 13</t>
  </si>
  <si>
    <t>Đoạn 12</t>
  </si>
  <si>
    <t>Đoạn 11</t>
  </si>
  <si>
    <t>Đoạn 10</t>
  </si>
  <si>
    <t>Đoạn 9</t>
  </si>
  <si>
    <t>Đoạn 8</t>
  </si>
  <si>
    <t>Đoạn 7</t>
  </si>
  <si>
    <t>Đoạn 6</t>
  </si>
  <si>
    <t>Đoạn 5</t>
  </si>
  <si>
    <t>Đoạn 4</t>
  </si>
  <si>
    <t>Đoạn 3</t>
  </si>
  <si>
    <t>Đoạn 2</t>
  </si>
  <si>
    <t>Đoạn 1</t>
  </si>
  <si>
    <t>Ống 3; L = ……(m)</t>
  </si>
  <si>
    <t>Ống 4; L = ……(m)</t>
  </si>
  <si>
    <t>Mốc gửi</t>
  </si>
  <si>
    <t>Công việc kiểm tra:</t>
  </si>
  <si>
    <t>Số liệu kiểm tra</t>
  </si>
  <si>
    <t>Thời gian</t>
  </si>
  <si>
    <t>Biên bản kiểm tra mốc gửi đài móng</t>
  </si>
  <si>
    <t>Kiểm tra mốc</t>
  </si>
  <si>
    <t>Trắc đạc, đài móng</t>
  </si>
  <si>
    <t>Ngày, tháng</t>
  </si>
  <si>
    <t>Vị trí mốc gửi</t>
  </si>
  <si>
    <t>Cao độ mốc gửi</t>
  </si>
  <si>
    <t>Bê tông lót</t>
  </si>
  <si>
    <t>Biên bản kiểm tra công tác đổ bê tông lót đài móng</t>
  </si>
  <si>
    <t>Đài móng</t>
  </si>
  <si>
    <t>Công tác bề mặt nền đất.</t>
  </si>
  <si>
    <t>Cao độ mặt nền đất</t>
  </si>
  <si>
    <t>Quá trình đổ bê tông
(Kỹ thuật đổ, đầm bê tông, mạch ngừng).</t>
  </si>
  <si>
    <t>Cao độ mặt bê tông.</t>
  </si>
  <si>
    <t>Bề mặt bê tông</t>
  </si>
  <si>
    <t>Đổ Sika Grout</t>
  </si>
  <si>
    <t>Biển bản kiểm tra công tác Sika Grout đài móng</t>
  </si>
  <si>
    <t>Hoàn thiện</t>
  </si>
  <si>
    <t>Vệ sinh trước khi đổ Sikagrout.</t>
  </si>
  <si>
    <t>Quá trình đổ Skia Grout tạo phẳng.</t>
  </si>
  <si>
    <t>Lắp đặt gioăng trương nở</t>
  </si>
  <si>
    <t>Thép đài móng</t>
  </si>
  <si>
    <t>Cấu kiện</t>
  </si>
  <si>
    <t>Đánh giá L1</t>
  </si>
  <si>
    <t>Đánh giá L2</t>
  </si>
  <si>
    <t>Biên bản kiểm tra công tác cốt thép đài móng</t>
  </si>
  <si>
    <t>Chủng loại , đường kính chiều dài, số
lượng thép lớp trên</t>
  </si>
  <si>
    <t>Chủng loại , đường kính chiều dài, số lượng thép lớp dưới</t>
  </si>
  <si>
    <t>Chủng loại, đường kính, chiều dài, số lượng thép đai</t>
  </si>
  <si>
    <t>Chủng loại, đường kính, chiều dài, số lượng  thép chống</t>
  </si>
  <si>
    <t>Chủng loại, đường kính, chiều dài, số lượng thép chuyển tiếp</t>
  </si>
  <si>
    <t>Vị trí các thanh thép</t>
  </si>
  <si>
    <t>Vị trí, chiều dài các mối nối.</t>
  </si>
  <si>
    <t>Chiều dày lớp BT bảo vệ</t>
  </si>
  <si>
    <t>Chất lượng ren, chiều dài phần ren</t>
  </si>
  <si>
    <t>Kỹ thuật lắp coupler chờ sẵn</t>
  </si>
  <si>
    <t>Cốt thép chờ cột</t>
  </si>
  <si>
    <t>Đường kính, số lượng, chiều dài, số lượng thép chủ</t>
  </si>
  <si>
    <t>Đường kính, số lượng, chiều dài, số lượng thép đai</t>
  </si>
  <si>
    <t>Đục nhám,vệ sinh mạch ngừng</t>
  </si>
  <si>
    <t>Phun chất bảo vệ cốt thép chờ</t>
  </si>
  <si>
    <t>Ván khuôn đài móng</t>
  </si>
  <si>
    <t>Biên bản kiểm tra công tác định vị, ván khuôn đài móng</t>
  </si>
  <si>
    <t>Ván khuôn thành mạch ngừng</t>
  </si>
  <si>
    <t>Lắp đặt ván khuôn, hệ thống chống đỡ</t>
  </si>
  <si>
    <t>Vị trí ván khuôn.</t>
  </si>
  <si>
    <t>Độ chắc chắn ván khuôn.</t>
  </si>
  <si>
    <t>Bề mặt ván khuôn (Sạch, phẳng, không bám dính)</t>
  </si>
  <si>
    <t>Độ kín khít ván khuôn.</t>
  </si>
  <si>
    <t>Độ thẳng đứng thành ván khuôn.</t>
  </si>
  <si>
    <t>Vệ sinh ván khuôn.</t>
  </si>
  <si>
    <t>Lắp gioăng cản nước</t>
  </si>
  <si>
    <t>Đục, phá bê tông</t>
  </si>
  <si>
    <t>Biên bản kiểm tra công tác đục, phá bê tông</t>
  </si>
  <si>
    <t>Bê tông</t>
  </si>
  <si>
    <t>Tường vây</t>
  </si>
  <si>
    <t>Đục tẩy bê tông quanh tường vây</t>
  </si>
  <si>
    <t>Nắn chỉnh cốt thép</t>
  </si>
  <si>
    <t>Đục tẩy bê tông quanh cọc khoan nhồi</t>
  </si>
  <si>
    <t>Kiểm tra công tác vệ sinh</t>
  </si>
  <si>
    <t>Đào đất tầng hầm</t>
  </si>
  <si>
    <t>Thiết kế</t>
  </si>
  <si>
    <t>Thực tế</t>
  </si>
  <si>
    <t>Cao độ trước khi đào</t>
  </si>
  <si>
    <t>Cao độ sau khi đào</t>
  </si>
  <si>
    <t>Khoan giếng</t>
  </si>
  <si>
    <t>Biên bản kiểm tra công tác khoan giếng</t>
  </si>
  <si>
    <t>Vệ sinh, tưới bám dính trước khi đổ bê tông</t>
  </si>
  <si>
    <t>Quá trình đổ bê tông
(Kỹ thuật đổ, đầm bê tông, mạch ngừng)</t>
  </si>
  <si>
    <t>Bảo dưỡng bê tông ban đầu và làm mặt</t>
  </si>
  <si>
    <t>Bảo dưỡng bê tông tiếp theo</t>
  </si>
  <si>
    <t>Thép dầm bo</t>
  </si>
  <si>
    <t>Biên bản kiểm tra công tác cốt thép dầm bo</t>
  </si>
  <si>
    <t>Dầm bo</t>
  </si>
  <si>
    <t>Uốn nắn,vệ sinh cốt thép tường vây</t>
  </si>
  <si>
    <t>Chủng loại, đường kính, chiều dài thép chủ</t>
  </si>
  <si>
    <t>Chủng loại, đường kính, chiều dài thép đai</t>
  </si>
  <si>
    <t>Chiều dài mối nối chồng</t>
  </si>
  <si>
    <t>Chủng loại, đường kính thép chờ</t>
  </si>
  <si>
    <t>Vị trí, số lượng, chiều dài thép chờ</t>
  </si>
  <si>
    <t>Chiều dày lớp bê tông bảo vệ</t>
  </si>
  <si>
    <t>Vệ sinh cốt thép</t>
  </si>
  <si>
    <t>Phá bê tông tường vây dầm bo</t>
  </si>
  <si>
    <t>Biên bản kiểm tra công tác phá bê tông tường vây dầm bo</t>
  </si>
  <si>
    <t>Cao độ đỉnh dầm bo sau khi phá bê tông
Tại vị trí:</t>
  </si>
  <si>
    <t>Cao độ đáy dầm bo sau khi phá bê tông
Tại vị trí:</t>
  </si>
  <si>
    <t>Chiều dài phá bê tông</t>
  </si>
  <si>
    <t>Mạch ngừng</t>
  </si>
  <si>
    <t>Biên bản kiểm tra công tác đục tẩy bê tông mạch ngừng dầm sàn</t>
  </si>
  <si>
    <t>Dầm sàn</t>
  </si>
  <si>
    <t>Công tác đục tẩy bê tông dầm bo đỉnh
tường vây, làm sạch tạo nhám</t>
  </si>
  <si>
    <t>Uốn nắn, vệ sinh cốt thép dầm bo đỉnh
tường vây</t>
  </si>
  <si>
    <t>Lắp đặt gioăng mạch ngừng</t>
  </si>
  <si>
    <t>Phun hóa chất bảo vệ cốt thép chờ dầm
sàn cho vị trí mạch ngừng và lỗ mở</t>
  </si>
  <si>
    <t>Ván khuôn</t>
  </si>
  <si>
    <t>Biên bản kiểm tra công tác ván khuôn</t>
  </si>
  <si>
    <t>Dần sàn</t>
  </si>
  <si>
    <t>Dầm, sàn</t>
  </si>
  <si>
    <t>Vị trí, cao độ ván khuôn.</t>
  </si>
  <si>
    <t>Bề mặt ván khuôn 
(Sạch, phẳng, không bám dính)</t>
  </si>
  <si>
    <t>Thép dầm sàn</t>
  </si>
  <si>
    <t>Biên bản kiểm tra công tác cốt thép dầm sàn</t>
  </si>
  <si>
    <t>Dầm</t>
  </si>
  <si>
    <t>Chủng loại, đường kính, chiều dài
thép chủ</t>
  </si>
  <si>
    <t>Chủng loại, đường kính, chiều dài
thép chuyển tiếp</t>
  </si>
  <si>
    <t>Chủng loại, đường kính, chiều dài thép chuyển tiếp</t>
  </si>
  <si>
    <t>Uốn nắn, vệ sinh cốt thép chờ dầm</t>
  </si>
  <si>
    <t>Sàn</t>
  </si>
  <si>
    <t>Chủng loại , đường kính chiều dài thép lớp trên</t>
  </si>
  <si>
    <t>Chủng loại , đường kính chiều dài thép lớp dưới</t>
  </si>
  <si>
    <t>Dầm,
sàn</t>
  </si>
  <si>
    <t xml:space="preserve">Đục tẩy bê tông mạch ngừng, làm sạch tạo nhám </t>
  </si>
  <si>
    <t>Uốn nắn, vệ sinh cốt thép chờ dầm sàn.</t>
  </si>
  <si>
    <t>Chủng loại ,đường kính ,chiều dài thép chờ</t>
  </si>
  <si>
    <t>Công tác vệ sinh cốt thép</t>
  </si>
  <si>
    <t>Lắp đặt lưới mạch ngừng</t>
  </si>
  <si>
    <t>Biên bản kiểm tra công tác phá bê tông đầu cọc khoan nhồi</t>
  </si>
  <si>
    <t>Cọc khoan nhồi</t>
  </si>
  <si>
    <t>Cao độ đầu cọc trước khi phá bê tông</t>
  </si>
  <si>
    <t>Tại vị trí:</t>
  </si>
  <si>
    <t>Bề mặt sau khi phá bê
tông</t>
  </si>
  <si>
    <t>Cốt thép đầu cọc</t>
  </si>
  <si>
    <t>Chủng loại, đường kính,
số lượng thép chủ</t>
  </si>
  <si>
    <t>Vị trí, chiều dài thanh
thép đầu cọc</t>
  </si>
  <si>
    <t>Thép cột lõi</t>
  </si>
  <si>
    <t>Biên bản kiểm tra công tác cốt thép cột, lõi</t>
  </si>
  <si>
    <t>Cột</t>
  </si>
  <si>
    <t>Đục nhám bê tông chân cột, lõi.</t>
  </si>
  <si>
    <t>Vệ sinh Kingpost</t>
  </si>
  <si>
    <t>Chủng loại, đk, chiều dài thép chủ.</t>
  </si>
  <si>
    <t>Chủng loại, đk, chiều dài thép đai.</t>
  </si>
  <si>
    <t>Vị trí, chiều dài mối nối.</t>
  </si>
  <si>
    <t>Kỹ thuật lắp coupler chờ sẵn.</t>
  </si>
  <si>
    <t>Chiều dày lớp bê tông bảo vệ.</t>
  </si>
  <si>
    <t>Công tác vệ sinh, đánh gỉ cốt thép.</t>
  </si>
  <si>
    <t>Ván khuôn cột lõi</t>
  </si>
  <si>
    <t>Biên bản kiểm tra công tác định vị, ván khuôn cột, lõi</t>
  </si>
  <si>
    <t>Vị trí, kích thước hình học ván khuôn cột.</t>
  </si>
  <si>
    <t>Bề mặt ván khuôn
(Sạch, phẳng, không bám dính)</t>
  </si>
  <si>
    <t>Độ thẳng đứng ván khuôn.</t>
  </si>
  <si>
    <t>Xây hố ga điện</t>
  </si>
  <si>
    <t>Biên bản kiểm tra công tác xây hố ga điện</t>
  </si>
  <si>
    <t>Hố ga điện</t>
  </si>
  <si>
    <t>Vị trí đường mực</t>
  </si>
  <si>
    <t>Cấp phối vữa XM mác 75 (kèm theo KQTN)</t>
  </si>
  <si>
    <t>Quy cách xây (4 hàng gạch xoay 1 lần)</t>
  </si>
  <si>
    <t>Loại gạch được sử dụng cho từng khu vực, vị trí</t>
  </si>
  <si>
    <t>Công tác thi công trụ tường, giằng tường</t>
  </si>
  <si>
    <t>Chiều dày mạch</t>
  </si>
  <si>
    <t>Độ chặt mạch vữa</t>
  </si>
  <si>
    <t>Vệ sinh mạch vữa</t>
  </si>
  <si>
    <t>Độ thẳng đứng, vuông góc</t>
  </si>
  <si>
    <t>Vị trí, kích thước lỗ thu nước</t>
  </si>
  <si>
    <t>Vệ sinh, các công việc khác</t>
  </si>
  <si>
    <t>An toàn lao động</t>
  </si>
  <si>
    <t>Trát, láng đáy hố ga TNT</t>
  </si>
  <si>
    <t>Biên bản kiểm tra công tác trát tường, láng đáy hố ga TNT</t>
  </si>
  <si>
    <t xml:space="preserve">Tường, hố ga </t>
  </si>
  <si>
    <t>Vệ sinh mặt tường, trần ( trước khi trát)</t>
  </si>
  <si>
    <t>Tưới ướt mặt tường (trước khi trát)</t>
  </si>
  <si>
    <t>Cấp phối vữa: - Trát tường trong</t>
  </si>
  <si>
    <t xml:space="preserve">Cấp phối vữa: </t>
  </si>
  <si>
    <t xml:space="preserve">                     - Trát tường ngoài</t>
  </si>
  <si>
    <t xml:space="preserve">Mặt phẳng, độ thẳng đứng, vuông góc của cạnh tường  </t>
  </si>
  <si>
    <t>Vệ sinh, an toàn lao động</t>
  </si>
  <si>
    <t>Các công việc khác</t>
  </si>
  <si>
    <t>Công tác đắp gờ, phào, chỉ</t>
  </si>
  <si>
    <t>Sơn bả</t>
  </si>
  <si>
    <t xml:space="preserve">Biên bản kiểm tra công tác sơn - bả </t>
  </si>
  <si>
    <t>Tường, dầm, cột</t>
  </si>
  <si>
    <t>Kiểm tra vệ sinh bề mặt (trước khi bả)</t>
  </si>
  <si>
    <t>Kiểm tra bả mastit lớp 1</t>
  </si>
  <si>
    <t>Kiểm tra bả mastit  lớp 2</t>
  </si>
  <si>
    <t>Kiểm tra độ phẳng, vệ sinh bề mặt lớp bả trước khi sơn</t>
  </si>
  <si>
    <t>Kiểm tra chủng loại sơn, mã hiệu sơn.</t>
  </si>
  <si>
    <t>Kiểm tra công tác sơn lót</t>
  </si>
  <si>
    <t>Kiểm tra công tác sơn lớp 1</t>
  </si>
  <si>
    <t>Kiểm tra công tác sơn lớp 2</t>
  </si>
  <si>
    <t>Kiểm tra độ đồng màu, không tụ sơn</t>
  </si>
  <si>
    <t>Kiểm tra công tác vệ sinh, các công việc khác</t>
  </si>
  <si>
    <t>Kiểm tra công tác an toàn lao động</t>
  </si>
  <si>
    <t>Láng</t>
  </si>
  <si>
    <t>Biên bản kiểm tra công tác láng</t>
  </si>
  <si>
    <t>Vật liệu</t>
  </si>
  <si>
    <t>Kiểm tra cấp phối vữa XM mác 75 
(Kèm theo kết quả thí nghiệm)</t>
  </si>
  <si>
    <t>Kiểm tra cấp phối vữa XM mác 75 (Kèm theo kết quả thí nghiệm)</t>
  </si>
  <si>
    <t>Kiểm tra vệ sinh bề mặt trước khi láng</t>
  </si>
  <si>
    <t>Kiểm tra cữ ghép mốc chuẩn</t>
  </si>
  <si>
    <t>Kiểm tra tưới hồ dầu trước khi láng</t>
  </si>
  <si>
    <t>Kiểm tra độ phẳng, độ dốc</t>
  </si>
  <si>
    <t>Kiểm tra độ đặc chắc</t>
  </si>
  <si>
    <t>Kiểm tra, vệ sinh bề mặt sau khi láng</t>
  </si>
  <si>
    <t>Kiểm tra an toàn lao động, các công việc khác</t>
  </si>
  <si>
    <t>Lanh tô</t>
  </si>
  <si>
    <t>Biên bản kiểm tra công tác lanh tô, trụ</t>
  </si>
  <si>
    <t>Lanh tô, trụ</t>
  </si>
  <si>
    <t xml:space="preserve"> THÉP</t>
  </si>
  <si>
    <t>Chủng loại, đk,chiều dài thép chủ</t>
  </si>
  <si>
    <t>Chủng loại, đk,chiều dài thép đai</t>
  </si>
  <si>
    <t>Vị trí khoan cấy thép chờ</t>
  </si>
  <si>
    <t>Chiều dày lớp bêtông bảo vệ</t>
  </si>
  <si>
    <t>CỐP PHA</t>
  </si>
  <si>
    <t>Vị trí ,kích thước hình học ván khuôn</t>
  </si>
  <si>
    <t>Bề nặt ván khuôn (sạch, phẳng, không bám dính)</t>
  </si>
  <si>
    <t>Độ khít, chắc chắn của ván khuôn.</t>
  </si>
  <si>
    <t>BÊTÔNG</t>
  </si>
  <si>
    <t>Cấp phối bêtông</t>
  </si>
  <si>
    <t>Độ đầm chặt</t>
  </si>
  <si>
    <t>Bảo dưỡng</t>
  </si>
  <si>
    <t>Trần</t>
  </si>
  <si>
    <t>Biên bản kiểm tra công tác trần thạch cao</t>
  </si>
  <si>
    <t>Kiểm tra chất lượng tấm trần, khoảng cách ty treo, khoảng cách hệ xương trần trước khi lắp dựng</t>
  </si>
  <si>
    <t>Kiểm tra độ bền vững, ổn định của hệ thống dây treo và nẹp</t>
  </si>
  <si>
    <t>Kiểm tra độ bằng phẳng ngang, cao độ  khi dùng máy và thước kiểm tra ( &lt;=2mm)</t>
  </si>
  <si>
    <t xml:space="preserve">Kiểm tra chất lượng, độ kín khít của nẹp và tấm trần </t>
  </si>
  <si>
    <t>Kiểm tra thanh Z và V lưới cạnh giật cấp</t>
  </si>
  <si>
    <t>Kiểm tra băng keo sử lý, mẫu mã, loại bột chuyên dụng</t>
  </si>
  <si>
    <t>Vệ sinh tấm trần</t>
  </si>
  <si>
    <t>Biên bản kiểm tra công tác chống thấm nền vệ sinh</t>
  </si>
  <si>
    <t xml:space="preserve">Kiểm tra vệ sinh nền trước khi chống thấm </t>
  </si>
  <si>
    <t xml:space="preserve">Kiểm tra các ống chờ </t>
  </si>
  <si>
    <t xml:space="preserve">Kiểm tra đục bê tông và đổ bê tông và sika grouting
bù quanh cổ ống </t>
  </si>
  <si>
    <t xml:space="preserve">Kiểm tra đục bê tông và đổ bê tông và sika grouting bù quanh cổ ống </t>
  </si>
  <si>
    <t xml:space="preserve">Kiểm tra lớp chống thấm lớp 1, quét lớp màng đàn hồi
hai thành phần gốc xi măng </t>
  </si>
  <si>
    <t xml:space="preserve">Kiểm tra lớp chống thấm lớp 1, quét lớp màng đàn hồi hai thành phần gốc xi măng </t>
  </si>
  <si>
    <t>Kiểm tra gia cố góc chân tường bằng lưới (Polyester)</t>
  </si>
  <si>
    <t>Kiểm tra gia cố lưới và gioăng quanh cổ ống thoát
nước</t>
  </si>
  <si>
    <t>Kiểm tra gia cố lưới và gioăng quanh cổ ống thoát nước</t>
  </si>
  <si>
    <t>Kiểm tra trám khe quanh cổ ống thoát nước</t>
  </si>
  <si>
    <t>Kiểm tra lớp chống thấm lớp 2</t>
  </si>
  <si>
    <t>Kiểm tra ngâm nước sau khi quét chống thấm</t>
  </si>
  <si>
    <t>Kiểm tra lớp láng bảo vệ</t>
  </si>
  <si>
    <t>Lát</t>
  </si>
  <si>
    <t>Biên bản kiểm tra công tác lát gạch</t>
  </si>
  <si>
    <t>Ốp, lát</t>
  </si>
  <si>
    <t xml:space="preserve">Kiểm tra cấp phối vữa </t>
  </si>
  <si>
    <t>Kiểm tra độ đồng nhất màu sắc gạch, vật liệu dán gạch (xi măng, keo)</t>
  </si>
  <si>
    <t xml:space="preserve">Kiểm tra độ dày lớp vữa lát (ốp) </t>
  </si>
  <si>
    <t>Kiểm tra bề rộng mạch lát (ốp) (joint)</t>
  </si>
  <si>
    <t>Kiểm tra sai lệch joint phương đứng</t>
  </si>
  <si>
    <t>Kiểm tra sai lệch joint phương ngang</t>
  </si>
  <si>
    <t>Kiểm tra độ thẳng góc gạch ốp chân tường</t>
  </si>
  <si>
    <t>Kiểm tra cao độ mặt gạch</t>
  </si>
  <si>
    <t>Kiểm tra độ bằng phẳng mặt lát (ốp) khi dùng thước 2m kiểm tra</t>
  </si>
  <si>
    <t>Ốp đá</t>
  </si>
  <si>
    <t>Biên bản kiểm tra công tác ốp đá</t>
  </si>
  <si>
    <t>Kiểm tra kích thước, chất lượng, màu sắc đá so với thiết kế</t>
  </si>
  <si>
    <t>Kiểm tra móc, bát, neo, choát, keo dán</t>
  </si>
  <si>
    <t>Khoan lỗ gắn bát trên tường, khoan lỗ gắn móc</t>
  </si>
  <si>
    <t>Kiểm tra cắt rãnh gắn bát, móc trên tấm đá</t>
  </si>
  <si>
    <t>Trộn keo, trám vào các lỗ xẻ rãnh</t>
  </si>
  <si>
    <t>Kiểm tra lắp đặt đá</t>
  </si>
  <si>
    <t>Vệ sinh trét ron sau khi hoàn tất lắp đặt theo từng khu vực</t>
  </si>
  <si>
    <t>Lát đá</t>
  </si>
  <si>
    <t>Biên bản kiểm tra công tác lát đá</t>
  </si>
  <si>
    <t>Kiểm tra chất lượng, màu sắc đá thi công</t>
  </si>
  <si>
    <t xml:space="preserve">Kiểm tra chất chống thấm đá, keo </t>
  </si>
  <si>
    <t>Kiểm tra mực, cao độ nền và xác định đường joint
đá trên nền theo bản vẽ đã được trình duyệt</t>
  </si>
  <si>
    <t>Kiểm tra mực, cao độ nền và xác định đường joint đá trên nền theo bản vẽ đã được trình duyệt</t>
  </si>
  <si>
    <t>Kiểm tra vệ sinh khu vực lát đá</t>
  </si>
  <si>
    <t>Kiểm tra chống thấm đá bằng vật liệu chống thấm</t>
  </si>
  <si>
    <t>Kiểm ta định vị trí viên đá đầu tiên</t>
  </si>
  <si>
    <t>Kiểm tra hòa keo, kiểm tra độ phẳng của sàn, lớp keo
từ 3&gt;6mm</t>
  </si>
  <si>
    <t>Kiểm tra hòa keo, kiểm tra độ phẳng của sàn, lớp keo từ 3&gt;6mm</t>
  </si>
  <si>
    <t>Kiểm tra trát keo lên lưng tấm đá, trát keo lên sàn</t>
  </si>
  <si>
    <t>Kiểm tra cao độ viên đá, độ đặc, chắc của lớp keo</t>
  </si>
  <si>
    <t>Kiểm tra trình tự thi công lát đá theo bản vẽ shop
đã duyệt</t>
  </si>
  <si>
    <t>Kiểm tra trình tự thi công lát đá theo bản vẽ shop đã duyệt</t>
  </si>
  <si>
    <t>Kiểm tra vệ sinh, chà joint</t>
  </si>
  <si>
    <t>Sàn gỗ</t>
  </si>
  <si>
    <t>Biên bản kiểm tra công tác lát sàn gỗ</t>
  </si>
  <si>
    <t>Kiểm tra chất lương khung xương gỗ, keo sữa, foam tráng bạc, vít, nở</t>
  </si>
  <si>
    <t>Định vị vị trí khoan đặt vít nở</t>
  </si>
  <si>
    <t>Kiểm tra khoan và khoảng cách đặt vít nở trên nền bê tông</t>
  </si>
  <si>
    <t>Kiểm tra liên kết giữa xương gỗ với nền bê tông (khoảng cách xương gỗ)</t>
  </si>
  <si>
    <t>Kiểm tra liên kết giữa sàn gỗ với xương gỗ</t>
  </si>
  <si>
    <t>Kiểm tra rải foam và băng keo tại vị trí tiếp giáp giữa 2 lớp foam (nếu có)</t>
  </si>
  <si>
    <t>Kiểm tra bề mặt hoàn thiện sàn gỗ (phẳng khít)</t>
  </si>
  <si>
    <t>Kiểm tra bảo quản bề mặt</t>
  </si>
  <si>
    <t>Cửa kính</t>
  </si>
  <si>
    <t>Biên bản kiểm tra công tác lắp dựng cửa nhôm kính</t>
  </si>
  <si>
    <t>Công tác khung cửa</t>
  </si>
  <si>
    <t>Kiểm tra  xác nhận chất lượng khuôn cửa (bong tróc, xây xát, trọng lượng, độ dày)</t>
  </si>
  <si>
    <t>Kiểm tra liên kết khung cửa và tường</t>
  </si>
  <si>
    <t>Vật liệu chèn khe giữa khung nhôm và xây trát</t>
  </si>
  <si>
    <t>Độ kín khít giữa cánh cửa  và khung cửa</t>
  </si>
  <si>
    <t>Chi tiết liên kết cửa</t>
  </si>
  <si>
    <t>Tay nắm, khóa cửa</t>
  </si>
  <si>
    <t>Số lượng bản lề</t>
  </si>
  <si>
    <t>Bảo quản khung kính</t>
  </si>
  <si>
    <t>Kiểm tra keo trám giữa khung khuôn cửa và tường (độ dày, chủng loại…)</t>
  </si>
  <si>
    <t>Công tác lắp kính</t>
  </si>
  <si>
    <t>Kích thước rãnh so với thiết kế (độ kín khít, nêm, đệm giữ kính)</t>
  </si>
  <si>
    <t>Độ phẳng, đặc, mịn không khuyết tật lớp mạch gắn matit</t>
  </si>
  <si>
    <t>Độ chặt, ren của đinh vít, độ liên kết giữa nẹp cao su và gờ khung cửa</t>
  </si>
  <si>
    <t>Kiểm tra mặt kính sau lắp đặt</t>
  </si>
  <si>
    <t>Cửa gỗ</t>
  </si>
  <si>
    <t>Biên bản kiểm tra công tác lắp dựng cửa gỗ</t>
  </si>
  <si>
    <t>Công tác cánh cửa</t>
  </si>
  <si>
    <t>Công tác bảo quản cửa sau lắp đặt</t>
  </si>
  <si>
    <t>Cửa chống cháy</t>
  </si>
  <si>
    <t>Biên bản kiểm tra công tác lắp dựng cửa chống cháy</t>
  </si>
  <si>
    <t>Kiểm tra kích thước cửa thực tế so với bản vẽ thiết kế</t>
  </si>
  <si>
    <t>Kiểm tra màu sơn so với cửa mẫu đã lắp đặt</t>
  </si>
  <si>
    <t xml:space="preserve">Kiểm tra khóa cửa, tay co, bản lề so với các phụ kiện
mẫu được duyệt </t>
  </si>
  <si>
    <t xml:space="preserve">Kiểm tra khóa cửa, tay co, bản lề so với các phụ kiện mẫu được duyệt </t>
  </si>
  <si>
    <t>Kiểm tra vị trí, cao độ lắp cửa so với bản vẽ thiết kế</t>
  </si>
  <si>
    <t>Kiểm tra độ kín khít của cánh cửa</t>
  </si>
  <si>
    <t>Lan can</t>
  </si>
  <si>
    <t>Biên bản kiểm tra công tác lắp đặt lan can Logia/ thang thoát hiểm</t>
  </si>
  <si>
    <t>Vật tư đưa vào lắp đặt</t>
  </si>
  <si>
    <t>Vị trí lắp đặt</t>
  </si>
  <si>
    <t>Khoan cấy thép ⏀…………, hàn chân lan can
(vị trí, số lượng)</t>
  </si>
  <si>
    <t>Khoan bắt bu lông bản mã (vị trí, số lượng, M…)</t>
  </si>
  <si>
    <t>Mối hàn liên kết</t>
  </si>
  <si>
    <t>Vệ sinh mối hàn, sơn chống gỉ</t>
  </si>
  <si>
    <t>Vị trí các nắp chụp</t>
  </si>
  <si>
    <t>Công tác bắn silicon</t>
  </si>
  <si>
    <t>Độ vững chắc</t>
  </si>
  <si>
    <t>Công tác trám, vá chân lan can</t>
  </si>
  <si>
    <t>Vệ sinh, sơn hoàn thiện</t>
  </si>
  <si>
    <t>Tủ bếp, tủ Lavabo, tủ âm tường</t>
  </si>
  <si>
    <t>Biên bản kiểm tra công tác lắp đặt tủ bếp, tủ lavabo, tủ âm tường</t>
  </si>
  <si>
    <t>Nội thất</t>
  </si>
  <si>
    <t>Tủ bếp, tủ lavabo, tủ âm tường</t>
  </si>
  <si>
    <t>Vật liệu, phụ kiện: Tay nắm, bản lề,….đúng chủng loại theo thiết kế và được duyệt</t>
  </si>
  <si>
    <t>Độ vững chắc, thẳng đứng, không cong vênh</t>
  </si>
  <si>
    <t>Cánh cửa kín khít, đóng mở dễ dàng</t>
  </si>
  <si>
    <t>Mẫu mã, màu sắc, kích thước theo thiết kế và được CĐT phê duyệt</t>
  </si>
  <si>
    <t>KC thép cột đỡ kingpost</t>
  </si>
  <si>
    <t>Biên bản kiểm tra kết cấu thép cột đỡ kingpost sau khi hoàn chỉnh</t>
  </si>
  <si>
    <t>KC thép cột đỡ Kingpost</t>
  </si>
  <si>
    <t>Ngoại quan (không chảy tràn, không ngắt quãng…)</t>
  </si>
  <si>
    <t>Thử từ</t>
  </si>
  <si>
    <t>Siêu âm</t>
  </si>
  <si>
    <t>Độ phẳng theo phương ngang</t>
  </si>
  <si>
    <t>Độ phẳng theo phương đứng</t>
  </si>
  <si>
    <t>Khoảng cách mối hàn đính</t>
  </si>
  <si>
    <t>Độ võng của cột</t>
  </si>
  <si>
    <t>Các khuyết tật mối hàn</t>
  </si>
  <si>
    <t>Xỉ chùm và rỗ khí mối hàn</t>
  </si>
  <si>
    <t>Mặt cắt ngang của cột theo thiết kế</t>
  </si>
  <si>
    <t>1. Kiểm tra vị trí :</t>
  </si>
  <si>
    <t>Biên bản kiểm tra định vị cọc khoan nhồi đại trà , hạ ống casing</t>
  </si>
  <si>
    <t>Tọa độ</t>
  </si>
  <si>
    <t>Tọa độ tim cọc</t>
  </si>
  <si>
    <t>X (m)</t>
  </si>
  <si>
    <t>Y (m)</t>
  </si>
  <si>
    <t xml:space="preserve">Thiết kế  </t>
  </si>
  <si>
    <t xml:space="preserve">Thực tế </t>
  </si>
  <si>
    <t>Sai lệch</t>
  </si>
  <si>
    <t>Sai số vị trí</t>
  </si>
  <si>
    <t>Δs(min = D/6 or &lt; 10 cm ) :</t>
  </si>
  <si>
    <t>2.  Kiểm tra cao độ</t>
  </si>
  <si>
    <t>Cao độ kiểm tra</t>
  </si>
  <si>
    <t>Kiểm tra</t>
  </si>
  <si>
    <t>So với cốt 0.000</t>
  </si>
  <si>
    <t>So với cốt cao độ Quốc gia</t>
  </si>
  <si>
    <t>Cao độ mặt đất tự nhiên</t>
  </si>
  <si>
    <t>(m)</t>
  </si>
  <si>
    <t>Cao độ đỉnh casing</t>
  </si>
  <si>
    <t>3. Kiểm tra độ thẳng đứng</t>
  </si>
  <si>
    <t>Chỉ tiêu kiểm tra</t>
  </si>
  <si>
    <t>Độ thẳng đứng</t>
  </si>
  <si>
    <t>4. Kiểm tra kê đỡ ống vách</t>
  </si>
  <si>
    <t>Kiểm tra kê đỡ ống vách</t>
  </si>
  <si>
    <t>Dung dịch khoan cọc, khoan nhồi</t>
  </si>
  <si>
    <t>KIỂM TRA DUNG DỊCH KHOAN TRƯỚC KHI KHOAN</t>
  </si>
  <si>
    <t xml:space="preserve">Biên bản kiểm tra dung dịch khoan cọc khoan nhồi đại trà </t>
  </si>
  <si>
    <t>Chỉ tiêu thí nghiệm</t>
  </si>
  <si>
    <t xml:space="preserve">Đánh giá
</t>
  </si>
  <si>
    <t>Tỷ trọng</t>
  </si>
  <si>
    <t>Độ nhớt 
(côn 946/1500ml)</t>
  </si>
  <si>
    <t>Hàm lượng cát</t>
  </si>
  <si>
    <t>KIỂM TRA DUNG DỊCH KHOAN TRONG KHI KHOAN</t>
  </si>
  <si>
    <t>DUNG DỊCH KHOAN TRONG HỐ KHOAN TRƯỚC KHI HẠ LỒNG THÉP</t>
  </si>
  <si>
    <t>DUNG DỊCH KHOAN TRONG HỐ KHOAN TRƯỚC KHI ĐỔ BÊ TÔNG</t>
  </si>
  <si>
    <t>1.00 ÷1.02</t>
  </si>
  <si>
    <t>Lỗ cọc khoan nhồi</t>
  </si>
  <si>
    <t>Máy khoan:</t>
  </si>
  <si>
    <t>Đường kính cọc:</t>
  </si>
  <si>
    <t>Kiểm tra vét lắng:</t>
  </si>
  <si>
    <t>Cao độ đỉnh casing:</t>
  </si>
  <si>
    <t>Độ sâu trước khi đổ bê tông: (m)</t>
  </si>
  <si>
    <t xml:space="preserve">Biên bản kiểm tra công tác khoan tạo lỗ cọc khoan nhồi đại trà </t>
  </si>
  <si>
    <t>Phần móng</t>
  </si>
  <si>
    <t>Khoan</t>
  </si>
  <si>
    <t>Ko den</t>
  </si>
  <si>
    <t>Độ sâu (m)
(từ đỉnh 
casing)</t>
  </si>
  <si>
    <t>Đường kính biên dao gầu đào:</t>
  </si>
  <si>
    <t>Kiểm tra độ thẳng đứng:</t>
  </si>
  <si>
    <t>Bằng Koden</t>
  </si>
  <si>
    <t>Bằng Máy kinh vĩ bám theo cần khoan</t>
  </si>
  <si>
    <t>Ống đổ cọc khoan nhồi</t>
  </si>
  <si>
    <t>KIỂM TRA ỐNG ĐỔ</t>
  </si>
  <si>
    <t>KIỂM TRA ĐÁY LẮNG</t>
  </si>
  <si>
    <t xml:space="preserve">Biên bản kiểm tra đáy lắng, hạ ống đổ cọc khoan nhồi đại trà </t>
  </si>
  <si>
    <t>L = …………..(m)</t>
  </si>
  <si>
    <t>Nội dung kiểm tra</t>
  </si>
  <si>
    <t>Độ sâu kết thúc khoan</t>
  </si>
  <si>
    <t>Độ sâu sau khi vét lắng lần 1</t>
  </si>
  <si>
    <t>Độ sâu trước khi đổ bê tông</t>
  </si>
  <si>
    <t>Độ lắng trước khi đổ bê tông</t>
  </si>
  <si>
    <t>so với casing</t>
  </si>
  <si>
    <t>Cao độ so với cốt 0.00</t>
  </si>
  <si>
    <t>Đoạn 22</t>
  </si>
  <si>
    <t>……. (m)</t>
  </si>
  <si>
    <t>Đoạn 21</t>
  </si>
  <si>
    <t>Đoạn 20</t>
  </si>
  <si>
    <t>Đoạn 19</t>
  </si>
  <si>
    <t>Đoạn 18</t>
  </si>
  <si>
    <t>Đoạn 17</t>
  </si>
  <si>
    <t>Đoạn 16</t>
  </si>
  <si>
    <t>Điểm 4</t>
  </si>
  <si>
    <t>Điểm 5</t>
  </si>
  <si>
    <t>Nhà thầu</t>
  </si>
  <si>
    <t>BQLXD</t>
  </si>
  <si>
    <t>1. Độ lắng cho phép đổ BT &lt;=10cm</t>
  </si>
  <si>
    <t>Lồng thép cọc khoan nhồi</t>
  </si>
  <si>
    <t xml:space="preserve">Biên bản kiểm tra lồng thép cọc khoan nhồi đại trà </t>
  </si>
  <si>
    <t>Đường kính</t>
  </si>
  <si>
    <t xml:space="preserve">Đường kính, số hiệu thép chủ </t>
  </si>
  <si>
    <t>Đường kính thép đai</t>
  </si>
  <si>
    <t>Khoảng cách thép đai</t>
  </si>
  <si>
    <t>Số lượng ống siêu âm, hàn nối ống siêu âm</t>
  </si>
  <si>
    <t>Số lượng, tình trạng con kê</t>
  </si>
  <si>
    <t>Chất lượng mối nối lồng ( hàn, buộc)</t>
  </si>
  <si>
    <t>Số lượng đai nối lồng thép</t>
  </si>
  <si>
    <t>Lắp đặt hàn nối ống siêu âm</t>
  </si>
  <si>
    <t>Cao độ đỉnh ống siêu âm</t>
  </si>
  <si>
    <t>Thép treo lồng (chiều dài / vị trí)</t>
  </si>
  <si>
    <t>Thép cọc</t>
  </si>
  <si>
    <t>CẤU KIỆN</t>
  </si>
  <si>
    <t>SỐ HIỆU</t>
  </si>
  <si>
    <t>HÌNH DẠNG - KÍCH THƯỚC</t>
  </si>
  <si>
    <t>ĐƯỜNG KÍNH
(MM)</t>
  </si>
  <si>
    <t>CHIỀU DÀI 1 THANH
(MM)</t>
  </si>
  <si>
    <t>TỔNG CHIỀU DÀI MỐI NỐI
(M)</t>
  </si>
  <si>
    <t>TỔNG CHIỀU DÀI
(M)</t>
  </si>
  <si>
    <t>Biên bản kiểm tra công tác nghiệm thu thép cọc</t>
  </si>
  <si>
    <t>Phần ngầm</t>
  </si>
  <si>
    <t>LỒNG 1</t>
  </si>
  <si>
    <t>LỒNG 2</t>
  </si>
  <si>
    <t>Kingpost cọc khoan nhồi</t>
  </si>
  <si>
    <t xml:space="preserve">Quá trình lắp dựng </t>
  </si>
  <si>
    <t xml:space="preserve">Biên bản kiểm tra hạ kingpost cọc khoan nhồi đại trà </t>
  </si>
  <si>
    <t>Ghi đầy đủ các số liệu</t>
  </si>
  <si>
    <t>Chiều dài thanh nối</t>
  </si>
  <si>
    <t>L=……………………..(m)</t>
  </si>
  <si>
    <t>Chi tiết nối Kingpost</t>
  </si>
  <si>
    <t>Số lượng Bulông,êcu</t>
  </si>
  <si>
    <t>Số lượng:………………………</t>
  </si>
  <si>
    <t>Bơm nước vào Kingpost</t>
  </si>
  <si>
    <t>Vị trí móc treo khi cẩu</t>
  </si>
  <si>
    <t>Độ thẳng của Kingpost</t>
  </si>
  <si>
    <t>Độ bằng phẳng của bàn dẫn Kingpost</t>
  </si>
  <si>
    <t>Tim bàn dẫn Kingpost</t>
  </si>
  <si>
    <t>Đổ thẳng của Kingpost khi cẩu</t>
  </si>
  <si>
    <t>Phương Kingpost</t>
  </si>
  <si>
    <t>A=……………….….……B=……………..………..</t>
  </si>
  <si>
    <t>Hạ Kingpost</t>
  </si>
  <si>
    <t>Lắp đặt Kingpost vào gía dẫn hướng</t>
  </si>
  <si>
    <t>Thanh giữ cố định Kingpost</t>
  </si>
  <si>
    <t>Cao độ đỉnh Kingpost</t>
  </si>
  <si>
    <t>Lý thuyết</t>
  </si>
  <si>
    <t>Sai lệch(≤1cm)</t>
  </si>
  <si>
    <t>Cao độ đỉnh thanh nối sau khi hạ</t>
  </si>
  <si>
    <t>Lấp đầu cọc</t>
  </si>
  <si>
    <t xml:space="preserve">Biên bản kiểm tra lấp đầu cọc </t>
  </si>
  <si>
    <t>Biện pháp lấp đầu cọc</t>
  </si>
  <si>
    <t>Thời gian, ghi chú</t>
  </si>
  <si>
    <t>Kiểm tra thời gian chờ 24h sau khi đổ bê tông</t>
  </si>
  <si>
    <t>Lấp đá base từ mặt bê tông đến đáy casing</t>
  </si>
  <si>
    <t>Cao độ trước khi lấp:……..…Sau khi lấp:…..….
Thời gian:</t>
  </si>
  <si>
    <t>Tháo bộ dẫn hướng Kingpost</t>
  </si>
  <si>
    <t>Nhổ casing</t>
  </si>
  <si>
    <t>Lấp đá base từ đáy casing tới mặt đất tự nhiên</t>
  </si>
  <si>
    <t>Cao độ trước khi lấp:…..……Sau khi lấp:….….
Thời gian:</t>
  </si>
  <si>
    <t>* Cao độ được tính so với cốt cao độ công trình</t>
  </si>
  <si>
    <t>* Vừa lấp đầu cọc vừa hút dung dịch khoan ra khỏi hố cọc</t>
  </si>
  <si>
    <t>KC thép cột đỡ sau hàn gá</t>
  </si>
  <si>
    <t>Biên bản kiểm tra kết cấu thép cột đỡ kingpost sau khi hàn gá</t>
  </si>
  <si>
    <t>KC thép cột đỡ</t>
  </si>
  <si>
    <t>Ngoại quan (không bavia, không tạp chất…)</t>
  </si>
  <si>
    <t>Chiều cao</t>
  </si>
  <si>
    <t>Bề rộng</t>
  </si>
  <si>
    <t>Chiều dài mối hàn đính</t>
  </si>
  <si>
    <t>Các khuôn mẫu gá, các bản táp gông giữ cố định phần gá</t>
  </si>
  <si>
    <t>KC thép cột đỡ sau khi hoàn chỉnh</t>
  </si>
  <si>
    <t>Thép cột</t>
  </si>
  <si>
    <t>Trát trong</t>
  </si>
  <si>
    <t>Biên bản kiểm tra trát trong</t>
  </si>
  <si>
    <t>Tường, cột, dầm</t>
  </si>
  <si>
    <t>Cữ ghép mốc chuẩn</t>
  </si>
  <si>
    <t>Đóng liên kết lưới giữa tường và bê tông</t>
  </si>
  <si>
    <t>Hồ dầu tạo nhám đối với cột,vách bê tông</t>
  </si>
  <si>
    <t>Vệ sinh mặt tường, tưới ướt bề mặt tường (trước trát)</t>
  </si>
  <si>
    <t>Công tác đắp gờ, phào, chỉ (Nếu có)</t>
  </si>
  <si>
    <t>Kích thước cửa, lỗ mở</t>
  </si>
  <si>
    <t>Cao độ và kích thước hình học</t>
  </si>
  <si>
    <t>Tên cọc</t>
  </si>
  <si>
    <t>KC lẻ 
(m)</t>
  </si>
  <si>
    <t>Cách tim
(m)</t>
  </si>
  <si>
    <t>Thiết kế (m)</t>
  </si>
  <si>
    <t>Thực tế (m)</t>
  </si>
  <si>
    <t>Chênh lệch (m)</t>
  </si>
  <si>
    <t>Biên bản kiểm tra cao độ và kích thước hình học</t>
  </si>
  <si>
    <t>Khảo sát</t>
  </si>
  <si>
    <t>Cao độ</t>
  </si>
  <si>
    <t>ĐƯỜNG D17</t>
  </si>
  <si>
    <t>i=</t>
  </si>
  <si>
    <t>DT</t>
  </si>
  <si>
    <t>C1</t>
  </si>
  <si>
    <t>C2</t>
  </si>
  <si>
    <t>C3</t>
  </si>
  <si>
    <t>C4</t>
  </si>
  <si>
    <t>Biên bản kiểm tra chuẩn bị bề mặt trước khi tưới nhựa</t>
  </si>
  <si>
    <t>Làm đường</t>
  </si>
  <si>
    <t>Bề mặt trước khi tưới nhựa</t>
  </si>
  <si>
    <t>Công tác vệ sinh, thời tiết:</t>
  </si>
  <si>
    <t>- Thổi bụi, vệ sinh</t>
  </si>
  <si>
    <t>- Phần vệ sinh thổi bụi có chiều rộng đều lớn hơn
thiết kế 20cm</t>
  </si>
  <si>
    <t>- Mặt đường hoàn toàn khô ráo.</t>
  </si>
  <si>
    <t>- Thời tiết không có gió to, mưa, sương mù hoặc
dấu hiệu sắp mưa</t>
  </si>
  <si>
    <t>Máy móc thiết bị:</t>
  </si>
  <si>
    <t>- Máy nén khí (300m3/h)</t>
  </si>
  <si>
    <t>- Xe tưới nhựa (4000 lit)</t>
  </si>
  <si>
    <t>- Hệ thống cân đong có đầy đủ kiểm định</t>
  </si>
  <si>
    <t>- Các thiết bị khác</t>
  </si>
  <si>
    <t>Nhựa thấm/ dính bám</t>
  </si>
  <si>
    <t>Lý trình</t>
  </si>
  <si>
    <t>K/C lẻ (m)</t>
  </si>
  <si>
    <t>Chiều rộng (m)</t>
  </si>
  <si>
    <t>Diện tích (m2)</t>
  </si>
  <si>
    <t>Chênh lệch 
(+) m2</t>
  </si>
  <si>
    <t>Biên bản kiểm tra tưới nhựa thấm/ dính bám</t>
  </si>
  <si>
    <t>ĐT đến CT</t>
  </si>
  <si>
    <t>dt</t>
  </si>
  <si>
    <t>Bê tông nhựa</t>
  </si>
  <si>
    <t>K/C tim (m)</t>
  </si>
  <si>
    <t>Chiều dày (m)</t>
  </si>
  <si>
    <t>Nhiệt độ (0C)</t>
  </si>
  <si>
    <t>Biên bản theo dõi công tác thi công bê tông nhựa</t>
  </si>
  <si>
    <t>BĐ Lu</t>
  </si>
  <si>
    <t>KT Lu sơ bộ</t>
  </si>
  <si>
    <t>KT Lu chặt</t>
  </si>
  <si>
    <t>KT Lu hoàn thiện</t>
  </si>
  <si>
    <t>Bê tông nhựa mặt đường</t>
  </si>
  <si>
    <t>Chiều dày BTN 19 (m)</t>
  </si>
  <si>
    <t>Biên bản kiểm tra chiều dày lớp bê tông nhựa mặt đường</t>
  </si>
  <si>
    <t>Nhựa mặt đường</t>
  </si>
  <si>
    <t>Kiểm tra độ bằng phẳng</t>
  </si>
  <si>
    <t>Số khe hở giữa thước dài 3m và mặt đường (mm)</t>
  </si>
  <si>
    <t>Biên bản kiểm tra độ bằng phẳng</t>
  </si>
  <si>
    <t>x ≤ 3</t>
  </si>
  <si>
    <t>3 &lt; x ≤ 5</t>
  </si>
  <si>
    <t>5 &lt; x ≤ 7</t>
  </si>
  <si>
    <t>7 &lt; x ≤ 10</t>
  </si>
  <si>
    <t>10 &lt; x ≤ 15</t>
  </si>
  <si>
    <t>15 &lt; x ≤ 20</t>
  </si>
  <si>
    <t>x&gt;20</t>
  </si>
  <si>
    <t>Tồng cộng</t>
  </si>
  <si>
    <t>Phần trăm (%)</t>
  </si>
  <si>
    <t>Công tác trát</t>
  </si>
  <si>
    <t>Biên bản kiểm tra công tác trát</t>
  </si>
  <si>
    <t>- Trát tường trong vữa XM mác 50 # 75</t>
  </si>
  <si>
    <t xml:space="preserve">- Trát tường ngoài, trần, cầu thang, má cửa,cạnh logia vữa XM mác 75                       </t>
  </si>
  <si>
    <t>Đóng liên kết lưới giữa cấu kiện tường và cấu kiện bê tông</t>
  </si>
  <si>
    <t>Vẩy vữa tạo nhám đối với trần, cột bê tông</t>
  </si>
  <si>
    <t xml:space="preserve">Trát 2 lớp đối với cấu kiện tường, cột, dầm trần </t>
  </si>
  <si>
    <t>Sơn không bả</t>
  </si>
  <si>
    <t>Biên bản kiểm tra công tác sơn không bả</t>
  </si>
  <si>
    <t>Kiểm tra vệ sinh bề mặt, kiểm tra độ phẳng (trước khi sơn)</t>
  </si>
  <si>
    <t>Lắp đặt ống bảo vệ dây dẫn, ống xuyên</t>
  </si>
  <si>
    <t>Diễn giải công việc</t>
  </si>
  <si>
    <t xml:space="preserve">Thông tin 
</t>
  </si>
  <si>
    <t>Biên bản kiểm tra lắp đặt ống bảo vệ dây dẫn, ống xuyên</t>
  </si>
  <si>
    <t>Điện</t>
  </si>
  <si>
    <t xml:space="preserve">Công tác chuẩn bị  </t>
  </si>
  <si>
    <t xml:space="preserve">Kiểm tra, khảo sát khu vực bên dưới đất
trước khi đào (nếu chôn ống ngầm trong đất) </t>
  </si>
  <si>
    <t>N</t>
  </si>
  <si>
    <t>Độ dày tường, sàn chôn ống (nếu đi ngầm
trong sàn, tường )</t>
  </si>
  <si>
    <t>P</t>
  </si>
  <si>
    <t xml:space="preserve">Kiểm tra ống </t>
  </si>
  <si>
    <t xml:space="preserve">- Loại ống, quy cách, chiều dày </t>
  </si>
  <si>
    <t xml:space="preserve">- Nhãn hiệu </t>
  </si>
  <si>
    <t>Phương pháp liên kết ống vào tường, sàn</t>
  </si>
  <si>
    <t xml:space="preserve">Chiều dày lớp bảo vệ </t>
  </si>
  <si>
    <t xml:space="preserve">Phương pháp chống nứt (tường, trần) </t>
  </si>
  <si>
    <t xml:space="preserve">Kiểm tra chất lượng lắp đặt </t>
  </si>
  <si>
    <t xml:space="preserve">Kiểm tra vị trí và cao độ </t>
  </si>
  <si>
    <t xml:space="preserve">Bán kính uốn cong nhỏ nhất cho phép </t>
  </si>
  <si>
    <t xml:space="preserve">Đã có dây mồi </t>
  </si>
  <si>
    <t>No</t>
  </si>
  <si>
    <t xml:space="preserve">Bọc bảo vệ các hộp nối chôn ngầm </t>
  </si>
  <si>
    <t>Lắp đặt thiết bị điện</t>
  </si>
  <si>
    <t>Biên bản kiểm tra lắp đặt thiết bị điện</t>
  </si>
  <si>
    <t xml:space="preserve">Bản vẽ chi tiết, bản vẽ thi công đã được
duyệt </t>
  </si>
  <si>
    <t xml:space="preserve">Chứng chỉ xuất xưởng vật liệu của nhà sản
xuất  </t>
  </si>
  <si>
    <t xml:space="preserve">Biên bản kiểm tra vật liệu thiết bị </t>
  </si>
  <si>
    <t xml:space="preserve">Thiết bị đã được bảo vệ </t>
  </si>
  <si>
    <t xml:space="preserve">Cao độ lắp đặt </t>
  </si>
  <si>
    <t xml:space="preserve">Vị trí lắp đặt </t>
  </si>
  <si>
    <t xml:space="preserve">Độ thẳng đứng của thiết bị </t>
  </si>
  <si>
    <t xml:space="preserve">Độ ngang bằng </t>
  </si>
  <si>
    <t xml:space="preserve">Mặt phẳng so với tường, trần </t>
  </si>
  <si>
    <t xml:space="preserve">Vật liệu dùng để liên kết </t>
  </si>
  <si>
    <t xml:space="preserve">Kiểm tra vận hành thử  </t>
  </si>
  <si>
    <t>Lắp đặt ổ cắm</t>
  </si>
  <si>
    <t>Biên bản kiểm tra lắp đặt ổ cắm</t>
  </si>
  <si>
    <t>Đã lắp đặt tủ điện/ hộp nối</t>
  </si>
  <si>
    <t>Mọi dây cáp/ dây dẫn đã đấu nối</t>
  </si>
  <si>
    <t>Ống dây phù hợp</t>
  </si>
  <si>
    <t xml:space="preserve">Máng điện, ống điện đảm bảo </t>
  </si>
  <si>
    <t xml:space="preserve">Chủng loại ổ cắm phù hợp phê duyệt </t>
  </si>
  <si>
    <t xml:space="preserve">Vị trí ổ cắm phù hợp phê duyệt  </t>
  </si>
  <si>
    <t xml:space="preserve">Kích cỡ dây dẫn thích hợp </t>
  </si>
  <si>
    <t xml:space="preserve">Đã đấu dây bảo vệ an toàn </t>
  </si>
  <si>
    <t xml:space="preserve">Không hư hỏng vật lý cho ổ cắm </t>
  </si>
  <si>
    <t xml:space="preserve">Điện trở cách điện của dây </t>
  </si>
  <si>
    <t xml:space="preserve">Hoạt động của ổ cắm </t>
  </si>
  <si>
    <t xml:space="preserve">Hồ sơ tài liệu kèm theo </t>
  </si>
  <si>
    <t>Lắp đặt đèn</t>
  </si>
  <si>
    <t>Biên bản kiểm tra lắp đặt đèn</t>
  </si>
  <si>
    <t xml:space="preserve">Ống dây phù hợp </t>
  </si>
  <si>
    <t xml:space="preserve">Chủng loại đèn phù hợp phê duyệt </t>
  </si>
  <si>
    <t xml:space="preserve">Vị trí đèn phù hợp phê duyệt </t>
  </si>
  <si>
    <t xml:space="preserve">Vị trí đèn sự cố phù hợp với phê duyệt </t>
  </si>
  <si>
    <t>Kích cỡ dây dẫn thích hợp</t>
  </si>
  <si>
    <t xml:space="preserve">Không hư hỏng vật lý cho đèn, công tắc </t>
  </si>
  <si>
    <t xml:space="preserve">Hoạt động của đèn, công tắc </t>
  </si>
  <si>
    <t>Hồ sơ tài liệu kèm theo</t>
  </si>
  <si>
    <t>Lắp đặt dây, cáp điện</t>
  </si>
  <si>
    <t>Biên bản kiểm tra dây, cáp điện</t>
  </si>
  <si>
    <t>Dây, cáp điện</t>
  </si>
  <si>
    <t>Kiểm tra tình trạng kéo dây/ cáp: không hư hỏng vật lý 
(trầy sướt, biến dạng,…)</t>
  </si>
  <si>
    <t>Kiểm tra sự phù hợp về mạch dây/ cáp</t>
  </si>
  <si>
    <t>Đã lắp đặt, đấu nối cáp/ dây thích hợp</t>
  </si>
  <si>
    <t>Kiểm tra tình trạng đánh dấu cáp/ dây</t>
  </si>
  <si>
    <t>Kiểm tra thông mạch của cáp/dây</t>
  </si>
  <si>
    <t>Kiểm tra điện trở cách điện cáp/ dây</t>
  </si>
  <si>
    <t>Tình trạng che chắn, bảo vệ cáp,dây</t>
  </si>
  <si>
    <t>Biên bản kiểm tra vật liệu</t>
  </si>
  <si>
    <t>Busduct trong hố kỹ thuật điện</t>
  </si>
  <si>
    <t>Biên bản kiểm tra Busduct trong hố kỹ thuật điện</t>
  </si>
  <si>
    <t>Busduct hố kỹ thuật điện</t>
  </si>
  <si>
    <t>Kiểm tra thực tế lắp đặt so với bản vẽ thi
công sau cùng</t>
  </si>
  <si>
    <t>Kiểm tra vệ sinh khu vực hố xuyên
tầng</t>
  </si>
  <si>
    <t>Kiểm tra các sleeves xuyên sàn (vật liệu,
 phương pháp thực hiện)</t>
  </si>
  <si>
    <t>Kiểm tra sự chắc chắn của các giá đỡ
(thang cáp, busduct…)</t>
  </si>
  <si>
    <t>Kiểm tra lắp đặt các tap-off unit</t>
  </si>
  <si>
    <t xml:space="preserve">Kiểm tra các đầu dây ra cáp từ tap-off
unit  
</t>
  </si>
  <si>
    <t>Kiểm tra các hư hỏng vật lý cho cáp hay
busduct (nếu có)</t>
  </si>
  <si>
    <t>Kiểm tra biên bản đo điện trở cách điện
cáp hay busduct</t>
  </si>
  <si>
    <t>Kiểm tra thao tác đóng cắt MCCB của
tap-off unit</t>
  </si>
  <si>
    <t>Biên bản kiểm tra vật tư thiết bị</t>
  </si>
  <si>
    <t>Khác</t>
  </si>
  <si>
    <t>Hệ thống đường dẫn điện</t>
  </si>
  <si>
    <t>Biên bản kiểm tra hệ thống đường dẫn điện</t>
  </si>
  <si>
    <t>Kiểm tra vật liệu máng cáp/ ống luồn</t>
  </si>
  <si>
    <t xml:space="preserve">Kiểm tra kích thước máng cáp/ ống luồn </t>
  </si>
  <si>
    <t>Kiểm tra vị trí lắp đặt máng cáp, ống luồn</t>
  </si>
  <si>
    <t>Kiểm tra độ kín ống luồn</t>
  </si>
  <si>
    <t>Kiểm tra cố định ống, máng</t>
  </si>
  <si>
    <t xml:space="preserve">Kiểm tra các phụ kiện (đai ốc, buloong…) </t>
  </si>
  <si>
    <t>Kiểm tra tình trạng giá đỡ (kích thước, khoảng cách,…)</t>
  </si>
  <si>
    <t>Kiểm tra độ cao/ độ sâu lắp đặt</t>
  </si>
  <si>
    <t>Kiểm tra sự phù hợp về màu sắc</t>
  </si>
  <si>
    <t>Kiểm tra tình trạng vệ sinh</t>
  </si>
  <si>
    <t>Kiểm tra các hồ sơ tài liệu kèm theo</t>
  </si>
  <si>
    <t>Tủ điện</t>
  </si>
  <si>
    <t>Biên bản kiểm tra tủ điện</t>
  </si>
  <si>
    <t>Lắp đặt khung, sườn chặt chẽ</t>
  </si>
  <si>
    <t xml:space="preserve">Mọi vật liệu khác, dụng cụ, rác đã được lấy ra khỏi tủ </t>
  </si>
  <si>
    <t>Tình trạng Nối đất</t>
  </si>
  <si>
    <t>Kiểm tra điều kiện thông gió</t>
  </si>
  <si>
    <t>Đã lắp đặt, đấu nối cáp/ dây ra và vào với đầu cáp thích hợp</t>
  </si>
  <si>
    <t>Cáp/ dây đúng loại, cỡ, và được đánh dấu</t>
  </si>
  <si>
    <t>CB và các relay đúng kích cỡ</t>
  </si>
  <si>
    <t>Mọi CB và phụ kiện đã đánh dấu thích hợp</t>
  </si>
  <si>
    <t>Không hư hỏng vật lý cho tủ và sơn</t>
  </si>
  <si>
    <t>Không hư hỏng vật lý cho linh kiện  trong tủ</t>
  </si>
  <si>
    <t>Hiện trạng cuả đèn chỉ thị, Ampe mét, Vôn kế</t>
  </si>
  <si>
    <t>Điện trở cách điện cáp/ dây đầu vào</t>
  </si>
  <si>
    <t>Điện trở cách điện cáp/ dây đầu ra</t>
  </si>
  <si>
    <t>Các đấu nối thích hợp</t>
  </si>
  <si>
    <t>Các thanh cái được bố trí thích hợp</t>
  </si>
  <si>
    <t>Tình trạng phù hợp giữa pha và các cực</t>
  </si>
  <si>
    <t>Tình trạng che chắn an toàn cho tủ</t>
  </si>
  <si>
    <t>Hồ sơ tài liệu kèm theo (biên bản kiểm tra vật tư, biên bản nhà máy, chứng nhận của Trung tâm thí nghiệm,…)</t>
  </si>
  <si>
    <t>Lỗ chờ</t>
  </si>
  <si>
    <t>Biên bản kiểm tra lỗ chờ</t>
  </si>
  <si>
    <t xml:space="preserve">Kiểm tra lỗ chờ thông gió điều hòa </t>
  </si>
  <si>
    <t xml:space="preserve">Kiểm tra kích thước </t>
  </si>
  <si>
    <t xml:space="preserve">Kiểm tra vị trí </t>
  </si>
  <si>
    <t xml:space="preserve">Kiểm tra số lượng </t>
  </si>
  <si>
    <t xml:space="preserve">Khác </t>
  </si>
  <si>
    <t xml:space="preserve">Kiểm tra lỗ chờ đèn </t>
  </si>
  <si>
    <t xml:space="preserve">Kiểm tra vị trí  </t>
  </si>
  <si>
    <t>Hệ thống tủ ATS</t>
  </si>
  <si>
    <t>Biên bản kiểm tra hệ thống tủ ATS</t>
  </si>
  <si>
    <t xml:space="preserve">Biên bản kiểm tra vật tư thiết bị </t>
  </si>
  <si>
    <t xml:space="preserve">Kiểm tra vị trí lắp đặt tủ ATS </t>
  </si>
  <si>
    <t>Kiểm tra cáp liên kết giửa tủ ATS và tủ điện chính, giửa ATS và máy phát điện</t>
  </si>
  <si>
    <t xml:space="preserve">Kiểm tra nguồn nuôi ATS </t>
  </si>
  <si>
    <t xml:space="preserve">Kiểm tra nối đất tủ ATS </t>
  </si>
  <si>
    <t>Hệ thống nối đất</t>
  </si>
  <si>
    <t>Biên bản kiểm tra hệ thống nối đất</t>
  </si>
  <si>
    <t xml:space="preserve">Kiểm tra vật liệu cọc nối đất </t>
  </si>
  <si>
    <t xml:space="preserve">Kiểm tra kích thước cọc nối đất </t>
  </si>
  <si>
    <t xml:space="preserve">Kiểm tra số lượng cọc nối đất </t>
  </si>
  <si>
    <t xml:space="preserve">Kiểm tra vật liệu dây dẫn </t>
  </si>
  <si>
    <t xml:space="preserve">Kiểm tra kích thước dây dẫn </t>
  </si>
  <si>
    <t xml:space="preserve">Kiểm tra vị trí lắp đặt </t>
  </si>
  <si>
    <t xml:space="preserve">Kiểm tra độ sâu lắp đặt </t>
  </si>
  <si>
    <t xml:space="preserve">Kiểm tra tình trạng đấu nối </t>
  </si>
  <si>
    <t xml:space="preserve">Kiểm tra điện trở tiếp đất </t>
  </si>
  <si>
    <t xml:space="preserve">Kiểm tra các hồ sơ tài liệu kèm theo </t>
  </si>
  <si>
    <t>Thiết bị, vật tư</t>
  </si>
  <si>
    <t>Biên bản kiểm tra thiết bị, vật tư</t>
  </si>
  <si>
    <t>Hồ sơ - tài liệu documents</t>
  </si>
  <si>
    <t xml:space="preserve">Chứng chỉ xuất xứ </t>
  </si>
  <si>
    <t xml:space="preserve">Chứng chỉ chất lượng </t>
  </si>
  <si>
    <t xml:space="preserve">Phiếu nhập hàng </t>
  </si>
  <si>
    <t xml:space="preserve">Danh mục hàng hoá </t>
  </si>
  <si>
    <t xml:space="preserve">Hoá đơn </t>
  </si>
  <si>
    <t xml:space="preserve">Bảng thống kê vật liệu </t>
  </si>
  <si>
    <t>Kiểm tra Check</t>
  </si>
  <si>
    <t xml:space="preserve">Kiểm tra mã hiệu, chủng loại </t>
  </si>
  <si>
    <t>Hệ thống âm thanh</t>
  </si>
  <si>
    <t>Biên bản kiểm tra hệ thống âm thanh</t>
  </si>
  <si>
    <t>Biên bản kiểm tra giao nhận vật tư thiết bị</t>
  </si>
  <si>
    <t>Vị trí lắp đặt loa phù hợp bản vẽ</t>
  </si>
  <si>
    <t>Kiểm tra sự chắc chắn gia cố loa vào vị trí lắp đặt</t>
  </si>
  <si>
    <t>Kiểm tra độ thẳng hàng ngay tâm của trần</t>
  </si>
  <si>
    <t>Vị trí đặt micro và tủ khuyếch đại</t>
  </si>
  <si>
    <t>Kiểm tra âm lượng và độ điều chỉnh lớn nhỏ</t>
  </si>
  <si>
    <t>Kiểm tra hệ thống khuyếch đại âm thanh</t>
  </si>
  <si>
    <t>Kiểm tra âm trầm, âm bổng</t>
  </si>
  <si>
    <t>Kiểm tra nguồn điện cung cấp</t>
  </si>
  <si>
    <t>Hệ thống camera</t>
  </si>
  <si>
    <t>Biên bản kiểm tra hệ thống camera</t>
  </si>
  <si>
    <t>Bản vẽ sơ đồ hệ thống camera</t>
  </si>
  <si>
    <t>Vị trí lắp đặt màn hình chính để theo dõi</t>
  </si>
  <si>
    <t>Kiểm tra độ gia cố chắc chắn của từng ống kính</t>
  </si>
  <si>
    <t>Kiểm tra độ rỏ nét của từng ống kính camera trên màn hình</t>
  </si>
  <si>
    <t>Kiểm tra họat động từng camera và của tòan bộ hệ thống</t>
  </si>
  <si>
    <t>Chạy thử lắp đặt ổ cắm</t>
  </si>
  <si>
    <t>Biên bản kiểm tra chạy thử lắp đặt ổ cắm</t>
  </si>
  <si>
    <t>Tập hợp các biên bản kiểm tra lắp đặt</t>
  </si>
  <si>
    <t>Kiểm tra vệ sinh các ổ cắm điện trong
khu vực</t>
  </si>
  <si>
    <t>Kiểm tra sự chắc chắn của các ổ cắm</t>
  </si>
  <si>
    <t>Kiểm tra các tủ điện  có liên quan tới các
ổ cắm này</t>
  </si>
  <si>
    <t>Kiểm tra về dán nhãn trong các tủ điện
cho các nhánh ổ cắm</t>
  </si>
  <si>
    <t>Kiểm tra các biên bản đo thông mạch và
cách điện trước đây</t>
  </si>
  <si>
    <t>Kiểm tra các hư hỏng vật lý (nếu có) cho
ổ cắm điện</t>
  </si>
  <si>
    <t>Kiểm tra điển hình cách đấu dây vào một
ổ cắm điện</t>
  </si>
  <si>
    <t>Kiểm tra các ổ cắm hoạt động với nguồn
liên tục</t>
  </si>
  <si>
    <t>Kiểm tra tác động của phần tiếp đất bằng
bộ</t>
  </si>
  <si>
    <t>Kiểm tra điện áp ra của ổ cắm</t>
  </si>
  <si>
    <t>Kiểm tra IPcác ổ cắm theo thiết kế</t>
  </si>
  <si>
    <t>Kiểm tra hướng của công tắc trên ổ cắm</t>
  </si>
  <si>
    <t>Kiểm tra đèn báo trên ổ cắm điện</t>
  </si>
  <si>
    <t>Kiểm tra điển hình hoạt động của ổ cắm
ứng với tải định mức</t>
  </si>
  <si>
    <t>Kiểm tra khác</t>
  </si>
  <si>
    <t>Chạy thử áp điện chính, Busduct</t>
  </si>
  <si>
    <t>Biên bản kiểm tra chạy thử cáp điện chính, Busduct</t>
  </si>
  <si>
    <t>Chạy thử cáp điện chính, Busduct</t>
  </si>
  <si>
    <t>Tập hợp các biên bản kiểm tra lắp đặt
dây, cáp</t>
  </si>
  <si>
    <t>Kiểm tra vệ sinh khu vực hố xuyên tầng</t>
  </si>
  <si>
    <t>Kiểm tra cửa bảo vệ , khóa và các cảnh
báo có điện-nguy hiểm</t>
  </si>
  <si>
    <t>Kiểm tra chèn kín các ống lót xuyên sàn</t>
  </si>
  <si>
    <t>Kiểm tra sự lắp đặt chắc chắn các tap
-off unit</t>
  </si>
  <si>
    <t>Kiểm tra các đầu dây cáp ra từ tap-off
unit</t>
  </si>
  <si>
    <t>Kiểm tra các hư hỏng vật lý cho cáp hay
busduct</t>
  </si>
  <si>
    <t>Kiểm tra chứng nhận xuất xưởng của
busduct</t>
  </si>
  <si>
    <t>Kiểm tra nhiệt độ bên ngoài của busđuct
(cáp) khi đầy tải</t>
  </si>
  <si>
    <t>Kiểm tra thứ tự pha nguồn ra</t>
  </si>
  <si>
    <t>Kiểm tra chiếu sáng phục vụ thao tác
trong hố kỹ thuật</t>
  </si>
  <si>
    <t xml:space="preserve"> Đo kiểm các thông số theo thiết kế</t>
  </si>
  <si>
    <t>Các kiểm tra khác (tùy theo công trình)</t>
  </si>
  <si>
    <t>Chạy thử tủ điện</t>
  </si>
  <si>
    <t>Mạch</t>
  </si>
  <si>
    <t>MCCB (MCB)</t>
  </si>
  <si>
    <t xml:space="preserve">Dòng điện(A)                </t>
  </si>
  <si>
    <t xml:space="preserve">Điện áp(V)                                                                                                   </t>
  </si>
  <si>
    <t>Tần số (Hz)</t>
  </si>
  <si>
    <t>Biên bản kiểm tra chạy thử tủ điện</t>
  </si>
  <si>
    <t>IR</t>
  </si>
  <si>
    <t>IS</t>
  </si>
  <si>
    <t>IT</t>
  </si>
  <si>
    <t>VR-N</t>
  </si>
  <si>
    <t>VT-N</t>
  </si>
  <si>
    <t>VS-N</t>
  </si>
  <si>
    <t>VR-S</t>
  </si>
  <si>
    <t>VR-T</t>
  </si>
  <si>
    <t>VS-T</t>
  </si>
  <si>
    <t>TK</t>
  </si>
  <si>
    <t>Chạy thử camera</t>
  </si>
  <si>
    <t>Biên bản kiểm tra chạy thử hệ thống camera</t>
  </si>
  <si>
    <t>Chạy thử hệ thống camera</t>
  </si>
  <si>
    <t>Ống kính (zoom, rotation…)</t>
  </si>
  <si>
    <t>Vỏ, khung</t>
  </si>
  <si>
    <t>Độ phân giải:</t>
  </si>
  <si>
    <t>Điện áp (V)</t>
  </si>
  <si>
    <t>Màn hình</t>
  </si>
  <si>
    <t>Lọai, kiểu  (CRT,LCD…)</t>
  </si>
  <si>
    <t>Kích thước (inch)</t>
  </si>
  <si>
    <t>Độ phân giải</t>
  </si>
  <si>
    <t>Đầu ghi</t>
  </si>
  <si>
    <t>Lọai, kiểu  (analog, digital, magnetic tap)</t>
  </si>
  <si>
    <t>Dung lượng lưu ( h)</t>
  </si>
  <si>
    <t>Bộ chia kênh</t>
  </si>
  <si>
    <t>Độ lợi :     (dB)</t>
  </si>
  <si>
    <t>Số kênh tối đa:</t>
  </si>
  <si>
    <t>Chạy thử lắp đặt đèn</t>
  </si>
  <si>
    <t>Biên bản kiểm tra chạy thử lắp đặt đèn</t>
  </si>
  <si>
    <t>Diện tích chiếu sáng (m2)</t>
  </si>
  <si>
    <t>Số lượng đèn</t>
  </si>
  <si>
    <t>Màu sắc chiếu sáng</t>
  </si>
  <si>
    <t>Kiểu điều khiển ( dimmer, switch, timer, photo cell, BMS..)</t>
  </si>
  <si>
    <t>Kiểm tra hoạt động của hệ thống</t>
  </si>
  <si>
    <t>Độ rọi</t>
  </si>
  <si>
    <t>Hệ thống máy phát điện</t>
  </si>
  <si>
    <t>Biên bản kiểm tra hệ thống máy phát điện</t>
  </si>
  <si>
    <t>Biên bản kiểm tra vật tư  thiết bị</t>
  </si>
  <si>
    <t>Vị trí lắp đặt bồn dầu cung cấp</t>
  </si>
  <si>
    <t>Kiểm tra vị trí lắp đặt máy bơm dầu cung
cấp cho máy phát điện</t>
  </si>
  <si>
    <t>Thử áp suất đường ống dẫn dầu (nếu có)</t>
  </si>
  <si>
    <t>Kiểm tra độ vị trí  lắp đặt của máy phát
điện</t>
  </si>
  <si>
    <t>Kiểm tra thiết bị chống rung của máy
phát điện</t>
  </si>
  <si>
    <t>Kiểm tra tính liên động của máy phát điện
khi hệ thống điện Quốc gia bị mất</t>
  </si>
  <si>
    <t>Kiểm tra độ ồn và khói thải của máy phát
điện</t>
  </si>
  <si>
    <t>Kiểm tra dầu nhớt và nước tản nhiệt</t>
  </si>
  <si>
    <t>Kiểm tra nối đất cho máy phát điện</t>
  </si>
  <si>
    <t>Kiểm tra không gian khỏang cách để bảo
đảm cho công tác bảo trì</t>
  </si>
  <si>
    <t>Kiểm tra bình ắc quy khởi động</t>
  </si>
  <si>
    <t>Máy cắt trung thế</t>
  </si>
  <si>
    <t>Biên bản kiểm tra máy cắt trung thế</t>
  </si>
  <si>
    <t>Kiểm tra chứng nhận xuất xưởng của nhà
sản xuất</t>
  </si>
  <si>
    <t>Kiểm tra chứng nhận của trung tâm thí
nghiệm điện (nếu có yêu cầu)</t>
  </si>
  <si>
    <t>Kiểm tra các biên bản đo cách điện và
thông mạch các tuyến cáp</t>
  </si>
  <si>
    <t>Kiểm tra công tác dán nhãn, đánh dấu</t>
  </si>
  <si>
    <t>Kiểm tra thao tác của ACB,MCCB</t>
  </si>
  <si>
    <t>Kiểm tra điều kiện thông gió của phòng</t>
  </si>
  <si>
    <t>Kiểm tra các quạt giải nhiệt của tủ và
relay nhiệt độ</t>
  </si>
  <si>
    <t>Các kiểm tra khác ( tùy theo công trình)</t>
  </si>
  <si>
    <t>Máy biến thế</t>
  </si>
  <si>
    <t>Biên bản kiểm tra máy biến thế</t>
  </si>
  <si>
    <t>Biên bản kiểm vật tư thiết bị</t>
  </si>
  <si>
    <t>Vị trí lắp đặt Máy biến thế phù hợp với
bản vẽ thiết kế và thi công kỹ thuật</t>
  </si>
  <si>
    <t>Kiếm tra tiếp địa của Máy biến thế</t>
  </si>
  <si>
    <t>Kiểm tra nấc điều chỉnh điện áp</t>
  </si>
  <si>
    <t>Kiểm tra dầu</t>
  </si>
  <si>
    <t>Kiểm tra vệ sinh khu vực phòng máy biến
thế</t>
  </si>
  <si>
    <t>Kiểm tra giấy chứng nhận xuất xưởng
của nhà chế tạo</t>
  </si>
  <si>
    <t>Kiểm tra giấy kiểm định của cơ quan
quản lý chất lượng địa phương</t>
  </si>
  <si>
    <t>Kiểm tra bằng mắt thường sự rò rỉ dầu
máy biến áp</t>
  </si>
  <si>
    <t>Kiểm tra các biện pháp phòng chống
cháy nổ khu vực biến áp</t>
  </si>
  <si>
    <t>Kiểm tra việc thông gió phòng máy (tự
nhiên hay cưỡng bức)</t>
  </si>
  <si>
    <t>Kiểm tra rào chắn, khóa cửa bảo vệ…</t>
  </si>
  <si>
    <t>Kiểm tra các biển báo nguy hiểm có điện.</t>
  </si>
  <si>
    <t>Kiểm tra đê chắn dầu ( đối với máy đặt
trong nhà)</t>
  </si>
  <si>
    <t>Kiểm tra ống thu hồi dầu (đối với máy
biến áp đặt trong nhà)</t>
  </si>
  <si>
    <t>Kiểm tra hố thu dầu (đối với máy biến áp
trong nhà)</t>
  </si>
  <si>
    <t>Kiểm tra biên bản đo cách điện các tuyến
cáp nối vào biến áp</t>
  </si>
  <si>
    <t>Kiểm tra các tiếp điểm khô đấu vào biến áp (dầu, nhiệt độ
, tr.thái)</t>
  </si>
  <si>
    <t>Kiểm tra chiếu sáng bình thường và chiếu
sáng sự cố phòng biến áp</t>
  </si>
  <si>
    <t>Thanh chắn xe ra vào</t>
  </si>
  <si>
    <t>Biên bản kiểm tra thanh chắn xe ra vào</t>
  </si>
  <si>
    <t>Kiểm tra vị trí lắp đặt phù hợp với bản vẽ
thiết kế và bản vẽ thi công</t>
  </si>
  <si>
    <t xml:space="preserve">Kiểm tra cao độ của thanh chắn </t>
  </si>
  <si>
    <t xml:space="preserve">Kiểm tra họat động của hệ thống </t>
  </si>
  <si>
    <t xml:space="preserve">Kiểm tra cấp nguồn cho hệ thống </t>
  </si>
  <si>
    <t>Hệ thống điện thoại</t>
  </si>
  <si>
    <t>Biên bản kiểm tra hệ thống điện thoại</t>
  </si>
  <si>
    <t>Vị trí lắp đặt tủ chính</t>
  </si>
  <si>
    <t>Vị trí các ổ cắm điện thọai phù hợp với bản vẽ</t>
  </si>
  <si>
    <t>Kiểm tra từng tuyến điện thọai đã được liên kết</t>
  </si>
  <si>
    <t>Kiểm sự  hoạt động của hệ thống</t>
  </si>
  <si>
    <t>Hệ thống antena</t>
  </si>
  <si>
    <t>Biên bản kiểm tra hệ thống antena</t>
  </si>
  <si>
    <t>Kiểm tra lắp đặt cột thu hình</t>
  </si>
  <si>
    <t>Kiểm tra các đầu ra của antenna</t>
  </si>
  <si>
    <t>Kiểm tra hình ảnh và hướng quay của cột
thu hình</t>
  </si>
  <si>
    <t>Kiểm tra tiếp địa cho trụ antenna ( nếu có )</t>
  </si>
  <si>
    <t>Chạy thử tủ điện cao thế</t>
  </si>
  <si>
    <t>Biên bản kiểm tra chạy thử tủ điện cao thế</t>
  </si>
  <si>
    <t>Tập hợp các biên bản kiểm tra lắp đặt tủ</t>
  </si>
  <si>
    <t>Kiểm tra vệ sinh khu vực hố cáp, mương
cáp, chỗ đặt tủ</t>
  </si>
  <si>
    <t>Kiểm tra rào chắn và treo các cảnh báo
có điện-nguy hiểm</t>
  </si>
  <si>
    <t>Kiểm tra chèn kín các ống lót xuyên sàn,
 xuyên tường</t>
  </si>
  <si>
    <t>Kiểm tra sự chắc chắn của tủ</t>
  </si>
  <si>
    <t>Kiểm tra đánh số, dán nhãn cho cáp ,tủ
theo bản vẽ</t>
  </si>
  <si>
    <t>Kiểm tra chứng nhận xuất xưởng máy cắt</t>
  </si>
  <si>
    <t>Kiểm tra điều kiện thông gió phòng đặt
máy cắt</t>
  </si>
  <si>
    <t>Biên bản thử cao áp  của  cơ quan chức năng</t>
  </si>
  <si>
    <t>Biên bản kiểm tra liên động khóa an toàn
của  tủ bởi cơ quan chức năng</t>
  </si>
  <si>
    <t>Chạy thử áp điện cao thế</t>
  </si>
  <si>
    <t>Biên bản kiểm tra chạy thử cáp điện cao thế</t>
  </si>
  <si>
    <t>Chạy thử cáp điện cao thế</t>
  </si>
  <si>
    <t>Tập hợp các biên bản kiểm tra lắp đặt dây, cáp</t>
  </si>
  <si>
    <t>Kiểm tra vệ sinh khu vực hố cáp, mương
cáp</t>
  </si>
  <si>
    <t>Kiểm tra sự chắc chắn của các giá đỡ</t>
  </si>
  <si>
    <t>Kiểm tra đánh số, dán nhãn theo bản vẽ</t>
  </si>
  <si>
    <t>Kiểm tra  biên bản thử cáp  của  cơ quan
chức năng</t>
  </si>
  <si>
    <t>Chạy thử hệ thống điện thoại, data</t>
  </si>
  <si>
    <t>Biên bản kiểm tra chạy thử hệ thống điện thoại, data</t>
  </si>
  <si>
    <t>Chạy thử cáp hệ thống điện thoại, data</t>
  </si>
  <si>
    <t>Kiểm tra  đấu dây trong   MDF,IDF thuận tiện bảo trì</t>
  </si>
  <si>
    <t>Kiểm tra biên bản đo thông mạch cáp</t>
  </si>
  <si>
    <t>Kiểm tra  các đầu bấm RJ11,RJ45 với dây</t>
  </si>
  <si>
    <t>Cấp điện, lập trình bộ tổng đài</t>
  </si>
  <si>
    <t>Cắm các đầu cắm  RJ11,RJ45 vào đúng
vị trí</t>
  </si>
  <si>
    <t>Quay số, kiểm tra âm thanh  từng tuyến
điện thọai</t>
  </si>
  <si>
    <t>Chạy thử hệ thống máy phát điện</t>
  </si>
  <si>
    <t>Biên bản kiểm tra chạy thử hệ thống máy phát điện</t>
  </si>
  <si>
    <t>Động cơ:</t>
  </si>
  <si>
    <t>Thời gian chạy thử  (h)</t>
  </si>
  <si>
    <t>Nhiệt độ môi trường (độ C)</t>
  </si>
  <si>
    <t>Nhiệt độ nước làm mát động cơ  (độ C)</t>
  </si>
  <si>
    <t>Áp lực dầu bôi trơn  (PSI  )</t>
  </si>
  <si>
    <t>Nhiệt độ  dầu bôi trơn đi (độ C)</t>
  </si>
  <si>
    <t>Nhiệt độ  dầu bôi trơn về (độ C)</t>
  </si>
  <si>
    <t>Nhiệt độ khói thải ( độ C)</t>
  </si>
  <si>
    <t>Độ ồn cho phép  (dB)</t>
  </si>
  <si>
    <t xml:space="preserve">Bộ  phát điện:  </t>
  </si>
  <si>
    <t xml:space="preserve">Tần số (Hz) </t>
  </si>
  <si>
    <t>Dòng điện(A)</t>
  </si>
  <si>
    <t>Hệ số đầy tải  (% )</t>
  </si>
  <si>
    <t>Thử đầy tải</t>
  </si>
  <si>
    <t>Chạy thử hệ máy biến thế</t>
  </si>
  <si>
    <t>Biên bản kiểm tra chạy thử máy biến thế</t>
  </si>
  <si>
    <t>Chạy thử hệ thống máy biến thế</t>
  </si>
  <si>
    <t>Đo điện trở tiếp địa của máy biến thế</t>
  </si>
  <si>
    <t>Kiểm tra dầu  ở kính xem dầu</t>
  </si>
  <si>
    <t>Điện trở cách điện  sơ cấp với đất (Megaohm)</t>
  </si>
  <si>
    <t>Điện trở cách điện  sơ cấp với thứ cấp (Megaohm)</t>
  </si>
  <si>
    <t>Điện trở cách điện  thứ cấp với đất  (Megaohm)</t>
  </si>
  <si>
    <t>Điện áp cao thế (V)</t>
  </si>
  <si>
    <t>Hạ thế (V)</t>
  </si>
  <si>
    <t>Dòng không tải máy biến thế  (A)</t>
  </si>
  <si>
    <t>Dòng đầy tải máy biến thế  (A)</t>
  </si>
  <si>
    <t>Nhiệt độ khi đầy tải máy biến thế
(độ C)</t>
  </si>
  <si>
    <t>Trụ và móng trụ BTLT, trung thế</t>
  </si>
  <si>
    <t>Biên bản kiểm tra trụ và móng trụ BTLT - Trung thế</t>
  </si>
  <si>
    <t>Trụ và móng trụ BTLT trung thế</t>
  </si>
  <si>
    <t>Biên bản kiểm tra vật tư  thiết bị (loại trụ
, đà cản)</t>
  </si>
  <si>
    <t>Kiểm tra độ chôn sâu của móng trụ
(2m; 2,2m; 2,5m)</t>
  </si>
  <si>
    <t>Kiểm tra khoảng cách giữa các trụ</t>
  </si>
  <si>
    <t>Kiểm tra số lượng và loại đà cản cho một
móng</t>
  </si>
  <si>
    <t>Kiểm tra độ chôn sâu loại bulon bắt đà
cản</t>
  </si>
  <si>
    <t>Móng néo và dây néo</t>
  </si>
  <si>
    <t>Biên bản kiểm tra móng néo và dây néo - Trung thế</t>
  </si>
  <si>
    <t>Móng néo và dây néo trung thế</t>
  </si>
  <si>
    <t>Kiểm tra loại neo, móng neo, ty neo, số
lượng</t>
  </si>
  <si>
    <t>Kiểm tra lọai dây neo (cáp 3/8)</t>
  </si>
  <si>
    <t>Kiểm tra khoảng cách từ ty neo đến chân
trụ</t>
  </si>
  <si>
    <t>Kiểm tra độ chôn sâu móng neo</t>
  </si>
  <si>
    <t>Xà, sứ, lèo dây, trung thế</t>
  </si>
  <si>
    <t>Biên bản kiểm tra xà - sứ- lèo dây - trung thế</t>
  </si>
  <si>
    <t>Xà - sứ- lèo dây trung thế</t>
  </si>
  <si>
    <t>Kiểm tra số lượng lắp đặt</t>
  </si>
  <si>
    <t>Kiểm tra loại, số lượng xà - rack</t>
  </si>
  <si>
    <t>Kiểm tra lắp sứ trung thế (sứ
đứng, sứ đỉnh, sứ treo)</t>
  </si>
  <si>
    <t>Kiểm tra lắp sứ ống chỉ (sứ đỡ dây, bộ sứ
hàm dây)</t>
  </si>
  <si>
    <t>Kiểm tra lèo dây pha, dây trung hòa (kẹp
dây, đầu cosse)</t>
  </si>
  <si>
    <t>Đầu nối dây dẫn</t>
  </si>
  <si>
    <t>Biên bản kiểm tra đầu nối dây dẫn - trung thế</t>
  </si>
  <si>
    <t>Đầu nối dây dẫn trung thế</t>
  </si>
  <si>
    <t>Kiểm tra vị trí chỗ nối từ cột đến cột (Chỉ
cho phép nối 1 mối nối trong 1 khoảng dây)</t>
  </si>
  <si>
    <t>Kiểm tra loại nối (ống nối hay kẹp nối)</t>
  </si>
  <si>
    <t>Kéo dây trung thế</t>
  </si>
  <si>
    <t>Biên bản kiểm tra kéo dây - trung thế</t>
  </si>
  <si>
    <t>Kiểm tra xác định việc kéo dây từ cột
đến cột</t>
  </si>
  <si>
    <t>Kiểm tra loại dây, chiều dài  (Cu, Al ….)</t>
  </si>
  <si>
    <t>Kiểm tra thứ tự kéo dây theo thứ tự dây
pha, dây trung hòa (trên, trong, cao, thấp)</t>
  </si>
  <si>
    <t>Tiếp địa đường dây</t>
  </si>
  <si>
    <t>Biên bản kiểm tra tiếp địa đường dây</t>
  </si>
  <si>
    <t>Kiểm tra vật liệu cọc nối đất</t>
  </si>
  <si>
    <t>Kiểm tra kích thước cọc nối đất</t>
  </si>
  <si>
    <t>Kiểm tra số lượng cọc nối đất</t>
  </si>
  <si>
    <t>Kiểm tra vật liệu dây dẫn</t>
  </si>
  <si>
    <t>Kiểm tra kích thước dây dẫn, chiều dài
dây dẫn</t>
  </si>
  <si>
    <t>Kiểm tra các phụ kiện (đai ốc,
buloong…)</t>
  </si>
  <si>
    <t>Kiểm tra độ saâu lắp đặt</t>
  </si>
  <si>
    <t>Kiểm tra tình trạng đấu nối</t>
  </si>
  <si>
    <t>Kiểm tra điện trở tiếp đất</t>
  </si>
  <si>
    <t>Kiểm tra sự liên kết của các cọc tiếp đất</t>
  </si>
  <si>
    <t>Lắp đặt ống khói máy phát điện</t>
  </si>
  <si>
    <t>Biên bản kiểm tra lắp đặt ống khói máy phát điện</t>
  </si>
  <si>
    <t>Ống khói máy phát điện</t>
  </si>
  <si>
    <t>Kiểm tra chủng loại vật tư, bề dày</t>
  </si>
  <si>
    <t>Kiểm tra các vật tư phụ như: que hàn,
bu-lông đai ốc, amiant…</t>
  </si>
  <si>
    <t>Kiểm tra lắp đặt các mặt bích nối trên
đường ống</t>
  </si>
  <si>
    <t>Kiểm tra sự liên kết giữa ống thoát khói
và sàn mỗi tầng, đảm bảo chắc chắn và cho phép giãn nở ở nhiệt độ cao</t>
  </si>
  <si>
    <t>Kiểm tra tình trạng sơn cách nhiệt, bọc
bảo ôn cho ống khói</t>
  </si>
  <si>
    <t>Kiểm tra mối liên kết giữa ống khói với
mái nhà, đảm bảo kín, không cho nước rò rỉ vào</t>
  </si>
  <si>
    <t>Kiểm tra việc lắp đặt nón che mưa</t>
  </si>
  <si>
    <t>Kiểm tra các lổ mở vệ sinh trên ống khói</t>
  </si>
  <si>
    <t>Kiểm tra việc lắp các khớp giãn nở trên
đường thoát khói</t>
  </si>
  <si>
    <t>Kiểm tra các support, đảm bảo chắc chắn</t>
  </si>
  <si>
    <t>Kiểm tra việc lắp các bộ chống rung trên
các support</t>
  </si>
  <si>
    <t>Kiểm tra độ thẳng dọc ống, các bát kẹp
ống …</t>
  </si>
  <si>
    <t>Kiểm tra việc thi công lắp đặt ống khói
theo bản vẽ thi công đã duyệt về vị trí, cao độ, kích thước, yêu cầu mối ghép …</t>
  </si>
  <si>
    <t>Kiểm tra tình trạng vệ sinh bên trong và
bên ngoài ống khói. Các đầu ống tự do phải được bọc kín để tránh các vật lạ rơi vào.</t>
  </si>
  <si>
    <t>Kiểm tra độ bằng phẳng ngang, cao độ  khi dùng máy và thước kiểm tra ( £2mm)</t>
  </si>
  <si>
    <t>Kiểm tra mạch vữa đầu gạch ốp chân tường  450, thẳng, láng</t>
  </si>
  <si>
    <t>Khoan cấy thép f…………, hàn chân lan can (vị trí, số lượng)</t>
  </si>
  <si>
    <t>Kiểm tra kích cỡ dây/ cáp</t>
  </si>
  <si>
    <t>Kiểm tra dây/ cáp nối đất bảo vệ &amp; tình
trạng đấu nối  
Check PE cable/ wire and its connection</t>
  </si>
  <si>
    <t>Kiểm tra các phụ kiện (đai ốc, buloong…)                                                           Check accessaries (nuts, screws, bolts…)</t>
  </si>
  <si>
    <t>Kiểm tra tình trạng toàn vẹn (nguyên đai, nguyên kiện)                              Check un-damaged, full-package</t>
  </si>
  <si>
    <t>Kiểm tra tình trạng sử dụng (mới 100% hay đã qua sử dụng)                    Check using situation (100% new or second hand)</t>
  </si>
  <si>
    <t>Vị trí, cao độ lắp đặt của ống kính camera Position, level of camera</t>
  </si>
  <si>
    <t xml:space="preserve">Đầu cảm biến hình   </t>
  </si>
  <si>
    <t>Kiểu, loại, hình dáng (digital, analog)  Type (digital, analog)</t>
  </si>
  <si>
    <t xml:space="preserve">Tốc độ góc động cơ  ( vòng /phút)       </t>
  </si>
  <si>
    <t xml:space="preserve">Suất tiêu hao nhiên liệu ( lít /giờ)             </t>
  </si>
  <si>
    <t xml:space="preserve">Rò rỉ khói thải      </t>
  </si>
  <si>
    <t xml:space="preserve">Điện áp (V)   </t>
  </si>
  <si>
    <t xml:space="preserve">Công suất  hiệu dụng  (kW)                                                                                             </t>
  </si>
  <si>
    <t xml:space="preserve">Công suất tính toán (kVA)          </t>
  </si>
  <si>
    <t>Đối tượng</t>
  </si>
  <si>
    <t>CHẤP THUẬN MỎ (HOẶC NGUỒN CUNG CẤP) VẬT LIỆU</t>
  </si>
  <si>
    <t>Tại:</t>
  </si>
  <si>
    <t>Hồ sơ trúng thầu và Quyết định phê duyệt kết quả lựa chọn nhà thầu số:</t>
  </si>
  <si>
    <t>Hợp đồng số 01042014GXD-HN giữa Chủ đầu tư và Nhà thầu</t>
  </si>
  <si>
    <t>Hồ sơ thí nghiệm đầu vào</t>
  </si>
  <si>
    <t>Kết quả kiểm tra</t>
  </si>
  <si>
    <t xml:space="preserve">Tên mỏ (nguồn vật liệu): </t>
  </si>
  <si>
    <t xml:space="preserve">Nguồn cung cấp: </t>
  </si>
  <si>
    <t>Khối lượng:</t>
  </si>
  <si>
    <t>Chất lượng:</t>
  </si>
  <si>
    <t>Cự li vận chuyển:</t>
  </si>
  <si>
    <t>8 giờ 20 phút, ngày 07 tháng 07 năm 2019</t>
  </si>
  <si>
    <t>9 giờ 00 phút, ngày 07 tháng 07 năm 2019</t>
  </si>
  <si>
    <t>14 giờ 30 phút, ngày 07 tháng 07 năm 2019</t>
  </si>
  <si>
    <t>Phạm Hùng Mạnh</t>
  </si>
  <si>
    <t>Cán bộ dự án</t>
  </si>
  <si>
    <t>Công ty CP Giá Xây Dựng GXD Invest</t>
  </si>
  <si>
    <t>Bùi Hương Giang</t>
  </si>
  <si>
    <t>Phan Anh Dũng</t>
  </si>
  <si>
    <t>Nguyễn Hữu Trình</t>
  </si>
  <si>
    <t>Mai Văn Cường</t>
  </si>
  <si>
    <t>Nguyễn Hồ Đức Hải</t>
  </si>
  <si>
    <t>Đinh Tấn Linh</t>
  </si>
  <si>
    <t>Nguyễn Thu Hương</t>
  </si>
  <si>
    <t>Phạm Ngọc Lan</t>
  </si>
  <si>
    <t>Trần Văn Vĩnh</t>
  </si>
  <si>
    <t>Phan Văn Dũng</t>
  </si>
  <si>
    <t>Đào Duy Hải</t>
  </si>
  <si>
    <t>Kiều Thanh Xuân</t>
  </si>
  <si>
    <t>Hoàng Ngọc Lâm</t>
  </si>
  <si>
    <t>Nguyễn Văn Thành</t>
  </si>
  <si>
    <t>Kiều Mạnh Tú</t>
  </si>
  <si>
    <t>Nguyễn Đức Huy</t>
  </si>
  <si>
    <t>Nguyễn Thanh Vĩnh</t>
  </si>
  <si>
    <t>Lương Thanh Tuyến</t>
  </si>
  <si>
    <t>Số biên
bản</t>
  </si>
  <si>
    <t>Hồ sơ thiết kế bản vẽ thi công được Chủ đầu tư phê duyệt và những thay đổi Thiết kế đã được chấp nhận:</t>
  </si>
  <si>
    <t>Bản vẽ hoàn công công trình</t>
  </si>
  <si>
    <t>Quy chuẩn, tiêu chuẩn được áp dụng:</t>
  </si>
  <si>
    <t>Tài liệu chỉ dẫn kỹ thuật kèm theo Hợp đồng XD.</t>
  </si>
  <si>
    <t>Hồ sơ tài liệu hoàn thành xây dựng hạng mục theo danh mục đính kèm</t>
  </si>
  <si>
    <t>Văn bản chấp thuận của cơ quan quản lý nhà nước có thẩm quyền về phòng chống cháy, nổ, an toàn môi trường, an toàn vận hành theo quy định.</t>
  </si>
  <si>
    <t>Biên bản kiểm tra hồ sơ tài liệu hoàn thành xây dựng hạng mục công trình của cơ quan quản lý nhà nước theo phân cấp.</t>
  </si>
  <si>
    <t>Những điều kiện chuẩn bị để đưa hạng mục công trình vào sử dụng</t>
  </si>
  <si>
    <t>Đối chiếu với Thiết kế, TCXD &amp; yêu cầu kỹ thuật của công trình XD</t>
  </si>
  <si>
    <t>Địa điểm xây dựng:</t>
  </si>
  <si>
    <r>
      <t>Từ ngày / tháng / năm đến ngày / tháng /</t>
    </r>
    <r>
      <rPr>
        <sz val="14"/>
        <rFont val="Times New Roman"/>
        <family val="1"/>
      </rPr>
      <t xml:space="preserve"> </t>
    </r>
    <r>
      <rPr>
        <b/>
        <sz val="14"/>
        <rFont val="Times New Roman"/>
        <family val="1"/>
      </rPr>
      <t>năm 20</t>
    </r>
    <r>
      <rPr>
        <sz val="14"/>
        <rFont val="Times New Roman"/>
        <family val="1"/>
      </rPr>
      <t>…..</t>
    </r>
  </si>
  <si>
    <t>NHẬT KÝ AN TOÀN LAO ĐỘNG</t>
  </si>
  <si>
    <t>QUYỂN SỐ: ….</t>
  </si>
  <si>
    <t>Nhà thầu thi công:</t>
  </si>
  <si>
    <t xml:space="preserve">Nhà thầu phụ (nếu có): </t>
  </si>
  <si>
    <t>Họ tên người đại diện theo pháp luật:</t>
  </si>
  <si>
    <t>Họ tên Cán bộ phụ trách QLDA:</t>
  </si>
  <si>
    <t>Họ tên các Cán bộ giám sát viên:</t>
  </si>
  <si>
    <t>Họ tên Chỉ huy trưởng công trường:</t>
  </si>
  <si>
    <t>Họ tên CB kỹ thuật thi công trực tiếp:</t>
  </si>
  <si>
    <t>Hợp đồng xây dựng:</t>
  </si>
  <si>
    <t>Các thông tin khác:</t>
  </si>
  <si>
    <t>Tư vấn Quản lý dự án</t>
  </si>
  <si>
    <t>CÔNG TÁC AN TOÀN LAO ĐỘNG HÀNG NGÀY</t>
  </si>
  <si>
    <t>Quy trình thực hiện</t>
  </si>
  <si>
    <t>Thời tiết:</t>
  </si>
  <si>
    <r>
      <t xml:space="preserve">Thời giờ làm việc </t>
    </r>
    <r>
      <rPr>
        <i/>
        <sz val="13"/>
        <rFont val="Times New Roman"/>
        <family val="1"/>
      </rPr>
      <t>(thời gian bắt đầu và kết thúc công việc)</t>
    </r>
    <r>
      <rPr>
        <b/>
        <sz val="13"/>
        <rFont val="Times New Roman"/>
        <family val="1"/>
      </rPr>
      <t>:</t>
    </r>
  </si>
  <si>
    <t xml:space="preserve">Ca sáng: </t>
  </si>
  <si>
    <t>Ca chiều:</t>
  </si>
  <si>
    <t xml:space="preserve">Tăng ca (nếu có): </t>
  </si>
  <si>
    <t>07h00-11h00</t>
  </si>
  <si>
    <t xml:space="preserve"> - Lấy mẫu thí nghiệm:</t>
  </si>
  <si>
    <t xml:space="preserve"> - Công việc thực hiện trong ngày:</t>
  </si>
  <si>
    <t xml:space="preserve"> - Nghiệm thu công việc:</t>
  </si>
  <si>
    <t xml:space="preserve"> - Nghiệm thu vật liệu đưa vào sử dụng:</t>
  </si>
  <si>
    <t>Nội dung thi công</t>
  </si>
  <si>
    <t>Đánh giá công tác an toàn</t>
  </si>
  <si>
    <t>Ý kiến đề xuất</t>
  </si>
  <si>
    <t>Số trường hợp vi phạm ALĐT / Sự cố / Tai nạn lao động:</t>
  </si>
  <si>
    <t>Mức độ nghiêm trọng</t>
  </si>
  <si>
    <t>Tai nạn nặng</t>
  </si>
  <si>
    <t>Tai nạn nhẹ</t>
  </si>
  <si>
    <t>An toàn</t>
  </si>
  <si>
    <t>Thời gian tổn thất:</t>
  </si>
  <si>
    <t>Mô tả sơ lược thông tin vi phạm / sự cố / tai nạn lao động:</t>
  </si>
  <si>
    <t>QUẢN LÝ ATLĐ</t>
  </si>
  <si>
    <t>GIÁM SÁT THI CÔNG</t>
  </si>
  <si>
    <t>Các công tác an toàn thực hiện trong ngày</t>
  </si>
  <si>
    <t>Trang thiết bị:</t>
  </si>
  <si>
    <t>01h30-05h30</t>
  </si>
  <si>
    <t>Công việc thực hiện (do nhà thầu chính giao): ............................................</t>
  </si>
  <si>
    <t>Giám đốc quản lý dự án</t>
  </si>
  <si>
    <t>Cán bộ quản lý dự án</t>
  </si>
  <si>
    <t>Công ty Tư vấn Quản lý dự án chuyên nghiệp Việt Nam</t>
  </si>
  <si>
    <t>TƯ VẤN QUẢN LÝ DỰ ÁN</t>
  </si>
  <si>
    <t>4.1</t>
  </si>
  <si>
    <t>4.2</t>
  </si>
  <si>
    <t>Công việc</t>
  </si>
  <si>
    <t>……………………...………………………………………………………………………………..</t>
  </si>
  <si>
    <t>……..ngày…..tháng…..năm …..…</t>
  </si>
  <si>
    <t>Huấn luyện An toàn: Phân tích các yếu tố có nguy cơ đến tai nạn lao động, biện pháp an toàn. 
Số lượng người tham gia:</t>
  </si>
  <si>
    <t>……………………………………………</t>
  </si>
  <si>
    <t>Vị trí lấy mẫu:</t>
  </si>
  <si>
    <t>HỆ SỐ ĐIỀU CHỈNH</t>
  </si>
  <si>
    <t>CF_CHTENBB</t>
  </si>
  <si>
    <t>1= Lấy tên công việc trong biên bản theo tên thay thế</t>
  </si>
  <si>
    <t>CF_CHTENNK</t>
  </si>
  <si>
    <t>1= Lấy tên công việc trong nhật ký theo tên thay thế</t>
  </si>
  <si>
    <t>CF_AUTOTPKY</t>
  </si>
  <si>
    <t>1= Tự động căn chỉnh thành phần ký khi thay đổi nhóm ký trong biên bản</t>
  </si>
  <si>
    <t>Trạng thái chung</t>
  </si>
  <si>
    <t>NỘI DUNG LẤY MẪU</t>
  </si>
  <si>
    <t>NGÀY LM</t>
  </si>
  <si>
    <t>GIỜ LM</t>
  </si>
  <si>
    <t>SỐ KQ</t>
  </si>
  <si>
    <t>BẢNG KẾT QUẢ LẤY MẪU</t>
  </si>
  <si>
    <t>Danh mục công việc</t>
  </si>
  <si>
    <t>Danh mục vật liệu</t>
  </si>
  <si>
    <t>Nhóm TC39447</t>
  </si>
  <si>
    <t>TCVN 4055 : 2012 - Tổ chức thi công</t>
  </si>
  <si>
    <t>TCVN 5308 : 1991 - Quy phạm kỹ thuật an toàn trong xây dựng</t>
  </si>
  <si>
    <t>TCVN 5637 : 1991 - Quản lý chất lượng xây lắp công trình xây dựng - Nguyên tắc cơ bản</t>
  </si>
  <si>
    <t>TCVN 9347 : 2012</t>
  </si>
  <si>
    <t>TCVN 9347 : 2012 - Cấu kiện bê tông và bê tông cốt thép đúc sẵn - Phương pháp thí nghiệm gia tải để đánh giá độ bền, độ cứng và khả năng chống nứt.</t>
  </si>
  <si>
    <t>Nhóm TC401349</t>
  </si>
  <si>
    <t>TCVN 4453 : 1995 - Kết cấu bê tông và bê tông cốt thép toàn khối. Quy phạm thi công và nghiệm thu</t>
  </si>
  <si>
    <t>Nhóm TC53928</t>
  </si>
  <si>
    <t>TCVN 4447 : 2012 - Công tác đất-Thi công và nghiệm thu</t>
  </si>
  <si>
    <t>Số lượng tổ mẫu</t>
  </si>
  <si>
    <t>Hợp đồng thi công xây dựng số:  105/2019/HĐTC-BQLDA
Phụ lục hợp đồng số: 01/2019/PLHĐ - ngày: 05/01/2019</t>
  </si>
  <si>
    <t>Thiết bị sử dụng</t>
  </si>
  <si>
    <t>Chất lượng vật liệu sử dụng</t>
  </si>
  <si>
    <t>Theo phiếu giao hàng, chứng chỉ</t>
  </si>
  <si>
    <t>Phụ gia và chất độn</t>
  </si>
  <si>
    <t>Nước</t>
  </si>
  <si>
    <t>Hỗn hợp bê tông trộn trên công trường</t>
  </si>
  <si>
    <t xml:space="preserve">Thí nghiệm mẫu bê tông </t>
  </si>
  <si>
    <t>- Độ sụt</t>
  </si>
  <si>
    <t>- Độ đồng nhất của bê tông</t>
  </si>
  <si>
    <t>BIÊN BẢN SỐ: 1 - 01/XM</t>
  </si>
  <si>
    <t>Lấy mẫu xi măng</t>
  </si>
  <si>
    <t>Khối lượng tổ mẫu</t>
  </si>
  <si>
    <t>Số lô</t>
  </si>
  <si>
    <t>Xi măng Hoàng Thạch PC30</t>
  </si>
  <si>
    <t>Kg</t>
  </si>
  <si>
    <t>17.1B3.086</t>
  </si>
  <si>
    <t>08 giờ 30 phút, ngày 10 tháng 01 năm 2019</t>
  </si>
  <si>
    <t>14 giờ 30 phút, ngày 11 tháng 01 năm 2019</t>
  </si>
  <si>
    <t>Căn cứ vào hợp đồng số:  105/2019/HĐTC-BQLDA
Phụ lục hợp đồng số: 01/2019/PLHĐ - ngày: 05/01/2019</t>
  </si>
  <si>
    <t>Sửa tên hạng mục</t>
  </si>
  <si>
    <t>Sửa tên giai đoạn và nhập dữ liệu theo mẫu dưới</t>
  </si>
  <si>
    <t>CF_MAUPKTRA</t>
  </si>
  <si>
    <t>1= Chỉ in các phiếu kiểm tra có bảng mẫu</t>
  </si>
  <si>
    <t>CF_MAUNTCV</t>
  </si>
  <si>
    <t>CF_MAUNTVL</t>
  </si>
  <si>
    <t>1= Chỉ in các biên bản nghiệm thu có bảng mẫu</t>
  </si>
  <si>
    <t>1= Chỉ in các biên bản nghiệm thu bảng mẫu</t>
  </si>
  <si>
    <t>BIÊN BẢN SỐ: 1 - 2</t>
  </si>
  <si>
    <t>Ký hiệu văn bản</t>
  </si>
  <si>
    <t>Thành phần tham gia</t>
  </si>
  <si>
    <t>Số lượng hồ sơ gửi đi</t>
  </si>
  <si>
    <t>Số lượng hồ sơ nhận lại</t>
  </si>
  <si>
    <t>Lưu quyển</t>
  </si>
  <si>
    <t>Ban QLDA</t>
  </si>
  <si>
    <t>Đơn vị thi công</t>
  </si>
  <si>
    <t>Đơn vị khác</t>
  </si>
  <si>
    <t>Gửi đi lấy dấu</t>
  </si>
  <si>
    <t>Lưu Cty</t>
  </si>
  <si>
    <t>Đi lấy dấu TVTK</t>
  </si>
  <si>
    <t>Đi lấy dấu TVGS</t>
  </si>
  <si>
    <t>Đi lấy dấu BQL</t>
  </si>
  <si>
    <t>Đi lấy dấu đơn vị khác</t>
  </si>
  <si>
    <t>Đã đủ dấu</t>
  </si>
  <si>
    <t>Tình trạng khác</t>
  </si>
  <si>
    <t>Người liên hệ</t>
  </si>
  <si>
    <t>File Word</t>
  </si>
  <si>
    <t>File Scan</t>
  </si>
  <si>
    <t>Hợp đồng giao nhận thầu xây lắp</t>
  </si>
  <si>
    <t>CĐT, ĐVTC</t>
  </si>
  <si>
    <t>Thông báo khởi công (Kèm cả kế hoạch xử lý chất thải rắn XD)</t>
  </si>
  <si>
    <t>CĐT</t>
  </si>
  <si>
    <t>Quyết định thành lập Ban Chỉ huy công trường (kèm bằng cấp, chứng chi kèm theo, sơ đồ tổ chức, phân công nhiệm vụ cho từng cá nhân).</t>
  </si>
  <si>
    <t>ĐVTC</t>
  </si>
  <si>
    <t>Biện pháp thi công (trong đó có nêu các kế hoạch kiểm tra, nghiệm thu, thí nghiệm,….)</t>
  </si>
  <si>
    <t>TVGS, CĐT</t>
  </si>
  <si>
    <t>Kế hoạch tổng hợp về ATLĐ</t>
  </si>
  <si>
    <t>Tiến độ thi công</t>
  </si>
  <si>
    <t>Biên bản bàn giao mặt bằng thi công xây dựng</t>
  </si>
  <si>
    <t>TVTK</t>
  </si>
  <si>
    <t>ĐVTC, TVGS, CĐT</t>
  </si>
  <si>
    <t>Biên bản kiểm tra, thống nhất phòng Las (kèm năng lực)</t>
  </si>
  <si>
    <t>ĐVTC, LAS XD</t>
  </si>
  <si>
    <t>Biên bản kiểm tra máy móc thi công chính - đối với các loại máy trong danh mục thiết bị quy định về an toan (kèm bằng cấp, chứng chỉ thợ hàn, vận hành xe máy)</t>
  </si>
  <si>
    <t>Hợp đồng (Đơn vị thi công với Đơn vị thí nghiệm)</t>
  </si>
  <si>
    <t xml:space="preserve">Trong chỉ dẫn kỹ thuật cụ thể của từng công trình. </t>
  </si>
  <si>
    <t>Hợp đồng (Đơn vị thi công với Các đơn vị cung cấp, thầu phụ khác)</t>
  </si>
  <si>
    <t>ĐVTC, ĐVCC</t>
  </si>
  <si>
    <t>Biên bản thống nhất chủng loại vật tư, vật liệu đưa vào sử dụng</t>
  </si>
  <si>
    <t>Biên bản thay đổi chủng loại vật tư, vật liệu đưa vào sử dụng (nếu có)</t>
  </si>
  <si>
    <t>Trong chỉ dẫn kỹ thuật cụ thể của từng công trình</t>
  </si>
  <si>
    <t>Cấp phối vữa, bê tông</t>
  </si>
  <si>
    <t>Biên bản kiểm tra nhà máy, trạm trộn bê tông</t>
  </si>
  <si>
    <t>CÔNG VĂN ĐI - CÔNG VĂN ĐẾN</t>
  </si>
  <si>
    <t>[18]</t>
  </si>
  <si>
    <t>[19]</t>
  </si>
  <si>
    <t>[20]</t>
  </si>
  <si>
    <t>[21]</t>
  </si>
  <si>
    <t>[22]</t>
  </si>
  <si>
    <t>[23]</t>
  </si>
  <si>
    <t>[24]</t>
  </si>
  <si>
    <t>[25]</t>
  </si>
  <si>
    <t>[26]</t>
  </si>
  <si>
    <t>Ngày tháng</t>
  </si>
  <si>
    <t>Công văn đến</t>
  </si>
  <si>
    <t>Công văn đi</t>
  </si>
  <si>
    <t>DANH MỤC HỒ SƠ PHÁP LÝ</t>
  </si>
  <si>
    <t>SỐ HIỆU TÀI LIỆU / BẢN VẼ THAY ĐỔI</t>
  </si>
  <si>
    <t>Luật Xây dựng số 50/2014/QH13 ngày 18/06/2014 của Quốc hội nước Cộng hòa xã hội chủ nghĩa Việt Nam</t>
  </si>
  <si>
    <t>Thông tư số 08/2019/TT-BXD của Bộ Xây dựng ngày 11/11/2019 Quy định về giám sát, quản lý chất lượng các công trình được đầu tư xây dựng theo hình thức đối tác công tư</t>
  </si>
  <si>
    <t xml:space="preserve"> 01/01/2020</t>
  </si>
  <si>
    <t>BBLV</t>
  </si>
  <si>
    <t>Cắm mốc giới, kiểm tra mốc giới, tiếp nhận mặt bằng</t>
  </si>
  <si>
    <t>Biên bản làm việc</t>
  </si>
  <si>
    <t>v</t>
  </si>
  <si>
    <t>Sông Đà 7</t>
  </si>
  <si>
    <t>02</t>
  </si>
  <si>
    <t>Thành lập ban giám sát cộng đồng</t>
  </si>
  <si>
    <t>UBMTTQ</t>
  </si>
  <si>
    <t>01</t>
  </si>
  <si>
    <t>Biên bản bàn giao mặt bằng và khởi công công trình</t>
  </si>
  <si>
    <t>06</t>
  </si>
  <si>
    <t>04</t>
  </si>
  <si>
    <t>Biên bản thống nhất vật tư, vật liệu</t>
  </si>
  <si>
    <t>Biên bản thống nhất</t>
  </si>
  <si>
    <t>03</t>
  </si>
  <si>
    <t>BC</t>
  </si>
  <si>
    <t>Báo cao thông tin về công trình</t>
  </si>
  <si>
    <t>Báo cáo</t>
  </si>
  <si>
    <t>Kiểm tra hiện trạng công trình (Các lớp trạc thải)</t>
  </si>
  <si>
    <t>07</t>
  </si>
  <si>
    <t>05</t>
  </si>
  <si>
    <t>Biên bản làm việc về cos 0.0</t>
  </si>
  <si>
    <t>Biên bản làm việc tại hiện trường (Thay đổi cố nền hiện trạng)</t>
  </si>
  <si>
    <t>Sơn TVTK Hà Việt</t>
  </si>
  <si>
    <t>Biên bản làm việc tại hiện trường (Sử dụng hạ tầng, đảm bảo VSMT)</t>
  </si>
  <si>
    <t>Tham khảo nhập dữ liệu theo các ví dụ dưới đây</t>
  </si>
  <si>
    <t>Bạn dùng lệnh HyperLink (Ctr + K) để gắn link file scan vào cột này</t>
  </si>
  <si>
    <t>MỞ FILE</t>
  </si>
  <si>
    <t>BẢNG QUẢN LÝ NHỮNG THAY ĐỔI CỦA DỰ ÁN</t>
  </si>
  <si>
    <t>CƠ QUAN DUYỆT / ĐỒNG Ý SỰ THAY ĐỔI</t>
  </si>
  <si>
    <t>DANH MỤC HỒ SƠ HOÀN THÀNH CÔNG TRÌNH</t>
  </si>
  <si>
    <t xml:space="preserve"> - Văn bản hướng dẫn của Sở Xây dựng địa phương - nếu có (Ví dụ: Văn bản 6798/SXD-GĐXD ngày 31/7/2018 của Sở Xây dựng Hà Nội).
 - Yêu cầu từ Chủ đầu tư.</t>
  </si>
  <si>
    <t>NGÀY NHẬP/
VỊ TRÍ XÂY DỰNG</t>
  </si>
  <si>
    <t>NGÀY
NGHIỆM THU</t>
  </si>
  <si>
    <t>STT THEO DMHS</t>
  </si>
  <si>
    <t>TÌNH TRẠNG 
HỒ SƠ</t>
  </si>
  <si>
    <t>PHÂN LOẠI THEO HẠNG MỤC</t>
  </si>
  <si>
    <t>PL THEO 
TẦNG, KHU</t>
  </si>
  <si>
    <t>PL THEO 
ĐỢT TT</t>
  </si>
  <si>
    <t>KHÔNG ĐẠT</t>
  </si>
  <si>
    <r>
      <t xml:space="preserve">TÊN CÔNG TY </t>
    </r>
    <r>
      <rPr>
        <b/>
        <sz val="13"/>
        <color rgb="FFFF0000"/>
        <rFont val="Times New Roman"/>
        <family val="1"/>
      </rPr>
      <t>(CHỈ SỬ DỤNG KHI THAY ĐỔI CÔNG TY TRONG QUÁ TRÌNH LÀM VIỆC)</t>
    </r>
  </si>
  <si>
    <t>LẤY MẪU VẬT LIỆU, CÔNG VIỆC</t>
  </si>
  <si>
    <t>THƯ MỤC</t>
  </si>
  <si>
    <t>ĐƯỜNG DẪN THƯ MỤC</t>
  </si>
  <si>
    <t>TÊN FILE</t>
  </si>
  <si>
    <t>KIỂU FILE</t>
  </si>
  <si>
    <t>CĂN CỨ PHÁP LÝ</t>
  </si>
  <si>
    <t>MỐI LIÊN HỆ</t>
  </si>
  <si>
    <t>SỐ BB</t>
  </si>
  <si>
    <t>ĐƠN VỊ THỰC HIỆN</t>
  </si>
  <si>
    <t>ĐƠN VỊ KIỂM TRA,  PHÊ DUYỆT</t>
  </si>
  <si>
    <t>ĐƠN VỊ KIỂM TRA, PHÊ DUYỆT</t>
  </si>
  <si>
    <t>TÊN TÀI LIỆU</t>
  </si>
  <si>
    <t>CƠ SỞ PHÁP LÝ</t>
  </si>
  <si>
    <t>Tự thay vào biên bản ngày 26/7/2020. A Nghĩa đã tự thay</t>
  </si>
  <si>
    <t>DANH MỤC CHỨNG NHẬN HỢP CHUẨN/HỢP QUY</t>
  </si>
  <si>
    <t>NỘI DUNG / MÔ TẢ</t>
  </si>
  <si>
    <t>QUẢN LÝ HỒ SƠ HOÀN THÀNH CÔNG TRÌNH</t>
  </si>
  <si>
    <t>DANH MỤC HỒ SƠ PHÁP LÝ NHÀ THẦU CẦN CÓ</t>
  </si>
  <si>
    <t>Luật - Quốc hội</t>
  </si>
  <si>
    <t>Nghị định - Chính phủ</t>
  </si>
  <si>
    <t>Thông tư - Bộ Xây dựng</t>
  </si>
  <si>
    <t>NGÀY BAN HÀNH</t>
  </si>
  <si>
    <t>NGÀY CÓ HIỆU LỰC</t>
  </si>
  <si>
    <t>Biên bản kiểm tra Điều kiện khởi công</t>
  </si>
  <si>
    <t>Tra tiêu chuẩn theo mã hoặc tên</t>
  </si>
  <si>
    <t xml:space="preserve">Chọn mã tiêu chuẩn, bấm Ctrl + Shift + D để tải và mở file </t>
  </si>
  <si>
    <t>TCVN 2090 : 2015 (ISO 115528:2013) về Sơn, vecni và nguyên liệu cho sơn và vecni - Lấy mẫu</t>
  </si>
  <si>
    <t>TCVN 8652:2012 về Sơn tường dạng nhũ tương - Yêu cầu kỹ thuật</t>
  </si>
  <si>
    <t>TCVN 8652:2012</t>
  </si>
  <si>
    <t>Nhóm ATLĐ</t>
  </si>
  <si>
    <t>QCVN 18:2014/BXD về An toàn trong xây dựng</t>
  </si>
  <si>
    <t>QCVN 18:2014/BXD</t>
  </si>
  <si>
    <t>TCVN 4519 : 1988 về Hệ thống cấp thoát nước Bên trong nhà và công trình. Quy phạm nghiệm thu và thi công</t>
  </si>
  <si>
    <t>CÔNG TY CỔ PHẦN</t>
  </si>
  <si>
    <t>GIÁ XÂY DỰNG</t>
  </si>
  <si>
    <t>Kéo ô C5 chứa tên biên bản mặc định ra khỏi vùng in</t>
  </si>
  <si>
    <t>Sau đó kéo ô dưới đây thay vào ô C5</t>
  </si>
  <si>
    <t>Hàm thay Tên biên bản tham khảo</t>
  </si>
  <si>
    <t>Kéo ô J27 ra ngoài vùng in và kéo 2 hàm dưới đây vào vị trí cần thiết</t>
  </si>
  <si>
    <t>Giờ:</t>
  </si>
  <si>
    <t>Hàm tách Giờ, Ngày tham khảo</t>
  </si>
  <si>
    <t>Kéo ô G30 ra ngoài vùng in và kéo 2 hàm dưới đây vào vị trí cần thiết</t>
  </si>
  <si>
    <t>Công văn thỏa thuận về lập Nhật ký thi công (sử dụng hình thức in nhật ký thi công)</t>
  </si>
  <si>
    <t>Nhóm cấp phối đá dăm đường bê tông nhựa</t>
  </si>
  <si>
    <t>TCVN 8859 : 2011</t>
  </si>
  <si>
    <t>TCVN 8859 : 2011 về lớp móng cấp phối đá dăm trong kết cấu áo đường ô tô - Vật liệu, thi công và nghiệm thu</t>
  </si>
  <si>
    <t>TCVN 9504 : 2012</t>
  </si>
  <si>
    <t>TCVN 8809 : 2011</t>
  </si>
  <si>
    <t>TCVN 8819 : 2011</t>
  </si>
  <si>
    <t>TCVN 8863 : 2011</t>
  </si>
  <si>
    <t>Nhóm TC Báo cháy</t>
  </si>
  <si>
    <t>TCXD 218 : 1998</t>
  </si>
  <si>
    <t>TCXD 218 : 1998 - Hệ thống phát hiện và báo cháy. Quy định chung</t>
  </si>
  <si>
    <t>Nhóm TC Chống thấm, láng vữa, dán ngói</t>
  </si>
  <si>
    <t>TCVN 5718 : 1993 - Mái và sàn BTCT trong công trình xây dựng. Yêu cầu kỹ thuật chống thấm nước</t>
  </si>
  <si>
    <t>TCVN 1452 : 2004</t>
  </si>
  <si>
    <t>TCVN 1452 : 2004 - Ngói đất sét nung - Yêu cầu kỹ thuật (Soát xét lần 3 - Thay thế TCVN 1452:1995)</t>
  </si>
  <si>
    <t>Nhóm TC Bả matit</t>
  </si>
  <si>
    <t>TCVN 7239 : 2014</t>
  </si>
  <si>
    <t>TCVN 9377-1 : 2012 - Công tác hoàn thiện trong xây dựng - Thi công và nghiệm thu. Phần 1: Công tác lát và láng trong xây dựng</t>
  </si>
  <si>
    <t>Nhóm TC Lắp dựng cửa sắt</t>
  </si>
  <si>
    <t>TCVN 9366-2 : 2012 - Cửa đi, cửa sổ - Phần 2: Cửa kim loại</t>
  </si>
  <si>
    <t>TCVN 9366-2 : 2012</t>
  </si>
  <si>
    <t>Nhóm TC Chống mối công trình</t>
  </si>
  <si>
    <t>TCVN 7958 : 2008 - Bảo vệ công trình xây dựng. Phòng chống mối cho công trình xây dựng mới</t>
  </si>
  <si>
    <t>TCVN 7958 : 2008</t>
  </si>
  <si>
    <t>Nhóm TC Thép mạ kẽm</t>
  </si>
  <si>
    <t>Nhóm TC Thí nghiệm kiểm tra mối hàn</t>
  </si>
  <si>
    <t>TCVN 8311 : 2010</t>
  </si>
  <si>
    <t xml:space="preserve">Nhóm TC Vải địa kỹ thuật </t>
  </si>
  <si>
    <t>TCVN 9844 : 2013</t>
  </si>
  <si>
    <t xml:space="preserve">Nhóm TC Rọ đá địa </t>
  </si>
  <si>
    <t>TCVN 10335 : 2014</t>
  </si>
  <si>
    <t>Nhóm TC công tác Khảo sát</t>
  </si>
  <si>
    <t>96 TCN 43:1990</t>
  </si>
  <si>
    <t>TCVN 9398 : 2012 - Công tác trắc địa trong xây dựng công trình - Yêu cầu chung</t>
  </si>
  <si>
    <t>22 TCN 263:2000</t>
  </si>
  <si>
    <t>TCVN 5747 : 1993</t>
  </si>
  <si>
    <t>TCVN 5747 : 1993 - Đất xây dựng. Phân loại.</t>
  </si>
  <si>
    <t>TCVN 4195:2012</t>
  </si>
  <si>
    <t>TCVN 4197:2012</t>
  </si>
  <si>
    <t>TCVN 4196:2012</t>
  </si>
  <si>
    <t>TCVN 4200 : 2012</t>
  </si>
  <si>
    <t>TCVN 9350 : 2012 - Đất xây dựng - Phương pháp phóng xạ xác định độ ẩm và độ chặt của đất tại hiện trường</t>
  </si>
  <si>
    <t>TCVN 9350 : 2012</t>
  </si>
  <si>
    <t>TCVN 9351 : 2012 - Đất xây dựng- Phương pháp thí nghiệm hiện trường- Thí nghiệm xuyên tiêu chuẩn.</t>
  </si>
  <si>
    <t>TCVN 9351 : 2012</t>
  </si>
  <si>
    <t>TCVN 4201 : 2012</t>
  </si>
  <si>
    <t>TCVN 4202 : 2012</t>
  </si>
  <si>
    <t>TCVN 4202 : 2012 - Đất xây dựng. Phương pháp xác định khối lượng thể tích trong phòng thí nghiệm.</t>
  </si>
  <si>
    <t>TCVN 9352 : 2012Đất xây dựng - Phương pháp thí nghiệm xuyên tĩnh</t>
  </si>
  <si>
    <t>TCVN 9352 : 2012</t>
  </si>
  <si>
    <t>TCVN 9354 : 2012 - Đất Xây dựng - Phương pháp xác định mô đun biến dạng tại hiện trường bằng tấm nén phẳng</t>
  </si>
  <si>
    <t>TCVN 9354 : 2012</t>
  </si>
  <si>
    <t>TCVN 9153 : 2012 - CT thủy lợi - PP chỉnh lý kết quả thí nghiệm mẫu đất</t>
  </si>
  <si>
    <t>TCVN 9153 : 2012</t>
  </si>
  <si>
    <t>TCVN 2683 : 2012</t>
  </si>
  <si>
    <t>TCVN 2683 : 2012 - Đất xây dựng. Phương pháp lấy, bao gói, vận chuyển và bảo quản mẫu.</t>
  </si>
  <si>
    <t>Nhóm TC Công tác Nghiệm thu</t>
  </si>
  <si>
    <t>22TCN 332:2006</t>
  </si>
  <si>
    <t>22TCN 333:2006</t>
  </si>
  <si>
    <t>TCVN 2682 : 2009</t>
  </si>
  <si>
    <t>TCVN 2682 : 2009 - Xi măng Pooclăng. Yêu cầu kỹ thuật</t>
  </si>
  <si>
    <t>TCVN 6260 : 2009</t>
  </si>
  <si>
    <t>TCVN 6260 : 2009 - Xi măng pooclăng hỗn hợp. Yêu cầu kỹ thuật</t>
  </si>
  <si>
    <t>TCVN 4787 : 2009 - Xi măng. PP lấy mẫu và chuẩn bị mẫu thử</t>
  </si>
  <si>
    <t>TCVN 141 : 2008 - Xi măng pooc lăng. Phương pháp phân tích hoá học</t>
  </si>
  <si>
    <t>TCVN 141 : 2008</t>
  </si>
  <si>
    <t>TCVN 4030 : 2003</t>
  </si>
  <si>
    <t>TCVN 4030 : 2003 - Xi măng. PP xác định độ mịn</t>
  </si>
  <si>
    <t>TCVN 6070 : 2005</t>
  </si>
  <si>
    <t>TCVN 6070 : 2005 - Xi măng. PP xác định nhiệt thủy hóa</t>
  </si>
  <si>
    <t>TCVN 4029 : 1985</t>
  </si>
  <si>
    <t>TCVN 4029 : 1985 - Xi măng. Yêu cầu chung về phương pháp thử cơ lý</t>
  </si>
  <si>
    <t>TCVN 4032 : 1985</t>
  </si>
  <si>
    <t>TCVN 4032 : 1985 - Xi măng. PP xác định giới hạn bền uốn và nén</t>
  </si>
  <si>
    <t>TCVN 6016 : 2011 - Xi măng - Phương pháp thử - Xác định cường độ</t>
  </si>
  <si>
    <t>TCVN 6016 : 2011</t>
  </si>
  <si>
    <t>TCVN 6017 : 2015 - Xi măng. PP thử. Xác định thời gian đông kết và độ ổn định thể tích</t>
  </si>
  <si>
    <t>TCVN 6017 : 2015</t>
  </si>
  <si>
    <t>22TCN 346:2006 về quy trình thí nghiệm xác định độ chặt nền, móng đường bằng phễu rót cát do Bộ Giao thông vận tải ban hành</t>
  </si>
  <si>
    <t>TCVN 8828 : 2011 - Bê tông - Yêu cầu bảo dưỡng ẩm tự nhiên</t>
  </si>
  <si>
    <t>TCVN 4252 : 2012</t>
  </si>
  <si>
    <t>TCVN 4252 : 2012 - Quy trình lập thiết kế tổ chức xây dựng và thiết kế tổ chức thi công</t>
  </si>
  <si>
    <t>TCVN 9116 : 2012</t>
  </si>
  <si>
    <t>TCVN 9116 : 2012 - Cống hộp bê tông cốt thép</t>
  </si>
  <si>
    <t>22 TCN159:1986 về cống tròn bê tông cốt thép lắp ghép yêu cầu kỹ thuật do Bộ Giao thông vận tải ban hành</t>
  </si>
  <si>
    <t>22 TCN159:1986</t>
  </si>
  <si>
    <t>TCVN 9113 : 2012</t>
  </si>
  <si>
    <t>TCVN 9113 : 2012 - Ống bê tông cốt thép thoát nước</t>
  </si>
  <si>
    <t>TCVN 5724 : 1993</t>
  </si>
  <si>
    <t>TCVN 5724 : 1993 - Kết cấu bê tông và bê tông cốt thép. Điều kiện kỹ thuật tối thiểu để thi công và nghiệm thu</t>
  </si>
  <si>
    <t>TCVN 9115 : 2012</t>
  </si>
  <si>
    <t>TCVN 9115 : 2012 - Kết cấu bê tông cốt thép lắp ghép. Quy phạm thi công và nghiệm thu</t>
  </si>
  <si>
    <t>TCVN 9345 : 2012</t>
  </si>
  <si>
    <t>TCVN 9345 : 2012 - Kết cấu BT và BTCT. Hướng dẫn kỹ thuật phòng chống nứt dưới tác động của khí hậu nóng ẩm</t>
  </si>
  <si>
    <t>TCVN 9343 : 2012</t>
  </si>
  <si>
    <t>TCVN 9343 : 2012 - Kết cấu bê tông và bê tông cốt thép - Hướng dẫn công tác bảo trì</t>
  </si>
  <si>
    <t>TCVN 7572 : 2006</t>
  </si>
  <si>
    <t>Cốt liệu cho bê tông và vữa - Các phương pháp thử</t>
  </si>
  <si>
    <t>TCVN 7570 : 2006 - cốt liệu cho bê tông và vữa - yêu cầu kỹ thuật</t>
  </si>
  <si>
    <t>TCVN 9335 : 2012</t>
  </si>
  <si>
    <t>TCVN 9335 : 2012 - Bê tông nặng- Phương pháp thử không phá hủy- Xác định cường độ nén sử dụng kết hợp máy đo siêu âm và súng bật nảy</t>
  </si>
  <si>
    <t>TCVN 9339 : 2012</t>
  </si>
  <si>
    <t>TCVN 9339 : 2012 - Bê tông và vữa xây dựng - Phương pháp xác định pH bằng máy đo pH</t>
  </si>
  <si>
    <t>TCVN 4506 : 2012</t>
  </si>
  <si>
    <t>TCVN 4506 : 2012 - Nước trộn bê tông và vữa - Yêu cầu kỹ thuật</t>
  </si>
  <si>
    <t>TCVN 8826 : 2011 - Phụ gia hóa học cho bê tông</t>
  </si>
  <si>
    <t>TCVN 8826 : 2011</t>
  </si>
  <si>
    <t>TCXD 81 : 1981</t>
  </si>
  <si>
    <t>TCXD 81 : 1981 - Nước dùng trong xây dựng. Các phương pháp phân tích hoá học</t>
  </si>
  <si>
    <t>TCVN 4314 : 2003</t>
  </si>
  <si>
    <t>TCVN 4314 : 2003 - Vữa xây dựng. Yêu cầu kỹ thuật</t>
  </si>
  <si>
    <t>TCVN 3121 : 2003</t>
  </si>
  <si>
    <t>TCVN 6025 : 1995</t>
  </si>
  <si>
    <t>TCVN 6025 : 1995 - Bê tông. Phân mác theo cường độ nén</t>
  </si>
  <si>
    <t>TC Cọc xi măng đất</t>
  </si>
  <si>
    <t>TCVN 9403:2012</t>
  </si>
  <si>
    <t>ASTM D2166</t>
  </si>
  <si>
    <t>TC Bấc thấm</t>
  </si>
  <si>
    <t>TC Vải địa kỹ thuật</t>
  </si>
  <si>
    <t>TCVN 8871:2011</t>
  </si>
  <si>
    <t>TCVN 8871:2011 Vải địa kỹ thuật - Phương pháp thử gồm 06 phần</t>
  </si>
  <si>
    <t>TC Nền đường</t>
  </si>
  <si>
    <t>TC Bê tông nhựa nóng</t>
  </si>
  <si>
    <t>TC Cọc khoan nhồi, cọc ép</t>
  </si>
  <si>
    <t>TC Sơn kẻ đường, Biên báo</t>
  </si>
  <si>
    <t>QCVN 41:2016/BGTVT</t>
  </si>
  <si>
    <t>TC Bê tông xi măng</t>
  </si>
  <si>
    <t>ATLĐ, Phòng chống chảy nổ</t>
  </si>
  <si>
    <t>QCVN 06:2012/BXD</t>
  </si>
  <si>
    <t>TCVN 9403 : 2012</t>
  </si>
  <si>
    <t>TCVN 9393 : 2012</t>
  </si>
  <si>
    <t>TCVN 9393 : 2012 - Cọc - Phương pháp thí nghiệm tại hiện trường bằng tải trọng tĩnh ép dọc trục</t>
  </si>
  <si>
    <t>Nghị định số 62/2016/NĐ-CP ngày 01/7/2016 của Chính phủ Quy định về điều kiện hoạt động giám định tư pháp xây dựng và thí nghiệm chuyên ngành xây dựng</t>
  </si>
  <si>
    <t>Thông tư số 11/2017/TT-BXD của bộ xây dựng ngày 16/10/2017 Ban hành quy trình kiểm định kỹ thuật an toàn đối với hệ thống cốp pha trượt; cần phân phối bê tông độc lập; máy khoan, máy ép cọc, đóng cọc sử dụng trong thi công xây dựng công trình</t>
  </si>
  <si>
    <t>TCVN 4316 : 2007</t>
  </si>
  <si>
    <t>TCVN 4316 : 2007 - Xi măng pooclăng xỉ hạt lò cao</t>
  </si>
  <si>
    <t>TCVN 9355 : 2012</t>
  </si>
  <si>
    <t>TCVN 9355 : 2013</t>
  </si>
  <si>
    <t>TCVN 8871 : 2011</t>
  </si>
  <si>
    <t>22TCN 346 : 2006</t>
  </si>
  <si>
    <t>22 TCN 332 : 2006</t>
  </si>
  <si>
    <t>22 TCN 346 : 2006</t>
  </si>
  <si>
    <t>22 TCN 333 : 2006</t>
  </si>
  <si>
    <t>TCVN 9436 : 2012</t>
  </si>
  <si>
    <t>TCVN 8821 : 2011</t>
  </si>
  <si>
    <t>TCVN 8857 : 2011</t>
  </si>
  <si>
    <t>TCVN 8858 : 2011</t>
  </si>
  <si>
    <t>TCVN 8861 : 2011</t>
  </si>
  <si>
    <t>TCVN 11782 : 2017</t>
  </si>
  <si>
    <t>TCVN 8820 : 2011</t>
  </si>
  <si>
    <t>TCVN 8860 : 2011</t>
  </si>
  <si>
    <t>22TCN277 : 2001</t>
  </si>
  <si>
    <t>TCVN 8865 : 2011</t>
  </si>
  <si>
    <t>TCVN8866 : 2011</t>
  </si>
  <si>
    <t>TCVN 9395 : 2012</t>
  </si>
  <si>
    <t>TCVN 9395 : 2012 - Cọc khoan nhồi- Thi công và nghiệm thu.</t>
  </si>
  <si>
    <t>TCVN 9394 : 2012 - Đóng và ép cọc- Thi công và nghiệm thu.</t>
  </si>
  <si>
    <t>TCVN 8791 : 2011</t>
  </si>
  <si>
    <t>TCVN 9396 : 2012</t>
  </si>
  <si>
    <t>TCVN 9396 : 2012 - Cọc khoan nhồi - Xác định tính đồng nhất của bê tông- Phương pháp xung siêu</t>
  </si>
  <si>
    <t>TCVN 9397 : 2012</t>
  </si>
  <si>
    <t>TCVN 9377 : 2012</t>
  </si>
  <si>
    <t>TCVN 4036 : 1985</t>
  </si>
  <si>
    <t>TCVN 4036 : 1985 - Hệ thống tài liệu thiết kế xây dựng - Ký hiệu đường ống trên hệ thống kỹ thuật vệ sinh</t>
  </si>
  <si>
    <t>TCVN 3254 : 1989</t>
  </si>
  <si>
    <t>TCVN 3254 : 1989 - An toàn cháy. Yêu cầu chung</t>
  </si>
  <si>
    <t>TCVN 3255 : 1986</t>
  </si>
  <si>
    <t>TCVN 3255 : 1986 - An toàn nổ. Yêu cầu chung</t>
  </si>
  <si>
    <t>TCVN 8774 : 2012</t>
  </si>
  <si>
    <t>TC và quy chuẩn về khảo sát</t>
  </si>
  <si>
    <t>22 TCN 171-87</t>
  </si>
  <si>
    <t>22 TCN 242-98</t>
  </si>
  <si>
    <t>22 TCN 355-06</t>
  </si>
  <si>
    <t>TC và qui phạm về thiết kế</t>
  </si>
  <si>
    <t>22 TCN 233-95</t>
  </si>
  <si>
    <t>22 TCN 273-01</t>
  </si>
  <si>
    <t>22 TCN 211-06</t>
  </si>
  <si>
    <t>TC thiết kế công trình phụ trợ</t>
  </si>
  <si>
    <t>11 TCN - 18 -21:2006</t>
  </si>
  <si>
    <t>TC Thí nghiệm</t>
  </si>
  <si>
    <t>22 TCN 318 -04</t>
  </si>
  <si>
    <t>22 TCN 318 -04 Cấp phối đá dăm - Phương pháp thí nghiệm xác định độ hao mòn Los-Angeles của cốt liệu (LA)</t>
  </si>
  <si>
    <t>TC thí nghiệm đất</t>
  </si>
  <si>
    <t>TC thí nghiệm xi măng</t>
  </si>
  <si>
    <t>TC thí nghiệm Đá vôi</t>
  </si>
  <si>
    <t>TC thí nghiệm Bê tông nặng</t>
  </si>
  <si>
    <t>TC thí nghiệm nước dùng</t>
  </si>
  <si>
    <t>TC lựa chọn cát</t>
  </si>
  <si>
    <t>TC thí nghiệm thép</t>
  </si>
  <si>
    <t>ASTM A709M</t>
  </si>
  <si>
    <t>ASTM A416</t>
  </si>
  <si>
    <t>TC hàn</t>
  </si>
  <si>
    <t>TC thí nghiệm sơn</t>
  </si>
  <si>
    <t>TC  Thi công cầu</t>
  </si>
  <si>
    <t>TCCS 02:2010/TCĐBVN</t>
  </si>
  <si>
    <t>TCCS 02:2010/TCĐBVN Tiêu chuẩn thi công cầu</t>
  </si>
  <si>
    <t>QCVN 04 : 2009/BTNMT</t>
  </si>
  <si>
    <t>QCVN 11 : 2008/BTNMT</t>
  </si>
  <si>
    <t>96TCN43 : 1990</t>
  </si>
  <si>
    <t>TCVN 9401 : 2012</t>
  </si>
  <si>
    <t>22 TCN 263 : 2000</t>
  </si>
  <si>
    <t>TCVN 9437 : 2012</t>
  </si>
  <si>
    <t>TCVN 9846 : 2013</t>
  </si>
  <si>
    <t>TCVN 8867 : 2011</t>
  </si>
  <si>
    <t>TCVN 4054 : 2005</t>
  </si>
  <si>
    <t>TCXDVN104 : 2007</t>
  </si>
  <si>
    <t>TCVN 9845 : 2013</t>
  </si>
  <si>
    <t>TCVN 7957 : 2008</t>
  </si>
  <si>
    <t>TCXDVN 33 : 2006</t>
  </si>
  <si>
    <t>TCXDVN 259 : 2001</t>
  </si>
  <si>
    <t>TCXDVN 259 : 2001 - Tiêu chuẩn thiết kế chiếu sáng nhân tạo đường, đường phố, quảng trường đô thị</t>
  </si>
  <si>
    <t>TCVN 9257 : 2012</t>
  </si>
  <si>
    <t>TCVN 7887 : 2018</t>
  </si>
  <si>
    <t>QCVN06 : 2020/BXD</t>
  </si>
  <si>
    <t>TCVN 9385 : 2012 - chống sét cho các công trình xây dựng. Tiêu chuẩn thiết kế thi công</t>
  </si>
  <si>
    <t>TCVN 5575 : 2012</t>
  </si>
  <si>
    <t>TCVN 5575 : 2012 - Kết cấu thép. Tiêu chuẩn thiết kế</t>
  </si>
  <si>
    <t>TCVN 9379 : 2012</t>
  </si>
  <si>
    <t>TCVN5573 : 2011</t>
  </si>
  <si>
    <t>TCVN5573 : 2011 Kết cấu gạch đá và gạch đá cốt thép - Tiêu chuẩn thiết kế</t>
  </si>
  <si>
    <t>TCVN4451 : 2012</t>
  </si>
  <si>
    <t>TCVN 4601 : 2012</t>
  </si>
  <si>
    <t>TCVN 9842 : 2013</t>
  </si>
  <si>
    <t>TCVN 8898 : 2011</t>
  </si>
  <si>
    <t>TCVN 8870 : 2011</t>
  </si>
  <si>
    <t>TCVN 8869 : 2011</t>
  </si>
  <si>
    <t>TCVN 8862 : 2011</t>
  </si>
  <si>
    <t>TCVN2683 : 2012</t>
  </si>
  <si>
    <t>TCVN5979 : 2007</t>
  </si>
  <si>
    <t>TCVN 5979:2007 (ISO 10390 : 2005) Chất lượng đất - Xác định pH</t>
  </si>
  <si>
    <t>TCVN 4195 : 2012</t>
  </si>
  <si>
    <t>TCVN 8816 : 2011</t>
  </si>
  <si>
    <t>TCVN 7504 : 2005</t>
  </si>
  <si>
    <t>TCVN 8817 : 2011 (từ phần 1 đến 5)</t>
  </si>
  <si>
    <t>TCVN 8818 : 2011 (từ phần 1 đến 5)</t>
  </si>
  <si>
    <t>TCVN 139 : 1991</t>
  </si>
  <si>
    <t>TCVN 139 : 1991 - Cát tiêu chuẩn để thử xi măng</t>
  </si>
  <si>
    <t>TCVN 6227 : 1996</t>
  </si>
  <si>
    <t>TCVN 6227 : 1996 - Cát tiêu chuẩn ISO để xác định cường độ của xi măng</t>
  </si>
  <si>
    <t>TCVN 9191 : 2012</t>
  </si>
  <si>
    <t>TCVN 9191 : 2012 - Đá vôi - Phương pháp phân tích hoá học</t>
  </si>
  <si>
    <t>TCVN 3120 : 1993</t>
  </si>
  <si>
    <t>TCVN 3120 : 1993 - Bê tông nặng. PP xác định cường độ kéo khi bửa</t>
  </si>
  <si>
    <t>TCVN 3105 : 1993</t>
  </si>
  <si>
    <t>TCVN 3105 : 1993 - Hỗn hợp bê tông và bê tông nặng. Lấy mẫu, chế tạo và bảo dưỡng mẫu thử</t>
  </si>
  <si>
    <t>TCVN 5726 : 1993</t>
  </si>
  <si>
    <t>TCVN 5726 : 1993 - Bê tông nặng. Phương pháp xác định cường độ lăng trụ và mođun đàn hồi khi nén tĩnh</t>
  </si>
  <si>
    <t>TCVN 9357 : 2012</t>
  </si>
  <si>
    <t>TCVN 9357 : 2012 - Bê tông nặng- Phương pháp thử không phá hủy-Đánh giá chất lượng bê tông bằng vận tốc xung siêu âm</t>
  </si>
  <si>
    <t>TCVN 9334 : 2012</t>
  </si>
  <si>
    <t>TCVN 9338 : 2012</t>
  </si>
  <si>
    <t>TCVN 9348 : 2012</t>
  </si>
  <si>
    <t>TCVN 9348 : 2012 - Bê tông cốt thép- Phương pháp điện kế kiểm tra khả năng cốt thép bị ăn mòn</t>
  </si>
  <si>
    <t>TCXD 81:1981</t>
  </si>
  <si>
    <t>TCVN 9382 : 2012</t>
  </si>
  <si>
    <t>TCVN 9382 : 2012 - Chọn thành phần bê tông sử dụng cát nghiền</t>
  </si>
  <si>
    <t>TCVN 9205 : 2012</t>
  </si>
  <si>
    <t>TCVN 9205 : 2012 - Cát nghiền cho bê tông và vữa</t>
  </si>
  <si>
    <t>TCVN8826 : 2011</t>
  </si>
  <si>
    <t>TCVN 1651-2:2018</t>
  </si>
  <si>
    <t>TCVN 5709 : 2009</t>
  </si>
  <si>
    <t>TCVN 5709 : 2009 - thép cácbon cán nóng dùng làm kết cấu trong xây dựng - Yêu cầu kỹ thuật</t>
  </si>
  <si>
    <t>TCVN 6284 : 1997</t>
  </si>
  <si>
    <t>TCVN 6287 : 1997</t>
  </si>
  <si>
    <t>TCVN 6287 : 1997 - Thép cốt bê tông. Thử uốn và uốn lại không hoàn toàn</t>
  </si>
  <si>
    <t>TCVN 6522 : 2008</t>
  </si>
  <si>
    <t>TCVN 6522 : 2008 - Thép tấm kết cấu cán nóng</t>
  </si>
  <si>
    <t>TCVN 6523 : 2006</t>
  </si>
  <si>
    <t>TCVN 6523 : 2006 - Thép tấm kết cấu cán nóng có giới hạn chảy cao</t>
  </si>
  <si>
    <t>TCVN 197 : 2002</t>
  </si>
  <si>
    <t>TCVN 198 : 2002</t>
  </si>
  <si>
    <t>TCVN 3909 : 2000</t>
  </si>
  <si>
    <t>TCVN 3909 : 2000 - Que hàn điện dùng cho thép các bon và hợp kim thấp. Phương pháp thử</t>
  </si>
  <si>
    <t>TCVN 165 : 1998</t>
  </si>
  <si>
    <t>TCVN 5401 : 2010</t>
  </si>
  <si>
    <t>TCVN 5401 : 2010 - Thử phá hủy mối hàn vật liệu kim loại - Thử uốn</t>
  </si>
  <si>
    <t>TCVN 5402 : 2010</t>
  </si>
  <si>
    <t>TCVN 5402 : 2010 - Thử phá hủy mối hàn trên vật liệu kim loại - Thử va đập - Vị trí mẫu thử, hướng rãnh khía và kiểm tra</t>
  </si>
  <si>
    <t>TCVN 8310 : 2010</t>
  </si>
  <si>
    <t>TCVN 8406 : 2012</t>
  </si>
  <si>
    <t>TCVN 9405 : 2012</t>
  </si>
  <si>
    <t>TCVN 9405 : 2012 - Sơn tường dạng nhũ tương - Phương pháp xác định độ bền nhiệt ẩm của màng sơn</t>
  </si>
  <si>
    <t>TCVN 8653-3 : 2012</t>
  </si>
  <si>
    <t>TCVN 8653-3 : 2012 - Sơn tường dạng nhũ tương - Phương pháp thử - Phần 3: Xác định độ bền kiềm của màng sơn</t>
  </si>
  <si>
    <t>TCVN 9384 : 2012 - Băng chắn nước dùng trong mối nối công trình xây dựng- Yêu cầu sử dụng</t>
  </si>
  <si>
    <t>TCVN 9384 : 2012</t>
  </si>
  <si>
    <t>TC thi công nền mặt đường</t>
  </si>
  <si>
    <t>TC đắp đập đất</t>
  </si>
  <si>
    <t>TCVN 8217 : 2009</t>
  </si>
  <si>
    <t>TCVN 8217 : 2009 - Đất xây dựng công trình thủy lợi. Phân loại</t>
  </si>
  <si>
    <t>TCVN 8297 : 2018</t>
  </si>
  <si>
    <t>TCVN 8731 : 2012</t>
  </si>
  <si>
    <t>Nhóm trắc đạc</t>
  </si>
  <si>
    <t>TCVN 9364 : 2012</t>
  </si>
  <si>
    <t>TCVN 9364 : 2012 - Nhà cao tầng- Kỹ thuật đo đạc phục vụ công tác thi công.</t>
  </si>
  <si>
    <t>TCVN 8731 : 2012 - Đất xây dựng công trình thủy lợi - Phương pháp xác định độ thấm nước của đất bằng thí nghiệm đổ nước trong hố đào và trong hố khoan tại hiện trường</t>
  </si>
  <si>
    <t>TCVN 8297:2018 - Công trình thủy lợi - Đập đất đầm nén - Thi công và nghiệm thu</t>
  </si>
  <si>
    <t>TCVN 8859 : 2011 - Lớp móng cấp phối đá dăm trong kết cấu áo đường ô tô - Vật liệu, thi công và nghiệm thu</t>
  </si>
  <si>
    <t>TCVN 8863 : 2011 - Mặt đường láng nhựa nóng - Thi công và nghiệm thu</t>
  </si>
  <si>
    <t>TCVN 9504 : 2012 - Lớp kết cấu áo đường đá dăm nước - Thi công và nghiệm thu</t>
  </si>
  <si>
    <t>TCVN 8865 : 2011 - Mặt đường ô tô - Phương pháp đo và đánh giá xác định độ bằng phẳng theo chỉ số độ gồ ghề quốc tế IRI</t>
  </si>
  <si>
    <t>TCVN 8819 : 2011 - Mặt đường Bê tông nhựa nóng - Yêu cầu thi công và nghiệm thu</t>
  </si>
  <si>
    <t>TCVN 8809 : 2011 - Mặt đường đá dăm thấm nhập nhựa nóng - Thi công và nghiệm thu</t>
  </si>
  <si>
    <t>TCVN 8857 : 2011 - Lớp kết cấu áo đường ô tô bằng cấp phối thiên nhiên - vật liệu, thi công và nghiệm thu</t>
  </si>
  <si>
    <t>TCVN 8858 : 2011 - Móng cấp phối đá dăm trong kết cấu áo đường ô tô. Quy phạm thi công và nghiệm thu</t>
  </si>
  <si>
    <t>TCVN 8406 : 2012 - Sơn - Phương pháp không phá hủy xác định chiều dày máng sơn khô</t>
  </si>
  <si>
    <t>TCVN 8311 : 2010 - Thứ phá huy mối hàn trên vật liệu kim loại - Thử kéo dọc</t>
  </si>
  <si>
    <t>TCVN 8310 : 2010 - Thử phá hủy mối hàn trên vật liệu kim loại - Thử kéo ngang</t>
  </si>
  <si>
    <t>TCVN 165 : 1998 - Kiểm tra không phá hủy - Kiểm tra chất lượng mối hàn ống bằng phương pháp siêu âm.</t>
  </si>
  <si>
    <t>TCVN 198 : 2002 - Kim loại - Phương pháp thử uốn</t>
  </si>
  <si>
    <t>TCVN 197 : 2002 - Vật liệu kim loại - thử kéo ở nhiệt độ thường</t>
  </si>
  <si>
    <t>TCVN 6284 : 1997 - Thép cốt bê tông dự ứng lực</t>
  </si>
  <si>
    <t>TCVN 1651-2:2018 - Thép cốt bê tông - Phần 2: Thép thanh vằn</t>
  </si>
  <si>
    <t>ASTM A416 - Thép cường độ cao</t>
  </si>
  <si>
    <t>ASTM A709M - Thép kết cấu dùng cho cầu</t>
  </si>
  <si>
    <t>TCVN8826 : 2011 - Phụ gia hóa học cho bê tông</t>
  </si>
  <si>
    <t>TCXD 81:1981 - Nước dùng trình xây dựng - các phương pháp phân tích hóa học</t>
  </si>
  <si>
    <t>TCVN 9334 : 2012 - Bê tông nặng - Phương pháp. Xác định cường độ nén bằng súng bật nẩy</t>
  </si>
  <si>
    <t>TCVN 9338 : 2012 - Hỗn hợp Bê tông nặng - Phương pháp. Xác định thời gian đông kết</t>
  </si>
  <si>
    <t>TCVN 4195 : 2012 - Đất xây dựng - Phương pháp xác định - Khối lượng riêng trong phòng thí nghiệm</t>
  </si>
  <si>
    <t>TCVN 8871:2011 - Vải địa kỹ thuật phần. Phương pháp thử</t>
  </si>
  <si>
    <t>TCVN 7493:2005 - Bitum - Yêu cầu kỹ thuật</t>
  </si>
  <si>
    <t>TCVN 7504 : 2005 - Bi tum - Phương pháp xác định độ bám dính với đá</t>
  </si>
  <si>
    <t>TCVN 8816 : 2011 - Nhũ tương nhựa đường polime gốc axit</t>
  </si>
  <si>
    <t>TCVN 8817 : 2011 (từ phần 1 đến 5) - Nhũ tương nhựa đường axit</t>
  </si>
  <si>
    <t>TCVN 8818 : 2011 (từ phần 1 đến 5) - Bê tông nhựa - Phương pháp thử</t>
  </si>
  <si>
    <t>TCVN 2683 : 2012 - Đất xây dựng - Lấy mẫu, bao gói, vận chuyển và bảo quản mẫu</t>
  </si>
  <si>
    <t>TCVN 8898 : 2011 - Thí nghiệm xác định sức kháng cắt không cố kết - Không thoát nước và cố kết - Thoát nước của đất dính trên thiết bị nén ba trục</t>
  </si>
  <si>
    <t>TCVN 8870 : 2011 - Thi công và nghiệm thu neo trong đất dùng trong công trình giao thông vận tải</t>
  </si>
  <si>
    <t>TCVN 8869 : 2011 - Quy trình đo áp lực nước lỗ rỗng trong đất</t>
  </si>
  <si>
    <t>TCVN 8862 : 2011 - Quy trình thí nghiệm xác định cường độ kéo ép chẻ của vật liệu hạt liên kết bằng các chất kết dính</t>
  </si>
  <si>
    <t>TCVN 9403 : 2012 - Gia cố nền đất yếu - Phương pháp trụ đất xi măng</t>
  </si>
  <si>
    <t>ASTM D2166 - Thí  nghiệm nén một trục nở hông</t>
  </si>
  <si>
    <t>TCVN 9379 : 2012 - Kết cấu xây dựng và nền - Nguyên tắc cơ bản về tính toán</t>
  </si>
  <si>
    <t>TCVN4451 : 2012 - Nhà ở - Nguyên tắc cơ bản để thiết kế</t>
  </si>
  <si>
    <t>TCVN 4601 : 2012 - Công sở cơ quan hành chính nhà nước - Yêu cầu thiết kế</t>
  </si>
  <si>
    <t>QCVN06 : 2020/BXD - Quy chuẩn kỹ thuật Quốc gia về an toàn cháy cho nhà và công trình</t>
  </si>
  <si>
    <t>TCVN7887 : 2018 - Màng phản quang dùng cho biển báo hiệu đường bộ</t>
  </si>
  <si>
    <t>TCVN 9257 : 2012 - Quy hoạch cây xanh sử dụng công cộng trong các dô thị - Tiêu chuẩn thiết kế</t>
  </si>
  <si>
    <t>TCXDVN 33 : 2006 - Cấp nước - mạng lưới đường ống và công trình - Tiêu chuẩn thiết kế</t>
  </si>
  <si>
    <t>TCVN 7957 : 2008 - Thoát nước - mạng lưới đường ống và công trình - Tiêu chuẩn thiết kế</t>
  </si>
  <si>
    <t>TCVN 9845 : 2013 - Tính toán các đặc trưng dòng chảy lũ</t>
  </si>
  <si>
    <t>11 TCN - 18 -21 : 2006 - Quy phạm trang bị điện</t>
  </si>
  <si>
    <t>22 TCN 233-95 - Áo đường cứng ô tô - Yêu cầu thiết kế</t>
  </si>
  <si>
    <t>22 TCN 273-01 - Tiêu chuẩn thiết kế đường ô tô (phần nút giao)</t>
  </si>
  <si>
    <t>22 TCN 211-06 - Áo đường mềm - Các yêu cầu và chỉ dẫn thiết kế</t>
  </si>
  <si>
    <t>TCVN 9844 : 2013 - Yêu cầu thiết kế, thi công và nghiệm thu vải địa kỹ thuật trong xây dựng nền đắp trênĐất yếu</t>
  </si>
  <si>
    <t>TCXDVN104 : 2007 - Đường đô thị - Yêu cầu thiết kế</t>
  </si>
  <si>
    <t>TCVN 8867 : 2011 - Áo đường mềm - Xác định mô đun đàn hồi của áo đường mềm bằng cần đo độ võng Benkelman</t>
  </si>
  <si>
    <t>TCVN 4054 : 2005 - Đường ôtô - yêu cầu thiết kế</t>
  </si>
  <si>
    <t>TCVN 9352 : 2012 - Đất xây dựng - Phương pháp thí nghiệm xuyên tĩnh</t>
  </si>
  <si>
    <t>TCVN 9846 : 2013 - Thí nghiệm xuyên tiêu chuẩn (CPTU).</t>
  </si>
  <si>
    <t>22 TCN 242-98 - Quy trình đánh giá tác động môi trường khi lập dự án khả thi và thiết kế xây dựng các công trình xây dựng</t>
  </si>
  <si>
    <t>22 TCN 171-87 - Quy trình khảo sát địa chất công trình và thiết kế biện pháp ổn định nền đường và vùng hoạt động sụt trượt lở</t>
  </si>
  <si>
    <t xml:space="preserve">22 TCN 263 : 2000 - Qui trình khảo sát đường ô tô </t>
  </si>
  <si>
    <t>TCVN 9437 : 2012 - Quy trình khoan thăm dò địa chất công trình</t>
  </si>
  <si>
    <t>22 TCN 355-06 - Quy trình thí nghiệm cắt cánh hiện trường</t>
  </si>
  <si>
    <t>TCVN 8774 : 2012 - An toàn thi công cầu</t>
  </si>
  <si>
    <t xml:space="preserve">QCVN 04 : 2009/BTNMT - Quy chuẩn kỹ thuật quốc gia về xây dựng lưới tọa độ </t>
  </si>
  <si>
    <t>QCVN 11 : 2008/BTNMT - Quy chuẩn kỹ thuật quốc gia về xây dựng lưới cao độ</t>
  </si>
  <si>
    <t>96 TCN 43:1990 - Đo vẽ bản đồ địa hình tỷ lệ 1:500 - 1:1000 - 1:2000 - 1:5000 (phần ngoài trời)</t>
  </si>
  <si>
    <t>TCVN 9401 : 2012 - Kỹ thuật đo và xử lý số liệu GPS trong trắc địa công trình</t>
  </si>
  <si>
    <t>QCVN 06:2012/BXD - Quy chuẩn kỹ thuật quốc gia về an toán cháy cho nhà và công trình xây dựng</t>
  </si>
  <si>
    <t>TCVN 9377 : 2012 - Công tác hoàn thiện trong xây dựng - Thi công, nghiệm thu</t>
  </si>
  <si>
    <t>TCVN 9397 : 2012 - Cọc - Kiểm tra khuyết tật bằng phương pháp động biến dạng nhỏ</t>
  </si>
  <si>
    <t>TCVN 8859 : 2011 - lớp móng cấp phối đá dăm trong kết cấu áo đường ô tô - Vật liệu, thi công và nghiệm thu</t>
  </si>
  <si>
    <t>TCVN 11782 : 2017 - Bê tông nhựa - Chuẩn bị thí nghiệm bằng phương pháp đầm lăn bánh thép</t>
  </si>
  <si>
    <t>TCVN 8820 : 2011 - Hỗn hợp Bê tông nhựa - Thiết kế theo phương pháp Marshall</t>
  </si>
  <si>
    <t>TCVN 8860 : 2011 - Bê tông nhựa - Phương pháp thử</t>
  </si>
  <si>
    <t>22TCN277 : 2001 - Tiêu chuẩn kiểm tra và đánh giá độ bằng phẳng mặt đường theo chỉ số độ gồ ghề quốc tế IRI</t>
  </si>
  <si>
    <t>TCVN 8865 : 2011 - Mặt đường ô tô - xác định độ bằng phẳng bằng thước dài 3.0m</t>
  </si>
  <si>
    <t>TCVN 8866 : 2011 - Mặt đường ô tô - xác định độ nhám của mặt đường đo bằng phương pháp rắc cát</t>
  </si>
  <si>
    <t>TCVN 7239 : 2014 - Bột bả tường gốc xi măng poóc lăng</t>
  </si>
  <si>
    <t>TCVN 5408 : 2007 (ISO 01461:1999) Lớp phủ kẽm nhúng nóng trên bề mặt sản phẩm gang và thép - Yêu cầu kỹ thuật và phương pháp thử</t>
  </si>
  <si>
    <t>TCVN 5408 : 2007 (ISO 01461:1999)</t>
  </si>
  <si>
    <t>TCVN 8311 : 2010 (ISO 5178:2001) về thử phá hủy mối hàn trên vật liệu kim loại - Thử kéo dọc kim loại mối hàn trên mối hàn nóng chảy</t>
  </si>
  <si>
    <t>TCVN 10335:2014 - Rọ đá, thảm đá và các sản phẩm mắt lưới lục giác xoắn phục vụ xây dựng công trình giao thông đường thủy - Yêu cầu kỹ thuật</t>
  </si>
  <si>
    <t>96 TCN 43:1990 - đo vẽ bản đồ địa hình tỷ lệ 1:500 - 1:1000 - 1:2000 - 1:5000 (phần ngoài trời) do Cục Đo đạc và Bản đồ Nhà nước ban hành</t>
  </si>
  <si>
    <t>22 TCN 263:2000 - Quy trình khảo sát đường ô tô do Bộ Giao thông vận tải ban hành</t>
  </si>
  <si>
    <t>TCVN 4195:2012 - Đất xây dựng - Phương pháp xác định - Khối lượng riêng trong phòng thí nghiệm</t>
  </si>
  <si>
    <t>TCVN 4196:2012 - Đất xây dựng - Phương pháp xác định độ ẩm và độ hút ẩm trong phòng thí nghiệm</t>
  </si>
  <si>
    <t>TCVN 4197:2012 - Đất xây dựng - Phương pháp xác định giới hạn dẻo và giới hạn chảy trong phòng thí nghiệm</t>
  </si>
  <si>
    <t>TCVN 4200:2012 - Đất xây dựng - Phương pháp xác định tính nén lún trong phòng thí nghiệm</t>
  </si>
  <si>
    <t>TCVN 4201:2012 - Đất xây dựng - Phương pháp xác định độ chặt tiêu chuẩn trong phòng thí nghiệm</t>
  </si>
  <si>
    <t>22TCN 332:2006 - quy trình thí nghiệm xác định chỉ số CBR của đất, đá dăm trong phòng thí nghiệm do Bộ Giao thông vận tải ban hành</t>
  </si>
  <si>
    <t>22TCN 333:2006 - quy trình đầm nén đất, đá dăm trong phòng thí nghiệm do Bộ Giao thông vận tải ban hành</t>
  </si>
  <si>
    <t>TCVN 3121 : 2003 - vữa xây dựng - phương pháp thử - phần 1 : Xác định kích thước hạt cốt liệu lớn nhất</t>
  </si>
  <si>
    <t>TCVN 9403:2012 - Gia cố nền đất yếu - Phương pháp trụ đất xi măng</t>
  </si>
  <si>
    <t>TCVN 9844 : 2013 - Yêu cầu thiết kế, thi công và nghiệm thu vải địa kỹ thuật trong xây dựng nền đắp trên Đất yếu</t>
  </si>
  <si>
    <t>TCVN 8791 : 2011 - Sơn tín hiệu giao thông - Vật liệu kẻ đường phản quang nhiệt dẻo - Yêu cầu kỹ thuật, phương pháp thử, thi công và nghiệm thu</t>
  </si>
  <si>
    <t>ASTM D2166 - Thí nghiệm nén một trục nở hông</t>
  </si>
  <si>
    <t>TCVN 9355 : 2012 - Gia cố nền đất yếu bằng bấc thấm thoát nước</t>
  </si>
  <si>
    <t>TCVN 9355-2013 - Gia cố nền đất yếu bằng bấc thấm - thiết kế, thi công và nghiệm thu</t>
  </si>
  <si>
    <t>TCVN 9842 : 2013 - Xử lý nền đất yếu bằng phương pháp cố kết hút chân không có màng kín khí trong xây dựng các công trình giao thông - Thi công và nghiệm thu</t>
  </si>
  <si>
    <t>22 TCN 332 : 2006 - Xác định chỉ số CBR của đất, đá dăm trong phòng thí nghiệm</t>
  </si>
  <si>
    <t>22 TCN 333 : 2006 - Quy trình nén đất, đá dăm trong phòng thí nghiệm</t>
  </si>
  <si>
    <t>22 TCN 346 : 2006 - Xác định độ chặt nền móng bằng phễu rót cát</t>
  </si>
  <si>
    <t>TCVN 8821 : 2011 - Phương pháp xác định chỉ số CBR của nền đất và các móng đường bằng vật liệu rời ngoài hiện trường</t>
  </si>
  <si>
    <t>TCVN 8861 : 2011 - Áo đường mềm - Xác định mô đun đàn hồi của áo đường mềm bằng tấm ép cứng</t>
  </si>
  <si>
    <t>TCVN 9436 : 2012 - Nền đường ô tô. Thi công và nghiệm thu nền đường</t>
  </si>
  <si>
    <t>QCVN 41:2016/BGTVT - Quy chuẩn kỹ thuật Quốc Gia về báo hiệu đường bộ</t>
  </si>
  <si>
    <t>DANH MỤC VĂN BẢN PHÁP LUẬT VỀ QUẢN LÝ CHẤT LƯỢNG CÔNG TRÌNH</t>
  </si>
  <si>
    <t>Quy trình kiểm tra, nghiệm thu được chủ đầu tư phê duyệt;</t>
  </si>
  <si>
    <t>Căn cứ chỉ dẫn kỹ thuật kèm theo hợp đồng;</t>
  </si>
  <si>
    <t>Biện pháp thi công được chủ đầu tư phê duyệt;</t>
  </si>
  <si>
    <t>Thay đổi thiết kế, xử lý kỹ thuật (nếu có);</t>
  </si>
  <si>
    <t>Căn cứ tình hình thực tế thi công tại công trình;</t>
  </si>
  <si>
    <t>Căn cứ các tài liệu liên quan đến đối tượng nghiệm thu;</t>
  </si>
  <si>
    <t>Hồ sơ thiết kế bản vẽ thi công được chủ đầu tư phê duyệt;</t>
  </si>
  <si>
    <t>Những thay đổi thiết kế đã được chấp thuận;</t>
  </si>
  <si>
    <t>Đơn vị thi công đã thi công xong và đã nghiệm thu nội bộ vật liệu:</t>
  </si>
  <si>
    <t>h</t>
  </si>
  <si>
    <t>DM_XD+LD+SC_TT10.2019.mdb</t>
  </si>
  <si>
    <t>DM_LD_TBCN_TT10.2019.mdb</t>
  </si>
  <si>
    <t>DM_TNVL_TT10.2019.mdb</t>
  </si>
  <si>
    <t>DM_KS_TT10.2019.mdb</t>
  </si>
  <si>
    <t>TS_KOPRINTNK</t>
  </si>
  <si>
    <t>1= Không in ngày không có công việc thực hiện</t>
  </si>
  <si>
    <t>CF_DVNCONG</t>
  </si>
  <si>
    <t>CF_NEWLINE</t>
  </si>
  <si>
    <t>1= Sử dụng (.....) thay thế dòng trống trong nhật ký</t>
  </si>
  <si>
    <t>1= Sử dụng đơn vị nhân công mặc định (người)</t>
  </si>
  <si>
    <t xml:space="preserve">Bản vẽ thiết kế: </t>
  </si>
  <si>
    <t>KIỂM TRA ĐỔ BÊTÔNG</t>
  </si>
  <si>
    <t>MẪU NTCV</t>
  </si>
  <si>
    <t>MẪU PHIẾU KTRA</t>
  </si>
  <si>
    <t>MẪU BẢNG NTVL</t>
  </si>
  <si>
    <t>TCVN 1651-1 : 2018</t>
  </si>
  <si>
    <t>TCVN 1651-1 : 2018 - Thép côt bê tông. Phần 1: Thép thanh tròn trơn</t>
  </si>
  <si>
    <t>TCVN 1651-2 : 2018</t>
  </si>
  <si>
    <t>TCVN 1651-2 : 2018 - Thép côt bê tông. Phần 2: Thép thanh vằn</t>
  </si>
  <si>
    <t>TCVN 1651-3 : 2018</t>
  </si>
  <si>
    <t>TCVN 1651-3 : 2018 - Thép côt bê tông. Phần 3: Lưới thép hàn</t>
  </si>
  <si>
    <t>Quyết định thành lập Ban ATLĐ, VSMT, PCCC (kèm chứng chỉ kèm theo)</t>
  </si>
  <si>
    <t>Mục 2, Phụ lục IIa, Nghị định số 06/2021</t>
  </si>
  <si>
    <t>Luật số 62/2020/QH14 ngày 17/6/2020 của Quốc hội nước Cộng hòa xã hội chủ nghĩa Việt Nam</t>
  </si>
  <si>
    <t>Nghị định số 06/2021/NĐ-CP ngày 26/01/2021 của Chính phủ quy định chi tiết một số nội dung về quản lý chất lượng, thi công xây dựng và bảo trì công trình xây dựng</t>
  </si>
  <si>
    <t>YÊU CẦU NGHIỆM THU</t>
  </si>
  <si>
    <t>Căn cứ Nghị định số 06/2021/NĐ-CP ngày 26/01/2021 của Chính phủ quy định chi tiết một số nội dung về quản lý chất lượng, thi công xây dựng và bảo trì công trình xây dựng;</t>
  </si>
  <si>
    <t>Nghị định số 06/2021/NĐ-CP ngày 26/01/2021 của Chính phủ quy định chi tiết một số nội dung về quản lý chất lượng, thi công xây dựng và bảo trì công trình xây dựng;</t>
  </si>
  <si>
    <t>(theo Phụ lục VIb Nghị định số 06/2021/NĐ-CP 
ngày 26 tháng 01 năm 2021 của Chính phủ
)</t>
  </si>
  <si>
    <t>Quyết định chủ trương đầu tư và Báo cáo nghiên cứu tiền khả thi đầu tư xây dựng (nếu có).</t>
  </si>
  <si>
    <t>Quyết định phê duyệt dự án đầu tư xây dựng công trình và Báo cáo nghiên cứu khả thi đầu tư xây dựng hoặc Báo cáo kinh tế - kỹ thuật đầu tư xây dựng.</t>
  </si>
  <si>
    <t>Kết quả thẩm tra, thẩm định thiết kế xây dựng; quyết định phê duyệt thiết kế xây dựng công trình kèm theo: hồ sơ thiết kế xây dựng công trình đã được phê duyệt (có danh mục bản vẽ kèm theo); chỉ dẫn kỹ thuật.</t>
  </si>
  <si>
    <t>Các chứng từ chứng nhận xuất xứ hàng hóa, nhãn mác hàng hóa, tài liệu công bố tiêu chuẩn áp dụng đối với sản phẩm, hàng hóa; chứng nhận hợp quy, công bố hợp quy, thông báo tiếp nhận hồ sơ công bố hợp quy của cơ quan chuyên ngành; chứng nhận hợp chuẩn (nếu có) theo quy định của Luật Chất lượng sản phẩm hàng hóa.</t>
  </si>
  <si>
    <t>Các kết quả quan trắc (nếu có), đo đạc, thí nghiệm trong quá trình thi công.</t>
  </si>
  <si>
    <t>Các biên bản nghiệm thu công việc xây dựng, nghiệm thu bộ phận hoặc giai đoạn công trình (nếu có) trong quá trình thi công xây dựng.</t>
  </si>
  <si>
    <t>Hồ sơ quản lý chất lượng của thiết bị lắp đặt vào công trình.</t>
  </si>
  <si>
    <t>Quy trình vận hành, khai thác công trình (nếu có); quy trình bảo trì công trình.</t>
  </si>
  <si>
    <t>h)</t>
  </si>
  <si>
    <t>Văn bản của cơ quan chuyên môn về xây dựng, quản lý phát triển đô thị về việc hoàn thành các công trình hạ tầng kỹ thuật có liên quan của dự án theo kế hoạch xây dựng nêu tại Báo cáo nghiên cứu khả thi đã được thẩm định, phê duyệt;</t>
  </si>
  <si>
    <t>Phụ lục các tồn tại cần sửa chữa, khắc phục (nếu có) sau khi đưa hạng mục công trình, công trình xây dựng vào sử dụng.</t>
  </si>
  <si>
    <t>Biên bản nghiệm thu hoàn thành hạng mục công trình, công trình xây dựng.</t>
  </si>
  <si>
    <t>16.</t>
  </si>
  <si>
    <t>Văn bản thông báo của cơ quan có thẩm quyền quy định tại khoản 2 Điều 24 Nghị định này (nếu có).</t>
  </si>
  <si>
    <t>Các hồ sơ/ tài liệu có liên quan trong quá trình thực hiện kiểm tra công tác nghiệm thu theo quy định tại Điều 24 Nghị định này (nếu có).</t>
  </si>
  <si>
    <t>Các ý kiến khác (nếu có): Không</t>
  </si>
  <si>
    <t>Căn cứ hồ sơ thiết kế bản vẽ thi công được chủ đầu tư phê duyệt;</t>
  </si>
  <si>
    <t>TS_VITRITC</t>
  </si>
  <si>
    <t>1= Không hiển thị vị trí thi công trong nhật ký</t>
  </si>
  <si>
    <t>TS_TIMETC</t>
  </si>
  <si>
    <t>1= Không hiển thị giờ lấy mẫu, nghiệm thu trong nhật ký</t>
  </si>
  <si>
    <t>Tiêu chuẩn, quy phạm xây dựng được áp dụng</t>
  </si>
  <si>
    <t>Tiêu chuẩn, quy chuẩn kỹ thuật được áp dụng</t>
  </si>
  <si>
    <t>Các ý kiến khác: Không</t>
  </si>
  <si>
    <t>Xi măng:</t>
  </si>
  <si>
    <t>Cát:</t>
  </si>
  <si>
    <t>Đá:</t>
  </si>
  <si>
    <t>Nước:</t>
  </si>
  <si>
    <t>Phụ gia 1:</t>
  </si>
  <si>
    <t>Phụ gia 2:</t>
  </si>
  <si>
    <t>Chú ý</t>
  </si>
  <si>
    <t>9h00-10h00</t>
  </si>
  <si>
    <t>8h00-8h30</t>
  </si>
  <si>
    <t>Hà Nội, ngày 20 tháng 06 năm 2021</t>
  </si>
  <si>
    <t>14 giờ 00 phút, ngày 20 tháng 06 năm 2021</t>
  </si>
  <si>
    <t>15 giờ 00 phút, ngày 20 tháng 06 năm 2021</t>
  </si>
  <si>
    <t>Lấy mẫu bê tông</t>
  </si>
  <si>
    <t>Độ sụt</t>
  </si>
  <si>
    <t>150x150x150</t>
  </si>
  <si>
    <t>M100</t>
  </si>
  <si>
    <t>6±2</t>
  </si>
  <si>
    <t>3 viên / 1 tổ</t>
  </si>
  <si>
    <t>1 tổ R7, 1 tổ R28, 1 tổ lưu</t>
  </si>
  <si>
    <t>Biên bản lấy mẫu thí nghiệm số: 2 ngày 20 tháng 06 năm 2021</t>
  </si>
  <si>
    <t>Biên bản kiểm tra điều kiện trước khi đổ bê tông số: 2 ngày 20 tháng 06 năm 2021</t>
  </si>
  <si>
    <t>Hà Nội, ngày 07 tháng 08 năm 2021</t>
  </si>
  <si>
    <t>08 giờ 30 phút, ngày 07 tháng 08 năm 2021</t>
  </si>
  <si>
    <t>08 giờ 00 phút, ngày 07 tháng 08 năm 2021</t>
  </si>
  <si>
    <t>14 giờ 30 phút, ngày 09 tháng 09 năm 2021</t>
  </si>
  <si>
    <t>15 giờ 00 phút, ngày 09 tháng 09 năm 2021</t>
  </si>
  <si>
    <r>
      <t xml:space="preserve">Bạn phải chạy lệnh </t>
    </r>
    <r>
      <rPr>
        <b/>
        <sz val="14"/>
        <color rgb="FF0000FF"/>
        <rFont val="Times New Roman"/>
        <family val="2"/>
        <charset val="163"/>
      </rPr>
      <t>"Xuất danh mục nghiệm thu giai đoạn"</t>
    </r>
    <r>
      <rPr>
        <b/>
        <sz val="14"/>
        <color theme="1"/>
        <rFont val="Times New Roman"/>
        <family val="2"/>
        <charset val="163"/>
      </rPr>
      <t xml:space="preserve"> ở phần </t>
    </r>
    <r>
      <rPr>
        <b/>
        <sz val="14"/>
        <color rgb="FF0000FF"/>
        <rFont val="Times New Roman"/>
        <family val="2"/>
        <charset val="163"/>
      </rPr>
      <t>Quản lý</t>
    </r>
    <r>
      <rPr>
        <b/>
        <sz val="14"/>
        <color theme="1"/>
        <rFont val="Times New Roman"/>
        <family val="2"/>
        <charset val="163"/>
      </rPr>
      <t xml:space="preserve"> trên thanh công cụ để phần mềm xuất nghiệm thu giai đoạn từ sheet Danh mục NTCV sang</t>
    </r>
  </si>
  <si>
    <t>Mở Trợ giúp &gt; Hướng dẫn sử dụng, đọc để vận hành phần mềm cho tốt</t>
  </si>
  <si>
    <r>
      <t xml:space="preserve">Bạn </t>
    </r>
    <r>
      <rPr>
        <b/>
        <sz val="14"/>
        <color rgb="FF0000FF"/>
        <rFont val="Times New Roman"/>
        <family val="1"/>
      </rPr>
      <t>Ẩn/hiện</t>
    </r>
    <r>
      <rPr>
        <b/>
        <sz val="14"/>
        <color theme="5" tint="-0.249977111117893"/>
        <rFont val="Times New Roman"/>
        <family val="1"/>
      </rPr>
      <t xml:space="preserve"> các cột và Sheet không dùng cho gọn, dễ quản lý hơn</t>
    </r>
  </si>
  <si>
    <t>Phần Móng Cọc</t>
  </si>
  <si>
    <t>HM2</t>
  </si>
  <si>
    <t>Phần thân</t>
  </si>
  <si>
    <t>GD1</t>
  </si>
  <si>
    <t>Xây trát hoàn thiện</t>
  </si>
  <si>
    <t>HM3</t>
  </si>
  <si>
    <t>Hoàn thiện tòa CT2</t>
  </si>
  <si>
    <t>Tòa CT2</t>
  </si>
  <si>
    <t>15h00</t>
  </si>
  <si>
    <t>Bê tông cọc tòa CT2 (Ví dụ công tác lấy mẫu ngang, kích chuột phải vào ô nội dung lấy mẫu để xem chi tiết)</t>
  </si>
  <si>
    <t>8h00-10h00</t>
  </si>
  <si>
    <t>14h00</t>
  </si>
  <si>
    <t>08 giờ 00 phút, ngày 20 tháng 09 năm 2021</t>
  </si>
  <si>
    <t>10 giờ 00 phút, ngày 20 tháng 09 năm 2021</t>
  </si>
  <si>
    <t>16 giờ 30 phút, ngày 20 tháng 09 năm 2021</t>
  </si>
  <si>
    <t>15h00-16h30</t>
  </si>
  <si>
    <t>15 giờ 00 phút, ngày 20 tháng 09 năm 2021</t>
  </si>
  <si>
    <t>10h00-11h00</t>
  </si>
  <si>
    <t>15h30</t>
  </si>
  <si>
    <t>08 giờ 30 phút, ngày 08 tháng 09 năm 2021</t>
  </si>
  <si>
    <t>09 giờ 00 phút, ngày 08 tháng 09 năm 2021</t>
  </si>
  <si>
    <t>Nội dung các công việc ở trên là mẫu để tham khảo, khi làm bạn hãy xóa đi và làm theo số liệu thực tế công trình của mình</t>
  </si>
  <si>
    <t>Bạn trỏ chuột đến tiêu đề các cột để xem chỉ dẫn nhập dữ liệu</t>
  </si>
  <si>
    <t>m2</t>
  </si>
  <si>
    <t>m3</t>
  </si>
  <si>
    <r>
      <rPr>
        <b/>
        <sz val="13"/>
        <color rgb="FFFF0000"/>
        <rFont val="Times New Roman"/>
        <family val="1"/>
      </rPr>
      <t>Chú ý</t>
    </r>
    <r>
      <rPr>
        <b/>
        <sz val="13"/>
        <color theme="1"/>
        <rFont val="Times New Roman"/>
        <family val="1"/>
      </rPr>
      <t xml:space="preserve"> khi thêm các việc để làm </t>
    </r>
    <r>
      <rPr>
        <b/>
        <sz val="13"/>
        <color rgb="FFFF0000"/>
        <rFont val="Times New Roman"/>
        <family val="1"/>
      </rPr>
      <t>không được chèn vượt quá</t>
    </r>
    <r>
      <rPr>
        <b/>
        <sz val="13"/>
        <color theme="1"/>
        <rFont val="Times New Roman"/>
        <family val="1"/>
      </rPr>
      <t xml:space="preserve"> dòng màu vàng. Bạn có thể Insert thêm dòng hoặc dùng lệnh chuột phải để thêm dòng</t>
    </r>
  </si>
  <si>
    <r>
      <t>Khi làm hồ sơ, bạn hãy</t>
    </r>
    <r>
      <rPr>
        <b/>
        <sz val="14"/>
        <color rgb="FF0000FF"/>
        <rFont val="Times New Roman"/>
        <family val="1"/>
      </rPr>
      <t xml:space="preserve"> tạo Folder mới </t>
    </r>
    <r>
      <rPr>
        <b/>
        <sz val="14"/>
        <color rgb="FFFF0000"/>
        <rFont val="Times New Roman"/>
        <family val="1"/>
      </rPr>
      <t xml:space="preserve">và ấn lệnh </t>
    </r>
    <r>
      <rPr>
        <b/>
        <sz val="13"/>
        <color rgb="FF0000FF"/>
        <rFont val="Times New Roman"/>
        <family val="1"/>
      </rPr>
      <t>Tạo dự án mới</t>
    </r>
    <r>
      <rPr>
        <b/>
        <sz val="13"/>
        <color rgb="FFFF0000"/>
        <rFont val="Times New Roman"/>
        <family val="1"/>
      </rPr>
      <t xml:space="preserve"> để lưu File và các dữ liệu của dự án vào đó để tránh đè lên dữ liệu dự án khác. </t>
    </r>
    <r>
      <rPr>
        <b/>
        <sz val="13"/>
        <color theme="5" tint="-0.249977111117893"/>
        <rFont val="Times New Roman"/>
        <family val="1"/>
      </rPr>
      <t>(Folder mới tạo nên lưu ở ổ làm việc, tránh lưu ổ C vì cài lại dễ mất dữ liệu)</t>
    </r>
  </si>
  <si>
    <t>Điểm đ, khoản 3, Điều 13, Nghị định số 06/2021 và Phụ lục III, Nghị định số 06/2021</t>
  </si>
  <si>
    <t>Khoản 2, Điều 67, Luật Xây dựng số 50/2014/QH13</t>
  </si>
  <si>
    <t>Điểm d khoản 1 Điều 107 Luật Xây dựng số 50/2014/QH13 và khoản 39 Điều 1 Luật số 62/2020/QH14 sửa đổi, bổ sung một số điều của Luật Xây dựng</t>
  </si>
  <si>
    <t>Điểm c khoản 2 Điều 106 Luật Xây dựng số 50/2014/QH13 và khoản 38 Điều 1 Luật số 62/2020/QH14 sửa đổi, bổ sung một số điều của Luật Xây dựng</t>
  </si>
  <si>
    <t>Khoản 2 Điều 13 Nghị định số 06/2021</t>
  </si>
  <si>
    <t>Điểm b khoản 3 Điều 13 Nghị định số 06/2021</t>
  </si>
  <si>
    <t>Điều 18, Nghị định số 15/2021/NĐ-CP</t>
  </si>
  <si>
    <t>Phụ lục II Nghị định số 06/2021/NĐ-CP</t>
  </si>
  <si>
    <t>Khoản 13, Điều 13, Nghị định số 06/2021/NĐ-CP</t>
  </si>
  <si>
    <t>Khoản 3 Điều 14 Nghị định số 06/2021/NĐ-CP</t>
  </si>
  <si>
    <t>Điểm a khoản 1 Điều 107 Luật Xây dựng số 50 được sửa đổi, bổ sung tại khoản 39 Điều 1 Luật số 62/2020/QH14</t>
  </si>
  <si>
    <t>Điều 107 Luật Xây dựng số 50 được sửa đổi, bổ sung tại khoản 39 Điều 1 Luật số 62/2020/QH14</t>
  </si>
  <si>
    <t>Điểm a khoản 1 Điều 19 Nghị định số 06/2021/NĐ-CP</t>
  </si>
  <si>
    <t>Nghị định số 15/2021/NĐ-CP ngày 03/03/2021 của Chính phủ quy định chi tiết một số nội dung về quản lý dự án đầu tư xây dựng</t>
  </si>
  <si>
    <t>Nghị định số 10/2021/NĐ-CP ngày 09/02/2021 của Chính phủ về quản lý chi phí đầu tư xây dựng</t>
  </si>
  <si>
    <t>Nghị định số 37/2015/NĐ-CP ngày 22/04/2015 của Chính phủ quy định chi tiết về hợp đồng xây dựng</t>
  </si>
  <si>
    <t>Nghị định số 50/2021/NĐ-CP ngày 01/04/2021 của Chính phủ sửa đổi, bổ sung một số điều của Nghị định số 37/2015/NĐ-CP ngày 22/04/2015 của Chính phủ quy định chi tiết về hợp đồng xây dựng</t>
  </si>
  <si>
    <t>01/04/2021</t>
  </si>
  <si>
    <t xml:space="preserve">Nghị định số 139/2017/NĐ-CP ngày 27/11/2017 của Chính phủ Quy định xử phạt vi phạm hành chính trong hoạt động đầu tư xây dựng; khai thác, chế biến, kinh doanh khoáng sản làm vật liệu xây dựng, sản xuất, kinh doanh vật liệu xây dựng; quản lý công trình hạ </t>
  </si>
  <si>
    <t>Thông tư số 06/2021/TT-BXD ngày 30/06/2021 của Bộ Xây dựng quy định về phân cấp công trình xây dựng và hướng dẫn áp dụng trong quản lý hoạt động đầu tư xây dựng</t>
  </si>
  <si>
    <t>Nghị định số 21/2020/NĐ-CP ngày 17/02/2020 của Chính phủ Sửa đổi, bổ sung một số điều của Nghị định số 139/2017/NĐ-CP ngày 27/11/2017 của Chính phủ quy định xử phạt vi phạm hành chính trong hoạt động đầu tư xây dựng; khai thác, chế biến, kinh do</t>
  </si>
  <si>
    <t>Thông tư số 10/2021/TT-BXD ngày 25/08/2021 của Bộ Xây dựng hướng dẫn một số điều và biện pháp thi hành Nghị định số 06/2021/NĐ-CP ngày 26/01/2021 và Nghị định số 44/2016/NĐ-CP ngày 15/05/2016 của Chính phủ</t>
  </si>
  <si>
    <t>Trong chỉ dẫn kỹ thuật cụ thể của từng công trình. (trước đây bị xử phạt, tuy nhiên, từ Luật Xây dựng số 50 thì không sao.)</t>
  </si>
  <si>
    <t>3. Nhật ký ghi rõ thời gian vận chuyển, khối lượng</t>
  </si>
  <si>
    <t>2. Nghiệm thu xe máy, thiết bị sử dụng cho công trình</t>
  </si>
  <si>
    <t>Biên bản xác định cự ly vận chuyển (kèm các hồ sơ liên quan - năng lực bãi đỗ - cấp phép, sơ đồ đường đi, kiểm định máy, thợ vận hành,  xác nhận khối lượng đổ)</t>
  </si>
  <si>
    <t>1. Lập danh mục xe máy, thiết bị vận chuyển đất thải</t>
  </si>
  <si>
    <t>4. Lập bảng xác nhận khối lượng đổ</t>
  </si>
  <si>
    <t>5. Tổng hợp KL đổ có xác nhận của bãi đổ (Ký, đóng dấu)</t>
  </si>
  <si>
    <t>Thỏa thuận hợp đồng, chỉ dẫn kỹ thuật cụ thể và các tài liệu liên quan của từng công trình</t>
  </si>
  <si>
    <t>Phòng las số 9568</t>
  </si>
  <si>
    <t>* Lấy mẫu thí nghiệm:</t>
  </si>
  <si>
    <t>* Nghiệm thu vật liệu đưa vào sử dụng:</t>
  </si>
  <si>
    <t>* Nghiệm thu hạng mục công trình, giai đoạn thi công xây dựng:</t>
  </si>
  <si>
    <t>* Nhập kho vật liệu:</t>
  </si>
  <si>
    <t xml:space="preserve"> - Nghiệm thu hạng mục công trình, giai đoạn thi công xây dựng:</t>
  </si>
  <si>
    <t>Gốc</t>
  </si>
  <si>
    <t>Thông tin công trình</t>
  </si>
  <si>
    <t>Quốc hiệu và tiêu ngữ</t>
  </si>
  <si>
    <t>Tên công trình, dự án, gói thầu</t>
  </si>
  <si>
    <t>Mẫu khối lượng 1</t>
  </si>
  <si>
    <t>Mẫu khối lượng 2</t>
  </si>
  <si>
    <t>Nhập mô tả cho mẫu khối lượng</t>
  </si>
  <si>
    <t>Thứ</t>
  </si>
  <si>
    <t>Thời tiết (Điều kiện)</t>
  </si>
  <si>
    <t>Thiết bị thi công</t>
  </si>
  <si>
    <t>Biện pháp thi công</t>
  </si>
  <si>
    <t>Tình hình vật liệu, cấu kiện</t>
  </si>
  <si>
    <t>Chất lượng thi công</t>
  </si>
  <si>
    <t>Tiến độ thực hiện</t>
  </si>
  <si>
    <t>Nhận xét của giám sát</t>
  </si>
  <si>
    <t>Nhận xét của chủ đầu tư</t>
  </si>
  <si>
    <t>Ý kiến của nhà thầu</t>
  </si>
  <si>
    <t>Vật tư</t>
  </si>
  <si>
    <t>kg</t>
  </si>
  <si>
    <t>Cát</t>
  </si>
  <si>
    <t>Đá</t>
  </si>
  <si>
    <t>Lít</t>
  </si>
  <si>
    <t>Mục đích lấy mẫu: Làm thí nghiệm nén mấu kiểm tra cường độ bê tông</t>
  </si>
  <si>
    <t>Số lượng mẫu: 03 tổ</t>
  </si>
  <si>
    <t>Bê tông Cầu 12Mpa</t>
  </si>
  <si>
    <t>150x300 hình trụ</t>
  </si>
  <si>
    <t>12Mpa</t>
  </si>
  <si>
    <t xml:space="preserve">3 tổ </t>
  </si>
  <si>
    <t>Bê tông Cầu 16Mpa</t>
  </si>
  <si>
    <t>16Mpa</t>
  </si>
  <si>
    <t>Bê tông Cầu 25Mpa</t>
  </si>
  <si>
    <t>25Mpa</t>
  </si>
  <si>
    <t>Bê tông Cầu 30Mpa</t>
  </si>
  <si>
    <t>30Mpa</t>
  </si>
  <si>
    <t>Bê tông Cầu 35Mpa</t>
  </si>
  <si>
    <t>35Mpa</t>
  </si>
  <si>
    <t>Bê tông M100 đá 1x2</t>
  </si>
  <si>
    <t>15x15x15 cm</t>
  </si>
  <si>
    <t>100#</t>
  </si>
  <si>
    <t>3 tổ mẫu</t>
  </si>
  <si>
    <t>3 viên 1 tổ</t>
  </si>
  <si>
    <t>Bê tông M100 đá 4x6</t>
  </si>
  <si>
    <t>Bê tông M100 trại giam</t>
  </si>
  <si>
    <t>Bê tông M150 đá 1x2</t>
  </si>
  <si>
    <t>150#</t>
  </si>
  <si>
    <t>Bê tông M150 đá 2x4</t>
  </si>
  <si>
    <t>Bê tông M200 đá 1x2</t>
  </si>
  <si>
    <t>200#</t>
  </si>
  <si>
    <t>Bê tông M200 đá 2x4</t>
  </si>
  <si>
    <t>Bê tông M250 đá 1x</t>
  </si>
  <si>
    <t>250#</t>
  </si>
  <si>
    <t>Bê tông M250 đá 2x4</t>
  </si>
  <si>
    <t>Bê tông M300 đá 1x2</t>
  </si>
  <si>
    <t>300#</t>
  </si>
  <si>
    <t>Bê tông M300 đá 2x4</t>
  </si>
  <si>
    <t>M300</t>
  </si>
  <si>
    <t>Bê tông trại giam 2 M100 h</t>
  </si>
  <si>
    <t>Độ sụt 6-8</t>
  </si>
  <si>
    <t>M1-9</t>
  </si>
  <si>
    <t>Các loại vật liệu đầu vào</t>
  </si>
  <si>
    <t>Khối lượng mẫu</t>
  </si>
  <si>
    <t>Nguồn gốc</t>
  </si>
  <si>
    <t>Cát vàng</t>
  </si>
  <si>
    <t>Sông Lô</t>
  </si>
  <si>
    <t>Cát đen</t>
  </si>
  <si>
    <t>Sông Hồng</t>
  </si>
  <si>
    <t>Đá 1x2</t>
  </si>
  <si>
    <t>Hà Nam</t>
  </si>
  <si>
    <t>Đá 4x6</t>
  </si>
  <si>
    <t>Đất tận dụng</t>
  </si>
  <si>
    <t>Công trình</t>
  </si>
  <si>
    <t>Đất sét</t>
  </si>
  <si>
    <t>Nước sinh hoạt</t>
  </si>
  <si>
    <t>Gạch đặc</t>
  </si>
  <si>
    <t>Viên</t>
  </si>
  <si>
    <t>Độ chặt  K95 Cát đen</t>
  </si>
  <si>
    <t>Độ chặt yêu cầu</t>
  </si>
  <si>
    <t>số điểm</t>
  </si>
  <si>
    <t>Nguồn vật liệu</t>
  </si>
  <si>
    <t>Quy cách mẫu</t>
  </si>
  <si>
    <t>Cát đen độ chặt  K95</t>
  </si>
  <si>
    <t>K95</t>
  </si>
  <si>
    <t>Dao vòng</t>
  </si>
  <si>
    <t>Độ chặt  K95 Cát vàng</t>
  </si>
  <si>
    <t>Cát vàng độ chặt  K95</t>
  </si>
  <si>
    <t>Đục độ chặt đất K98</t>
  </si>
  <si>
    <t>Độ chặt K98</t>
  </si>
  <si>
    <t>K98</t>
  </si>
  <si>
    <t>Cấp phối đá dăm</t>
  </si>
  <si>
    <t>Rót cát</t>
  </si>
  <si>
    <t>Đục độ chặt K95 CPĐD</t>
  </si>
  <si>
    <t>Độ chặt K95</t>
  </si>
  <si>
    <t>Cấp phối đá dăm loại 2</t>
  </si>
  <si>
    <t>Đục độ chặt K98</t>
  </si>
  <si>
    <t>Đục độ chặt K98 cát đen</t>
  </si>
  <si>
    <t>Đục K90</t>
  </si>
  <si>
    <t>Độ chặt K90</t>
  </si>
  <si>
    <t>K90</t>
  </si>
  <si>
    <t>Đục K95</t>
  </si>
  <si>
    <t>Gạch không nung</t>
  </si>
  <si>
    <t>3 tổ ( 11m3 đổ)</t>
  </si>
  <si>
    <t>Lấy mẫu bê tông 2</t>
  </si>
  <si>
    <t>Khối lượng đổ thực tế</t>
  </si>
  <si>
    <t>15x15x15</t>
  </si>
  <si>
    <t>M250#</t>
  </si>
  <si>
    <t>25m3</t>
  </si>
  <si>
    <t>5 tổ</t>
  </si>
  <si>
    <t xml:space="preserve">Lấy mẫu bê tông 3 </t>
  </si>
  <si>
    <t>Lấy mẫu bê tông Lạc sơn 1</t>
  </si>
  <si>
    <t>Tên mẫu</t>
  </si>
  <si>
    <t>Kích thước</t>
  </si>
  <si>
    <t>mẫu lạc sơn 1</t>
  </si>
  <si>
    <t>2 tổ - 6 mẫu</t>
  </si>
  <si>
    <t>Lấy mẫu bê tông Lạc sơn 2</t>
  </si>
  <si>
    <t>Bê tông mặt đường từ cọc 61 đến cọc TD67 ( Lý trình Km30+851,33÷Km30+906,15)</t>
  </si>
  <si>
    <t>Lấy mẫu cát</t>
  </si>
  <si>
    <t>Module (ML)</t>
  </si>
  <si>
    <t xml:space="preserve">Cát vàng Sông Lô </t>
  </si>
  <si>
    <t xml:space="preserve"> ML 1,5-2.0</t>
  </si>
  <si>
    <t xml:space="preserve">Lấy mẫu cát bằng phương pháp dao vòng 1 </t>
  </si>
  <si>
    <t>Chỉ tiêu</t>
  </si>
  <si>
    <t>Phương pháp thí nghiệm</t>
  </si>
  <si>
    <t>Trọng lượng cát ướt + dao</t>
  </si>
  <si>
    <t>(g)</t>
  </si>
  <si>
    <t>Trọng lượng dao</t>
  </si>
  <si>
    <t>Trọng lượng cát ướt</t>
  </si>
  <si>
    <t>Thể tích dao</t>
  </si>
  <si>
    <t>(cm3)</t>
  </si>
  <si>
    <t>Dung trọng ướt</t>
  </si>
  <si>
    <t>(g/cm3)</t>
  </si>
  <si>
    <t>Dung trọng khô</t>
  </si>
  <si>
    <t>Dung trọng khô nhất (Trong phòng)</t>
  </si>
  <si>
    <t>(%)</t>
  </si>
  <si>
    <t>Độ chặt thực tế (K)</t>
  </si>
  <si>
    <t>XÁC ĐỊNH ĐỘ ẨM YÊU CẦU</t>
  </si>
  <si>
    <t>Trọng lượng hộp</t>
  </si>
  <si>
    <t>Trọng lượng cát ướt + hộp</t>
  </si>
  <si>
    <t>Trọng lượng cát khô + hộp</t>
  </si>
  <si>
    <t>Trọng lượng nước</t>
  </si>
  <si>
    <t>Trọng lượng cát khô</t>
  </si>
  <si>
    <t>Độ ẩm</t>
  </si>
  <si>
    <t>Lấy mẫu cát đen Sông Đà</t>
  </si>
  <si>
    <t>Cát đen Sông Đà</t>
  </si>
  <si>
    <t>Lấy mẫu cát vàng Sông Lô</t>
  </si>
  <si>
    <t xml:space="preserve">Lấy mẫu CPĐD loại 2 </t>
  </si>
  <si>
    <t>CPĐD loại 2</t>
  </si>
  <si>
    <t>Lấy mẫu cửa, kính</t>
  </si>
  <si>
    <t>Số lượng mẫu</t>
  </si>
  <si>
    <t>Thanh Profile</t>
  </si>
  <si>
    <t>4 thanh</t>
  </si>
  <si>
    <t>Dài 1m</t>
  </si>
  <si>
    <t>Kính an toàn</t>
  </si>
  <si>
    <t>3 mẫu</t>
  </si>
  <si>
    <t>600x600 (mm)</t>
  </si>
  <si>
    <t>Lấy mẫu đá</t>
  </si>
  <si>
    <t>Đá 2x4</t>
  </si>
  <si>
    <t>Lấy mẫu đá 1x2</t>
  </si>
  <si>
    <t xml:space="preserve">Lấy mẫu đá 1x2,2x4 </t>
  </si>
  <si>
    <t>Lấy mẫu đá 1x2,2x4, đá hộc</t>
  </si>
  <si>
    <t>Mỏ đá Mó Cầm</t>
  </si>
  <si>
    <t>Đá hộc</t>
  </si>
  <si>
    <t xml:space="preserve">Lấy mẫu đá CPĐD loại 2 </t>
  </si>
  <si>
    <t>Lấy mẫu đá CPĐD loại 2b</t>
  </si>
  <si>
    <t>Lấy mẫu đất bằng phương pháp dao vòng 2</t>
  </si>
  <si>
    <t>Đối tượng lấy mẫu</t>
  </si>
  <si>
    <t>PP lấy mẫu</t>
  </si>
  <si>
    <t>SL mẫu</t>
  </si>
  <si>
    <t>Nền đất tự nhiên</t>
  </si>
  <si>
    <t>Hiện trường</t>
  </si>
  <si>
    <t>03 mẫu</t>
  </si>
  <si>
    <t>Lấy mẫu đất đắp</t>
  </si>
  <si>
    <t>Đất đắp K=0,9</t>
  </si>
  <si>
    <t>K=0,9</t>
  </si>
  <si>
    <t>2 tổ mẫu</t>
  </si>
  <si>
    <t>Lấy mẫu đất đắp K95</t>
  </si>
  <si>
    <t>Đất tận dụng trên tuyến</t>
  </si>
  <si>
    <t>Lấy mẫu lạc sơn 2</t>
  </si>
  <si>
    <t>Lấy mẫu thép đầu vào</t>
  </si>
  <si>
    <t>Đường kính, mác, Nhà Sx</t>
  </si>
  <si>
    <t>Kích thước mẫu</t>
  </si>
  <si>
    <t>D6/CB240-T/Hòa Phát</t>
  </si>
  <si>
    <t>2017-0010</t>
  </si>
  <si>
    <t>2 tổ x 3 thanh</t>
  </si>
  <si>
    <t>1,05m</t>
  </si>
  <si>
    <t>D14/CB300-V/Hòa phát</t>
  </si>
  <si>
    <t>3117-0059</t>
  </si>
  <si>
    <t>1.05m</t>
  </si>
  <si>
    <t>D16/CB300-V/Hòa phát</t>
  </si>
  <si>
    <t>1117-0055</t>
  </si>
  <si>
    <t>D18/CB300-V/Hòa phát</t>
  </si>
  <si>
    <t>1117-0079</t>
  </si>
  <si>
    <t>Thép bản dày 8, 10mm</t>
  </si>
  <si>
    <t>Lấy mẫu thép đầu vào CB400</t>
  </si>
  <si>
    <t>D8/CB240-T/Hòa Phát</t>
  </si>
  <si>
    <t>D10/CB400-V/Hòa phát</t>
  </si>
  <si>
    <t>D12/CB400-V/Hòa phát</t>
  </si>
  <si>
    <t>D14/CB400-V/Hòa phát</t>
  </si>
  <si>
    <t>D16/CB400-V/Hòa phát</t>
  </si>
  <si>
    <t>D18/CB400-V/Hòa phát</t>
  </si>
  <si>
    <t>D20/CB400-V/Hòa phát</t>
  </si>
  <si>
    <t>D22/CB400-V/Hòa phát</t>
  </si>
  <si>
    <t>D25/CB400-V/Hòa phát</t>
  </si>
  <si>
    <t>D28/CB400-V/Hòa phát</t>
  </si>
  <si>
    <t>D32/CB400-V/Hòa phát</t>
  </si>
  <si>
    <t>Lấy mẫu thép đầu vào D6,8,10</t>
  </si>
  <si>
    <t>D10/CB300-V/Hòa phát</t>
  </si>
  <si>
    <t>Lấy mẫu thép đầu vào D6,8,10,12</t>
  </si>
  <si>
    <t>Lấy mẫu thép đầu vào D6,8,10,12,14,16,18</t>
  </si>
  <si>
    <t>D12/CB300-V/Hòa phát</t>
  </si>
  <si>
    <t>Lấy mẫu thép tại hiện trường</t>
  </si>
  <si>
    <t>Chủng loại - đường kính</t>
  </si>
  <si>
    <t>Thép trơn D8</t>
  </si>
  <si>
    <t>Số lô: 5109</t>
  </si>
  <si>
    <t>Thanh 1,1m</t>
  </si>
  <si>
    <t>(Vis)</t>
  </si>
  <si>
    <t>Thép gai D10</t>
  </si>
  <si>
    <t>cây</t>
  </si>
  <si>
    <t>Số lô: 3117-0174</t>
  </si>
  <si>
    <t>(Hòa Phát)</t>
  </si>
  <si>
    <t>Thép gai D18</t>
  </si>
  <si>
    <t>Số lô: 5096</t>
  </si>
  <si>
    <t>Thép gai D20</t>
  </si>
  <si>
    <t>Số lô: 5116</t>
  </si>
  <si>
    <t>Thép gai D22</t>
  </si>
  <si>
    <t>Số lô: 5118</t>
  </si>
  <si>
    <t>Thép gai D25</t>
  </si>
  <si>
    <t>Số lô: 5123</t>
  </si>
  <si>
    <t>Thép gai D28</t>
  </si>
  <si>
    <t>Số lô: 5127</t>
  </si>
  <si>
    <t xml:space="preserve">Lấy mẫu vữa </t>
  </si>
  <si>
    <t>4x4x16cm</t>
  </si>
  <si>
    <t>50#</t>
  </si>
  <si>
    <t>3 Viên 1 tổ</t>
  </si>
  <si>
    <t>Lấy mẫu vữa Cầu xi măng cát vàng 8Mpa</t>
  </si>
  <si>
    <t>8Mpa</t>
  </si>
  <si>
    <t>Lấy mẫu vữa xi măng cát vàng M100</t>
  </si>
  <si>
    <t>Lấy mẫu vữa xi măng cát vàng M150</t>
  </si>
  <si>
    <t>Lấy mẫu Vữa Xi măng cát vàng M75</t>
  </si>
  <si>
    <t>75#</t>
  </si>
  <si>
    <t xml:space="preserve">Lấy mẫu vữa xm cát đen M100 </t>
  </si>
  <si>
    <t>3  tổ mẫu</t>
  </si>
  <si>
    <t>Lấy mẫu vữa xm cát đen M50</t>
  </si>
  <si>
    <t>Lấy mẫu vữa xm cát đen M75</t>
  </si>
  <si>
    <t>Xi măng Bút Sơn PCB30</t>
  </si>
  <si>
    <t xml:space="preserve">Lấy mẫu xi măng Bút Sơn </t>
  </si>
  <si>
    <t xml:space="preserve">Lấy mẫu xi măng Bút Sơn PCB </t>
  </si>
  <si>
    <t>Xi măng Bút Sơn PCB40</t>
  </si>
  <si>
    <t>Lấy mẫu xi măng Bút Sơn PCB40</t>
  </si>
  <si>
    <t>Lấy mẫu xi măng Vĩnh Sơn PCB30</t>
  </si>
  <si>
    <t>Xi măng Vĩnh  Sơn PCB30</t>
  </si>
  <si>
    <t>Lấy mẫu xi măng Vĩnh Sơn PCB40</t>
  </si>
  <si>
    <t>Xi măng Vĩnh Sơn PCB40</t>
  </si>
  <si>
    <t>Quy cách lấy mẫu cát đắp</t>
  </si>
  <si>
    <t>Thành phần hạt</t>
  </si>
  <si>
    <t>+ 10</t>
  </si>
  <si>
    <t>+ 5</t>
  </si>
  <si>
    <t>+ 2</t>
  </si>
  <si>
    <t>+ 1</t>
  </si>
  <si>
    <t>+ 0.5</t>
  </si>
  <si>
    <t>+ 0.25</t>
  </si>
  <si>
    <t>+ 0.1</t>
  </si>
  <si>
    <t>Bụi bùn sét</t>
  </si>
  <si>
    <t>Dung trọng khô lớn nhất</t>
  </si>
  <si>
    <t>Độ ẩm tốt nhất</t>
  </si>
  <si>
    <t>Chỉ số CBR (K=98)</t>
  </si>
  <si>
    <t>Chỉ số CBR (K=95)</t>
  </si>
  <si>
    <t>Thép đầu vào</t>
  </si>
  <si>
    <t>Fi, mác, Nhà SX</t>
  </si>
  <si>
    <t>KL lô thép lấy mẫu</t>
  </si>
  <si>
    <t>D6/CB240-T/VGS</t>
  </si>
  <si>
    <t>1-0030</t>
  </si>
  <si>
    <t>81,5kg</t>
  </si>
  <si>
    <t>D8/CB240-T/VGS</t>
  </si>
  <si>
    <t>117-0108</t>
  </si>
  <si>
    <t>176kg</t>
  </si>
  <si>
    <t>D10/CB300-V/VGS</t>
  </si>
  <si>
    <t>117-0178</t>
  </si>
  <si>
    <t>174 cây</t>
  </si>
  <si>
    <t>D12/CB300-V/VGS</t>
  </si>
  <si>
    <t>117-0130</t>
  </si>
  <si>
    <t>1580 cây</t>
  </si>
  <si>
    <t>D14/CB300-V/VGS</t>
  </si>
  <si>
    <t>117-0168</t>
  </si>
  <si>
    <t>1200 cây</t>
  </si>
  <si>
    <t>1-0089</t>
  </si>
  <si>
    <t>1160 cây</t>
  </si>
  <si>
    <t>D16/CB300-V/VGS</t>
  </si>
  <si>
    <t>217-0220</t>
  </si>
  <si>
    <t>275 cây</t>
  </si>
  <si>
    <t>D20/CB300-V/VGS</t>
  </si>
  <si>
    <t>217-0244</t>
  </si>
  <si>
    <t>134 cây</t>
  </si>
  <si>
    <t>D25/CB300-V/VGS</t>
  </si>
  <si>
    <t>217-0266</t>
  </si>
  <si>
    <t>2 cây</t>
  </si>
  <si>
    <t>Thép bản mã</t>
  </si>
  <si>
    <t>142 tấm</t>
  </si>
  <si>
    <t>Thí nghiệm đầm chặt tiêu chuẩn</t>
  </si>
  <si>
    <t>SỐ LIỆU ĐẦM NÉN</t>
  </si>
  <si>
    <t>Số lớp</t>
  </si>
  <si>
    <t>Số chày / lớp</t>
  </si>
  <si>
    <t>Khối lượng mẫu ướt + khuôn</t>
  </si>
  <si>
    <t>Khối lượng khuôn</t>
  </si>
  <si>
    <t>Thể tích khuôn</t>
  </si>
  <si>
    <t>Khối lượng thể tích ướt</t>
  </si>
  <si>
    <t>ĐỘ ẨM</t>
  </si>
  <si>
    <t>Khối lượng mẫu ướt + khay</t>
  </si>
  <si>
    <t>Khối lượng mẫu khô + khay</t>
  </si>
  <si>
    <t>Khối lượng khay</t>
  </si>
  <si>
    <t>Khối lượng thể tích khô</t>
  </si>
  <si>
    <t>Vật liệu thép</t>
  </si>
  <si>
    <t>D6/CB240T/VGS</t>
  </si>
  <si>
    <t>1-003</t>
  </si>
  <si>
    <t>02 mẫu</t>
  </si>
  <si>
    <t xml:space="preserve">Vữa xi măng cát vàng M100 </t>
  </si>
  <si>
    <t>Xác định chỉ số sức chịu tải CBR</t>
  </si>
  <si>
    <t>Xác định độ chặt bằng phễu rót cát</t>
  </si>
  <si>
    <t>VẬT LIỆU TRONG HỐ ĐÀO</t>
  </si>
  <si>
    <t>Khối lượng vật liệu ẩm + khay</t>
  </si>
  <si>
    <t>Khối lượng vật liệu ẩm</t>
  </si>
  <si>
    <t>SỐ LIỆU BỘ DỤNG CỤ VÀ CÁT CHUẨN</t>
  </si>
  <si>
    <t>Khối lượng cát + phễu trước khi thí nghiệm</t>
  </si>
  <si>
    <t>Khối lượng cát + phễu sau khi thí nghiệm</t>
  </si>
  <si>
    <t>Khối lượng cát trong côn + đế + hố đào</t>
  </si>
  <si>
    <t>Dung trọng của cát chuẩn</t>
  </si>
  <si>
    <t>Thể tích côn + đế + hố đào</t>
  </si>
  <si>
    <t xml:space="preserve">(cm3) </t>
  </si>
  <si>
    <t>Thể tích côn + đế</t>
  </si>
  <si>
    <t>Thể tích hố đào</t>
  </si>
  <si>
    <t>XÁC ĐỊNH ĐỘ ẨM CỦA MẪU</t>
  </si>
  <si>
    <t>Khối lượng mẫu ướt</t>
  </si>
  <si>
    <t>Khối lượng mẫu khô</t>
  </si>
  <si>
    <t>Độ ẩm của mẫu</t>
  </si>
  <si>
    <t>THÍ NGHIỆM KHÁC</t>
  </si>
  <si>
    <t>Khối lượng thể tích ướt của mẫu trong hố đào</t>
  </si>
  <si>
    <t>Khối lượng thể tích khô của mẫu trong hố đào</t>
  </si>
  <si>
    <t>Độ ẩm tốt nhất (Thí nghiệm trong phòng)</t>
  </si>
  <si>
    <t>Khối lượng thể tích khô lớn nhất (TNTP)</t>
  </si>
  <si>
    <t>Hệ số đầm chặt K thực tế</t>
  </si>
  <si>
    <t>Hệ số đầm chặt K yêu cầu</t>
  </si>
  <si>
    <t>Xác định hàm lượng bụi, bùn, sét của cát</t>
  </si>
  <si>
    <t>Trọng lượng mẫu khô ban đầu</t>
  </si>
  <si>
    <t>Trọng lượng mẫu khô sau khi rửa</t>
  </si>
  <si>
    <t>Trọng lượng khay nhôm</t>
  </si>
  <si>
    <t>Hàm lượng bụi, bùn, sét trong cát C=(1-B/A)*100</t>
  </si>
  <si>
    <t>MẪU BẢNG LẤY MẪU CHÈN VÀO BIÊN BẢN</t>
  </si>
  <si>
    <t>MẪU BẢNG CHÈN VÀO NHẬT KÝ</t>
  </si>
  <si>
    <t>MẪU BẢNG KHỐI LƯỢNG CHÈN VÀO BIÊN BẢN</t>
  </si>
  <si>
    <t>BẢNG MẪU SỐ LIỆU CAO ĐỘ CHÈN VÀO BIÊN BẢN</t>
  </si>
  <si>
    <r>
      <rPr>
        <b/>
        <u/>
        <sz val="13"/>
        <color rgb="FF0000FF"/>
        <rFont val="Times New Roman"/>
        <family val="1"/>
      </rPr>
      <t>Hướng dẫn</t>
    </r>
    <r>
      <rPr>
        <b/>
        <sz val="13"/>
        <color rgb="FF0000FF"/>
        <rFont val="Times New Roman"/>
        <family val="1"/>
      </rPr>
      <t>:</t>
    </r>
    <r>
      <rPr>
        <sz val="13"/>
        <color rgb="FF0000FF"/>
        <rFont val="Times New Roman"/>
        <family val="1"/>
      </rPr>
      <t xml:space="preserve"> Mẫu bảng tiêu chí kiểm tra để gán vào các biên bản nghiệm thu. 
- Bảng giới hạn từ cột C đến cột AC tương ứng với số cột bên các sheet Biên bản.</t>
    </r>
    <r>
      <rPr>
        <sz val="13"/>
        <color rgb="FF0000FF"/>
        <rFont val="Times New Roman"/>
        <family val="1"/>
      </rPr>
      <t xml:space="preserve">
- Đặt tên cho bảng mẫu được tạo (bắt buộc) và kết thúc bảng bằng giá trị END (bắt buộc)</t>
    </r>
  </si>
  <si>
    <t>Đổi tên sheet Bảng mẫu thành sheet Kiểm tra,
Mở rộng bảng mẫu thì biên bản phải mở rộng tương ứng.</t>
  </si>
  <si>
    <t>Header Type 1</t>
  </si>
  <si>
    <t>Hearder Type 2</t>
  </si>
  <si>
    <t>Tên đơn vị, Quốc hiệu và tiêu ngữ</t>
  </si>
  <si>
    <t>MẪU BẢNG KL</t>
  </si>
  <si>
    <t>2.1. Nhân lực:</t>
  </si>
  <si>
    <t>* 3.2. Nghiệm thu công việc xây dựng hàng ngày:</t>
  </si>
  <si>
    <r>
      <t xml:space="preserve">Các kiến nghị và những ý kiến chỉ đạo giải quyết các vấn đề phát sinh của các bên có liên quan </t>
    </r>
    <r>
      <rPr>
        <i/>
        <sz val="13"/>
        <rFont val="Times New Roman"/>
        <family val="1"/>
      </rPr>
      <t>(Chủ đầu tư, Người giám sát thi công, Người giám sát tác giả)</t>
    </r>
  </si>
  <si>
    <r>
      <t xml:space="preserve">Nhận xét của kỹ sư giám sát thi công xây dựng về tình hình và chất lượng công việc xây dựng </t>
    </r>
    <r>
      <rPr>
        <i/>
        <sz val="13"/>
        <rFont val="Times New Roman"/>
        <family val="1"/>
      </rPr>
      <t>(ghi rõ họ và tên, chức vụ và chữ ký)</t>
    </r>
  </si>
  <si>
    <r>
      <t xml:space="preserve">Chỉ huy trưởng công trường tiếp thu các kiến nghị và nhận xét </t>
    </r>
    <r>
      <rPr>
        <i/>
        <sz val="13"/>
        <rFont val="Times New Roman"/>
        <family val="1"/>
      </rPr>
      <t>(họ tên, chữ ký)</t>
    </r>
  </si>
  <si>
    <t>MẪU BẢNG NK</t>
  </si>
  <si>
    <t>NGÀY LẤY MẪU</t>
  </si>
  <si>
    <t>KẾT QUẢ TN TẠI HIỆN TRƯỜNG</t>
  </si>
  <si>
    <t xml:space="preserve"> STT</t>
  </si>
  <si>
    <t>Số xe</t>
  </si>
  <si>
    <t>Thời gian đổ</t>
  </si>
  <si>
    <t>Lấy mẫu</t>
  </si>
  <si>
    <t>Khối lượng (m3)</t>
  </si>
  <si>
    <t>Cộng dồn (m3)</t>
  </si>
  <si>
    <t>Thời gian xuất trạm</t>
  </si>
  <si>
    <t>Bắt đầu đổ</t>
  </si>
  <si>
    <t>Kết thúc đổ</t>
  </si>
  <si>
    <t>50LD.021.25</t>
  </si>
  <si>
    <t>16h25, 16/07/2016</t>
  </si>
  <si>
    <t>16h50</t>
  </si>
  <si>
    <t>17h20</t>
  </si>
  <si>
    <t>Theo dõi bê tông</t>
  </si>
  <si>
    <t>x</t>
  </si>
  <si>
    <t>Theo dõi bê tông theo xe</t>
  </si>
  <si>
    <t>Mác bê tông</t>
  </si>
  <si>
    <r>
      <rPr>
        <b/>
        <sz val="13"/>
        <color theme="1"/>
        <rFont val="Times New Roman"/>
        <family val="1"/>
      </rPr>
      <t>Mác bê tông</t>
    </r>
    <r>
      <rPr>
        <sz val="13"/>
        <color theme="1"/>
        <rFont val="Times New Roman"/>
        <family val="2"/>
        <charset val="163"/>
      </rPr>
      <t xml:space="preserve">: 250R28, độ sụt: 14+/-2    </t>
    </r>
  </si>
  <si>
    <t>NGÀY LẤY KẾT QUẢ</t>
  </si>
  <si>
    <t>SỐ KQ THÍ NGHIỆM</t>
  </si>
  <si>
    <t>SỐ ĐIỂM / TỔ MẪU</t>
  </si>
  <si>
    <t>[17]</t>
  </si>
  <si>
    <t xml:space="preserve">MÃ HSNT </t>
  </si>
  <si>
    <t>Mẫu lạc sơn 2</t>
  </si>
  <si>
    <t>Mẫu bảng kiểu thông dụng</t>
  </si>
  <si>
    <t>Mẫu bảng kiểu VIN, SUN</t>
  </si>
  <si>
    <t>2.2 Thiết bị:</t>
  </si>
  <si>
    <t>Tình hình thời tiết:</t>
  </si>
  <si>
    <t>Tình hình nhân lực, thiết bị thi công:</t>
  </si>
  <si>
    <t>Tình hình thi công</t>
  </si>
  <si>
    <t>Các chỉ tiêu đánh giá:</t>
  </si>
  <si>
    <t>Mô tả chi tiết các sự cố, hư hỏng và các vấn đề phát sinh khác trong quá trình thi công xây dựng:</t>
  </si>
  <si>
    <t>5.1</t>
  </si>
  <si>
    <t>5.2</t>
  </si>
  <si>
    <t>5.3</t>
  </si>
  <si>
    <t>5.4</t>
  </si>
  <si>
    <t>5.5</t>
  </si>
  <si>
    <t>5.6</t>
  </si>
  <si>
    <t>Tình hình thời tiết</t>
  </si>
  <si>
    <t>Kiểu 1</t>
  </si>
  <si>
    <t>Kiểu 2</t>
  </si>
  <si>
    <t>Kiểu 3</t>
  </si>
  <si>
    <t>* 3.1</t>
  </si>
  <si>
    <t>Nội dung, khối lượng công việc và tiến độ thực hiện:</t>
  </si>
  <si>
    <t>Thời gian thực hiện 
(Ngày)</t>
  </si>
  <si>
    <t>Ngày bắt đầu</t>
  </si>
  <si>
    <t>Ngày hoàn thành</t>
  </si>
  <si>
    <t>Ghi chú giải trình lý do chậm</t>
  </si>
  <si>
    <t>THỜI GIAN KẾ HOẠCH (NGÀY)</t>
  </si>
  <si>
    <t>[27]</t>
  </si>
  <si>
    <t>[28]</t>
  </si>
  <si>
    <t>[29]</t>
  </si>
  <si>
    <t>[30]</t>
  </si>
  <si>
    <t>[31]</t>
  </si>
  <si>
    <t>[32]</t>
  </si>
  <si>
    <t>[33]</t>
  </si>
  <si>
    <t>[34]</t>
  </si>
  <si>
    <t>[35]</t>
  </si>
  <si>
    <t>[36]</t>
  </si>
  <si>
    <t>[37]</t>
  </si>
  <si>
    <t>[38]</t>
  </si>
  <si>
    <t>[39]</t>
  </si>
  <si>
    <t>[40]</t>
  </si>
  <si>
    <t>[41]</t>
  </si>
  <si>
    <t>[42]</t>
  </si>
  <si>
    <t>[43]</t>
  </si>
  <si>
    <t>[44]</t>
  </si>
  <si>
    <t>[45]</t>
  </si>
  <si>
    <t>[48]</t>
  </si>
  <si>
    <t>[49]</t>
  </si>
  <si>
    <t>[50]</t>
  </si>
  <si>
    <t>[51]</t>
  </si>
  <si>
    <t>[52]</t>
  </si>
  <si>
    <t>[53]</t>
  </si>
  <si>
    <t>[54]</t>
  </si>
  <si>
    <t>[55]</t>
  </si>
  <si>
    <t>[56]</t>
  </si>
  <si>
    <t>[57]</t>
  </si>
  <si>
    <t>[58]</t>
  </si>
  <si>
    <t>[59]</t>
  </si>
  <si>
    <t>[60]</t>
  </si>
  <si>
    <t>[61]</t>
  </si>
  <si>
    <t>[62]</t>
  </si>
  <si>
    <t>[63]</t>
  </si>
  <si>
    <t>[64]</t>
  </si>
  <si>
    <t>[65]</t>
  </si>
  <si>
    <t>[66]</t>
  </si>
  <si>
    <t>[67]</t>
  </si>
  <si>
    <t>Số ngày nhanh, chậm so với KH</t>
  </si>
  <si>
    <t>Số ngày chậm so với thời gian chuẩn</t>
  </si>
  <si>
    <t>Hợp đồng thi công xây dựng số:  105/2019/HĐTC-BQLDA
Phụ lục hợp đồng số: 01/2019/PLHĐ-ngày: 05/01/2019</t>
  </si>
  <si>
    <t>Hợp đồng thi công xây dựng số: 105/2019/HĐTC-BQLDA giữa Công ty CP Giá Xây Dựng và Công ty CP Giá Xây Dựng Group</t>
  </si>
  <si>
    <t>PATH_IMAGE_EDIT</t>
  </si>
  <si>
    <t>Chèn đường dẫn của ảnh sau khi sửa</t>
  </si>
  <si>
    <t>Biên bản</t>
  </si>
  <si>
    <t>ĐƯỜNG DẪN ẢNH</t>
  </si>
  <si>
    <t>Bảng thiết bị</t>
  </si>
  <si>
    <t>Nhân công xây dựng</t>
  </si>
  <si>
    <t>PHẦN CÔNG VIỆC THEO HỢP ĐỒNG</t>
  </si>
  <si>
    <t>PHẦN CÔNG VIỆC THEO PHỤ LỤC HỢP ĐỒNG</t>
  </si>
  <si>
    <t>MÃ HIỆU ĐƠN GIÁ</t>
  </si>
  <si>
    <t>TỔNG</t>
  </si>
  <si>
    <t>KHỐI LƯỢNG TỪNG PHẦN</t>
  </si>
  <si>
    <t>KHỐI LƯỢNG THEO HỢP ĐỒNG</t>
  </si>
  <si>
    <t>CHÊNH LỆCH SO VỚI HỢP ĐỒNG</t>
  </si>
  <si>
    <t>KL phụ</t>
  </si>
  <si>
    <t>KHỐI LƯỢNG NGHIỆM THU  KỲ NÀY</t>
  </si>
  <si>
    <t>LŨY KẾ ĐẾN HẾT  KỲ TRƯỚC</t>
  </si>
  <si>
    <t>LŨY KẾ ĐẾN HẾT  KỲ NÀY</t>
  </si>
  <si>
    <t>GĐ3</t>
  </si>
  <si>
    <t>GĐ4</t>
  </si>
  <si>
    <t>PHẦN KL KHÔNG ĐIỀU CHỈNH GIÁ</t>
  </si>
  <si>
    <t>PHẦN KL ĐIỀU CHỈNH GIÁ</t>
  </si>
  <si>
    <t>Số giai đoạn nghiệm thu:</t>
  </si>
  <si>
    <t>[0]</t>
  </si>
  <si>
    <t>ĐƠN VỊ TÍNH</t>
  </si>
  <si>
    <t>KHỐI LƯỢNG HĐ/PLHĐ</t>
  </si>
  <si>
    <t>Tháng 1/20...</t>
  </si>
  <si>
    <t>Tháng 2/20...</t>
  </si>
  <si>
    <t>Tháng 3/20...</t>
  </si>
  <si>
    <t>Tháng 4/20...</t>
  </si>
  <si>
    <t>Ghi chú: Bảng này cũng có thể sử dụng làm bảng phân khai khối lượng điều chỉnh giá, dùng làm số liệu đầu vào điều chỉnh giá cho phần mềm QS GXD (Quyết toán GXD).</t>
  </si>
  <si>
    <t>1= Sử dụng nhóm tiêu chuẩn khi tra dữ liệu | không sử dụng = 0</t>
  </si>
  <si>
    <t>Dự án: XÂY DỰNG TÒA NHÀ CÔNG TY GIÁ XÂY DỰNG</t>
  </si>
  <si>
    <t>Tiếng Anh</t>
  </si>
  <si>
    <t>Tiếng Việt</t>
  </si>
  <si>
    <t>Construction information management is the process of coordinating and analyzing data as it relates to construction projects.</t>
  </si>
  <si>
    <t>PHẦN MỀM QUẢN LÝ CHẤT LƯỢNG GXD</t>
  </si>
  <si>
    <t>Nhập vị trí nếu có nhiều thành phần ký, mặc định lấy thành phần ký đầu tiên.</t>
  </si>
  <si>
    <t>TS_SAVE_DIARY</t>
  </si>
  <si>
    <t>1 - Lấy dữ liệu nhật ký từ excel
0 - Lấy từ dữ liệu mdb</t>
  </si>
  <si>
    <t>Tiền tố trong mục Tình hình thi công</t>
  </si>
  <si>
    <t>LẤY MẪU THÍ NGHIỆM / PHIẾU KIỂM TRA</t>
  </si>
  <si>
    <t>C:\QLCL GXD\Dulieu\</t>
  </si>
  <si>
    <t>Đường cứu hộ cứu nạn từ Nguyệt Áng - Nam Long đi Trường Xuân</t>
  </si>
  <si>
    <t>Xây lắp (bao gồm chí phí xây dựng + chi phí dự phòng + chi phí đảm bảo giao thông)</t>
  </si>
  <si>
    <t>18/2023/HĐXD</t>
  </si>
  <si>
    <t>Xã Xuân Ninh, Hiền Ninh và xã Trường Xuân, huyện Quảng Ninh, tỉnh Quảng Bình</t>
  </si>
  <si>
    <t>Quảng Bình</t>
  </si>
  <si>
    <t>Template QLCL phiên bản 9.10 chính thức</t>
  </si>
  <si>
    <t>16.01.2024</t>
  </si>
  <si>
    <t>Ban QLDA ĐTXD&amp;PTQĐ huyện Quảng Ninh</t>
  </si>
  <si>
    <t>Công ty Cổ phần Xây dựng Trường Xuân</t>
  </si>
  <si>
    <t>Số 88 đường Hữu Nghị, Thành phố Đồng Hới, tỉnh Quảng Bình</t>
  </si>
  <si>
    <t>TT Quán Hàu, huyện Quảng Ninh, tỉnh Quảng Bình</t>
  </si>
  <si>
    <t>Nguyễn Minh Khiển</t>
  </si>
  <si>
    <t>Lê Thành Nhân</t>
  </si>
  <si>
    <t>Nguyễn Ngọc Duy</t>
  </si>
  <si>
    <t>Phạm Bá Lai</t>
  </si>
  <si>
    <t>changed</t>
  </si>
  <si>
    <t>Giám sát chính</t>
  </si>
  <si>
    <t>Giám sát viên</t>
  </si>
  <si>
    <t>0975 381 900</t>
  </si>
  <si>
    <t>0977 637 527</t>
  </si>
  <si>
    <t>Cán bộ kỹ thuật</t>
  </si>
  <si>
    <t>TUYẾN SỐ 1</t>
  </si>
  <si>
    <t>Nền đường</t>
  </si>
  <si>
    <t>Đào kết cấu mặt đường BTXM cũ bằng máy đào 1,25m3 gắn đầu búa thủy lực</t>
  </si>
  <si>
    <t>Đào kết cấu mặt đường BTXM cũ bằng máy đào vận chuyển đổ thải đoạn từ KM0+154.37 - KM1+221.22</t>
  </si>
  <si>
    <t>Tuyến số 01</t>
  </si>
  <si>
    <t>08h00</t>
  </si>
  <si>
    <t>08h00-08h30</t>
  </si>
  <si>
    <t>1.1.1</t>
  </si>
  <si>
    <t>Đào đất không thích hợp, vận chuyển đổ thải bằng máy đào 1,25m3</t>
  </si>
  <si>
    <t>Đào đất không thích hợp, vận chuyển đổ thải  bằng máy đào 1,25m3 từ KM0+00 - KM1+332.59</t>
  </si>
  <si>
    <t>1.1.3</t>
  </si>
  <si>
    <t>Đào nền, khuôn đường, đánh cấp, đất cấp 2 bằng máy đào 1,25m3</t>
  </si>
  <si>
    <t>Đào nền, khuôn đường, vẩn chuyển đất đổ thải từ KM0+00 - KM1+332.59</t>
  </si>
  <si>
    <t>1.1.5</t>
  </si>
  <si>
    <t>Đắp đất nền đường K95 bằng máy lu bánh thép 16 tấn</t>
  </si>
  <si>
    <t>Đắp đất nền đường K95 từ KM0+00 - KM1+332.59</t>
  </si>
  <si>
    <t>Đắp đất nền đường K95 lớp 1 từ KM0+00 - KM1+332.59</t>
  </si>
  <si>
    <t>Đắp đất nền đường K95 lớp 2 từ KM0+00 - KM1+332.59</t>
  </si>
  <si>
    <t>Đắp đất nền đường K95 lớp 3 từ KM0+00 - KM1+332.59</t>
  </si>
  <si>
    <t>Đắp hoàn trả bờ kè K85 (tận dụng đất đào)</t>
  </si>
  <si>
    <t>Đắp hoàn trả bờ kè K85 (tận dụng đất đào) từ KM0+231.91 - KM1+332.59</t>
  </si>
  <si>
    <t>Đắp hoàn trả bờ kè K85 lớp 1 từ KM0+231.91 - KM1+332.59</t>
  </si>
  <si>
    <t>#</t>
  </si>
  <si>
    <t>Đắp hoàn trả bờ kè K85 lớp 2 từ KM0+231.91 - KM1+332.59</t>
  </si>
  <si>
    <t>1.1.6</t>
  </si>
  <si>
    <t>Đắp đất nền đường K98 bằng máy lu bánh thép 16 tấn</t>
  </si>
  <si>
    <t>Đắp đất nền đường K98 lớp 1 từ KM0+00 - KM1+332.59</t>
  </si>
  <si>
    <t>Đắp đất nền đường K98 lớp 2 từ KM0+00 - KM1+332.59</t>
  </si>
  <si>
    <t>K95 lớp 1</t>
  </si>
  <si>
    <t>K.c lẻ</t>
  </si>
  <si>
    <t>Trái tuyến</t>
  </si>
  <si>
    <t>Tim đường</t>
  </si>
  <si>
    <t>Phải tuyến</t>
  </si>
  <si>
    <t>K.c từ tim</t>
  </si>
  <si>
    <t>C.độ TK</t>
  </si>
  <si>
    <t>C.độ TC</t>
  </si>
  <si>
    <t xml:space="preserve">Chênh cao </t>
  </si>
  <si>
    <t>DT1</t>
  </si>
  <si>
    <t>Km0+00</t>
  </si>
  <si>
    <t>D1</t>
  </si>
  <si>
    <t>5A</t>
  </si>
  <si>
    <t>TD2</t>
  </si>
  <si>
    <t>P2</t>
  </si>
  <si>
    <t>TC2</t>
  </si>
  <si>
    <t>7A</t>
  </si>
  <si>
    <t>7B</t>
  </si>
  <si>
    <t>9A</t>
  </si>
  <si>
    <t>TD3</t>
  </si>
  <si>
    <t>10A</t>
  </si>
  <si>
    <t>P3</t>
  </si>
  <si>
    <t>10B</t>
  </si>
  <si>
    <t>TC3</t>
  </si>
  <si>
    <t>10C</t>
  </si>
  <si>
    <t>13A</t>
  </si>
  <si>
    <t>14A</t>
  </si>
  <si>
    <t>D4</t>
  </si>
  <si>
    <t>15A</t>
  </si>
  <si>
    <t>0.000</t>
  </si>
  <si>
    <t>20A</t>
  </si>
  <si>
    <t>D5</t>
  </si>
  <si>
    <t>24A</t>
  </si>
  <si>
    <t>25A</t>
  </si>
  <si>
    <t>26A</t>
  </si>
  <si>
    <t>28C</t>
  </si>
  <si>
    <t>28A</t>
  </si>
  <si>
    <t>TD6</t>
  </si>
  <si>
    <t>P6</t>
  </si>
  <si>
    <t>TC6</t>
  </si>
  <si>
    <t>D7</t>
  </si>
  <si>
    <t>TD8</t>
  </si>
  <si>
    <t>P8</t>
  </si>
  <si>
    <t>TC8</t>
  </si>
  <si>
    <t>37A</t>
  </si>
  <si>
    <t>41A</t>
  </si>
  <si>
    <t>TD9</t>
  </si>
  <si>
    <t>P9</t>
  </si>
  <si>
    <t>TC9</t>
  </si>
  <si>
    <t>TD10</t>
  </si>
  <si>
    <t>P10</t>
  </si>
  <si>
    <t>TC10</t>
  </si>
  <si>
    <t>51A</t>
  </si>
  <si>
    <t>53C</t>
  </si>
  <si>
    <t>55A</t>
  </si>
  <si>
    <t>TD11</t>
  </si>
  <si>
    <t>P11</t>
  </si>
  <si>
    <t>TC11</t>
  </si>
  <si>
    <t>TD12</t>
  </si>
  <si>
    <t>P12</t>
  </si>
  <si>
    <t>TC12</t>
  </si>
  <si>
    <t>TD13</t>
  </si>
  <si>
    <t>K95 lớp 2</t>
  </si>
  <si>
    <t>K95 lớp 3</t>
  </si>
  <si>
    <t>K98 lớp 1</t>
  </si>
  <si>
    <t>K98 lớp 2</t>
  </si>
  <si>
    <t>... giờ ... phút, ngày .... tháng .... năm .......</t>
  </si>
  <si>
    <t>... giờ ... phút, 08h30</t>
  </si>
  <si>
    <t>Hợp đồng thi công xây dựng số:  18/2023/HĐXD</t>
  </si>
  <si>
    <t>Phụ lục hợp đồng số: -ngày: 16/01/2024</t>
  </si>
  <si>
    <t>Căn cứ Thông tư số 26/2016/TT-BXD ngày 26/10/2016 của Bộ Xây dựng về Quy định một số nội dung về quản lý chất lượng và bảo trì công trình xây dựng;</t>
  </si>
  <si>
    <t>Căn cứ Nghị định số 46/2015/NĐ-CP ngày 12/05/2015 của Chính phủ về quản lý chất lượng và bảo trì công trình xây dựng;</t>
  </si>
  <si>
    <t>1.1.2</t>
  </si>
  <si>
    <t>1.1.4</t>
  </si>
  <si>
    <t>15/08/2023 giờ 00 phút, ngày .... tháng .... năm .......</t>
  </si>
  <si>
    <t>07/07/2023 giờ 00 phút, 08h00</t>
  </si>
  <si>
    <t>Gia cố lề bê tông</t>
  </si>
  <si>
    <t>Ván khuôn gia cố lề</t>
  </si>
  <si>
    <t>Gia công lắp dựng ván khuôn, lót bạt 1 lớp đổ BT lề</t>
  </si>
  <si>
    <t>Gia công lắp dựng ván khuôn, lót bạt 1 lớp đổ BT lề từ KM0+231.91 - KM0+791.23</t>
  </si>
  <si>
    <t>Gia công lắp dựng ván khuôn, lót bạt 1 lớp KM0+791.23 - KM1+332.59</t>
  </si>
  <si>
    <t>Bê tông gia cố lề đường M250 đá 1x2</t>
  </si>
  <si>
    <t>Bê tông M250 đá 1x2 từ KM0+231.91 - KM0+791.23, 3 tổ mẫu</t>
  </si>
  <si>
    <t>Bê tông gia cố lề đường M250 đá 1x2 từ KM0+791.23 - KM1+332.59, 3 tổ mẫu</t>
  </si>
  <si>
    <t>02/GD</t>
  </si>
  <si>
    <t>1.2.1</t>
  </si>
  <si>
    <t>1.2.2</t>
  </si>
  <si>
    <t>Quảng Bình, ngày 13 tháng 10 năm 2023</t>
  </si>
  <si>
    <t>08 giờ 00 phút, ngày 13 tháng 10 năm 2023</t>
  </si>
  <si>
    <t>08 giờ 30 phút, ngày 13 tháng 10 năm 2023</t>
  </si>
  <si>
    <t>BIÊN BẢN SỐ: 1 - 8</t>
  </si>
  <si>
    <t>- Đào đất không thích hợp, vận chuyển đổ thải  bằng máy đào 1,25m3 từ KM0+00 - KM1+332.59</t>
  </si>
  <si>
    <t>Bão</t>
  </si>
  <si>
    <t>- Công nhân: 0 người</t>
  </si>
  <si>
    <t>C:\Users\Admin\Documents\GXD Pic\Screenshots\2024-01\OhOexdKYl3.png</t>
  </si>
  <si>
    <t>20/09/2021</t>
  </si>
  <si>
    <t>YCNT</t>
  </si>
  <si>
    <t>Phiếu yêu cầu nghiệm thu công việc</t>
  </si>
  <si>
    <t>BBNT</t>
  </si>
  <si>
    <t>Biên bản nghiệm thu công việc</t>
  </si>
  <si>
    <t>30/10/2021</t>
  </si>
  <si>
    <t>01/12/2021</t>
  </si>
  <si>
    <t>01/07/2023</t>
  </si>
  <si>
    <t>07/07/2023</t>
  </si>
  <si>
    <t>26/06/2023</t>
  </si>
  <si>
    <t>04/08/2023</t>
  </si>
  <si>
    <t>28/06/2023</t>
  </si>
  <si>
    <t>16/08/2023</t>
  </si>
  <si>
    <t>20/07/2023</t>
  </si>
  <si>
    <t>12/09/2023</t>
  </si>
  <si>
    <t>05/09/2023</t>
  </si>
  <si>
    <t>13/09/2023</t>
  </si>
  <si>
    <t>08/09/2023</t>
  </si>
  <si>
    <t>07/10/2023</t>
  </si>
  <si>
    <t>09/10/2023</t>
  </si>
  <si>
    <t>14/10/2023</t>
  </si>
  <si>
    <t>10/10/2023</t>
  </si>
  <si>
    <t>15/10/2023</t>
  </si>
  <si>
    <t>18/05/2021</t>
  </si>
  <si>
    <t xml:space="preserve">Lấy mẫu xi măng </t>
  </si>
  <si>
    <t>Quảng Bình, ngày 12 tháng 09 năm 2023</t>
  </si>
  <si>
    <t>08 giờ 00 phút, ngày 12 tháng 09 năm 2023</t>
  </si>
  <si>
    <t>08 giờ 30 phút, ngày 12 tháng 09 năm 2023</t>
  </si>
  <si>
    <t>BIÊN BẢN SỐ: 3 - 4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</si>
</sst>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3">
    <numFmt numFmtId="43" formatCode="_-* #,##0.00\ _₫_-;\-* #,##0.00\ _₫_-;_-* &quot;-&quot;??\ _₫_-;_-@_-"/>
    <numFmt numFmtId="164" formatCode="_(* #,##0.00_);_(* \(#,##0.00\);_(* &quot;-&quot;??_);_(@_)"/>
    <numFmt numFmtId="165" formatCode="&quot;Điện thoại: &quot;#,##0"/>
    <numFmt numFmtId="166" formatCode="General&quot;.&quot;"/>
    <numFmt numFmtId="167" formatCode="#,##0.000"/>
    <numFmt numFmtId="168" formatCode="[$-1010000]d/m/yyyy;@"/>
    <numFmt numFmtId="169" formatCode="_(* #,##0_);_(* \(#,##0\);_(* &quot;-&quot;??_);_(@_)"/>
    <numFmt numFmtId="170" formatCode="#,###"/>
    <numFmt numFmtId="171" formatCode="0.000"/>
    <numFmt numFmtId="172" formatCode="&quot;≤&quot;0&quot;mm&quot;"/>
    <numFmt numFmtId="173" formatCode="&quot;&lt;=&quot;0&quot;mm&quot;"/>
    <numFmt numFmtId="174" formatCode="&quot; &gt;&quot;0&quot;mm&quot;"/>
    <numFmt numFmtId="175" formatCode="_(* #,##0.000_);_(* \(#,##0.000\);_(* &quot;-&quot;??_);_(@_)"/>
    <numFmt numFmtId="176" formatCode="0&quot;°C&quot;"/>
    <numFmt numFmtId="177" formatCode=";;;"/>
    <numFmt numFmtId="178" formatCode="0.0"/>
    <numFmt numFmtId="179" formatCode="#,##0.000;\-#,##0.000;;@"/>
    <numFmt numFmtId="180" formatCode="&quot;Km&quot;000\+000.00"/>
    <numFmt numFmtId="181" formatCode="#,##0.000_);\(#,##0.000\)"/>
    <numFmt numFmtId="182" formatCode="0.00000"/>
    <numFmt numFmtId="183" formatCode="&quot;Km&quot;0\+000.00"/>
    <numFmt numFmtId="184" formatCode="#,##0.000_ ;\-#,##0.000\ "/>
    <numFmt numFmtId="185" formatCode="#,##0.0000"/>
  </numFmts>
  <fonts count="208">
    <font>
      <sz val="13"/>
      <color theme="1"/>
      <name val="Times New Roman"/>
      <family val="2"/>
      <charset val="163"/>
    </font>
    <font>
      <sz val="13"/>
      <color theme="1"/>
      <name val="Times New Roman"/>
      <family val="2"/>
      <charset val="163"/>
    </font>
    <font>
      <sz val="12"/>
      <name val="Times New Roman"/>
      <family val="1"/>
    </font>
    <font>
      <sz val="13"/>
      <name val="Times New Roman"/>
      <family val="1"/>
    </font>
    <font>
      <b/>
      <sz val="12"/>
      <name val="Times New Roman"/>
      <family val="1"/>
    </font>
    <font>
      <b/>
      <sz val="11"/>
      <name val="Arial"/>
      <family val="2"/>
    </font>
    <font>
      <i/>
      <sz val="12"/>
      <name val="Times New Roman"/>
      <family val="1"/>
    </font>
    <font>
      <sz val="12"/>
      <color theme="0"/>
      <name val="Times New Roman"/>
      <family val="1"/>
    </font>
    <font>
      <sz val="12"/>
      <color indexed="12"/>
      <name val="Times New Roman"/>
      <family val="1"/>
    </font>
    <font>
      <sz val="11"/>
      <color indexed="81"/>
      <name val="Tahoma"/>
      <family val="2"/>
    </font>
    <font>
      <sz val="9"/>
      <color indexed="81"/>
      <name val="Tahoma"/>
      <family val="2"/>
    </font>
    <font>
      <b/>
      <sz val="9"/>
      <color indexed="81"/>
      <name val="Tahoma"/>
      <family val="2"/>
    </font>
    <font>
      <sz val="13"/>
      <color theme="1"/>
      <name val="Times New Roman"/>
      <family val="1"/>
    </font>
    <font>
      <sz val="11"/>
      <color theme="1"/>
      <name val="Times New Roman"/>
      <family val="1"/>
    </font>
    <font>
      <sz val="11"/>
      <name val="Times New Roman"/>
      <family val="1"/>
    </font>
    <font>
      <b/>
      <sz val="13"/>
      <color theme="1"/>
      <name val="Times New Roman"/>
      <family val="1"/>
    </font>
    <font>
      <b/>
      <sz val="13"/>
      <name val="Times New Roman"/>
      <family val="1"/>
    </font>
    <font>
      <b/>
      <sz val="13"/>
      <color rgb="FFC00000"/>
      <name val="Times New Roman"/>
      <family val="1"/>
    </font>
    <font>
      <sz val="13"/>
      <color indexed="62"/>
      <name val="Times New Roman"/>
      <family val="1"/>
    </font>
    <font>
      <sz val="12"/>
      <color theme="1"/>
      <name val="Times New Roman"/>
      <family val="1"/>
    </font>
    <font>
      <b/>
      <sz val="12"/>
      <color theme="1"/>
      <name val="Arial"/>
      <family val="2"/>
    </font>
    <font>
      <b/>
      <sz val="13"/>
      <color indexed="12"/>
      <name val="Times New Roman"/>
      <family val="1"/>
    </font>
    <font>
      <b/>
      <sz val="13"/>
      <color indexed="62"/>
      <name val="Times New Roman"/>
      <family val="1"/>
    </font>
    <font>
      <b/>
      <sz val="10"/>
      <color theme="1"/>
      <name val="Arial"/>
      <family val="2"/>
    </font>
    <font>
      <b/>
      <sz val="10"/>
      <name val="Arial"/>
      <family val="2"/>
    </font>
    <font>
      <b/>
      <sz val="18"/>
      <color rgb="FF0000FF"/>
      <name val="Arial"/>
      <family val="2"/>
    </font>
    <font>
      <b/>
      <sz val="13"/>
      <color indexed="10"/>
      <name val="Times New Roman"/>
      <family val="1"/>
    </font>
    <font>
      <b/>
      <i/>
      <sz val="13"/>
      <color indexed="12"/>
      <name val="Times New Roman"/>
      <family val="1"/>
    </font>
    <font>
      <b/>
      <i/>
      <sz val="13"/>
      <name val="Times New Roman"/>
      <family val="1"/>
    </font>
    <font>
      <sz val="10"/>
      <name val="Arial"/>
      <family val="2"/>
    </font>
    <font>
      <sz val="13"/>
      <color indexed="8"/>
      <name val="Times New Roman"/>
      <family val="1"/>
    </font>
    <font>
      <sz val="13"/>
      <color rgb="FF000000"/>
      <name val="Times New Roman"/>
      <family val="1"/>
    </font>
    <font>
      <i/>
      <sz val="13"/>
      <name val="Times New Roman"/>
      <family val="1"/>
    </font>
    <font>
      <sz val="13"/>
      <color theme="1"/>
      <name val="Arial"/>
      <family val="2"/>
    </font>
    <font>
      <sz val="10"/>
      <color theme="1"/>
      <name val="Arial"/>
      <family val="2"/>
    </font>
    <font>
      <sz val="10"/>
      <name val="Times New Roman"/>
      <family val="1"/>
    </font>
    <font>
      <b/>
      <sz val="13"/>
      <color rgb="FF0000FF"/>
      <name val="Times New Roman"/>
      <family val="1"/>
    </font>
    <font>
      <b/>
      <sz val="13"/>
      <color rgb="FF00B050"/>
      <name val="Times New Roman"/>
      <family val="1"/>
    </font>
    <font>
      <i/>
      <sz val="13"/>
      <color indexed="10"/>
      <name val="Times New Roman"/>
      <family val="1"/>
    </font>
    <font>
      <sz val="13"/>
      <color rgb="FF0070C0"/>
      <name val="Times New Roman"/>
      <family val="1"/>
    </font>
    <font>
      <b/>
      <sz val="13"/>
      <color theme="0"/>
      <name val="Times New Roman"/>
      <family val="1"/>
    </font>
    <font>
      <b/>
      <sz val="13"/>
      <color rgb="FF0070C0"/>
      <name val="Times New Roman"/>
      <family val="1"/>
    </font>
    <font>
      <sz val="13"/>
      <color theme="0"/>
      <name val="Times New Roman"/>
      <family val="1"/>
    </font>
    <font>
      <b/>
      <i/>
      <sz val="13"/>
      <color indexed="8"/>
      <name val="Times New Roman"/>
      <family val="1"/>
    </font>
    <font>
      <sz val="13"/>
      <color indexed="12"/>
      <name val="Times New Roman"/>
      <family val="1"/>
    </font>
    <font>
      <sz val="13"/>
      <color indexed="10"/>
      <name val="Times New Roman"/>
      <family val="1"/>
    </font>
    <font>
      <sz val="13"/>
      <color indexed="18"/>
      <name val="Times New Roman"/>
      <family val="1"/>
    </font>
    <font>
      <i/>
      <sz val="12"/>
      <color rgb="FFFF0000"/>
      <name val="Times New Roman"/>
      <family val="1"/>
    </font>
    <font>
      <sz val="13"/>
      <color rgb="FFA0A0A0"/>
      <name val="Times New Roman"/>
      <family val="1"/>
    </font>
    <font>
      <sz val="12"/>
      <color theme="0" tint="-0.34998626667073579"/>
      <name val="Times New Roman"/>
      <family val="1"/>
    </font>
    <font>
      <b/>
      <sz val="13"/>
      <color rgb="FFFF0000"/>
      <name val="Times New Roman"/>
      <family val="1"/>
    </font>
    <font>
      <b/>
      <sz val="12"/>
      <color theme="0" tint="-0.34998626667073579"/>
      <name val="Times New Roman"/>
      <family val="1"/>
    </font>
    <font>
      <sz val="13"/>
      <color rgb="FFFF0000"/>
      <name val="Times New Roman"/>
      <family val="1"/>
    </font>
    <font>
      <sz val="13"/>
      <color rgb="FF0000FF"/>
      <name val="Times New Roman"/>
      <family val="1"/>
    </font>
    <font>
      <sz val="12"/>
      <color rgb="FF0000FF"/>
      <name val="Times New Roman"/>
      <family val="1"/>
    </font>
    <font>
      <b/>
      <sz val="12"/>
      <color rgb="FF0000FF"/>
      <name val="Times New Roman"/>
      <family val="1"/>
    </font>
    <font>
      <i/>
      <sz val="11"/>
      <color indexed="81"/>
      <name val="Tahoma"/>
      <family val="2"/>
    </font>
    <font>
      <i/>
      <u/>
      <sz val="11"/>
      <color indexed="81"/>
      <name val="Tahoma"/>
      <family val="2"/>
    </font>
    <font>
      <b/>
      <sz val="13"/>
      <color rgb="FF000000"/>
      <name val="Times New Roman"/>
      <family val="1"/>
    </font>
    <font>
      <i/>
      <sz val="12"/>
      <color rgb="FF0000FF"/>
      <name val="Times New Roman"/>
      <family val="1"/>
    </font>
    <font>
      <b/>
      <i/>
      <sz val="13"/>
      <color rgb="FFFF0000"/>
      <name val="Times New Roman"/>
      <family val="1"/>
    </font>
    <font>
      <i/>
      <sz val="12"/>
      <color theme="0" tint="-0.34998626667073579"/>
      <name val="Times New Roman"/>
      <family val="1"/>
    </font>
    <font>
      <i/>
      <sz val="13"/>
      <color indexed="12"/>
      <name val="Times New Roman"/>
      <family val="1"/>
    </font>
    <font>
      <i/>
      <sz val="13"/>
      <color rgb="FFFF0000"/>
      <name val="Times New Roman"/>
      <family val="1"/>
    </font>
    <font>
      <b/>
      <i/>
      <sz val="12"/>
      <color theme="0" tint="-0.34998626667073579"/>
      <name val="Times New Roman"/>
      <family val="1"/>
    </font>
    <font>
      <b/>
      <i/>
      <sz val="12"/>
      <name val="Times New Roman"/>
      <family val="1"/>
    </font>
    <font>
      <i/>
      <sz val="13"/>
      <color theme="0" tint="-0.34998626667073579"/>
      <name val="Times New Roman"/>
      <family val="1"/>
    </font>
    <font>
      <sz val="13"/>
      <color theme="0" tint="-0.34998626667073579"/>
      <name val="Times New Roman"/>
      <family val="1"/>
    </font>
    <font>
      <sz val="13"/>
      <color rgb="FF1903BD"/>
      <name val="Times New Roman"/>
      <family val="1"/>
    </font>
    <font>
      <b/>
      <sz val="18"/>
      <color rgb="FF0000FF"/>
      <name val="Times New Roman"/>
      <family val="1"/>
    </font>
    <font>
      <b/>
      <sz val="18"/>
      <name val="Times New Roman"/>
      <family val="1"/>
    </font>
    <font>
      <sz val="18"/>
      <name val="Times New Roman"/>
      <family val="1"/>
    </font>
    <font>
      <b/>
      <sz val="11"/>
      <color indexed="8"/>
      <name val="Arial"/>
      <family val="2"/>
      <charset val="163"/>
    </font>
    <font>
      <i/>
      <sz val="11"/>
      <name val="Times New Roman"/>
      <family val="1"/>
    </font>
    <font>
      <sz val="18"/>
      <color theme="1"/>
      <name val="Arial"/>
      <family val="2"/>
    </font>
    <font>
      <b/>
      <sz val="10"/>
      <name val="Times New Roman"/>
      <family val="1"/>
    </font>
    <font>
      <sz val="10"/>
      <color theme="1"/>
      <name val="Times New Roman"/>
      <family val="2"/>
      <charset val="163"/>
    </font>
    <font>
      <sz val="12"/>
      <color rgb="FFA0A0A0"/>
      <name val="Times New Roman"/>
      <family val="1"/>
    </font>
    <font>
      <i/>
      <sz val="10"/>
      <name val="Arial"/>
      <family val="2"/>
    </font>
    <font>
      <sz val="12"/>
      <color indexed="81"/>
      <name val="Tahoma"/>
      <family val="2"/>
    </font>
    <font>
      <b/>
      <sz val="13"/>
      <color theme="0" tint="-0.34998626667073579"/>
      <name val="Times New Roman"/>
      <family val="1"/>
    </font>
    <font>
      <b/>
      <sz val="13"/>
      <color rgb="FF0000CC"/>
      <name val="Times New Roman"/>
      <family val="1"/>
    </font>
    <font>
      <b/>
      <sz val="13"/>
      <color indexed="8"/>
      <name val="Times New Roman"/>
      <family val="1"/>
    </font>
    <font>
      <b/>
      <sz val="14"/>
      <name val="Times New Roman"/>
      <family val="1"/>
    </font>
    <font>
      <sz val="14"/>
      <name val="Segoe UI Emoji"/>
      <family val="2"/>
    </font>
    <font>
      <sz val="10"/>
      <name val="Segoe UI Emoji"/>
      <family val="2"/>
    </font>
    <font>
      <b/>
      <sz val="13"/>
      <color theme="1"/>
      <name val="Times New Roman"/>
      <family val="2"/>
      <charset val="163"/>
    </font>
    <font>
      <b/>
      <sz val="16"/>
      <name val="Times New Roman"/>
      <family val="1"/>
    </font>
    <font>
      <sz val="13"/>
      <color indexed="9"/>
      <name val="Times New Roman"/>
      <family val="1"/>
    </font>
    <font>
      <b/>
      <sz val="16"/>
      <name val="Arial"/>
      <family val="2"/>
    </font>
    <font>
      <sz val="16"/>
      <name val="Arial"/>
      <family val="2"/>
    </font>
    <font>
      <b/>
      <sz val="12"/>
      <color indexed="8"/>
      <name val="Times New Roman"/>
      <family val="1"/>
    </font>
    <font>
      <b/>
      <sz val="11"/>
      <color theme="1"/>
      <name val="Arial"/>
      <family val="2"/>
    </font>
    <font>
      <sz val="11"/>
      <color theme="1"/>
      <name val="Arial"/>
      <family val="2"/>
    </font>
    <font>
      <sz val="10"/>
      <name val="Times New Roman"/>
      <family val="2"/>
      <charset val="163"/>
    </font>
    <font>
      <sz val="11"/>
      <name val="Arial"/>
      <family val="2"/>
    </font>
    <font>
      <sz val="13"/>
      <color theme="3"/>
      <name val="Times New Roman"/>
      <family val="1"/>
    </font>
    <font>
      <sz val="11"/>
      <color theme="1"/>
      <name val="Times New Roman"/>
      <family val="2"/>
      <charset val="163"/>
    </font>
    <font>
      <i/>
      <sz val="13"/>
      <color rgb="FF0000FF"/>
      <name val="Times New Roman"/>
      <family val="1"/>
    </font>
    <font>
      <b/>
      <u/>
      <sz val="13"/>
      <name val="Times New Roman"/>
      <family val="1"/>
    </font>
    <font>
      <u/>
      <sz val="11"/>
      <color indexed="81"/>
      <name val="Tahoma"/>
      <family val="2"/>
    </font>
    <font>
      <u/>
      <sz val="12"/>
      <color rgb="FFFFFF00"/>
      <name val="Times New Roman"/>
      <family val="1"/>
    </font>
    <font>
      <b/>
      <sz val="18"/>
      <color theme="1"/>
      <name val="Times New Roman"/>
      <family val="1"/>
    </font>
    <font>
      <u/>
      <sz val="13"/>
      <color theme="10"/>
      <name val="Times New Roman"/>
      <family val="1"/>
    </font>
    <font>
      <b/>
      <u/>
      <sz val="13"/>
      <color rgb="FF0000FF"/>
      <name val="Times New Roman"/>
      <family val="1"/>
    </font>
    <font>
      <sz val="13"/>
      <name val="Segoe UI Emoji"/>
      <family val="2"/>
    </font>
    <font>
      <sz val="11"/>
      <color indexed="8"/>
      <name val="Arial"/>
      <family val="2"/>
    </font>
    <font>
      <sz val="10"/>
      <color indexed="8"/>
      <name val="Arial"/>
      <family val="2"/>
    </font>
    <font>
      <sz val="12"/>
      <color indexed="9"/>
      <name val="Times New Roman"/>
      <family val="1"/>
    </font>
    <font>
      <b/>
      <sz val="12"/>
      <color theme="1"/>
      <name val="Times New Roman"/>
      <family val="1"/>
    </font>
    <font>
      <b/>
      <sz val="11"/>
      <color theme="1"/>
      <name val="Times New Roman"/>
      <family val="1"/>
    </font>
    <font>
      <b/>
      <sz val="18"/>
      <name val="Arial"/>
      <family val="2"/>
    </font>
    <font>
      <sz val="14"/>
      <name val="Times New Roman"/>
      <family val="1"/>
    </font>
    <font>
      <sz val="12"/>
      <color theme="1" tint="0.24994659260841701"/>
      <name val="Times New Roman"/>
      <family val="1"/>
    </font>
    <font>
      <sz val="8"/>
      <color theme="1" tint="0.24994659260841701"/>
      <name val="Times New Roman"/>
      <family val="1"/>
    </font>
    <font>
      <b/>
      <sz val="12"/>
      <color theme="7"/>
      <name val="Times New Roman"/>
      <family val="1"/>
    </font>
    <font>
      <b/>
      <sz val="13"/>
      <color theme="1" tint="0.24994659260841701"/>
      <name val="Times New Roman"/>
      <family val="1"/>
    </font>
    <font>
      <sz val="13"/>
      <color theme="1" tint="0.24994659260841701"/>
      <name val="Times New Roman"/>
      <family val="1"/>
    </font>
    <font>
      <b/>
      <sz val="13"/>
      <color theme="7"/>
      <name val="Times New Roman"/>
      <family val="1"/>
    </font>
    <font>
      <b/>
      <sz val="8"/>
      <name val="Arial"/>
      <family val="2"/>
    </font>
    <font>
      <b/>
      <sz val="10"/>
      <color theme="1" tint="0.499984740745262"/>
      <name val="Arial"/>
      <family val="2"/>
    </font>
    <font>
      <sz val="10"/>
      <color theme="1" tint="0.24994659260841701"/>
      <name val="Arial"/>
      <family val="2"/>
    </font>
    <font>
      <b/>
      <sz val="8"/>
      <color theme="1" tint="0.499984740745262"/>
      <name val="Arial"/>
      <family val="2"/>
    </font>
    <font>
      <sz val="8"/>
      <color theme="1" tint="0.24994659260841701"/>
      <name val="Arial"/>
      <family val="2"/>
    </font>
    <font>
      <sz val="8"/>
      <color theme="1"/>
      <name val="Arial"/>
      <family val="2"/>
    </font>
    <font>
      <sz val="5"/>
      <color rgb="FFA0A0A0"/>
      <name val="Times New Roman"/>
      <family val="1"/>
    </font>
    <font>
      <sz val="8"/>
      <color rgb="FF000000"/>
      <name val="Tahoma"/>
      <family val="2"/>
    </font>
    <font>
      <b/>
      <sz val="11"/>
      <color theme="0"/>
      <name val="Times New Roman"/>
      <family val="1"/>
    </font>
    <font>
      <b/>
      <sz val="22"/>
      <color theme="1"/>
      <name val="Times New Roman"/>
      <family val="1"/>
    </font>
    <font>
      <b/>
      <sz val="20"/>
      <color theme="1"/>
      <name val="Times New Roman"/>
      <family val="1"/>
    </font>
    <font>
      <sz val="14"/>
      <color theme="1"/>
      <name val="Times New Roman"/>
      <family val="1"/>
    </font>
    <font>
      <b/>
      <sz val="14"/>
      <color rgb="FF000000"/>
      <name val="Times New Roman"/>
      <family val="1"/>
    </font>
    <font>
      <sz val="14"/>
      <color theme="1"/>
      <name val="Calibri"/>
      <family val="2"/>
      <scheme val="minor"/>
    </font>
    <font>
      <b/>
      <sz val="14"/>
      <color theme="1"/>
      <name val="Times New Roman"/>
      <family val="1"/>
    </font>
    <font>
      <sz val="14"/>
      <color rgb="FFFF0000"/>
      <name val="Times New Roman"/>
      <family val="1"/>
    </font>
    <font>
      <i/>
      <sz val="14"/>
      <name val="Times New Roman"/>
      <family val="1"/>
    </font>
    <font>
      <sz val="14"/>
      <color indexed="12"/>
      <name val="Times New Roman"/>
      <family val="1"/>
    </font>
    <font>
      <sz val="14"/>
      <color rgb="FF0000FF"/>
      <name val="Times New Roman"/>
      <family val="1"/>
    </font>
    <font>
      <b/>
      <sz val="11"/>
      <name val="Arial"/>
      <family val="2"/>
      <charset val="163"/>
    </font>
    <font>
      <sz val="11"/>
      <name val="Times New Roman"/>
      <family val="2"/>
      <charset val="163"/>
    </font>
    <font>
      <sz val="18"/>
      <color theme="1"/>
      <name val="Times New Roman"/>
      <family val="2"/>
      <charset val="163"/>
    </font>
    <font>
      <b/>
      <sz val="11"/>
      <color theme="1"/>
      <name val="Times New Roman"/>
      <family val="2"/>
      <charset val="163"/>
    </font>
    <font>
      <sz val="15"/>
      <name val="Times New Roman"/>
      <family val="1"/>
    </font>
    <font>
      <sz val="13"/>
      <name val="Times New Roman"/>
      <family val="2"/>
      <charset val="163"/>
    </font>
    <font>
      <u/>
      <sz val="13"/>
      <name val="Times New Roman"/>
      <family val="1"/>
    </font>
    <font>
      <sz val="12"/>
      <color rgb="FFC00000"/>
      <name val="Times New Roman"/>
      <family val="1"/>
    </font>
    <font>
      <sz val="13"/>
      <color rgb="FFC00000"/>
      <name val="Times New Roman"/>
      <family val="1"/>
    </font>
    <font>
      <b/>
      <sz val="12"/>
      <color rgb="FFFF0000"/>
      <name val="Times New Roman"/>
      <family val="1"/>
    </font>
    <font>
      <sz val="11"/>
      <color rgb="FF0000FF"/>
      <name val="Arial"/>
      <family val="2"/>
    </font>
    <font>
      <sz val="13"/>
      <name val=".VnTime"/>
      <family val="2"/>
    </font>
    <font>
      <b/>
      <sz val="16"/>
      <color theme="0"/>
      <name val="Times New Roman"/>
      <family val="1"/>
    </font>
    <font>
      <b/>
      <sz val="18"/>
      <color indexed="12"/>
      <name val="Times New Roman"/>
      <family val="1"/>
    </font>
    <font>
      <sz val="11"/>
      <color rgb="FFC00000"/>
      <name val="Times New Roman"/>
      <family val="1"/>
    </font>
    <font>
      <sz val="13"/>
      <color rgb="FFC00000"/>
      <name val="Times New Roman"/>
      <family val="2"/>
      <charset val="163"/>
    </font>
    <font>
      <sz val="13"/>
      <color theme="1"/>
      <name val="Times New Roman"/>
      <family val="1"/>
      <charset val="163"/>
    </font>
    <font>
      <sz val="18"/>
      <color theme="1"/>
      <name val="Times New Roman"/>
      <family val="1"/>
    </font>
    <font>
      <sz val="12"/>
      <color theme="1"/>
      <name val="Times New Roman"/>
      <family val="2"/>
      <charset val="163"/>
    </font>
    <font>
      <sz val="13"/>
      <color indexed="16"/>
      <name val="Times New Roman"/>
      <family val="1"/>
    </font>
    <font>
      <b/>
      <sz val="13"/>
      <color indexed="16"/>
      <name val="Times New Roman"/>
      <family val="1"/>
    </font>
    <font>
      <sz val="13"/>
      <color theme="1" tint="0.34998626667073579"/>
      <name val="Times New Roman"/>
      <family val="1"/>
    </font>
    <font>
      <b/>
      <sz val="12"/>
      <color rgb="FF000000"/>
      <name val="Times New Roman"/>
      <family val="1"/>
    </font>
    <font>
      <sz val="12"/>
      <color rgb="FF000000"/>
      <name val="Times New Roman"/>
      <family val="1"/>
    </font>
    <font>
      <sz val="16"/>
      <color theme="1"/>
      <name val="Times New Roman"/>
      <family val="1"/>
    </font>
    <font>
      <b/>
      <sz val="9"/>
      <color theme="1"/>
      <name val="Arial"/>
      <family val="2"/>
    </font>
    <font>
      <b/>
      <sz val="14"/>
      <color indexed="8"/>
      <name val="Times New Roman"/>
      <family val="1"/>
    </font>
    <font>
      <u/>
      <sz val="13"/>
      <color rgb="FFFFFF00"/>
      <name val="Times New Roman"/>
      <family val="1"/>
    </font>
    <font>
      <sz val="10"/>
      <color rgb="FF0000FF"/>
      <name val="Arial"/>
      <family val="2"/>
    </font>
    <font>
      <sz val="13"/>
      <color rgb="FF0000FF"/>
      <name val="Times New Roman"/>
      <family val="2"/>
      <charset val="163"/>
    </font>
    <font>
      <b/>
      <sz val="10"/>
      <color theme="0"/>
      <name val="Arial"/>
      <family val="2"/>
    </font>
    <font>
      <i/>
      <sz val="13"/>
      <color theme="1"/>
      <name val="Times New Roman"/>
      <family val="1"/>
    </font>
    <font>
      <u/>
      <sz val="13"/>
      <color theme="10"/>
      <name val="Times New Roman"/>
      <family val="2"/>
      <charset val="163"/>
    </font>
    <font>
      <b/>
      <sz val="12"/>
      <name val="Arial"/>
      <family val="2"/>
    </font>
    <font>
      <b/>
      <sz val="12"/>
      <color indexed="16"/>
      <name val="Times New Roman"/>
      <family val="1"/>
    </font>
    <font>
      <sz val="12"/>
      <color indexed="16"/>
      <name val="Times New Roman"/>
      <family val="1"/>
    </font>
    <font>
      <u/>
      <sz val="13"/>
      <color theme="1"/>
      <name val="Times New Roman"/>
      <family val="1"/>
    </font>
    <font>
      <b/>
      <sz val="13"/>
      <color indexed="60"/>
      <name val="Times New Roman"/>
      <family val="1"/>
    </font>
    <font>
      <b/>
      <sz val="18"/>
      <color theme="1" tint="0.24994659260841701"/>
      <name val="Times New Roman"/>
      <family val="1"/>
    </font>
    <font>
      <b/>
      <u/>
      <sz val="13"/>
      <color theme="10"/>
      <name val="Times New Roman"/>
      <family val="1"/>
    </font>
    <font>
      <sz val="13"/>
      <color theme="10"/>
      <name val="Times New Roman"/>
      <family val="1"/>
    </font>
    <font>
      <i/>
      <sz val="10"/>
      <name val="Times New Roman"/>
      <family val="1"/>
    </font>
    <font>
      <i/>
      <sz val="10"/>
      <color theme="1"/>
      <name val="Times New Roman"/>
      <family val="1"/>
    </font>
    <font>
      <b/>
      <sz val="11"/>
      <name val="Times New Roman"/>
      <family val="1"/>
    </font>
    <font>
      <b/>
      <sz val="10"/>
      <name val="Segoe UI Emoji"/>
      <family val="2"/>
    </font>
    <font>
      <sz val="10"/>
      <color theme="1"/>
      <name val="Segoe UI Emoji"/>
      <family val="2"/>
    </font>
    <font>
      <b/>
      <sz val="10"/>
      <color indexed="8"/>
      <name val="Times New Roman"/>
      <family val="1"/>
    </font>
    <font>
      <sz val="10"/>
      <color indexed="8"/>
      <name val="Times New Roman"/>
      <family val="1"/>
    </font>
    <font>
      <b/>
      <u/>
      <sz val="14"/>
      <color rgb="FFFF0000"/>
      <name val="Times New Roman"/>
      <family val="1"/>
    </font>
    <font>
      <b/>
      <sz val="14"/>
      <color theme="5" tint="-0.249977111117893"/>
      <name val="Times New Roman"/>
      <family val="1"/>
    </font>
    <font>
      <b/>
      <sz val="14"/>
      <color rgb="FF0000FF"/>
      <name val="Times New Roman"/>
      <family val="1"/>
    </font>
    <font>
      <b/>
      <sz val="13"/>
      <color theme="9" tint="-0.499984740745262"/>
      <name val="Times New Roman"/>
      <family val="1"/>
    </font>
    <font>
      <b/>
      <u/>
      <sz val="14"/>
      <color rgb="FF7030A0"/>
      <name val="Times New Roman"/>
      <family val="1"/>
    </font>
    <font>
      <b/>
      <sz val="11"/>
      <color indexed="81"/>
      <name val="Tahoma"/>
      <family val="2"/>
    </font>
    <font>
      <b/>
      <sz val="14"/>
      <color theme="1"/>
      <name val="Times New Roman"/>
      <family val="2"/>
      <charset val="163"/>
    </font>
    <font>
      <b/>
      <sz val="14"/>
      <color rgb="FF0000FF"/>
      <name val="Times New Roman"/>
      <family val="2"/>
      <charset val="163"/>
    </font>
    <font>
      <b/>
      <sz val="12"/>
      <color indexed="81"/>
      <name val="Tahoma"/>
      <family val="2"/>
    </font>
    <font>
      <b/>
      <u/>
      <sz val="12"/>
      <color indexed="81"/>
      <name val="Tahoma"/>
      <family val="2"/>
    </font>
    <font>
      <b/>
      <sz val="14"/>
      <color rgb="FFFF0000"/>
      <name val="Times New Roman"/>
      <family val="1"/>
    </font>
    <font>
      <b/>
      <sz val="13"/>
      <color theme="5" tint="-0.249977111117893"/>
      <name val="Times New Roman"/>
      <family val="1"/>
    </font>
    <font>
      <sz val="13"/>
      <color theme="10"/>
      <name val="Times New Roman"/>
      <family val="2"/>
      <charset val="163"/>
    </font>
    <font>
      <b/>
      <sz val="13"/>
      <color theme="10"/>
      <name val="Times New Roman"/>
      <family val="2"/>
      <charset val="163"/>
    </font>
    <font>
      <b/>
      <sz val="20"/>
      <color rgb="FFFF0000"/>
      <name val="Times New Roman"/>
      <family val="1"/>
    </font>
    <font>
      <b/>
      <sz val="14"/>
      <color indexed="81"/>
      <name val="Tahoma"/>
      <family val="2"/>
    </font>
    <font>
      <sz val="22"/>
      <color rgb="FFFF0000"/>
      <name val="Times New Roman"/>
      <family val="1"/>
    </font>
    <font>
      <sz val="14"/>
      <color indexed="81"/>
      <name val="Tahoma"/>
      <family val="2"/>
    </font>
    <font>
      <b/>
      <sz val="18"/>
      <color theme="0"/>
      <name val="Times New Roman"/>
      <family val="1"/>
    </font>
    <font>
      <sz val="10"/>
      <color rgb="FF000000"/>
      <name val="Times New Roman"/>
      <family val="1"/>
    </font>
    <font>
      <sz val="12"/>
      <color indexed="8"/>
      <name val="Times New Roman"/>
      <family val="1"/>
    </font>
    <font>
      <sz val="13"/>
      <color rgb="FFFFFFFF"/>
      <name val="Times New Roman"/>
      <family val="1"/>
    </font>
  </fonts>
  <fills count="44">
    <fill>
      <patternFill patternType="none"/>
    </fill>
    <fill>
      <patternFill patternType="gray125"/>
    </fill>
    <fill>
      <patternFill patternType="solid">
        <fgColor theme="0" tint="-0.14999847407452621"/>
        <bgColor indexed="64"/>
      </patternFill>
    </fill>
    <fill>
      <patternFill patternType="solid">
        <fgColor rgb="FFFFFF99"/>
        <bgColor indexed="64"/>
      </patternFill>
    </fill>
    <fill>
      <patternFill patternType="solid">
        <fgColor rgb="FF0070C0"/>
        <bgColor indexed="64"/>
      </patternFill>
    </fill>
    <fill>
      <patternFill patternType="solid">
        <fgColor rgb="FFFFFF66"/>
        <bgColor indexed="64"/>
      </patternFill>
    </fill>
    <fill>
      <patternFill patternType="solid">
        <fgColor rgb="FF99FF99"/>
        <bgColor indexed="64"/>
      </patternFill>
    </fill>
    <fill>
      <patternFill patternType="solid">
        <fgColor rgb="FF66CCFF"/>
        <bgColor indexed="64"/>
      </patternFill>
    </fill>
    <fill>
      <patternFill patternType="solid">
        <fgColor rgb="FFFF9933"/>
        <bgColor indexed="64"/>
      </patternFill>
    </fill>
    <fill>
      <patternFill patternType="solid">
        <fgColor rgb="FFCCFFCC"/>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indexed="42"/>
        <bgColor indexed="64"/>
      </patternFill>
    </fill>
    <fill>
      <patternFill patternType="solid">
        <fgColor indexed="9"/>
        <bgColor indexed="64"/>
      </patternFill>
    </fill>
    <fill>
      <patternFill patternType="solid">
        <fgColor rgb="FFFFFFFF"/>
        <bgColor indexed="64"/>
      </patternFill>
    </fill>
    <fill>
      <patternFill patternType="solid">
        <fgColor theme="2"/>
        <bgColor indexed="64"/>
      </patternFill>
    </fill>
    <fill>
      <patternFill patternType="solid">
        <fgColor rgb="FFFFFF00"/>
        <bgColor indexed="64"/>
      </patternFill>
    </fill>
    <fill>
      <patternFill patternType="solid">
        <fgColor rgb="FFFF7C80"/>
        <bgColor indexed="64"/>
      </patternFill>
    </fill>
    <fill>
      <patternFill patternType="solid">
        <fgColor indexed="43"/>
        <bgColor indexed="64"/>
      </patternFill>
    </fill>
    <fill>
      <patternFill patternType="solid">
        <fgColor rgb="FFCCCCFF"/>
        <bgColor indexed="64"/>
      </patternFill>
    </fill>
    <fill>
      <patternFill patternType="solid">
        <fgColor rgb="FFE1E1E1"/>
        <bgColor indexed="64"/>
      </patternFill>
    </fill>
    <fill>
      <patternFill patternType="solid">
        <fgColor rgb="FFD9D9D9"/>
        <bgColor indexed="64"/>
      </patternFill>
    </fill>
    <fill>
      <patternFill patternType="solid">
        <fgColor rgb="FFFFC000"/>
        <bgColor indexed="64"/>
      </patternFill>
    </fill>
    <fill>
      <patternFill patternType="solid">
        <fgColor rgb="FF66FF99"/>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rgb="FFA0A0A0"/>
        <bgColor indexed="64"/>
      </patternFill>
    </fill>
    <fill>
      <patternFill patternType="solid">
        <fgColor rgb="FF00B050"/>
        <bgColor indexed="64"/>
      </patternFill>
    </fill>
    <fill>
      <patternFill patternType="solid">
        <fgColor theme="3" tint="0.59999389629810485"/>
        <bgColor indexed="64"/>
      </patternFill>
    </fill>
    <fill>
      <patternFill patternType="solid">
        <fgColor theme="8" tint="0.59999389629810485"/>
        <bgColor indexed="64"/>
      </patternFill>
    </fill>
    <fill>
      <patternFill patternType="solid">
        <fgColor rgb="FF0066CC"/>
        <bgColor indexed="64"/>
      </patternFill>
    </fill>
    <fill>
      <patternFill patternType="solid">
        <fgColor rgb="FFC00000"/>
        <bgColor indexed="64"/>
      </patternFill>
    </fill>
    <fill>
      <patternFill patternType="solid">
        <fgColor theme="1" tint="0.34998626667073579"/>
        <bgColor indexed="64"/>
      </patternFill>
    </fill>
    <fill>
      <patternFill patternType="solid">
        <fgColor rgb="FFBFBFBF"/>
        <bgColor indexed="64"/>
      </patternFill>
    </fill>
    <fill>
      <patternFill patternType="solid">
        <fgColor rgb="FF92CDDC"/>
        <bgColor indexed="64"/>
      </patternFill>
    </fill>
    <fill>
      <patternFill patternType="solid">
        <fgColor rgb="FFFCD5B4"/>
        <bgColor indexed="64"/>
      </patternFill>
    </fill>
    <fill>
      <patternFill patternType="solid">
        <fgColor rgb="FF8BE1FF"/>
        <bgColor indexed="64"/>
      </patternFill>
    </fill>
    <fill>
      <patternFill patternType="solid">
        <fgColor theme="6" tint="0.59999389629810485"/>
        <bgColor indexed="64"/>
      </patternFill>
    </fill>
    <fill>
      <patternFill patternType="solid">
        <fgColor rgb="FFFFFFCC"/>
        <bgColor indexed="64"/>
      </patternFill>
    </fill>
    <fill>
      <patternFill patternType="solid">
        <fgColor rgb="FFD20000"/>
        <bgColor indexed="64"/>
      </patternFill>
    </fill>
    <fill>
      <patternFill patternType="solid">
        <fgColor rgb="FFD3D3D3"/>
        <bgColor indexed="64"/>
      </patternFill>
    </fill>
  </fills>
  <borders count="184">
    <border>
      <left/>
      <right/>
      <top/>
      <bottom/>
      <diagonal/>
    </border>
    <border>
      <left style="double">
        <color rgb="FF0070C0"/>
      </left>
      <right style="double">
        <color rgb="FF0070C0"/>
      </right>
      <top/>
      <bottom/>
      <diagonal/>
    </border>
    <border>
      <left/>
      <right/>
      <top style="hair">
        <color indexed="64"/>
      </top>
      <bottom style="hair">
        <color indexed="64"/>
      </bottom>
      <diagonal/>
    </border>
    <border>
      <left style="double">
        <color rgb="FF0070C0"/>
      </left>
      <right/>
      <top style="double">
        <color rgb="FF0070C0"/>
      </top>
      <bottom/>
      <diagonal/>
    </border>
    <border>
      <left style="double">
        <color rgb="FF0070C0"/>
      </left>
      <right style="double">
        <color rgb="FF0070C0"/>
      </right>
      <top style="double">
        <color rgb="FF0070C0"/>
      </top>
      <bottom/>
      <diagonal/>
    </border>
    <border>
      <left/>
      <right/>
      <top style="double">
        <color rgb="FF0070C0"/>
      </top>
      <bottom/>
      <diagonal/>
    </border>
    <border>
      <left/>
      <right style="double">
        <color rgb="FF0070C0"/>
      </right>
      <top style="double">
        <color rgb="FF0070C0"/>
      </top>
      <bottom/>
      <diagonal/>
    </border>
    <border>
      <left style="double">
        <color rgb="FF0070C0"/>
      </left>
      <right/>
      <top style="thin">
        <color rgb="FF0070C0"/>
      </top>
      <bottom style="thin">
        <color rgb="FF0070C0"/>
      </bottom>
      <diagonal/>
    </border>
    <border>
      <left style="double">
        <color rgb="FF0070C0"/>
      </left>
      <right style="double">
        <color rgb="FF0070C0"/>
      </right>
      <top style="thin">
        <color rgb="FF0070C0"/>
      </top>
      <bottom style="thin">
        <color rgb="FF0070C0"/>
      </bottom>
      <diagonal/>
    </border>
    <border>
      <left/>
      <right/>
      <top style="thin">
        <color rgb="FF0070C0"/>
      </top>
      <bottom style="thin">
        <color rgb="FF0070C0"/>
      </bottom>
      <diagonal/>
    </border>
    <border>
      <left/>
      <right style="double">
        <color rgb="FF0070C0"/>
      </right>
      <top style="thin">
        <color rgb="FF0070C0"/>
      </top>
      <bottom style="thin">
        <color rgb="FF0070C0"/>
      </bottom>
      <diagonal/>
    </border>
    <border>
      <left style="double">
        <color rgb="FF0070C0"/>
      </left>
      <right/>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double">
        <color indexed="64"/>
      </top>
      <bottom style="hair">
        <color indexed="64"/>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bottom style="hair">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auto="1"/>
      </top>
      <bottom style="hair">
        <color auto="1"/>
      </bottom>
      <diagonal/>
    </border>
    <border>
      <left style="thin">
        <color indexed="64"/>
      </left>
      <right style="thin">
        <color indexed="64"/>
      </right>
      <top style="thin">
        <color indexed="64"/>
      </top>
      <bottom style="hair">
        <color auto="1"/>
      </bottom>
      <diagonal/>
    </border>
    <border>
      <left style="thin">
        <color indexed="64"/>
      </left>
      <right style="thin">
        <color indexed="64"/>
      </right>
      <top style="hair">
        <color auto="1"/>
      </top>
      <bottom style="thin">
        <color indexed="64"/>
      </bottom>
      <diagonal/>
    </border>
    <border>
      <left style="double">
        <color rgb="FF0070C0"/>
      </left>
      <right/>
      <top style="thin">
        <color rgb="FF0070C0"/>
      </top>
      <bottom style="hair">
        <color rgb="FF0070C0"/>
      </bottom>
      <diagonal/>
    </border>
    <border>
      <left style="double">
        <color rgb="FF0070C0"/>
      </left>
      <right style="double">
        <color rgb="FF0070C0"/>
      </right>
      <top style="thin">
        <color rgb="FF0070C0"/>
      </top>
      <bottom style="hair">
        <color rgb="FF0070C0"/>
      </bottom>
      <diagonal/>
    </border>
    <border>
      <left/>
      <right/>
      <top style="thin">
        <color rgb="FF0070C0"/>
      </top>
      <bottom style="hair">
        <color rgb="FF0070C0"/>
      </bottom>
      <diagonal/>
    </border>
    <border>
      <left/>
      <right style="double">
        <color rgb="FF0070C0"/>
      </right>
      <top style="thin">
        <color rgb="FF0070C0"/>
      </top>
      <bottom style="hair">
        <color rgb="FF0070C0"/>
      </bottom>
      <diagonal/>
    </border>
    <border>
      <left style="double">
        <color rgb="FF0070C0"/>
      </left>
      <right/>
      <top style="hair">
        <color rgb="FF0070C0"/>
      </top>
      <bottom style="hair">
        <color rgb="FF0070C0"/>
      </bottom>
      <diagonal/>
    </border>
    <border>
      <left style="double">
        <color rgb="FF0070C0"/>
      </left>
      <right style="double">
        <color rgb="FF0070C0"/>
      </right>
      <top style="hair">
        <color rgb="FF0070C0"/>
      </top>
      <bottom style="hair">
        <color rgb="FF0070C0"/>
      </bottom>
      <diagonal/>
    </border>
    <border>
      <left/>
      <right/>
      <top style="hair">
        <color rgb="FF0070C0"/>
      </top>
      <bottom style="hair">
        <color rgb="FF0070C0"/>
      </bottom>
      <diagonal/>
    </border>
    <border>
      <left/>
      <right style="double">
        <color rgb="FF0070C0"/>
      </right>
      <top style="hair">
        <color rgb="FF0070C0"/>
      </top>
      <bottom style="hair">
        <color rgb="FF0070C0"/>
      </bottom>
      <diagonal/>
    </border>
    <border>
      <left style="double">
        <color rgb="FF0070C0"/>
      </left>
      <right/>
      <top style="hair">
        <color rgb="FF0070C0"/>
      </top>
      <bottom style="thin">
        <color rgb="FF0070C0"/>
      </bottom>
      <diagonal/>
    </border>
    <border>
      <left style="double">
        <color rgb="FF0070C0"/>
      </left>
      <right style="double">
        <color rgb="FF0070C0"/>
      </right>
      <top style="hair">
        <color rgb="FF0070C0"/>
      </top>
      <bottom style="thin">
        <color rgb="FF0070C0"/>
      </bottom>
      <diagonal/>
    </border>
    <border>
      <left/>
      <right/>
      <top style="hair">
        <color rgb="FF0070C0"/>
      </top>
      <bottom style="thin">
        <color rgb="FF0070C0"/>
      </bottom>
      <diagonal/>
    </border>
    <border>
      <left/>
      <right style="double">
        <color rgb="FF0070C0"/>
      </right>
      <top style="hair">
        <color rgb="FF0070C0"/>
      </top>
      <bottom style="thin">
        <color rgb="FF0070C0"/>
      </bottom>
      <diagonal/>
    </border>
    <border>
      <left style="double">
        <color rgb="FF0070C0"/>
      </left>
      <right/>
      <top style="double">
        <color rgb="FF0070C0"/>
      </top>
      <bottom style="hair">
        <color rgb="FF0070C0"/>
      </bottom>
      <diagonal/>
    </border>
    <border>
      <left style="double">
        <color rgb="FF0070C0"/>
      </left>
      <right style="double">
        <color rgb="FF0070C0"/>
      </right>
      <top style="double">
        <color rgb="FF0070C0"/>
      </top>
      <bottom style="hair">
        <color rgb="FF0070C0"/>
      </bottom>
      <diagonal/>
    </border>
    <border>
      <left/>
      <right/>
      <top style="double">
        <color rgb="FF0070C0"/>
      </top>
      <bottom style="hair">
        <color rgb="FF0070C0"/>
      </bottom>
      <diagonal/>
    </border>
    <border>
      <left/>
      <right style="double">
        <color rgb="FF0070C0"/>
      </right>
      <top style="double">
        <color rgb="FF0070C0"/>
      </top>
      <bottom style="hair">
        <color rgb="FF0070C0"/>
      </bottom>
      <diagonal/>
    </border>
    <border>
      <left style="double">
        <color rgb="FF0070C0"/>
      </left>
      <right/>
      <top style="hair">
        <color rgb="FF0070C0"/>
      </top>
      <bottom style="double">
        <color rgb="FF0070C0"/>
      </bottom>
      <diagonal/>
    </border>
    <border>
      <left style="double">
        <color rgb="FF0070C0"/>
      </left>
      <right style="double">
        <color rgb="FF0070C0"/>
      </right>
      <top style="hair">
        <color rgb="FF0070C0"/>
      </top>
      <bottom style="double">
        <color rgb="FF0070C0"/>
      </bottom>
      <diagonal/>
    </border>
    <border>
      <left/>
      <right/>
      <top style="hair">
        <color rgb="FF0070C0"/>
      </top>
      <bottom style="double">
        <color rgb="FF0070C0"/>
      </bottom>
      <diagonal/>
    </border>
    <border>
      <left/>
      <right style="double">
        <color rgb="FF0070C0"/>
      </right>
      <top style="hair">
        <color rgb="FF0070C0"/>
      </top>
      <bottom style="double">
        <color rgb="FF0070C0"/>
      </bottom>
      <diagonal/>
    </border>
    <border>
      <left style="double">
        <color rgb="FF0070C0"/>
      </left>
      <right/>
      <top style="thin">
        <color rgb="FF0070C0"/>
      </top>
      <bottom/>
      <diagonal/>
    </border>
    <border>
      <left style="double">
        <color rgb="FF0070C0"/>
      </left>
      <right style="double">
        <color rgb="FF0070C0"/>
      </right>
      <top style="thin">
        <color rgb="FF0070C0"/>
      </top>
      <bottom/>
      <diagonal/>
    </border>
    <border>
      <left/>
      <right/>
      <top style="thin">
        <color rgb="FF0070C0"/>
      </top>
      <bottom/>
      <diagonal/>
    </border>
    <border>
      <left/>
      <right style="double">
        <color rgb="FF0070C0"/>
      </right>
      <top style="thin">
        <color rgb="FF0070C0"/>
      </top>
      <bottom/>
      <diagonal/>
    </border>
    <border>
      <left/>
      <right style="double">
        <color rgb="FF0070C0"/>
      </right>
      <top/>
      <bottom/>
      <diagonal/>
    </border>
    <border>
      <left/>
      <right/>
      <top style="thin">
        <color indexed="64"/>
      </top>
      <bottom/>
      <diagonal/>
    </border>
    <border>
      <left/>
      <right style="thin">
        <color indexed="64"/>
      </right>
      <top style="thin">
        <color indexed="64"/>
      </top>
      <bottom/>
      <diagonal/>
    </border>
    <border>
      <left style="thin">
        <color auto="1"/>
      </left>
      <right/>
      <top/>
      <bottom style="thin">
        <color auto="1"/>
      </bottom>
      <diagonal/>
    </border>
    <border>
      <left/>
      <right style="thin">
        <color auto="1"/>
      </right>
      <top/>
      <bottom style="thin">
        <color auto="1"/>
      </bottom>
      <diagonal/>
    </border>
    <border>
      <left style="thin">
        <color indexed="64"/>
      </left>
      <right/>
      <top style="hair">
        <color auto="1"/>
      </top>
      <bottom style="hair">
        <color auto="1"/>
      </bottom>
      <diagonal/>
    </border>
    <border>
      <left/>
      <right style="thin">
        <color indexed="64"/>
      </right>
      <top style="hair">
        <color auto="1"/>
      </top>
      <bottom style="hair">
        <color auto="1"/>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style="thin">
        <color indexed="64"/>
      </right>
      <top style="thin">
        <color indexed="64"/>
      </top>
      <bottom style="hair">
        <color auto="1"/>
      </bottom>
      <diagonal/>
    </border>
    <border>
      <left style="thin">
        <color indexed="64"/>
      </left>
      <right/>
      <top style="hair">
        <color auto="1"/>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style="thin">
        <color indexed="64"/>
      </left>
      <right/>
      <top/>
      <bottom style="hair">
        <color auto="1"/>
      </bottom>
      <diagonal/>
    </border>
    <border>
      <left/>
      <right/>
      <top/>
      <bottom style="hair">
        <color auto="1"/>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style="thin">
        <color indexed="64"/>
      </left>
      <right/>
      <top/>
      <bottom/>
      <diagonal/>
    </border>
    <border>
      <left/>
      <right style="thin">
        <color indexed="64"/>
      </right>
      <top/>
      <bottom/>
      <diagonal/>
    </border>
    <border diagonalDown="1">
      <left style="thin">
        <color auto="1"/>
      </left>
      <right/>
      <top style="thin">
        <color auto="1"/>
      </top>
      <bottom style="thin">
        <color auto="1"/>
      </bottom>
      <diagonal style="thin">
        <color auto="1"/>
      </diagonal>
    </border>
    <border diagonalDown="1">
      <left/>
      <right style="thin">
        <color auto="1"/>
      </right>
      <top style="thin">
        <color auto="1"/>
      </top>
      <bottom style="thin">
        <color auto="1"/>
      </bottom>
      <diagonal style="thin">
        <color auto="1"/>
      </diagonal>
    </border>
    <border>
      <left style="thin">
        <color rgb="FF000000"/>
      </left>
      <right style="thin">
        <color rgb="FF000000"/>
      </right>
      <top style="thin">
        <color auto="1"/>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rgb="FF000000"/>
      </bottom>
      <diagonal/>
    </border>
    <border>
      <left style="double">
        <color rgb="FF0070C0"/>
      </left>
      <right/>
      <top style="double">
        <color rgb="FF0070C0"/>
      </top>
      <bottom style="double">
        <color rgb="FF0070C0"/>
      </bottom>
      <diagonal/>
    </border>
    <border>
      <left/>
      <right/>
      <top style="double">
        <color rgb="FF0070C0"/>
      </top>
      <bottom style="double">
        <color rgb="FF0070C0"/>
      </bottom>
      <diagonal/>
    </border>
    <border>
      <left/>
      <right style="double">
        <color rgb="FF0070C0"/>
      </right>
      <top style="double">
        <color rgb="FF0070C0"/>
      </top>
      <bottom style="double">
        <color rgb="FF0070C0"/>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style="thin">
        <color auto="1"/>
      </top>
      <bottom style="hair">
        <color auto="1"/>
      </bottom>
      <diagonal/>
    </border>
    <border>
      <left style="thin">
        <color indexed="64"/>
      </left>
      <right style="double">
        <color indexed="64"/>
      </right>
      <top style="hair">
        <color auto="1"/>
      </top>
      <bottom style="hair">
        <color auto="1"/>
      </bottom>
      <diagonal/>
    </border>
    <border>
      <left style="thin">
        <color indexed="64"/>
      </left>
      <right style="double">
        <color indexed="64"/>
      </right>
      <top style="hair">
        <color auto="1"/>
      </top>
      <bottom style="thin">
        <color auto="1"/>
      </bottom>
      <diagonal/>
    </border>
    <border>
      <left style="thin">
        <color indexed="64"/>
      </left>
      <right style="double">
        <color indexed="64"/>
      </right>
      <top/>
      <bottom style="thin">
        <color auto="1"/>
      </bottom>
      <diagonal/>
    </border>
    <border>
      <left/>
      <right style="thin">
        <color indexed="64"/>
      </right>
      <top/>
      <bottom style="hair">
        <color indexed="64"/>
      </bottom>
      <diagonal/>
    </border>
    <border>
      <left style="thin">
        <color indexed="64"/>
      </left>
      <right style="thin">
        <color auto="1"/>
      </right>
      <top style="thin">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thin">
        <color auto="1"/>
      </right>
      <top style="dotted">
        <color indexed="64"/>
      </top>
      <bottom style="thin">
        <color indexed="64"/>
      </bottom>
      <diagonal/>
    </border>
    <border>
      <left style="thin">
        <color indexed="64"/>
      </left>
      <right style="thin">
        <color auto="1"/>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auto="1"/>
      </right>
      <top style="dotted">
        <color indexed="64"/>
      </top>
      <bottom/>
      <diagonal/>
    </border>
    <border diagonalDown="1">
      <left/>
      <right/>
      <top style="thin">
        <color indexed="64"/>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double">
        <color rgb="FF0070C0"/>
      </left>
      <right/>
      <top style="hair">
        <color rgb="FF0070C0"/>
      </top>
      <bottom/>
      <diagonal/>
    </border>
    <border>
      <left style="double">
        <color rgb="FF0070C0"/>
      </left>
      <right style="double">
        <color rgb="FF0070C0"/>
      </right>
      <top style="hair">
        <color rgb="FF0070C0"/>
      </top>
      <bottom/>
      <diagonal/>
    </border>
    <border>
      <left/>
      <right/>
      <top style="hair">
        <color rgb="FF0070C0"/>
      </top>
      <bottom/>
      <diagonal/>
    </border>
    <border>
      <left/>
      <right style="double">
        <color rgb="FF0070C0"/>
      </right>
      <top style="hair">
        <color rgb="FF0070C0"/>
      </top>
      <bottom/>
      <diagonal/>
    </border>
    <border>
      <left style="thin">
        <color indexed="64"/>
      </left>
      <right style="thin">
        <color auto="1"/>
      </right>
      <top style="dotted">
        <color auto="1"/>
      </top>
      <bottom style="dotted">
        <color indexed="64"/>
      </bottom>
      <diagonal/>
    </border>
    <border>
      <left style="thin">
        <color indexed="64"/>
      </left>
      <right style="thin">
        <color indexed="64"/>
      </right>
      <top style="hair">
        <color auto="1"/>
      </top>
      <bottom style="hair">
        <color auto="1"/>
      </bottom>
      <diagonal/>
    </border>
    <border>
      <left style="thin">
        <color indexed="64"/>
      </left>
      <right/>
      <top style="hair">
        <color auto="1"/>
      </top>
      <bottom style="hair">
        <color auto="1"/>
      </bottom>
      <diagonal/>
    </border>
    <border>
      <left style="thin">
        <color indexed="64"/>
      </left>
      <right style="thin">
        <color indexed="64"/>
      </right>
      <top style="hair">
        <color auto="1"/>
      </top>
      <bottom style="thin">
        <color indexed="64"/>
      </bottom>
      <diagonal/>
    </border>
    <border>
      <left style="thin">
        <color indexed="64"/>
      </left>
      <right style="thin">
        <color indexed="64"/>
      </right>
      <top style="hair">
        <color auto="1"/>
      </top>
      <bottom style="hair">
        <color auto="1"/>
      </bottom>
      <diagonal/>
    </border>
    <border>
      <left style="thin">
        <color indexed="64"/>
      </left>
      <right style="thin">
        <color indexed="64"/>
      </right>
      <top style="thin">
        <color indexed="64"/>
      </top>
      <bottom style="hair">
        <color auto="1"/>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style="thin">
        <color indexed="64"/>
      </right>
      <top style="thin">
        <color indexed="64"/>
      </top>
      <bottom style="hair">
        <color auto="1"/>
      </bottom>
      <diagonal/>
    </border>
    <border>
      <left style="thin">
        <color indexed="64"/>
      </left>
      <right style="thin">
        <color indexed="64"/>
      </right>
      <top style="hair">
        <color auto="1"/>
      </top>
      <bottom style="thin">
        <color indexed="64"/>
      </bottom>
      <diagonal/>
    </border>
    <border>
      <left style="thin">
        <color indexed="64"/>
      </left>
      <right/>
      <top style="hair">
        <color auto="1"/>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style="thin">
        <color indexed="64"/>
      </left>
      <right style="thin">
        <color indexed="64"/>
      </right>
      <top style="thin">
        <color indexed="64"/>
      </top>
      <bottom style="hair">
        <color auto="1"/>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style="thin">
        <color indexed="64"/>
      </right>
      <top style="thin">
        <color indexed="64"/>
      </top>
      <bottom style="hair">
        <color auto="1"/>
      </bottom>
      <diagonal/>
    </border>
    <border>
      <left style="thin">
        <color indexed="64"/>
      </left>
      <right style="thin">
        <color indexed="64"/>
      </right>
      <top style="hair">
        <color auto="1"/>
      </top>
      <bottom style="thin">
        <color indexed="64"/>
      </bottom>
      <diagonal/>
    </border>
    <border>
      <left style="thin">
        <color indexed="64"/>
      </left>
      <right/>
      <top style="hair">
        <color auto="1"/>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style="thin">
        <color indexed="64"/>
      </left>
      <right style="thin">
        <color indexed="64"/>
      </right>
      <top style="thin">
        <color indexed="64"/>
      </top>
      <bottom style="hair">
        <color auto="1"/>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style="thin">
        <color indexed="64"/>
      </right>
      <top style="thin">
        <color indexed="64"/>
      </top>
      <bottom style="hair">
        <color auto="1"/>
      </bottom>
      <diagonal/>
    </border>
    <border>
      <left style="thin">
        <color indexed="64"/>
      </left>
      <right style="thin">
        <color indexed="64"/>
      </right>
      <top style="hair">
        <color auto="1"/>
      </top>
      <bottom style="hair">
        <color auto="1"/>
      </bottom>
      <diagonal/>
    </border>
    <border>
      <left style="thin">
        <color indexed="64"/>
      </left>
      <right/>
      <top style="hair">
        <color auto="1"/>
      </top>
      <bottom style="hair">
        <color auto="1"/>
      </bottom>
      <diagonal/>
    </border>
    <border>
      <left/>
      <right/>
      <top style="hair">
        <color auto="1"/>
      </top>
      <bottom style="hair">
        <color auto="1"/>
      </bottom>
      <diagonal/>
    </border>
    <border>
      <left/>
      <right style="thin">
        <color indexed="64"/>
      </right>
      <top style="hair">
        <color auto="1"/>
      </top>
      <bottom style="hair">
        <color auto="1"/>
      </bottom>
      <diagonal/>
    </border>
    <border>
      <left style="thin">
        <color indexed="64"/>
      </left>
      <right style="thin">
        <color indexed="64"/>
      </right>
      <top style="hair">
        <color auto="1"/>
      </top>
      <bottom style="thin">
        <color indexed="64"/>
      </bottom>
      <diagonal/>
    </border>
    <border>
      <left style="thin">
        <color indexed="64"/>
      </left>
      <right/>
      <top style="hair">
        <color auto="1"/>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style="thin">
        <color indexed="64"/>
      </left>
      <right style="thin">
        <color indexed="64"/>
      </right>
      <top style="thin">
        <color indexed="64"/>
      </top>
      <bottom style="hair">
        <color auto="1"/>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style="thin">
        <color indexed="64"/>
      </right>
      <top style="thin">
        <color indexed="64"/>
      </top>
      <bottom style="hair">
        <color auto="1"/>
      </bottom>
      <diagonal/>
    </border>
    <border>
      <left style="thin">
        <color indexed="64"/>
      </left>
      <right style="thin">
        <color indexed="64"/>
      </right>
      <top style="hair">
        <color auto="1"/>
      </top>
      <bottom style="hair">
        <color auto="1"/>
      </bottom>
      <diagonal/>
    </border>
    <border>
      <left style="thin">
        <color indexed="64"/>
      </left>
      <right/>
      <top style="hair">
        <color auto="1"/>
      </top>
      <bottom style="hair">
        <color auto="1"/>
      </bottom>
      <diagonal/>
    </border>
    <border>
      <left/>
      <right/>
      <top style="hair">
        <color auto="1"/>
      </top>
      <bottom style="hair">
        <color auto="1"/>
      </bottom>
      <diagonal/>
    </border>
    <border>
      <left/>
      <right style="thin">
        <color indexed="64"/>
      </right>
      <top style="hair">
        <color auto="1"/>
      </top>
      <bottom style="hair">
        <color auto="1"/>
      </bottom>
      <diagonal/>
    </border>
    <border>
      <left style="thin">
        <color indexed="64"/>
      </left>
      <right style="thin">
        <color indexed="64"/>
      </right>
      <top style="hair">
        <color auto="1"/>
      </top>
      <bottom style="thin">
        <color indexed="64"/>
      </bottom>
      <diagonal/>
    </border>
    <border>
      <left style="thin">
        <color indexed="64"/>
      </left>
      <right/>
      <top style="hair">
        <color auto="1"/>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right style="thin">
        <color auto="1"/>
      </right>
      <top style="dotted">
        <color auto="1"/>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auto="1"/>
      </right>
      <top style="dotted">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hair">
        <color indexed="64"/>
      </top>
      <bottom style="hair">
        <color indexed="64"/>
      </bottom>
      <diagonal/>
    </border>
  </borders>
  <cellStyleXfs count="3">
    <xf numFmtId="0" fontId="0" fillId="0" borderId="0"/>
    <xf numFmtId="0" fontId="170" fillId="0" borderId="0" applyNumberFormat="0" applyFill="0" applyBorder="0" applyAlignment="0" applyProtection="0"/>
    <xf numFmtId="43" fontId="1" fillId="0" borderId="0" applyFont="0" applyFill="0" applyBorder="0" applyAlignment="0" applyProtection="0"/>
  </cellStyleXfs>
  <cellXfs count="2929">
    <xf numFmtId="0" fontId="0" fillId="0" borderId="0" xfId="0"/>
    <xf numFmtId="0" fontId="3" fillId="0" borderId="0" xfId="0" applyFont="1" applyAlignment="1" applyProtection="1">
      <alignment vertical="center"/>
      <protection locked="0"/>
    </xf>
    <xf numFmtId="0" fontId="3" fillId="0" borderId="0" xfId="0" applyFont="1" applyProtection="1">
      <protection locked="0"/>
    </xf>
    <xf numFmtId="0" fontId="12" fillId="0" borderId="0" xfId="0" applyFont="1"/>
    <xf numFmtId="14" fontId="15" fillId="0" borderId="0" xfId="0" applyNumberFormat="1" applyFont="1" applyAlignment="1">
      <alignment horizontal="center" vertical="center"/>
    </xf>
    <xf numFmtId="14" fontId="15" fillId="0" borderId="0" xfId="0" quotePrefix="1" applyNumberFormat="1" applyFont="1" applyAlignment="1">
      <alignment horizontal="center" vertical="center"/>
    </xf>
    <xf numFmtId="14" fontId="16" fillId="2" borderId="0" xfId="0" applyNumberFormat="1" applyFont="1" applyFill="1" applyAlignment="1">
      <alignment horizontal="center" vertical="center"/>
    </xf>
    <xf numFmtId="0" fontId="17" fillId="0" borderId="19" xfId="0" applyFont="1" applyBorder="1" applyAlignment="1">
      <alignment vertical="center"/>
    </xf>
    <xf numFmtId="0" fontId="0" fillId="0" borderId="0" xfId="0" applyAlignment="1">
      <alignment horizontal="center" vertical="center"/>
    </xf>
    <xf numFmtId="0" fontId="24" fillId="3" borderId="27" xfId="0" applyFont="1" applyFill="1" applyBorder="1" applyAlignment="1">
      <alignment horizontal="centerContinuous" vertical="center" wrapText="1"/>
    </xf>
    <xf numFmtId="0" fontId="14"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8" xfId="0" applyFont="1" applyBorder="1" applyAlignment="1">
      <alignment horizontal="center" vertical="center" wrapText="1"/>
    </xf>
    <xf numFmtId="0" fontId="12" fillId="0" borderId="27" xfId="0" applyFont="1" applyBorder="1" applyAlignment="1">
      <alignment horizontal="center" vertical="center"/>
    </xf>
    <xf numFmtId="0" fontId="12" fillId="0" borderId="27" xfId="0" applyFont="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center" vertical="center" wrapText="1"/>
    </xf>
    <xf numFmtId="0" fontId="13" fillId="0" borderId="0" xfId="0" applyFont="1" applyAlignment="1">
      <alignment vertical="center"/>
    </xf>
    <xf numFmtId="0" fontId="0" fillId="0" borderId="0" xfId="0" applyAlignment="1">
      <alignment vertical="center"/>
    </xf>
    <xf numFmtId="0" fontId="2" fillId="0" borderId="0" xfId="0" applyFont="1" applyAlignment="1">
      <alignment vertical="center"/>
    </xf>
    <xf numFmtId="0" fontId="15" fillId="0" borderId="28" xfId="0" applyFont="1" applyBorder="1" applyAlignment="1">
      <alignment vertical="center" wrapText="1"/>
    </xf>
    <xf numFmtId="14" fontId="12" fillId="0" borderId="28" xfId="0" applyNumberFormat="1" applyFont="1" applyBorder="1" applyAlignment="1">
      <alignment horizontal="left" vertical="center"/>
    </xf>
    <xf numFmtId="0" fontId="12" fillId="0" borderId="28" xfId="0" applyFont="1" applyBorder="1" applyAlignment="1">
      <alignment horizontal="center" vertical="center"/>
    </xf>
    <xf numFmtId="0" fontId="13" fillId="0" borderId="28" xfId="0" applyFont="1" applyBorder="1" applyAlignment="1">
      <alignment horizontal="left" vertical="center"/>
    </xf>
    <xf numFmtId="0" fontId="13" fillId="0" borderId="27" xfId="0" applyFont="1" applyBorder="1" applyAlignment="1">
      <alignment horizontal="left" vertical="center"/>
    </xf>
    <xf numFmtId="0" fontId="14" fillId="0" borderId="27" xfId="0" applyFont="1" applyBorder="1" applyAlignment="1">
      <alignment horizontal="left" vertical="center"/>
    </xf>
    <xf numFmtId="0" fontId="12" fillId="0" borderId="27" xfId="0" applyFont="1" applyBorder="1" applyAlignment="1">
      <alignment vertical="center" wrapText="1"/>
    </xf>
    <xf numFmtId="14" fontId="12" fillId="0" borderId="27" xfId="0" applyNumberFormat="1" applyFont="1" applyBorder="1" applyAlignment="1">
      <alignment horizontal="left" vertical="center"/>
    </xf>
    <xf numFmtId="0" fontId="12" fillId="0" borderId="0" xfId="0" applyFont="1" applyAlignment="1">
      <alignment vertical="center" wrapText="1"/>
    </xf>
    <xf numFmtId="0" fontId="12" fillId="0" borderId="0" xfId="0" applyFont="1" applyAlignment="1">
      <alignment vertical="center"/>
    </xf>
    <xf numFmtId="14" fontId="12" fillId="0" borderId="0" xfId="0" applyNumberFormat="1" applyFont="1" applyAlignment="1">
      <alignment vertical="center"/>
    </xf>
    <xf numFmtId="14" fontId="3" fillId="0" borderId="0" xfId="0" applyNumberFormat="1" applyFont="1" applyAlignment="1">
      <alignment vertical="center"/>
    </xf>
    <xf numFmtId="1" fontId="3" fillId="0" borderId="0" xfId="0" applyNumberFormat="1" applyFont="1" applyAlignment="1">
      <alignment vertical="center"/>
    </xf>
    <xf numFmtId="0" fontId="3" fillId="0" borderId="0" xfId="0" applyFont="1" applyAlignment="1">
      <alignment vertical="center"/>
    </xf>
    <xf numFmtId="49" fontId="3" fillId="0" borderId="0" xfId="0" applyNumberFormat="1" applyFont="1" applyAlignment="1">
      <alignment horizontal="center" vertical="center"/>
    </xf>
    <xf numFmtId="0" fontId="28" fillId="0" borderId="29" xfId="0" applyFont="1" applyBorder="1" applyAlignment="1">
      <alignment horizontal="center" vertical="center" wrapText="1"/>
    </xf>
    <xf numFmtId="4" fontId="28" fillId="0" borderId="29" xfId="0" applyNumberFormat="1" applyFont="1" applyBorder="1" applyAlignment="1">
      <alignment horizontal="center" vertical="center" wrapText="1"/>
    </xf>
    <xf numFmtId="14" fontId="28" fillId="0" borderId="29" xfId="0" applyNumberFormat="1" applyFont="1" applyBorder="1" applyAlignment="1">
      <alignment horizontal="center" vertical="center" wrapText="1"/>
    </xf>
    <xf numFmtId="14" fontId="3" fillId="0" borderId="29" xfId="0" applyNumberFormat="1" applyFont="1" applyBorder="1" applyAlignment="1">
      <alignment horizontal="center" vertical="center" wrapText="1"/>
    </xf>
    <xf numFmtId="0" fontId="3" fillId="0" borderId="29"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36" xfId="0" quotePrefix="1" applyFont="1" applyBorder="1" applyAlignment="1">
      <alignment horizontal="center" vertical="center"/>
    </xf>
    <xf numFmtId="0" fontId="3" fillId="0" borderId="36" xfId="0" applyFont="1" applyBorder="1" applyAlignment="1">
      <alignment horizontal="center" vertical="center"/>
    </xf>
    <xf numFmtId="0" fontId="3" fillId="0" borderId="36" xfId="0" applyFont="1" applyBorder="1" applyAlignment="1">
      <alignment horizontal="left" vertical="center" wrapText="1"/>
    </xf>
    <xf numFmtId="0" fontId="3" fillId="0" borderId="36" xfId="0" applyFont="1" applyBorder="1" applyAlignment="1">
      <alignment horizontal="center" vertical="center" wrapText="1"/>
    </xf>
    <xf numFmtId="4" fontId="3" fillId="0" borderId="36" xfId="0" applyNumberFormat="1" applyFont="1" applyBorder="1" applyAlignment="1">
      <alignment horizontal="center" vertical="center"/>
    </xf>
    <xf numFmtId="0" fontId="3" fillId="0" borderId="36" xfId="0" applyFont="1" applyBorder="1" applyAlignment="1">
      <alignment vertical="center"/>
    </xf>
    <xf numFmtId="0" fontId="3" fillId="0" borderId="36" xfId="0" applyFont="1" applyBorder="1" applyAlignment="1">
      <alignment horizontal="left" vertical="center"/>
    </xf>
    <xf numFmtId="14" fontId="3" fillId="13" borderId="36" xfId="0" applyNumberFormat="1" applyFont="1" applyFill="1" applyBorder="1" applyAlignment="1">
      <alignment horizontal="center" vertical="center"/>
    </xf>
    <xf numFmtId="0" fontId="3" fillId="13" borderId="36" xfId="0" applyFont="1" applyFill="1" applyBorder="1" applyAlignment="1">
      <alignment horizontal="center" vertical="center"/>
    </xf>
    <xf numFmtId="1" fontId="3" fillId="0" borderId="36" xfId="0" applyNumberFormat="1" applyFont="1" applyBorder="1" applyAlignment="1">
      <alignment horizontal="center" vertical="center"/>
    </xf>
    <xf numFmtId="49" fontId="3" fillId="0" borderId="36" xfId="0" applyNumberFormat="1" applyFont="1" applyBorder="1" applyAlignment="1">
      <alignment horizontal="center" vertical="center"/>
    </xf>
    <xf numFmtId="14" fontId="3" fillId="0" borderId="36" xfId="0" applyNumberFormat="1" applyFont="1" applyBorder="1" applyAlignment="1">
      <alignment vertical="center"/>
    </xf>
    <xf numFmtId="0" fontId="3" fillId="2" borderId="33" xfId="0" applyFont="1" applyFill="1" applyBorder="1" applyAlignment="1">
      <alignment horizontal="center" vertical="center" wrapText="1"/>
    </xf>
    <xf numFmtId="4" fontId="16" fillId="2" borderId="33" xfId="0" applyNumberFormat="1" applyFont="1" applyFill="1" applyBorder="1" applyAlignment="1">
      <alignment horizontal="center" vertical="center" wrapText="1"/>
    </xf>
    <xf numFmtId="1" fontId="16" fillId="2" borderId="33" xfId="0" applyNumberFormat="1" applyFont="1" applyFill="1" applyBorder="1" applyAlignment="1">
      <alignment horizontal="center" vertical="center" wrapText="1"/>
    </xf>
    <xf numFmtId="49" fontId="16" fillId="2" borderId="33" xfId="0" applyNumberFormat="1" applyFont="1" applyFill="1" applyBorder="1" applyAlignment="1">
      <alignment horizontal="center" vertical="center" wrapText="1"/>
    </xf>
    <xf numFmtId="49" fontId="16" fillId="2" borderId="32" xfId="0" applyNumberFormat="1" applyFont="1" applyFill="1" applyBorder="1" applyAlignment="1">
      <alignment horizontal="center" vertical="center" wrapText="1"/>
    </xf>
    <xf numFmtId="0" fontId="3" fillId="0" borderId="38" xfId="0" quotePrefix="1" applyFont="1" applyBorder="1" applyAlignment="1">
      <alignment horizontal="center" vertical="center"/>
    </xf>
    <xf numFmtId="0" fontId="3" fillId="0" borderId="38" xfId="0" applyFont="1" applyBorder="1" applyAlignment="1">
      <alignment horizontal="center" vertical="center"/>
    </xf>
    <xf numFmtId="0" fontId="3" fillId="0" borderId="0" xfId="0" applyFont="1"/>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4" fontId="3" fillId="0" borderId="0" xfId="0" applyNumberFormat="1" applyFont="1" applyAlignment="1">
      <alignment horizontal="center" vertical="center"/>
    </xf>
    <xf numFmtId="0" fontId="34" fillId="0" borderId="0" xfId="0" applyFont="1"/>
    <xf numFmtId="0" fontId="12" fillId="2" borderId="0" xfId="0" applyFont="1" applyFill="1" applyAlignment="1">
      <alignment vertical="center"/>
    </xf>
    <xf numFmtId="0" fontId="12" fillId="2" borderId="0" xfId="0" quotePrefix="1" applyFont="1" applyFill="1" applyAlignment="1">
      <alignment vertical="center"/>
    </xf>
    <xf numFmtId="0" fontId="3" fillId="2" borderId="0" xfId="0" applyFont="1" applyFill="1" applyAlignment="1" applyProtection="1">
      <alignment vertical="center"/>
      <protection locked="0"/>
    </xf>
    <xf numFmtId="0" fontId="3" fillId="2" borderId="0" xfId="0" applyFont="1" applyFill="1" applyProtection="1">
      <protection locked="0"/>
    </xf>
    <xf numFmtId="0" fontId="37" fillId="0" borderId="0" xfId="0" applyFont="1" applyProtection="1">
      <protection locked="0"/>
    </xf>
    <xf numFmtId="0" fontId="1" fillId="0" borderId="0" xfId="0" applyFont="1"/>
    <xf numFmtId="0" fontId="1" fillId="2" borderId="0" xfId="0" applyFont="1" applyFill="1" applyProtection="1">
      <protection locked="0"/>
    </xf>
    <xf numFmtId="0" fontId="17" fillId="0" borderId="0" xfId="0" applyFont="1" applyProtection="1">
      <protection locked="0"/>
    </xf>
    <xf numFmtId="0" fontId="1" fillId="0" borderId="0" xfId="0" applyFont="1" applyProtection="1">
      <protection locked="0"/>
    </xf>
    <xf numFmtId="0" fontId="39" fillId="0" borderId="4" xfId="0" applyFont="1" applyBorder="1" applyAlignment="1" applyProtection="1">
      <alignment horizontal="center" vertical="center"/>
      <protection locked="0"/>
    </xf>
    <xf numFmtId="0" fontId="3" fillId="0" borderId="5" xfId="0" applyFont="1" applyBorder="1" applyAlignment="1" applyProtection="1">
      <alignment vertical="center"/>
      <protection locked="0"/>
    </xf>
    <xf numFmtId="0" fontId="32" fillId="0" borderId="5" xfId="0" applyFont="1" applyBorder="1" applyAlignment="1" applyProtection="1">
      <alignment vertical="center"/>
      <protection locked="0"/>
    </xf>
    <xf numFmtId="0" fontId="38" fillId="0" borderId="6" xfId="0" applyFont="1" applyBorder="1" applyAlignment="1" applyProtection="1">
      <alignment vertical="center"/>
      <protection locked="0"/>
    </xf>
    <xf numFmtId="0" fontId="41" fillId="4" borderId="8" xfId="0" applyFont="1" applyFill="1" applyBorder="1" applyAlignment="1" applyProtection="1">
      <alignment horizontal="center" vertical="center"/>
      <protection locked="0"/>
    </xf>
    <xf numFmtId="0" fontId="40" fillId="4" borderId="9" xfId="0" applyFont="1" applyFill="1" applyBorder="1" applyAlignment="1" applyProtection="1">
      <alignment vertical="center"/>
      <protection locked="0"/>
    </xf>
    <xf numFmtId="0" fontId="42" fillId="4" borderId="9" xfId="0" applyFont="1" applyFill="1" applyBorder="1" applyAlignment="1" applyProtection="1">
      <alignment vertical="center"/>
      <protection locked="0"/>
    </xf>
    <xf numFmtId="0" fontId="42" fillId="4" borderId="10" xfId="0" applyFont="1" applyFill="1" applyBorder="1" applyAlignment="1" applyProtection="1">
      <alignment horizontal="left" vertical="center"/>
      <protection locked="0"/>
    </xf>
    <xf numFmtId="0" fontId="18" fillId="2" borderId="0" xfId="0" applyFont="1" applyFill="1" applyAlignment="1" applyProtection="1">
      <alignment vertical="center"/>
      <protection locked="0"/>
    </xf>
    <xf numFmtId="0" fontId="3" fillId="2" borderId="0" xfId="0" applyFont="1" applyFill="1" applyAlignment="1" applyProtection="1">
      <alignment horizontal="center" vertical="center"/>
      <protection locked="0"/>
    </xf>
    <xf numFmtId="0" fontId="3" fillId="0" borderId="3" xfId="0" applyFont="1" applyBorder="1" applyAlignment="1" applyProtection="1">
      <alignment horizontal="left" vertical="center" indent="1"/>
      <protection locked="0"/>
    </xf>
    <xf numFmtId="0" fontId="40" fillId="4" borderId="7" xfId="0" applyFont="1" applyFill="1" applyBorder="1" applyAlignment="1" applyProtection="1">
      <alignment horizontal="left" vertical="center" indent="1"/>
      <protection locked="0"/>
    </xf>
    <xf numFmtId="0" fontId="3" fillId="2" borderId="0" xfId="0" applyFont="1" applyFill="1" applyAlignment="1" applyProtection="1">
      <alignment horizontal="left" vertical="center" indent="1"/>
      <protection locked="0"/>
    </xf>
    <xf numFmtId="0" fontId="1" fillId="0" borderId="0" xfId="0" applyFont="1" applyAlignment="1">
      <alignment horizontal="left" indent="1"/>
    </xf>
    <xf numFmtId="0" fontId="3" fillId="0" borderId="39" xfId="0" applyFont="1" applyBorder="1" applyAlignment="1" applyProtection="1">
      <alignment horizontal="left" vertical="center" indent="1"/>
      <protection locked="0"/>
    </xf>
    <xf numFmtId="0" fontId="39" fillId="0" borderId="40" xfId="0" applyFont="1" applyBorder="1" applyAlignment="1" applyProtection="1">
      <alignment horizontal="center" vertical="center"/>
      <protection locked="0"/>
    </xf>
    <xf numFmtId="0" fontId="3" fillId="0" borderId="41" xfId="0" applyFont="1" applyBorder="1" applyAlignment="1" applyProtection="1">
      <alignment vertical="center"/>
      <protection locked="0"/>
    </xf>
    <xf numFmtId="0" fontId="38" fillId="0" borderId="41" xfId="0" applyFont="1" applyBorder="1" applyAlignment="1" applyProtection="1">
      <alignment vertical="center"/>
      <protection locked="0"/>
    </xf>
    <xf numFmtId="0" fontId="43" fillId="0" borderId="41" xfId="0" applyFont="1" applyBorder="1" applyAlignment="1" applyProtection="1">
      <alignment vertical="center"/>
      <protection locked="0"/>
    </xf>
    <xf numFmtId="0" fontId="32" fillId="0" borderId="42" xfId="0" applyFont="1" applyBorder="1" applyAlignment="1" applyProtection="1">
      <alignment vertical="center"/>
      <protection locked="0"/>
    </xf>
    <xf numFmtId="0" fontId="18" fillId="0" borderId="43" xfId="0" applyFont="1" applyBorder="1" applyAlignment="1" applyProtection="1">
      <alignment horizontal="left" vertical="center" indent="1"/>
      <protection locked="0"/>
    </xf>
    <xf numFmtId="0" fontId="39" fillId="0" borderId="44" xfId="0" applyFont="1" applyBorder="1" applyAlignment="1" applyProtection="1">
      <alignment horizontal="center" vertical="center"/>
      <protection locked="0"/>
    </xf>
    <xf numFmtId="0" fontId="18" fillId="0" borderId="45" xfId="0" applyFont="1" applyBorder="1" applyAlignment="1" applyProtection="1">
      <alignment horizontal="center" vertical="center"/>
      <protection locked="0"/>
    </xf>
    <xf numFmtId="165" fontId="44" fillId="0" borderId="45" xfId="0" quotePrefix="1" applyNumberFormat="1" applyFont="1" applyBorder="1" applyAlignment="1" applyProtection="1">
      <alignment vertical="center"/>
      <protection locked="0"/>
    </xf>
    <xf numFmtId="49" fontId="44" fillId="0" borderId="45" xfId="0" quotePrefix="1" applyNumberFormat="1" applyFont="1" applyBorder="1" applyAlignment="1" applyProtection="1">
      <alignment vertical="center"/>
      <protection locked="0"/>
    </xf>
    <xf numFmtId="0" fontId="18" fillId="0" borderId="46" xfId="0" applyFont="1" applyBorder="1" applyAlignment="1" applyProtection="1">
      <alignment vertical="center"/>
      <protection locked="0"/>
    </xf>
    <xf numFmtId="0" fontId="40" fillId="0" borderId="43" xfId="0" applyFont="1" applyBorder="1" applyAlignment="1">
      <alignment horizontal="left" vertical="center" indent="1"/>
    </xf>
    <xf numFmtId="0" fontId="41" fillId="0" borderId="44" xfId="0" applyFont="1" applyBorder="1" applyAlignment="1">
      <alignment horizontal="center" vertical="center"/>
    </xf>
    <xf numFmtId="49" fontId="21" fillId="0" borderId="45" xfId="0" applyNumberFormat="1" applyFont="1" applyBorder="1" applyAlignment="1" applyProtection="1">
      <alignment horizontal="center" vertical="center"/>
      <protection locked="0"/>
    </xf>
    <xf numFmtId="49" fontId="22" fillId="0" borderId="45" xfId="0" applyNumberFormat="1" applyFont="1" applyBorder="1" applyAlignment="1" applyProtection="1">
      <alignment vertical="center"/>
      <protection locked="0"/>
    </xf>
    <xf numFmtId="0" fontId="21" fillId="0" borderId="45" xfId="0" applyFont="1" applyBorder="1" applyAlignment="1" applyProtection="1">
      <alignment horizontal="center" vertical="center"/>
      <protection locked="0"/>
    </xf>
    <xf numFmtId="0" fontId="18" fillId="0" borderId="45" xfId="0" applyFont="1" applyBorder="1" applyAlignment="1" applyProtection="1">
      <alignment vertical="center"/>
      <protection locked="0"/>
    </xf>
    <xf numFmtId="49" fontId="21" fillId="0" borderId="43" xfId="0" applyNumberFormat="1" applyFont="1" applyBorder="1" applyAlignment="1" applyProtection="1">
      <alignment horizontal="left" vertical="center" indent="1"/>
      <protection locked="0"/>
    </xf>
    <xf numFmtId="0" fontId="41" fillId="0" borderId="44" xfId="0" applyFont="1" applyBorder="1" applyAlignment="1" applyProtection="1">
      <alignment horizontal="center" vertical="center"/>
      <protection locked="0"/>
    </xf>
    <xf numFmtId="49" fontId="21" fillId="0" borderId="47" xfId="0" applyNumberFormat="1" applyFont="1" applyBorder="1" applyAlignment="1" applyProtection="1">
      <alignment horizontal="left" vertical="center" indent="1"/>
      <protection locked="0"/>
    </xf>
    <xf numFmtId="0" fontId="41" fillId="0" borderId="48" xfId="0" applyFont="1" applyBorder="1" applyAlignment="1" applyProtection="1">
      <alignment horizontal="center" vertical="center"/>
      <protection locked="0"/>
    </xf>
    <xf numFmtId="49" fontId="21" fillId="0" borderId="49" xfId="0" applyNumberFormat="1" applyFont="1" applyBorder="1" applyAlignment="1" applyProtection="1">
      <alignment horizontal="center" vertical="center"/>
      <protection locked="0"/>
    </xf>
    <xf numFmtId="49" fontId="22" fillId="0" borderId="49" xfId="0" applyNumberFormat="1" applyFont="1" applyBorder="1" applyAlignment="1" applyProtection="1">
      <alignment vertical="center"/>
      <protection locked="0"/>
    </xf>
    <xf numFmtId="0" fontId="21" fillId="0" borderId="49" xfId="0" applyFont="1" applyBorder="1" applyAlignment="1" applyProtection="1">
      <alignment horizontal="center" vertical="center"/>
      <protection locked="0"/>
    </xf>
    <xf numFmtId="0" fontId="18" fillId="0" borderId="49" xfId="0" applyFont="1" applyBorder="1" applyAlignment="1" applyProtection="1">
      <alignment vertical="center"/>
      <protection locked="0"/>
    </xf>
    <xf numFmtId="0" fontId="18" fillId="0" borderId="50" xfId="0" applyFont="1" applyBorder="1" applyAlignment="1" applyProtection="1">
      <alignment vertical="center"/>
      <protection locked="0"/>
    </xf>
    <xf numFmtId="0" fontId="40" fillId="4" borderId="59" xfId="0" applyFont="1" applyFill="1" applyBorder="1" applyAlignment="1" applyProtection="1">
      <alignment horizontal="left" vertical="center" indent="1"/>
      <protection locked="0"/>
    </xf>
    <xf numFmtId="0" fontId="41" fillId="4" borderId="60" xfId="0" applyFont="1" applyFill="1" applyBorder="1" applyAlignment="1" applyProtection="1">
      <alignment horizontal="center" vertical="center"/>
      <protection locked="0"/>
    </xf>
    <xf numFmtId="0" fontId="40" fillId="4" borderId="61" xfId="0" applyFont="1" applyFill="1" applyBorder="1" applyAlignment="1" applyProtection="1">
      <alignment vertical="center"/>
      <protection locked="0"/>
    </xf>
    <xf numFmtId="0" fontId="42" fillId="4" borderId="61" xfId="0" applyFont="1" applyFill="1" applyBorder="1" applyAlignment="1" applyProtection="1">
      <alignment vertical="center"/>
      <protection locked="0"/>
    </xf>
    <xf numFmtId="0" fontId="42" fillId="4" borderId="62" xfId="0" applyFont="1" applyFill="1" applyBorder="1" applyAlignment="1" applyProtection="1">
      <alignment horizontal="left" vertical="center"/>
      <protection locked="0"/>
    </xf>
    <xf numFmtId="0" fontId="3" fillId="0" borderId="51" xfId="0" applyFont="1" applyBorder="1" applyAlignment="1" applyProtection="1">
      <alignment horizontal="left" vertical="center" indent="1"/>
      <protection locked="0"/>
    </xf>
    <xf numFmtId="0" fontId="39" fillId="0" borderId="52" xfId="0" applyFont="1" applyBorder="1" applyAlignment="1" applyProtection="1">
      <alignment horizontal="center" vertical="center"/>
      <protection locked="0"/>
    </xf>
    <xf numFmtId="0" fontId="3" fillId="0" borderId="53" xfId="0" applyFont="1" applyBorder="1" applyAlignment="1" applyProtection="1">
      <alignment vertical="center"/>
      <protection locked="0"/>
    </xf>
    <xf numFmtId="0" fontId="38" fillId="0" borderId="53" xfId="0" applyFont="1" applyBorder="1" applyAlignment="1" applyProtection="1">
      <alignment vertical="center"/>
      <protection locked="0"/>
    </xf>
    <xf numFmtId="0" fontId="43" fillId="0" borderId="53" xfId="0" applyFont="1" applyBorder="1" applyAlignment="1" applyProtection="1">
      <alignment vertical="center"/>
      <protection locked="0"/>
    </xf>
    <xf numFmtId="0" fontId="32" fillId="0" borderId="54" xfId="0" applyFont="1" applyBorder="1" applyAlignment="1" applyProtection="1">
      <alignment vertical="center"/>
      <protection locked="0"/>
    </xf>
    <xf numFmtId="49" fontId="21" fillId="0" borderId="55" xfId="0" applyNumberFormat="1" applyFont="1" applyBorder="1" applyAlignment="1" applyProtection="1">
      <alignment horizontal="left" vertical="center" indent="1"/>
      <protection locked="0"/>
    </xf>
    <xf numFmtId="0" fontId="41" fillId="0" borderId="56" xfId="0" applyFont="1" applyBorder="1" applyAlignment="1" applyProtection="1">
      <alignment horizontal="center" vertical="center"/>
      <protection locked="0"/>
    </xf>
    <xf numFmtId="49" fontId="21" fillId="0" borderId="57" xfId="0" applyNumberFormat="1" applyFont="1" applyBorder="1" applyAlignment="1" applyProtection="1">
      <alignment horizontal="center" vertical="center"/>
      <protection locked="0"/>
    </xf>
    <xf numFmtId="49" fontId="22" fillId="0" borderId="57" xfId="0" applyNumberFormat="1" applyFont="1" applyBorder="1" applyAlignment="1" applyProtection="1">
      <alignment vertical="center"/>
      <protection locked="0"/>
    </xf>
    <xf numFmtId="0" fontId="21" fillId="0" borderId="57" xfId="0" applyFont="1" applyBorder="1" applyAlignment="1" applyProtection="1">
      <alignment horizontal="center" vertical="center"/>
      <protection locked="0"/>
    </xf>
    <xf numFmtId="0" fontId="18" fillId="0" borderId="57" xfId="0" applyFont="1" applyBorder="1" applyAlignment="1" applyProtection="1">
      <alignment vertical="center"/>
      <protection locked="0"/>
    </xf>
    <xf numFmtId="0" fontId="18" fillId="0" borderId="58" xfId="0" applyFont="1" applyBorder="1" applyAlignment="1" applyProtection="1">
      <alignment vertical="center"/>
      <protection locked="0"/>
    </xf>
    <xf numFmtId="0" fontId="40" fillId="4" borderId="11" xfId="0" applyFont="1" applyFill="1" applyBorder="1" applyAlignment="1" applyProtection="1">
      <alignment horizontal="left" vertical="center" indent="1"/>
      <protection locked="0"/>
    </xf>
    <xf numFmtId="0" fontId="41" fillId="4" borderId="1" xfId="0" applyFont="1" applyFill="1" applyBorder="1" applyAlignment="1" applyProtection="1">
      <alignment horizontal="center" vertical="center"/>
      <protection locked="0"/>
    </xf>
    <xf numFmtId="0" fontId="40" fillId="4" borderId="0" xfId="0" applyFont="1" applyFill="1" applyAlignment="1" applyProtection="1">
      <alignment vertical="center"/>
      <protection locked="0"/>
    </xf>
    <xf numFmtId="0" fontId="42" fillId="4" borderId="0" xfId="0" applyFont="1" applyFill="1" applyAlignment="1" applyProtection="1">
      <alignment vertical="center"/>
      <protection locked="0"/>
    </xf>
    <xf numFmtId="0" fontId="42" fillId="4" borderId="63" xfId="0" applyFont="1" applyFill="1" applyBorder="1" applyAlignment="1" applyProtection="1">
      <alignment horizontal="left" vertical="center"/>
      <protection locked="0"/>
    </xf>
    <xf numFmtId="0" fontId="40" fillId="0" borderId="43" xfId="0" applyFont="1" applyBorder="1" applyAlignment="1" applyProtection="1">
      <alignment horizontal="left" vertical="center" indent="1"/>
      <protection locked="0"/>
    </xf>
    <xf numFmtId="0" fontId="40" fillId="4" borderId="63" xfId="0" applyFont="1" applyFill="1" applyBorder="1" applyAlignment="1" applyProtection="1">
      <alignment vertical="center"/>
      <protection locked="0"/>
    </xf>
    <xf numFmtId="0" fontId="32" fillId="0" borderId="53" xfId="0" applyFont="1" applyBorder="1" applyAlignment="1" applyProtection="1">
      <alignment vertical="center"/>
      <protection locked="0"/>
    </xf>
    <xf numFmtId="0" fontId="3" fillId="0" borderId="43" xfId="0" applyFont="1" applyBorder="1" applyAlignment="1" applyProtection="1">
      <alignment horizontal="left" vertical="center" indent="1"/>
      <protection locked="0"/>
    </xf>
    <xf numFmtId="0" fontId="3" fillId="0" borderId="45" xfId="0" applyFont="1" applyBorder="1" applyAlignment="1" applyProtection="1">
      <alignment vertical="center"/>
      <protection locked="0"/>
    </xf>
    <xf numFmtId="0" fontId="3" fillId="0" borderId="45" xfId="0" applyFont="1" applyBorder="1" applyAlignment="1" applyProtection="1">
      <alignment horizontal="center" vertical="center"/>
      <protection locked="0"/>
    </xf>
    <xf numFmtId="0" fontId="3" fillId="0" borderId="46" xfId="0" applyFont="1" applyBorder="1" applyAlignment="1" applyProtection="1">
      <alignment vertical="center"/>
      <protection locked="0"/>
    </xf>
    <xf numFmtId="0" fontId="32" fillId="0" borderId="45" xfId="0" applyFont="1" applyBorder="1" applyAlignment="1" applyProtection="1">
      <alignment horizontal="center" vertical="center"/>
      <protection locked="0"/>
    </xf>
    <xf numFmtId="0" fontId="45" fillId="0" borderId="46" xfId="0" applyFont="1" applyBorder="1" applyAlignment="1" applyProtection="1">
      <alignment vertical="center"/>
      <protection locked="0"/>
    </xf>
    <xf numFmtId="0" fontId="18" fillId="0" borderId="46" xfId="0" applyFont="1" applyBorder="1" applyAlignment="1" applyProtection="1">
      <alignment horizontal="center" vertical="center"/>
      <protection locked="0"/>
    </xf>
    <xf numFmtId="49" fontId="16" fillId="0" borderId="43" xfId="0" applyNumberFormat="1" applyFont="1" applyBorder="1" applyAlignment="1" applyProtection="1">
      <alignment horizontal="left" vertical="center" indent="1"/>
      <protection locked="0"/>
    </xf>
    <xf numFmtId="49" fontId="16" fillId="0" borderId="55" xfId="0" applyNumberFormat="1" applyFont="1" applyBorder="1" applyAlignment="1" applyProtection="1">
      <alignment horizontal="left" vertical="center" indent="1"/>
      <protection locked="0"/>
    </xf>
    <xf numFmtId="0" fontId="18" fillId="0" borderId="58" xfId="0" applyFont="1" applyBorder="1" applyAlignment="1" applyProtection="1">
      <alignment horizontal="center" vertical="center"/>
      <protection locked="0"/>
    </xf>
    <xf numFmtId="0" fontId="38" fillId="0" borderId="54" xfId="0" applyFont="1" applyBorder="1" applyAlignment="1" applyProtection="1">
      <alignment vertical="center"/>
      <protection locked="0"/>
    </xf>
    <xf numFmtId="0" fontId="46" fillId="0" borderId="45" xfId="0" applyFont="1" applyBorder="1" applyAlignment="1" applyProtection="1">
      <alignment horizontal="center" vertical="center"/>
      <protection locked="0"/>
    </xf>
    <xf numFmtId="0" fontId="45" fillId="0" borderId="45" xfId="0" applyFont="1" applyBorder="1" applyAlignment="1" applyProtection="1">
      <alignment vertical="center"/>
      <protection locked="0"/>
    </xf>
    <xf numFmtId="0" fontId="18" fillId="0" borderId="55" xfId="0" applyFont="1" applyBorder="1" applyAlignment="1" applyProtection="1">
      <alignment horizontal="left" vertical="center" indent="1"/>
      <protection locked="0"/>
    </xf>
    <xf numFmtId="0" fontId="39" fillId="0" borderId="56" xfId="0" applyFont="1" applyBorder="1" applyAlignment="1" applyProtection="1">
      <alignment horizontal="center" vertical="center"/>
      <protection locked="0"/>
    </xf>
    <xf numFmtId="0" fontId="40" fillId="4" borderId="11" xfId="0" applyFont="1" applyFill="1" applyBorder="1" applyAlignment="1" applyProtection="1">
      <alignment horizontal="left" vertical="center" wrapText="1" indent="1"/>
      <protection locked="0"/>
    </xf>
    <xf numFmtId="0" fontId="41" fillId="4" borderId="1" xfId="0" applyFont="1" applyFill="1" applyBorder="1" applyAlignment="1" applyProtection="1">
      <alignment horizontal="center" vertical="center" wrapText="1"/>
      <protection locked="0"/>
    </xf>
    <xf numFmtId="0" fontId="40" fillId="4" borderId="0" xfId="0" applyFont="1" applyFill="1" applyAlignment="1" applyProtection="1">
      <alignment horizontal="center" vertical="center"/>
      <protection locked="0"/>
    </xf>
    <xf numFmtId="0" fontId="46" fillId="0" borderId="45" xfId="0" applyFont="1" applyBorder="1" applyAlignment="1" applyProtection="1">
      <alignment vertical="center"/>
      <protection locked="0"/>
    </xf>
    <xf numFmtId="0" fontId="38" fillId="0" borderId="45" xfId="0" applyFont="1" applyBorder="1" applyAlignment="1" applyProtection="1">
      <alignment horizontal="center" vertical="center"/>
      <protection locked="0"/>
    </xf>
    <xf numFmtId="14" fontId="46" fillId="0" borderId="45" xfId="0" applyNumberFormat="1" applyFont="1" applyBorder="1" applyAlignment="1" applyProtection="1">
      <alignment horizontal="center" vertical="center"/>
      <protection locked="0"/>
    </xf>
    <xf numFmtId="0" fontId="32" fillId="0" borderId="53" xfId="0" applyFont="1" applyBorder="1" applyAlignment="1" applyProtection="1">
      <alignment horizontal="center" vertical="center"/>
      <protection locked="0"/>
    </xf>
    <xf numFmtId="0" fontId="2" fillId="0" borderId="0" xfId="0" applyFont="1" applyAlignment="1">
      <alignment horizontal="centerContinuous" vertical="center"/>
    </xf>
    <xf numFmtId="0" fontId="2" fillId="0" borderId="0" xfId="0" applyFont="1" applyAlignment="1">
      <alignment horizontal="left" vertical="center"/>
    </xf>
    <xf numFmtId="0" fontId="6" fillId="0" borderId="0" xfId="0" applyFont="1" applyAlignment="1">
      <alignment horizontal="centerContinuous" vertical="center"/>
    </xf>
    <xf numFmtId="0" fontId="6" fillId="0" borderId="0" xfId="0" applyFont="1" applyAlignment="1">
      <alignment horizontal="right" vertical="center"/>
    </xf>
    <xf numFmtId="0" fontId="48" fillId="0" borderId="0" xfId="0" applyFont="1" applyAlignment="1">
      <alignment horizontal="left" vertical="center"/>
    </xf>
    <xf numFmtId="0" fontId="49" fillId="0" borderId="0" xfId="0" applyFont="1" applyAlignment="1">
      <alignment vertical="center"/>
    </xf>
    <xf numFmtId="0" fontId="50" fillId="0" borderId="0" xfId="0" applyFont="1" applyAlignment="1">
      <alignment horizontal="centerContinuous" vertical="center"/>
    </xf>
    <xf numFmtId="0" fontId="3" fillId="0" borderId="0" xfId="0" applyFont="1" applyAlignment="1">
      <alignment horizontal="centerContinuous" vertical="center"/>
    </xf>
    <xf numFmtId="0" fontId="16" fillId="0" borderId="0" xfId="0" applyFont="1" applyAlignment="1">
      <alignment horizontal="centerContinuous" vertical="center"/>
    </xf>
    <xf numFmtId="0" fontId="16" fillId="0" borderId="0" xfId="0" applyFont="1" applyAlignment="1">
      <alignment vertical="center"/>
    </xf>
    <xf numFmtId="0" fontId="44" fillId="0" borderId="0" xfId="0" applyFont="1" applyAlignment="1">
      <alignment horizontal="left" vertical="center"/>
    </xf>
    <xf numFmtId="0" fontId="51" fillId="0" borderId="0" xfId="0" applyFont="1" applyAlignment="1">
      <alignment vertical="center"/>
    </xf>
    <xf numFmtId="0" fontId="21" fillId="0" borderId="0" xfId="0" applyFont="1" applyAlignment="1">
      <alignment vertical="center"/>
    </xf>
    <xf numFmtId="0" fontId="4" fillId="0" borderId="0" xfId="0" applyFont="1" applyAlignment="1">
      <alignment vertical="center"/>
    </xf>
    <xf numFmtId="0" fontId="52" fillId="0" borderId="0" xfId="0" applyFont="1" applyAlignment="1">
      <alignment vertical="center"/>
    </xf>
    <xf numFmtId="14" fontId="2" fillId="0" borderId="0" xfId="0" applyNumberFormat="1" applyFont="1" applyAlignment="1">
      <alignment vertical="center"/>
    </xf>
    <xf numFmtId="0" fontId="52" fillId="0" borderId="0" xfId="0" applyFont="1" applyAlignment="1">
      <alignment horizontal="left" vertical="center"/>
    </xf>
    <xf numFmtId="0" fontId="21" fillId="0" borderId="0" xfId="0" applyFont="1" applyAlignment="1">
      <alignment horizontal="left" vertical="center"/>
    </xf>
    <xf numFmtId="0" fontId="16" fillId="0" borderId="0" xfId="0" applyFont="1" applyAlignment="1">
      <alignment horizontal="left" vertical="center"/>
    </xf>
    <xf numFmtId="0" fontId="44" fillId="0" borderId="0" xfId="0" applyFont="1" applyAlignment="1">
      <alignment vertical="center"/>
    </xf>
    <xf numFmtId="166" fontId="16" fillId="0" borderId="0" xfId="0" applyNumberFormat="1" applyFont="1" applyAlignment="1">
      <alignment horizontal="center" vertical="center"/>
    </xf>
    <xf numFmtId="0" fontId="3" fillId="0" borderId="0" xfId="0" applyFont="1" applyAlignment="1">
      <alignment horizontal="left" vertical="center"/>
    </xf>
    <xf numFmtId="0" fontId="3" fillId="0" borderId="0" xfId="0" quotePrefix="1" applyFont="1" applyAlignment="1">
      <alignment horizontal="right" vertical="center"/>
    </xf>
    <xf numFmtId="0" fontId="24" fillId="3" borderId="30" xfId="0" applyFont="1" applyFill="1" applyBorder="1" applyAlignment="1">
      <alignment horizontal="centerContinuous" vertical="center"/>
    </xf>
    <xf numFmtId="0" fontId="24" fillId="3" borderId="33" xfId="0" applyFont="1" applyFill="1" applyBorder="1" applyAlignment="1">
      <alignment horizontal="centerContinuous" vertical="center"/>
    </xf>
    <xf numFmtId="0" fontId="24" fillId="3" borderId="33" xfId="0" applyFont="1" applyFill="1" applyBorder="1" applyAlignment="1">
      <alignment vertical="center"/>
    </xf>
    <xf numFmtId="0" fontId="24" fillId="3" borderId="32" xfId="0" applyFont="1" applyFill="1" applyBorder="1" applyAlignment="1">
      <alignment vertical="center"/>
    </xf>
    <xf numFmtId="0" fontId="53" fillId="0" borderId="0" xfId="0" applyFont="1" applyAlignment="1">
      <alignment vertical="center"/>
    </xf>
    <xf numFmtId="0" fontId="36" fillId="0" borderId="0" xfId="0" applyFont="1" applyAlignment="1">
      <alignment horizontal="centerContinuous" vertical="center"/>
    </xf>
    <xf numFmtId="0" fontId="53" fillId="0" borderId="0" xfId="0" applyFont="1" applyAlignment="1">
      <alignment horizontal="centerContinuous" vertical="center"/>
    </xf>
    <xf numFmtId="0" fontId="54" fillId="0" borderId="0" xfId="0" applyFont="1" applyAlignment="1">
      <alignment horizontal="centerContinuous" vertical="center"/>
    </xf>
    <xf numFmtId="0" fontId="55" fillId="0" borderId="0" xfId="0" applyFont="1" applyAlignment="1">
      <alignment horizontal="centerContinuous" vertical="center"/>
    </xf>
    <xf numFmtId="166" fontId="50" fillId="0" borderId="0" xfId="0" applyNumberFormat="1" applyFont="1" applyAlignment="1">
      <alignment horizontal="center" vertical="center"/>
    </xf>
    <xf numFmtId="0" fontId="36" fillId="0" borderId="0" xfId="0" applyFont="1" applyAlignment="1">
      <alignment vertical="center"/>
    </xf>
    <xf numFmtId="0" fontId="31" fillId="0" borderId="0" xfId="0" applyFont="1" applyAlignment="1">
      <alignment horizontal="left" vertical="center"/>
    </xf>
    <xf numFmtId="0" fontId="53" fillId="0" borderId="0" xfId="0" applyFont="1" applyAlignment="1">
      <alignment horizontal="left" vertical="center" indent="1"/>
    </xf>
    <xf numFmtId="0" fontId="53" fillId="0" borderId="0" xfId="0" applyFont="1" applyAlignment="1">
      <alignment horizontal="left" vertical="center"/>
    </xf>
    <xf numFmtId="0" fontId="16" fillId="0" borderId="0" xfId="0" applyFont="1" applyAlignment="1">
      <alignment horizontal="left" vertical="center" indent="1"/>
    </xf>
    <xf numFmtId="0" fontId="3" fillId="0" borderId="0" xfId="0" applyFont="1" applyAlignment="1">
      <alignment horizontal="right" vertical="center"/>
    </xf>
    <xf numFmtId="166" fontId="3" fillId="0" borderId="0" xfId="0" applyNumberFormat="1" applyFont="1" applyAlignment="1">
      <alignment horizontal="center" vertical="center"/>
    </xf>
    <xf numFmtId="0" fontId="3" fillId="3" borderId="27" xfId="0" applyFont="1" applyFill="1" applyBorder="1" applyAlignment="1">
      <alignment horizontal="centerContinuous" vertical="center" wrapText="1"/>
    </xf>
    <xf numFmtId="0" fontId="49" fillId="0" borderId="0" xfId="0" applyFont="1" applyAlignment="1">
      <alignment horizontal="center" vertical="center"/>
    </xf>
    <xf numFmtId="0" fontId="2" fillId="0" borderId="0" xfId="0" applyFont="1" applyAlignment="1">
      <alignment horizontal="center" vertical="center"/>
    </xf>
    <xf numFmtId="0" fontId="59" fillId="0" borderId="0" xfId="0" applyFont="1" applyAlignment="1">
      <alignment horizontal="right" vertical="center" indent="1"/>
    </xf>
    <xf numFmtId="0" fontId="49" fillId="0" borderId="0" xfId="0" applyFont="1" applyAlignment="1">
      <alignment horizontal="centerContinuous" vertical="center"/>
    </xf>
    <xf numFmtId="0" fontId="51" fillId="0" borderId="0" xfId="0" applyFont="1" applyAlignment="1">
      <alignment horizontal="centerContinuous" vertical="center"/>
    </xf>
    <xf numFmtId="0" fontId="51" fillId="0" borderId="0" xfId="0" applyFont="1" applyAlignment="1">
      <alignment horizontal="center" vertical="center"/>
    </xf>
    <xf numFmtId="0" fontId="16" fillId="0" borderId="0" xfId="0" applyFont="1" applyAlignment="1">
      <alignment horizontal="center" vertical="center"/>
    </xf>
    <xf numFmtId="0" fontId="27" fillId="0" borderId="0" xfId="0" applyFont="1" applyAlignment="1">
      <alignment vertical="center"/>
    </xf>
    <xf numFmtId="0" fontId="50" fillId="0" borderId="0" xfId="0" applyFont="1" applyAlignment="1">
      <alignment vertical="center"/>
    </xf>
    <xf numFmtId="0" fontId="28" fillId="0" borderId="0" xfId="0" applyFont="1" applyAlignment="1">
      <alignment horizontal="left" vertical="center" wrapText="1"/>
    </xf>
    <xf numFmtId="0" fontId="60" fillId="0" borderId="0" xfId="0" applyFont="1" applyAlignment="1">
      <alignment vertical="center" wrapText="1"/>
    </xf>
    <xf numFmtId="0" fontId="52" fillId="0" borderId="0" xfId="0" applyFont="1" applyAlignment="1">
      <alignment horizontal="right" vertical="center" wrapText="1"/>
    </xf>
    <xf numFmtId="0" fontId="52" fillId="0" borderId="0" xfId="0" applyFont="1" applyAlignment="1">
      <alignment vertical="center" wrapText="1"/>
    </xf>
    <xf numFmtId="0" fontId="52" fillId="0" borderId="0" xfId="0" applyFont="1" applyAlignment="1">
      <alignment horizontal="left" vertical="center" wrapText="1"/>
    </xf>
    <xf numFmtId="0" fontId="28" fillId="0" borderId="0" xfId="0" applyFont="1" applyAlignment="1">
      <alignment vertical="center" wrapText="1"/>
    </xf>
    <xf numFmtId="0" fontId="3" fillId="0" borderId="0" xfId="0" applyFont="1" applyAlignment="1">
      <alignment horizontal="right" vertical="center" wrapText="1"/>
    </xf>
    <xf numFmtId="0" fontId="3" fillId="0" borderId="0" xfId="0" applyFont="1" applyAlignment="1">
      <alignment horizontal="left" vertical="center" wrapText="1"/>
    </xf>
    <xf numFmtId="0" fontId="16" fillId="0" borderId="0" xfId="0" applyFont="1" applyAlignment="1">
      <alignment horizontal="right" vertical="center"/>
    </xf>
    <xf numFmtId="0" fontId="6" fillId="0" borderId="0" xfId="0" applyFont="1" applyAlignment="1">
      <alignment vertical="center"/>
    </xf>
    <xf numFmtId="0" fontId="61" fillId="0" borderId="0" xfId="0" applyFont="1" applyAlignment="1">
      <alignment vertical="center"/>
    </xf>
    <xf numFmtId="0" fontId="61" fillId="0" borderId="0" xfId="0" applyFont="1" applyAlignment="1">
      <alignment horizontal="center" vertical="center"/>
    </xf>
    <xf numFmtId="0" fontId="32" fillId="0" borderId="0" xfId="0" applyFont="1" applyAlignment="1">
      <alignment vertical="center"/>
    </xf>
    <xf numFmtId="0" fontId="3" fillId="0" borderId="0" xfId="0" quotePrefix="1" applyFont="1" applyAlignment="1">
      <alignment horizontal="left" vertical="center" indent="1"/>
    </xf>
    <xf numFmtId="0" fontId="3" fillId="0" borderId="0" xfId="0" quotePrefix="1" applyFont="1" applyAlignment="1">
      <alignment vertical="center"/>
    </xf>
    <xf numFmtId="0" fontId="49" fillId="0" borderId="0" xfId="0" quotePrefix="1" applyFont="1" applyAlignment="1">
      <alignment horizontal="left" vertical="center"/>
    </xf>
    <xf numFmtId="0" fontId="44" fillId="0" borderId="0" xfId="0" applyFont="1" applyAlignment="1">
      <alignment horizontal="left" vertical="center" wrapText="1"/>
    </xf>
    <xf numFmtId="0" fontId="8" fillId="0" borderId="0" xfId="0" applyFont="1" applyAlignment="1">
      <alignment horizontal="left" vertical="center" wrapText="1"/>
    </xf>
    <xf numFmtId="0" fontId="2" fillId="0" borderId="37" xfId="0" quotePrefix="1" applyFont="1" applyBorder="1" applyAlignment="1">
      <alignment horizontal="center" vertical="center"/>
    </xf>
    <xf numFmtId="0" fontId="2" fillId="0" borderId="70" xfId="0" quotePrefix="1" applyFont="1" applyBorder="1" applyAlignment="1">
      <alignment vertical="center"/>
    </xf>
    <xf numFmtId="0" fontId="2" fillId="0" borderId="38" xfId="0" quotePrefix="1" applyFont="1" applyBorder="1" applyAlignment="1">
      <alignment horizontal="center" vertical="center"/>
    </xf>
    <xf numFmtId="0" fontId="2" fillId="0" borderId="74" xfId="0" applyFont="1" applyBorder="1" applyAlignment="1">
      <alignment horizontal="center" vertical="center"/>
    </xf>
    <xf numFmtId="0" fontId="2" fillId="0" borderId="71" xfId="0" quotePrefix="1" applyFont="1" applyBorder="1" applyAlignment="1">
      <alignment vertical="center"/>
    </xf>
    <xf numFmtId="0" fontId="2" fillId="0" borderId="72" xfId="0" quotePrefix="1" applyFont="1" applyBorder="1" applyAlignment="1">
      <alignment vertical="center"/>
    </xf>
    <xf numFmtId="0" fontId="2" fillId="0" borderId="70" xfId="0" quotePrefix="1" applyFont="1" applyBorder="1" applyAlignment="1">
      <alignment horizontal="center" vertical="center" wrapText="1"/>
    </xf>
    <xf numFmtId="4" fontId="2" fillId="0" borderId="72" xfId="0" quotePrefix="1" applyNumberFormat="1" applyFont="1" applyBorder="1" applyAlignment="1">
      <alignment vertical="center" wrapText="1"/>
    </xf>
    <xf numFmtId="4" fontId="2" fillId="0" borderId="70" xfId="0" quotePrefix="1" applyNumberFormat="1" applyFont="1" applyBorder="1" applyAlignment="1">
      <alignment vertical="center" wrapText="1"/>
    </xf>
    <xf numFmtId="4" fontId="2" fillId="0" borderId="71" xfId="0" quotePrefix="1" applyNumberFormat="1" applyFont="1" applyBorder="1" applyAlignment="1">
      <alignment vertical="center" wrapText="1"/>
    </xf>
    <xf numFmtId="4" fontId="2" fillId="0" borderId="71" xfId="0" quotePrefix="1" applyNumberFormat="1" applyFont="1" applyBorder="1" applyAlignment="1">
      <alignment horizontal="right" vertical="center" wrapText="1"/>
    </xf>
    <xf numFmtId="4" fontId="2" fillId="0" borderId="72" xfId="0" quotePrefix="1" applyNumberFormat="1" applyFont="1" applyBorder="1" applyAlignment="1">
      <alignment horizontal="right" vertical="center" wrapText="1"/>
    </xf>
    <xf numFmtId="4" fontId="2" fillId="0" borderId="70" xfId="0" applyNumberFormat="1" applyFont="1" applyBorder="1" applyAlignment="1">
      <alignment vertical="center"/>
    </xf>
    <xf numFmtId="4" fontId="2" fillId="0" borderId="71" xfId="0" applyNumberFormat="1" applyFont="1" applyBorder="1" applyAlignment="1">
      <alignment vertical="center"/>
    </xf>
    <xf numFmtId="4" fontId="2" fillId="0" borderId="72" xfId="0" applyNumberFormat="1" applyFont="1" applyBorder="1" applyAlignment="1">
      <alignment horizontal="right" vertical="center"/>
    </xf>
    <xf numFmtId="4" fontId="2" fillId="0" borderId="70" xfId="0" applyNumberFormat="1" applyFont="1" applyBorder="1" applyAlignment="1">
      <alignment horizontal="right" vertical="center"/>
    </xf>
    <xf numFmtId="4" fontId="2" fillId="0" borderId="72" xfId="0" applyNumberFormat="1" applyFont="1" applyBorder="1" applyAlignment="1">
      <alignment vertical="center"/>
    </xf>
    <xf numFmtId="0" fontId="2" fillId="0" borderId="73" xfId="0" quotePrefix="1" applyFont="1" applyBorder="1" applyAlignment="1">
      <alignment horizontal="left" vertical="center" wrapText="1"/>
    </xf>
    <xf numFmtId="0" fontId="2" fillId="0" borderId="74" xfId="0" quotePrefix="1" applyFont="1" applyBorder="1" applyAlignment="1">
      <alignment horizontal="left" vertical="center" wrapText="1"/>
    </xf>
    <xf numFmtId="0" fontId="2" fillId="0" borderId="73" xfId="0" quotePrefix="1" applyFont="1" applyBorder="1" applyAlignment="1">
      <alignment horizontal="center" vertical="center" wrapText="1"/>
    </xf>
    <xf numFmtId="4" fontId="2" fillId="0" borderId="75" xfId="0" quotePrefix="1" applyNumberFormat="1" applyFont="1" applyBorder="1" applyAlignment="1">
      <alignment horizontal="right" vertical="center" wrapText="1"/>
    </xf>
    <xf numFmtId="4" fontId="2" fillId="0" borderId="73" xfId="0" quotePrefix="1" applyNumberFormat="1" applyFont="1" applyBorder="1" applyAlignment="1">
      <alignment horizontal="right" vertical="center" wrapText="1"/>
    </xf>
    <xf numFmtId="4" fontId="2" fillId="0" borderId="74" xfId="0" quotePrefix="1" applyNumberFormat="1" applyFont="1" applyBorder="1" applyAlignment="1">
      <alignment horizontal="right" vertical="center" wrapText="1"/>
    </xf>
    <xf numFmtId="4" fontId="2" fillId="0" borderId="73" xfId="0" applyNumberFormat="1" applyFont="1" applyBorder="1" applyAlignment="1">
      <alignment horizontal="right" vertical="center"/>
    </xf>
    <xf numFmtId="4" fontId="2" fillId="0" borderId="74" xfId="0" applyNumberFormat="1" applyFont="1" applyBorder="1" applyAlignment="1">
      <alignment horizontal="right" vertical="center"/>
    </xf>
    <xf numFmtId="4" fontId="2" fillId="0" borderId="75" xfId="0" applyNumberFormat="1" applyFont="1" applyBorder="1" applyAlignment="1">
      <alignment horizontal="right" vertical="center"/>
    </xf>
    <xf numFmtId="0" fontId="3" fillId="0" borderId="0" xfId="0" quotePrefix="1" applyFont="1" applyAlignment="1">
      <alignment horizontal="center" vertical="center"/>
    </xf>
    <xf numFmtId="167" fontId="2" fillId="0" borderId="70" xfId="0" applyNumberFormat="1" applyFont="1" applyBorder="1" applyAlignment="1">
      <alignment vertical="center"/>
    </xf>
    <xf numFmtId="167" fontId="2" fillId="0" borderId="71" xfId="0" applyNumberFormat="1" applyFont="1" applyBorder="1" applyAlignment="1">
      <alignment vertical="center"/>
    </xf>
    <xf numFmtId="167" fontId="2" fillId="0" borderId="72" xfId="0" applyNumberFormat="1" applyFont="1" applyBorder="1" applyAlignment="1">
      <alignment vertical="center"/>
    </xf>
    <xf numFmtId="167" fontId="2" fillId="0" borderId="73" xfId="0" applyNumberFormat="1" applyFont="1" applyBorder="1" applyAlignment="1">
      <alignment horizontal="left" vertical="center"/>
    </xf>
    <xf numFmtId="167" fontId="2" fillId="0" borderId="74" xfId="0" applyNumberFormat="1" applyFont="1" applyBorder="1" applyAlignment="1">
      <alignment horizontal="left" vertical="center"/>
    </xf>
    <xf numFmtId="167" fontId="2" fillId="0" borderId="75" xfId="0" applyNumberFormat="1" applyFont="1" applyBorder="1" applyAlignment="1">
      <alignment horizontal="left" vertical="center"/>
    </xf>
    <xf numFmtId="0" fontId="61" fillId="0" borderId="0" xfId="0" applyFont="1" applyAlignment="1">
      <alignment horizontal="left" vertical="center"/>
    </xf>
    <xf numFmtId="0" fontId="6" fillId="0" borderId="0" xfId="0" applyFont="1" applyAlignment="1">
      <alignment horizontal="left" vertical="center"/>
    </xf>
    <xf numFmtId="0" fontId="49" fillId="0" borderId="0" xfId="0" applyFont="1" applyAlignment="1">
      <alignment horizontal="left" vertical="center"/>
    </xf>
    <xf numFmtId="0" fontId="28" fillId="0" borderId="0" xfId="0" applyFont="1" applyAlignment="1">
      <alignment vertical="center"/>
    </xf>
    <xf numFmtId="0" fontId="4" fillId="0" borderId="0" xfId="0" applyFont="1" applyAlignment="1">
      <alignment horizontal="centerContinuous" vertical="center"/>
    </xf>
    <xf numFmtId="168" fontId="49" fillId="0" borderId="0" xfId="0" applyNumberFormat="1" applyFont="1" applyAlignment="1">
      <alignment horizontal="center" vertical="center"/>
    </xf>
    <xf numFmtId="0" fontId="62" fillId="0" borderId="0" xfId="0" applyFont="1" applyAlignment="1">
      <alignment horizontal="left" vertical="center"/>
    </xf>
    <xf numFmtId="0" fontId="62" fillId="0" borderId="0" xfId="0" applyFont="1" applyAlignment="1">
      <alignment vertical="center"/>
    </xf>
    <xf numFmtId="167" fontId="3" fillId="0" borderId="0" xfId="0" applyNumberFormat="1" applyFont="1" applyAlignment="1">
      <alignment vertical="center"/>
    </xf>
    <xf numFmtId="0" fontId="49" fillId="0" borderId="0" xfId="0" applyFont="1" applyAlignment="1">
      <alignment vertical="center" wrapText="1"/>
    </xf>
    <xf numFmtId="0" fontId="3" fillId="0" borderId="0" xfId="0" quotePrefix="1" applyFont="1" applyAlignment="1">
      <alignment horizontal="right" vertical="top"/>
    </xf>
    <xf numFmtId="0" fontId="2" fillId="0" borderId="0" xfId="0" applyFont="1" applyAlignment="1">
      <alignment vertical="center" wrapText="1"/>
    </xf>
    <xf numFmtId="0" fontId="3" fillId="0" borderId="0" xfId="0" applyFont="1" applyAlignment="1">
      <alignment horizontal="left" vertical="center" indent="1"/>
    </xf>
    <xf numFmtId="167" fontId="3" fillId="0" borderId="0" xfId="0" applyNumberFormat="1" applyFont="1" applyAlignment="1">
      <alignment horizontal="left" vertical="center" indent="1"/>
    </xf>
    <xf numFmtId="0" fontId="63" fillId="0" borderId="0" xfId="0" applyFont="1" applyAlignment="1">
      <alignment vertical="center"/>
    </xf>
    <xf numFmtId="0" fontId="65" fillId="0" borderId="0" xfId="0" applyFont="1" applyAlignment="1">
      <alignment vertical="center"/>
    </xf>
    <xf numFmtId="0" fontId="6" fillId="0" borderId="0" xfId="0" applyFont="1" applyAlignment="1">
      <alignment horizontal="center" vertical="center"/>
    </xf>
    <xf numFmtId="0" fontId="2" fillId="0" borderId="0" xfId="0" quotePrefix="1" applyFont="1" applyAlignment="1">
      <alignment horizontal="left" vertical="center"/>
    </xf>
    <xf numFmtId="0" fontId="65" fillId="0" borderId="0" xfId="0" applyFont="1" applyAlignment="1">
      <alignment vertical="center" wrapText="1"/>
    </xf>
    <xf numFmtId="0" fontId="3" fillId="0" borderId="0" xfId="0" quotePrefix="1" applyFont="1" applyAlignment="1">
      <alignment horizontal="left" vertical="center"/>
    </xf>
    <xf numFmtId="0" fontId="27" fillId="0" borderId="0" xfId="0" applyFont="1" applyAlignment="1">
      <alignment horizontal="left" vertical="center" wrapText="1"/>
    </xf>
    <xf numFmtId="0" fontId="3" fillId="0" borderId="37" xfId="0" quotePrefix="1" applyFont="1" applyBorder="1" applyAlignment="1">
      <alignment horizontal="center" vertical="center"/>
    </xf>
    <xf numFmtId="0" fontId="3" fillId="0" borderId="70" xfId="0" quotePrefix="1" applyFont="1" applyBorder="1" applyAlignment="1">
      <alignment vertical="center"/>
    </xf>
    <xf numFmtId="0" fontId="32" fillId="0" borderId="0" xfId="0" applyFont="1" applyAlignment="1">
      <alignment horizontal="left" vertical="center"/>
    </xf>
    <xf numFmtId="0" fontId="67" fillId="0" borderId="0" xfId="0" applyFont="1" applyAlignment="1">
      <alignment vertical="center"/>
    </xf>
    <xf numFmtId="0" fontId="3" fillId="0" borderId="73" xfId="0" applyFont="1" applyBorder="1" applyAlignment="1">
      <alignment vertical="center"/>
    </xf>
    <xf numFmtId="0" fontId="3" fillId="0" borderId="75" xfId="0" applyFont="1" applyBorder="1" applyAlignment="1">
      <alignment horizontal="center" vertical="center"/>
    </xf>
    <xf numFmtId="0" fontId="3" fillId="0" borderId="73" xfId="0" applyFont="1" applyBorder="1" applyAlignment="1">
      <alignment horizontal="center" vertical="center"/>
    </xf>
    <xf numFmtId="0" fontId="3" fillId="0" borderId="70" xfId="0" quotePrefix="1" applyFont="1" applyBorder="1" applyAlignment="1">
      <alignment horizontal="left" vertical="center"/>
    </xf>
    <xf numFmtId="0" fontId="3" fillId="0" borderId="71" xfId="0" quotePrefix="1" applyFont="1" applyBorder="1" applyAlignment="1">
      <alignment horizontal="left" vertical="center"/>
    </xf>
    <xf numFmtId="0" fontId="3" fillId="0" borderId="72" xfId="0" quotePrefix="1" applyFont="1" applyBorder="1" applyAlignment="1">
      <alignment horizontal="left" vertical="center"/>
    </xf>
    <xf numFmtId="0" fontId="3" fillId="0" borderId="70" xfId="0" quotePrefix="1" applyFont="1" applyBorder="1" applyAlignment="1">
      <alignment horizontal="center" vertical="center"/>
    </xf>
    <xf numFmtId="4" fontId="3" fillId="0" borderId="72" xfId="0" quotePrefix="1" applyNumberFormat="1" applyFont="1" applyBorder="1" applyAlignment="1">
      <alignment vertical="center"/>
    </xf>
    <xf numFmtId="4" fontId="3" fillId="0" borderId="70" xfId="0" quotePrefix="1" applyNumberFormat="1" applyFont="1" applyBorder="1" applyAlignment="1">
      <alignment vertical="center"/>
    </xf>
    <xf numFmtId="4" fontId="3" fillId="0" borderId="71" xfId="0" quotePrefix="1" applyNumberFormat="1" applyFont="1" applyBorder="1" applyAlignment="1">
      <alignment vertical="center"/>
    </xf>
    <xf numFmtId="4" fontId="3" fillId="0" borderId="71" xfId="0" quotePrefix="1" applyNumberFormat="1" applyFont="1" applyBorder="1" applyAlignment="1">
      <alignment horizontal="right" vertical="center"/>
    </xf>
    <xf numFmtId="4" fontId="3" fillId="0" borderId="72" xfId="0" quotePrefix="1" applyNumberFormat="1" applyFont="1" applyBorder="1" applyAlignment="1">
      <alignment horizontal="right" vertical="center"/>
    </xf>
    <xf numFmtId="4" fontId="3" fillId="0" borderId="70" xfId="0" applyNumberFormat="1" applyFont="1" applyBorder="1" applyAlignment="1">
      <alignment vertical="center"/>
    </xf>
    <xf numFmtId="4" fontId="3" fillId="0" borderId="71" xfId="0" applyNumberFormat="1" applyFont="1" applyBorder="1" applyAlignment="1">
      <alignment vertical="center"/>
    </xf>
    <xf numFmtId="4" fontId="3" fillId="0" borderId="72" xfId="0" applyNumberFormat="1" applyFont="1" applyBorder="1" applyAlignment="1">
      <alignment horizontal="right" vertical="center"/>
    </xf>
    <xf numFmtId="4" fontId="3" fillId="0" borderId="70" xfId="0" applyNumberFormat="1" applyFont="1" applyBorder="1" applyAlignment="1">
      <alignment horizontal="right" vertical="center"/>
    </xf>
    <xf numFmtId="4" fontId="3" fillId="0" borderId="72" xfId="0" applyNumberFormat="1" applyFont="1" applyBorder="1" applyAlignment="1">
      <alignment vertical="center"/>
    </xf>
    <xf numFmtId="0" fontId="3" fillId="0" borderId="73" xfId="0" quotePrefix="1" applyFont="1" applyBorder="1" applyAlignment="1">
      <alignment horizontal="left" vertical="center"/>
    </xf>
    <xf numFmtId="0" fontId="3" fillId="0" borderId="74" xfId="0" quotePrefix="1" applyFont="1" applyBorder="1" applyAlignment="1">
      <alignment horizontal="left" vertical="center"/>
    </xf>
    <xf numFmtId="0" fontId="3" fillId="0" borderId="73" xfId="0" quotePrefix="1" applyFont="1" applyBorder="1" applyAlignment="1">
      <alignment horizontal="center" vertical="center"/>
    </xf>
    <xf numFmtId="4" fontId="3" fillId="0" borderId="75" xfId="0" quotePrefix="1" applyNumberFormat="1" applyFont="1" applyBorder="1" applyAlignment="1">
      <alignment horizontal="right" vertical="center"/>
    </xf>
    <xf numFmtId="4" fontId="3" fillId="0" borderId="73" xfId="0" quotePrefix="1" applyNumberFormat="1" applyFont="1" applyBorder="1" applyAlignment="1">
      <alignment horizontal="right" vertical="center"/>
    </xf>
    <xf numFmtId="4" fontId="3" fillId="0" borderId="74" xfId="0" quotePrefix="1" applyNumberFormat="1" applyFont="1" applyBorder="1" applyAlignment="1">
      <alignment horizontal="right" vertical="center"/>
    </xf>
    <xf numFmtId="4" fontId="3" fillId="0" borderId="73" xfId="0" applyNumberFormat="1" applyFont="1" applyBorder="1" applyAlignment="1">
      <alignment horizontal="right" vertical="center"/>
    </xf>
    <xf numFmtId="4" fontId="3" fillId="0" borderId="74" xfId="0" applyNumberFormat="1" applyFont="1" applyBorder="1" applyAlignment="1">
      <alignment horizontal="right" vertical="center"/>
    </xf>
    <xf numFmtId="4" fontId="3" fillId="0" borderId="75" xfId="0" applyNumberFormat="1" applyFont="1" applyBorder="1" applyAlignment="1">
      <alignment horizontal="right" vertical="center"/>
    </xf>
    <xf numFmtId="0" fontId="3" fillId="0" borderId="0" xfId="0" quotePrefix="1" applyFont="1" applyAlignment="1">
      <alignment horizontal="left" vertical="center" wrapText="1"/>
    </xf>
    <xf numFmtId="0" fontId="3" fillId="0" borderId="0" xfId="0" quotePrefix="1" applyFont="1" applyAlignment="1">
      <alignment horizontal="center" vertical="center" wrapText="1"/>
    </xf>
    <xf numFmtId="4" fontId="3" fillId="0" borderId="0" xfId="0" quotePrefix="1" applyNumberFormat="1" applyFont="1" applyAlignment="1">
      <alignment horizontal="right" vertical="center" wrapText="1"/>
    </xf>
    <xf numFmtId="4" fontId="3" fillId="0" borderId="0" xfId="0" applyNumberFormat="1" applyFont="1" applyAlignment="1">
      <alignment horizontal="right" vertical="center"/>
    </xf>
    <xf numFmtId="0" fontId="3" fillId="0" borderId="0" xfId="0" quotePrefix="1" applyFont="1" applyAlignment="1">
      <alignment vertical="center" wrapText="1"/>
    </xf>
    <xf numFmtId="0" fontId="2" fillId="0" borderId="0" xfId="0" applyFont="1" applyAlignment="1">
      <alignment horizontal="left" vertical="center" wrapText="1"/>
    </xf>
    <xf numFmtId="0" fontId="36" fillId="0" borderId="0" xfId="0" applyFont="1" applyAlignment="1">
      <alignment horizontal="left" vertical="center"/>
    </xf>
    <xf numFmtId="0" fontId="50" fillId="0" borderId="0" xfId="0" applyFont="1" applyAlignment="1">
      <alignment horizontal="left" vertical="center"/>
    </xf>
    <xf numFmtId="0" fontId="16" fillId="0" borderId="29" xfId="0" applyFont="1" applyBorder="1" applyAlignment="1">
      <alignment vertical="center"/>
    </xf>
    <xf numFmtId="0" fontId="3" fillId="0" borderId="76" xfId="0" applyFont="1" applyBorder="1" applyAlignment="1">
      <alignment vertical="center"/>
    </xf>
    <xf numFmtId="0" fontId="3" fillId="0" borderId="77" xfId="0" applyFont="1" applyBorder="1" applyAlignment="1">
      <alignment vertical="center"/>
    </xf>
    <xf numFmtId="169" fontId="71" fillId="0" borderId="0" xfId="0" applyNumberFormat="1" applyFont="1" applyAlignment="1">
      <alignment horizontal="centerContinuous" vertical="center"/>
    </xf>
    <xf numFmtId="0" fontId="71" fillId="0" borderId="0" xfId="0" applyFont="1" applyAlignment="1">
      <alignment horizontal="centerContinuous" vertical="center"/>
    </xf>
    <xf numFmtId="4" fontId="71" fillId="0" borderId="0" xfId="0" applyNumberFormat="1" applyFont="1" applyAlignment="1">
      <alignment horizontal="centerContinuous" vertical="center"/>
    </xf>
    <xf numFmtId="170" fontId="71" fillId="0" borderId="0" xfId="0" applyNumberFormat="1" applyFont="1" applyAlignment="1">
      <alignment horizontal="centerContinuous" vertical="center"/>
    </xf>
    <xf numFmtId="14" fontId="71" fillId="0" borderId="0" xfId="0" applyNumberFormat="1" applyFont="1" applyAlignment="1">
      <alignment horizontal="centerContinuous" vertical="center"/>
    </xf>
    <xf numFmtId="0" fontId="71" fillId="0" borderId="0" xfId="0" applyFont="1" applyAlignment="1">
      <alignment vertical="center"/>
    </xf>
    <xf numFmtId="0" fontId="14" fillId="0" borderId="0" xfId="0" applyFont="1" applyAlignment="1">
      <alignment vertical="center"/>
    </xf>
    <xf numFmtId="0" fontId="14" fillId="0" borderId="0" xfId="0" applyFont="1" applyAlignment="1">
      <alignment horizontal="center" vertical="center" wrapText="1"/>
    </xf>
    <xf numFmtId="0" fontId="14" fillId="0" borderId="0" xfId="0" applyFont="1" applyAlignment="1">
      <alignment horizontal="justify" vertical="center" wrapText="1"/>
    </xf>
    <xf numFmtId="169" fontId="14" fillId="0" borderId="0" xfId="0" applyNumberFormat="1" applyFont="1" applyAlignment="1">
      <alignment horizontal="center" vertical="center"/>
    </xf>
    <xf numFmtId="169" fontId="73" fillId="0" borderId="0" xfId="0" applyNumberFormat="1" applyFont="1" applyAlignment="1">
      <alignment horizontal="right" vertical="center"/>
    </xf>
    <xf numFmtId="169" fontId="14" fillId="0" borderId="0" xfId="0" applyNumberFormat="1" applyFont="1" applyAlignment="1">
      <alignment vertical="center"/>
    </xf>
    <xf numFmtId="169" fontId="73" fillId="0" borderId="0" xfId="0" applyNumberFormat="1" applyFont="1" applyAlignment="1">
      <alignment horizontal="center" vertical="center"/>
    </xf>
    <xf numFmtId="0" fontId="73" fillId="0" borderId="0" xfId="0" applyFont="1" applyAlignment="1">
      <alignment horizontal="center" vertical="center"/>
    </xf>
    <xf numFmtId="4" fontId="14" fillId="0" borderId="0" xfId="0" applyNumberFormat="1" applyFont="1" applyAlignment="1">
      <alignment vertical="center"/>
    </xf>
    <xf numFmtId="170" fontId="14" fillId="0" borderId="0" xfId="0" applyNumberFormat="1" applyFont="1" applyAlignment="1">
      <alignment vertical="center"/>
    </xf>
    <xf numFmtId="14" fontId="14" fillId="0" borderId="0" xfId="0" applyNumberFormat="1" applyFont="1" applyAlignment="1">
      <alignment horizontal="center" vertical="center"/>
    </xf>
    <xf numFmtId="0" fontId="35" fillId="0" borderId="0" xfId="0" applyFont="1" applyAlignment="1">
      <alignment vertical="center"/>
    </xf>
    <xf numFmtId="0" fontId="3" fillId="0" borderId="0" xfId="0" applyFont="1" applyAlignment="1">
      <alignment horizontal="justify" vertical="center" wrapText="1"/>
    </xf>
    <xf numFmtId="169" fontId="3" fillId="0" borderId="0" xfId="0" applyNumberFormat="1" applyFont="1" applyAlignment="1">
      <alignment horizontal="center" vertical="center"/>
    </xf>
    <xf numFmtId="169" fontId="3" fillId="0" borderId="0" xfId="0" applyNumberFormat="1" applyFont="1" applyAlignment="1">
      <alignment vertical="center"/>
    </xf>
    <xf numFmtId="4" fontId="3" fillId="0" borderId="0" xfId="0" applyNumberFormat="1" applyFont="1" applyAlignment="1">
      <alignment vertical="center"/>
    </xf>
    <xf numFmtId="170" fontId="3" fillId="0" borderId="0" xfId="0" applyNumberFormat="1" applyFont="1" applyAlignment="1">
      <alignment vertical="center"/>
    </xf>
    <xf numFmtId="14" fontId="3" fillId="0" borderId="0" xfId="0" applyNumberFormat="1" applyFont="1" applyAlignment="1">
      <alignment horizontal="center" vertical="center"/>
    </xf>
    <xf numFmtId="0" fontId="74" fillId="0" borderId="0" xfId="0" applyFont="1"/>
    <xf numFmtId="0" fontId="76" fillId="0" borderId="0" xfId="0" applyFont="1"/>
    <xf numFmtId="0" fontId="76" fillId="0" borderId="0" xfId="0" applyFont="1" applyAlignment="1">
      <alignment vertical="center"/>
    </xf>
    <xf numFmtId="0" fontId="3" fillId="0" borderId="37" xfId="0" applyFont="1" applyBorder="1" applyAlignment="1">
      <alignment horizontal="center" vertical="center" wrapText="1"/>
    </xf>
    <xf numFmtId="0" fontId="3" fillId="0" borderId="37" xfId="0" applyFont="1" applyBorder="1" applyAlignment="1">
      <alignment horizontal="justify" vertical="center" wrapText="1"/>
    </xf>
    <xf numFmtId="169" fontId="3" fillId="0" borderId="37" xfId="0" applyNumberFormat="1" applyFont="1" applyBorder="1" applyAlignment="1">
      <alignment horizontal="center" vertical="center"/>
    </xf>
    <xf numFmtId="169" fontId="3" fillId="0" borderId="37" xfId="0" applyNumberFormat="1" applyFont="1" applyBorder="1" applyAlignment="1">
      <alignment horizontal="justify" vertical="center" wrapText="1"/>
    </xf>
    <xf numFmtId="169" fontId="3" fillId="0" borderId="37" xfId="0" applyNumberFormat="1" applyFont="1" applyBorder="1" applyAlignment="1">
      <alignment horizontal="center" vertical="center" wrapText="1"/>
    </xf>
    <xf numFmtId="169" fontId="3" fillId="0" borderId="37" xfId="0" applyNumberFormat="1" applyFont="1" applyBorder="1" applyAlignment="1">
      <alignment vertical="center"/>
    </xf>
    <xf numFmtId="4" fontId="3" fillId="0" borderId="37" xfId="0" applyNumberFormat="1" applyFont="1" applyBorder="1" applyAlignment="1">
      <alignment vertical="center"/>
    </xf>
    <xf numFmtId="0" fontId="3" fillId="0" borderId="36" xfId="0" applyFont="1" applyBorder="1" applyAlignment="1">
      <alignment horizontal="justify" vertical="center" wrapText="1"/>
    </xf>
    <xf numFmtId="169" fontId="3" fillId="0" borderId="36" xfId="0" applyNumberFormat="1" applyFont="1" applyBorder="1" applyAlignment="1">
      <alignment horizontal="center" vertical="center"/>
    </xf>
    <xf numFmtId="169" fontId="3" fillId="0" borderId="36" xfId="0" applyNumberFormat="1" applyFont="1" applyBorder="1" applyAlignment="1">
      <alignment horizontal="justify" vertical="center" wrapText="1"/>
    </xf>
    <xf numFmtId="169" fontId="3" fillId="0" borderId="36" xfId="0" applyNumberFormat="1" applyFont="1" applyBorder="1" applyAlignment="1">
      <alignment horizontal="center" vertical="center" wrapText="1"/>
    </xf>
    <xf numFmtId="169" fontId="3" fillId="0" borderId="36" xfId="0" applyNumberFormat="1" applyFont="1" applyBorder="1" applyAlignment="1">
      <alignment vertical="center"/>
    </xf>
    <xf numFmtId="4" fontId="3" fillId="0" borderId="36" xfId="0" applyNumberFormat="1" applyFont="1" applyBorder="1" applyAlignment="1">
      <alignment vertical="center"/>
    </xf>
    <xf numFmtId="0" fontId="3" fillId="0" borderId="38" xfId="0" applyFont="1" applyBorder="1" applyAlignment="1">
      <alignment horizontal="center" vertical="center" wrapText="1"/>
    </xf>
    <xf numFmtId="0" fontId="3" fillId="0" borderId="38" xfId="0" applyFont="1" applyBorder="1" applyAlignment="1">
      <alignment horizontal="justify" vertical="center" wrapText="1"/>
    </xf>
    <xf numFmtId="169" fontId="3" fillId="0" borderId="38" xfId="0" applyNumberFormat="1" applyFont="1" applyBorder="1" applyAlignment="1">
      <alignment horizontal="center" vertical="center"/>
    </xf>
    <xf numFmtId="169" fontId="3" fillId="0" borderId="38" xfId="0" applyNumberFormat="1" applyFont="1" applyBorder="1" applyAlignment="1">
      <alignment horizontal="justify" vertical="center" wrapText="1"/>
    </xf>
    <xf numFmtId="169" fontId="3" fillId="0" borderId="38" xfId="0" applyNumberFormat="1" applyFont="1" applyBorder="1" applyAlignment="1">
      <alignment horizontal="center" vertical="center" wrapText="1"/>
    </xf>
    <xf numFmtId="169" fontId="3" fillId="0" borderId="38" xfId="0" applyNumberFormat="1" applyFont="1" applyBorder="1" applyAlignment="1">
      <alignment vertical="center"/>
    </xf>
    <xf numFmtId="4" fontId="3" fillId="0" borderId="38" xfId="0" applyNumberFormat="1" applyFont="1" applyBorder="1" applyAlignment="1">
      <alignment vertical="center"/>
    </xf>
    <xf numFmtId="0" fontId="47" fillId="0" borderId="0" xfId="0" applyFont="1" applyAlignment="1">
      <alignment horizontal="right" vertical="center"/>
    </xf>
    <xf numFmtId="0" fontId="53" fillId="0" borderId="0" xfId="0" quotePrefix="1" applyFont="1" applyAlignment="1">
      <alignment horizontal="left" vertical="center"/>
    </xf>
    <xf numFmtId="0" fontId="59" fillId="0" borderId="0" xfId="0" applyFont="1" applyAlignment="1">
      <alignment horizontal="right" vertical="center"/>
    </xf>
    <xf numFmtId="0" fontId="27" fillId="0" borderId="0" xfId="0" applyFont="1" applyAlignment="1">
      <alignment horizontal="left" vertical="center"/>
    </xf>
    <xf numFmtId="167" fontId="3" fillId="0" borderId="0" xfId="0" applyNumberFormat="1" applyFont="1" applyAlignment="1">
      <alignment horizontal="left" vertical="center"/>
    </xf>
    <xf numFmtId="0" fontId="3" fillId="0" borderId="72" xfId="0" applyFont="1" applyBorder="1" applyAlignment="1">
      <alignment vertical="center"/>
    </xf>
    <xf numFmtId="0" fontId="3" fillId="0" borderId="74" xfId="0" applyFont="1" applyBorder="1" applyAlignment="1">
      <alignment vertical="center"/>
    </xf>
    <xf numFmtId="0" fontId="3" fillId="0" borderId="75" xfId="0" applyFont="1" applyBorder="1" applyAlignment="1">
      <alignment vertical="center"/>
    </xf>
    <xf numFmtId="49" fontId="3" fillId="0" borderId="27" xfId="0" applyNumberFormat="1" applyFont="1" applyBorder="1" applyAlignment="1" applyProtection="1">
      <alignment horizontal="center" vertical="center" wrapText="1"/>
      <protection locked="0"/>
    </xf>
    <xf numFmtId="169" fontId="3" fillId="0" borderId="27" xfId="0" applyNumberFormat="1" applyFont="1" applyBorder="1" applyAlignment="1" applyProtection="1">
      <alignment horizontal="center" vertical="center" wrapText="1"/>
      <protection locked="0"/>
    </xf>
    <xf numFmtId="0" fontId="3" fillId="0" borderId="27" xfId="0" applyFont="1" applyBorder="1" applyAlignment="1" applyProtection="1">
      <alignment horizontal="center" vertical="center" wrapText="1"/>
      <protection locked="0"/>
    </xf>
    <xf numFmtId="4" fontId="3" fillId="0" borderId="27" xfId="0" applyNumberFormat="1" applyFont="1" applyBorder="1" applyAlignment="1" applyProtection="1">
      <alignment horizontal="center" vertical="center" wrapText="1"/>
      <protection locked="0"/>
    </xf>
    <xf numFmtId="170" fontId="3" fillId="0" borderId="27" xfId="0" applyNumberFormat="1" applyFont="1" applyBorder="1" applyAlignment="1" applyProtection="1">
      <alignment horizontal="center" vertical="center" wrapText="1"/>
      <protection locked="0"/>
    </xf>
    <xf numFmtId="14" fontId="3" fillId="0" borderId="27" xfId="0" applyNumberFormat="1" applyFont="1" applyBorder="1" applyAlignment="1" applyProtection="1">
      <alignment horizontal="center" vertical="center" wrapText="1"/>
      <protection locked="0"/>
    </xf>
    <xf numFmtId="14" fontId="26" fillId="0" borderId="0" xfId="0" applyNumberFormat="1" applyFont="1" applyAlignment="1">
      <alignment horizontal="left" vertical="center" indent="17"/>
    </xf>
    <xf numFmtId="0" fontId="26" fillId="0" borderId="0" xfId="0" applyFont="1" applyAlignment="1">
      <alignment horizontal="left" vertical="center" indent="17"/>
    </xf>
    <xf numFmtId="0" fontId="26" fillId="0" borderId="0" xfId="0" applyFont="1" applyAlignment="1">
      <alignment horizontal="centerContinuous" vertical="center"/>
    </xf>
    <xf numFmtId="14" fontId="45" fillId="0" borderId="0" xfId="0" applyNumberFormat="1" applyFont="1" applyAlignment="1">
      <alignment horizontal="centerContinuous" vertical="center"/>
    </xf>
    <xf numFmtId="0" fontId="3" fillId="0" borderId="0" xfId="0" applyFont="1" applyAlignment="1">
      <alignment horizontal="center"/>
    </xf>
    <xf numFmtId="0" fontId="28" fillId="0" borderId="0" xfId="0" applyFont="1" applyAlignment="1">
      <alignment horizontal="centerContinuous" vertical="center" wrapText="1"/>
    </xf>
    <xf numFmtId="0" fontId="28" fillId="0" borderId="29" xfId="0" applyFont="1" applyBorder="1" applyAlignment="1">
      <alignment horizontal="centerContinuous" vertical="center" wrapText="1"/>
    </xf>
    <xf numFmtId="0" fontId="24" fillId="3" borderId="32" xfId="0" applyFont="1" applyFill="1" applyBorder="1" applyAlignment="1">
      <alignment horizontal="centerContinuous" vertical="center"/>
    </xf>
    <xf numFmtId="0" fontId="16" fillId="2" borderId="30" xfId="0" applyFont="1" applyFill="1" applyBorder="1" applyAlignment="1">
      <alignment horizontal="center" vertical="center" wrapText="1"/>
    </xf>
    <xf numFmtId="0" fontId="16" fillId="2" borderId="33" xfId="0" applyFont="1" applyFill="1" applyBorder="1" applyAlignment="1">
      <alignment horizontal="center" vertical="center" wrapText="1"/>
    </xf>
    <xf numFmtId="14" fontId="16" fillId="2" borderId="33" xfId="0" applyNumberFormat="1" applyFont="1" applyFill="1" applyBorder="1" applyAlignment="1">
      <alignment horizontal="center" vertical="center" wrapText="1"/>
    </xf>
    <xf numFmtId="0" fontId="3" fillId="0" borderId="78" xfId="0" applyFont="1" applyBorder="1" applyAlignment="1">
      <alignment horizontal="center" vertical="center"/>
    </xf>
    <xf numFmtId="0" fontId="3" fillId="0" borderId="36" xfId="0" applyFont="1" applyBorder="1" applyAlignment="1">
      <alignment horizontal="center"/>
    </xf>
    <xf numFmtId="0" fontId="32" fillId="0" borderId="78" xfId="0" applyFont="1" applyBorder="1" applyAlignment="1">
      <alignment horizontal="left" vertical="center" wrapText="1"/>
    </xf>
    <xf numFmtId="0" fontId="32" fillId="0" borderId="78" xfId="0" applyFont="1" applyBorder="1" applyAlignment="1">
      <alignment horizontal="center" vertical="center" wrapText="1"/>
    </xf>
    <xf numFmtId="0" fontId="3" fillId="0" borderId="78" xfId="0" applyFont="1" applyBorder="1" applyAlignment="1">
      <alignment horizontal="left" vertical="center"/>
    </xf>
    <xf numFmtId="0" fontId="3" fillId="0" borderId="78" xfId="0" applyFont="1" applyBorder="1"/>
    <xf numFmtId="14" fontId="3" fillId="0" borderId="78" xfId="0" applyNumberFormat="1" applyFont="1" applyBorder="1" applyAlignment="1">
      <alignment horizontal="center" vertical="center"/>
    </xf>
    <xf numFmtId="0" fontId="3" fillId="0" borderId="36" xfId="0" applyFont="1" applyBorder="1"/>
    <xf numFmtId="0" fontId="3" fillId="0" borderId="0" xfId="0" applyFont="1" applyAlignment="1">
      <alignment wrapText="1"/>
    </xf>
    <xf numFmtId="0" fontId="3" fillId="0" borderId="0" xfId="0" applyFont="1" applyAlignment="1">
      <alignment horizontal="center" wrapText="1"/>
    </xf>
    <xf numFmtId="14" fontId="3" fillId="0" borderId="0" xfId="0" applyNumberFormat="1" applyFont="1"/>
    <xf numFmtId="14" fontId="3" fillId="0" borderId="0" xfId="0" applyNumberFormat="1" applyFont="1" applyAlignment="1">
      <alignment horizontal="center"/>
    </xf>
    <xf numFmtId="0" fontId="3" fillId="0" borderId="19" xfId="0" quotePrefix="1" applyFont="1" applyBorder="1" applyAlignment="1">
      <alignment horizontal="center" vertical="center"/>
    </xf>
    <xf numFmtId="0" fontId="32" fillId="0" borderId="19" xfId="0" applyFont="1" applyBorder="1" applyAlignment="1">
      <alignment horizontal="left" vertical="center" wrapText="1"/>
    </xf>
    <xf numFmtId="0" fontId="32" fillId="0" borderId="19" xfId="0" applyFont="1" applyBorder="1" applyAlignment="1">
      <alignment horizontal="center" vertical="center" wrapText="1"/>
    </xf>
    <xf numFmtId="0" fontId="3" fillId="0" borderId="19" xfId="0" applyFont="1" applyBorder="1" applyAlignment="1">
      <alignment horizontal="left" vertical="center"/>
    </xf>
    <xf numFmtId="14" fontId="3" fillId="0" borderId="19" xfId="0" applyNumberFormat="1" applyFont="1" applyBorder="1" applyAlignment="1">
      <alignment horizontal="center" vertical="center"/>
    </xf>
    <xf numFmtId="0" fontId="3" fillId="0" borderId="19" xfId="0" applyFont="1" applyBorder="1" applyAlignment="1">
      <alignment horizontal="center" vertical="center"/>
    </xf>
    <xf numFmtId="20" fontId="3" fillId="0" borderId="19" xfId="0" applyNumberFormat="1" applyFont="1" applyBorder="1" applyAlignment="1">
      <alignment horizontal="center" vertical="center"/>
    </xf>
    <xf numFmtId="0" fontId="47" fillId="0" borderId="0" xfId="0" applyFont="1" applyAlignment="1">
      <alignment horizontal="right" vertical="center" indent="1"/>
    </xf>
    <xf numFmtId="0" fontId="77" fillId="0" borderId="0" xfId="0" applyFont="1" applyAlignment="1">
      <alignment horizontal="left" vertical="center"/>
    </xf>
    <xf numFmtId="0" fontId="3" fillId="0" borderId="37" xfId="0" applyFont="1" applyBorder="1" applyAlignment="1">
      <alignment horizontal="center" vertical="center"/>
    </xf>
    <xf numFmtId="0" fontId="3" fillId="0" borderId="70" xfId="0" applyFont="1" applyBorder="1" applyAlignment="1">
      <alignment horizontal="left" vertical="center"/>
    </xf>
    <xf numFmtId="0" fontId="3" fillId="0" borderId="71" xfId="0" applyFont="1" applyBorder="1" applyAlignment="1">
      <alignment horizontal="left" vertical="center"/>
    </xf>
    <xf numFmtId="0" fontId="3" fillId="0" borderId="72" xfId="0" applyFont="1" applyBorder="1" applyAlignment="1">
      <alignment horizontal="left" vertical="center"/>
    </xf>
    <xf numFmtId="49" fontId="3" fillId="0" borderId="70" xfId="0" applyNumberFormat="1" applyFont="1" applyBorder="1" applyAlignment="1">
      <alignment horizontal="center" vertical="center"/>
    </xf>
    <xf numFmtId="49" fontId="3" fillId="0" borderId="72" xfId="0" applyNumberFormat="1" applyFont="1" applyBorder="1" applyAlignment="1">
      <alignment horizontal="center" vertical="center"/>
    </xf>
    <xf numFmtId="0" fontId="3" fillId="0" borderId="70" xfId="0" applyFont="1" applyBorder="1" applyAlignment="1">
      <alignment horizontal="center" vertical="center"/>
    </xf>
    <xf numFmtId="0" fontId="3" fillId="0" borderId="71" xfId="0" applyFont="1" applyBorder="1" applyAlignment="1">
      <alignment horizontal="center" vertical="center"/>
    </xf>
    <xf numFmtId="0" fontId="3" fillId="0" borderId="72" xfId="0" applyFont="1" applyBorder="1" applyAlignment="1">
      <alignment horizontal="center" vertical="center"/>
    </xf>
    <xf numFmtId="49" fontId="3" fillId="0" borderId="71" xfId="0" applyNumberFormat="1" applyFont="1" applyBorder="1" applyAlignment="1">
      <alignment horizontal="center" vertical="center"/>
    </xf>
    <xf numFmtId="0" fontId="3" fillId="0" borderId="73" xfId="0" applyFont="1" applyBorder="1" applyAlignment="1">
      <alignment horizontal="left" vertical="center"/>
    </xf>
    <xf numFmtId="0" fontId="3" fillId="0" borderId="74" xfId="0" applyFont="1" applyBorder="1" applyAlignment="1">
      <alignment horizontal="left" vertical="center"/>
    </xf>
    <xf numFmtId="0" fontId="3" fillId="0" borderId="75" xfId="0" applyFont="1" applyBorder="1" applyAlignment="1">
      <alignment horizontal="left" vertical="center"/>
    </xf>
    <xf numFmtId="49" fontId="3" fillId="0" borderId="73" xfId="0" applyNumberFormat="1" applyFont="1" applyBorder="1" applyAlignment="1">
      <alignment horizontal="center" vertical="center"/>
    </xf>
    <xf numFmtId="49" fontId="3" fillId="0" borderId="75" xfId="0" applyNumberFormat="1" applyFont="1" applyBorder="1" applyAlignment="1">
      <alignment horizontal="center" vertical="center"/>
    </xf>
    <xf numFmtId="0" fontId="3" fillId="0" borderId="74" xfId="0" applyFont="1" applyBorder="1" applyAlignment="1">
      <alignment horizontal="center" vertical="center"/>
    </xf>
    <xf numFmtId="49" fontId="3" fillId="0" borderId="74" xfId="0" applyNumberFormat="1" applyFont="1" applyBorder="1" applyAlignment="1">
      <alignment horizontal="center" vertical="center"/>
    </xf>
    <xf numFmtId="166" fontId="16" fillId="0" borderId="0" xfId="0" quotePrefix="1" applyNumberFormat="1" applyFont="1" applyAlignment="1">
      <alignment horizontal="right" vertical="center"/>
    </xf>
    <xf numFmtId="16" fontId="2" fillId="0" borderId="0" xfId="0" applyNumberFormat="1" applyFont="1" applyAlignment="1">
      <alignment vertical="center"/>
    </xf>
    <xf numFmtId="0" fontId="68" fillId="0" borderId="0" xfId="0" applyFont="1" applyAlignment="1">
      <alignment horizontal="centerContinuous" vertical="center"/>
    </xf>
    <xf numFmtId="0" fontId="16" fillId="0" borderId="0" xfId="0" applyFont="1" applyAlignment="1">
      <alignment horizontal="centerContinuous" vertical="center" wrapText="1"/>
    </xf>
    <xf numFmtId="0" fontId="68" fillId="0" borderId="0" xfId="0" applyFont="1" applyAlignment="1">
      <alignment horizontal="centerContinuous" vertical="center" wrapText="1"/>
    </xf>
    <xf numFmtId="0" fontId="3" fillId="0" borderId="0" xfId="0" applyFont="1" applyAlignment="1">
      <alignment horizontal="centerContinuous" vertical="center" wrapText="1"/>
    </xf>
    <xf numFmtId="0" fontId="4" fillId="0" borderId="0" xfId="0" applyFont="1" applyAlignment="1">
      <alignment horizontal="center" vertical="center"/>
    </xf>
    <xf numFmtId="0" fontId="51" fillId="0" borderId="0" xfId="0" applyFont="1" applyAlignment="1">
      <alignment horizontal="left" vertical="center"/>
    </xf>
    <xf numFmtId="16" fontId="3" fillId="0" borderId="0" xfId="0" applyNumberFormat="1" applyFont="1" applyAlignment="1">
      <alignment horizontal="left" vertical="center" indent="1"/>
    </xf>
    <xf numFmtId="0" fontId="3" fillId="0" borderId="0" xfId="0" quotePrefix="1" applyFont="1" applyAlignment="1">
      <alignment horizontal="left" vertical="center" wrapText="1" indent="1"/>
    </xf>
    <xf numFmtId="0" fontId="28" fillId="0" borderId="0" xfId="0" applyFont="1" applyAlignment="1">
      <alignment horizontal="left" vertical="center"/>
    </xf>
    <xf numFmtId="0" fontId="32" fillId="0" borderId="0" xfId="0" applyFont="1" applyAlignment="1">
      <alignment horizontal="left" vertical="center" indent="1"/>
    </xf>
    <xf numFmtId="0" fontId="29" fillId="3" borderId="27" xfId="0" applyFont="1" applyFill="1" applyBorder="1" applyAlignment="1">
      <alignment horizontal="center" vertical="center"/>
    </xf>
    <xf numFmtId="0" fontId="29" fillId="3" borderId="27" xfId="0" applyFont="1" applyFill="1" applyBorder="1" applyAlignment="1">
      <alignment horizontal="centerContinuous" vertical="center"/>
    </xf>
    <xf numFmtId="0" fontId="3" fillId="0" borderId="0" xfId="0" applyFont="1" applyAlignment="1">
      <alignment horizontal="center" vertical="justify" wrapText="1"/>
    </xf>
    <xf numFmtId="0" fontId="28" fillId="0" borderId="0" xfId="0" applyFont="1" applyAlignment="1">
      <alignment horizontal="center" vertical="center" wrapText="1"/>
    </xf>
    <xf numFmtId="0" fontId="32" fillId="0" borderId="0" xfId="0" applyFont="1" applyAlignment="1">
      <alignment vertical="center" wrapText="1"/>
    </xf>
    <xf numFmtId="0" fontId="36" fillId="0" borderId="0" xfId="0" applyFont="1" applyAlignment="1">
      <alignment horizontal="left" vertical="center" indent="1"/>
    </xf>
    <xf numFmtId="0" fontId="49" fillId="0" borderId="0" xfId="0" quotePrefix="1" applyFont="1" applyAlignment="1">
      <alignment horizontal="left" vertical="center" wrapText="1"/>
    </xf>
    <xf numFmtId="0" fontId="3" fillId="0" borderId="0" xfId="0" quotePrefix="1" applyFont="1" applyAlignment="1">
      <alignment horizontal="right" vertical="center" wrapText="1"/>
    </xf>
    <xf numFmtId="0" fontId="29" fillId="3" borderId="30" xfId="0" applyFont="1" applyFill="1" applyBorder="1" applyAlignment="1">
      <alignment horizontal="centerContinuous" vertical="center"/>
    </xf>
    <xf numFmtId="0" fontId="29" fillId="3" borderId="33" xfId="0" applyFont="1" applyFill="1" applyBorder="1" applyAlignment="1">
      <alignment horizontal="centerContinuous" vertical="center"/>
    </xf>
    <xf numFmtId="0" fontId="29" fillId="3" borderId="32" xfId="0" applyFont="1" applyFill="1" applyBorder="1" applyAlignment="1">
      <alignment horizontal="centerContinuous" vertical="center"/>
    </xf>
    <xf numFmtId="0" fontId="29" fillId="3" borderId="30" xfId="0" applyFont="1" applyFill="1" applyBorder="1" applyAlignment="1">
      <alignment vertical="center"/>
    </xf>
    <xf numFmtId="0" fontId="29" fillId="3" borderId="32" xfId="0" applyFont="1" applyFill="1" applyBorder="1" applyAlignment="1">
      <alignment vertical="center"/>
    </xf>
    <xf numFmtId="0" fontId="29" fillId="3" borderId="30" xfId="0" applyFont="1" applyFill="1" applyBorder="1" applyAlignment="1">
      <alignment horizontal="centerContinuous" vertical="center" wrapText="1"/>
    </xf>
    <xf numFmtId="0" fontId="29" fillId="3" borderId="33" xfId="0" applyFont="1" applyFill="1" applyBorder="1" applyAlignment="1">
      <alignment horizontal="centerContinuous" vertical="center" wrapText="1"/>
    </xf>
    <xf numFmtId="0" fontId="29" fillId="3" borderId="32" xfId="0" applyFont="1" applyFill="1" applyBorder="1" applyAlignment="1">
      <alignment horizontal="centerContinuous" vertical="center" wrapText="1"/>
    </xf>
    <xf numFmtId="0" fontId="3" fillId="0" borderId="0" xfId="0" applyFont="1" applyAlignment="1">
      <alignment horizontal="left"/>
    </xf>
    <xf numFmtId="0" fontId="19" fillId="0" borderId="0" xfId="0" applyFont="1" applyAlignment="1">
      <alignment vertical="center"/>
    </xf>
    <xf numFmtId="14" fontId="19" fillId="0" borderId="0" xfId="0" applyNumberFormat="1" applyFont="1" applyAlignment="1">
      <alignment horizontal="centerContinuous" vertical="center"/>
    </xf>
    <xf numFmtId="0" fontId="20" fillId="0" borderId="0" xfId="0" applyFont="1" applyAlignment="1">
      <alignment horizontal="centerContinuous" vertical="center"/>
    </xf>
    <xf numFmtId="0" fontId="19" fillId="0" borderId="0" xfId="0" applyFont="1" applyAlignment="1">
      <alignment horizontal="centerContinuous" vertical="center" wrapText="1"/>
    </xf>
    <xf numFmtId="4" fontId="19" fillId="0" borderId="0" xfId="0" applyNumberFormat="1" applyFont="1" applyAlignment="1">
      <alignment horizontal="centerContinuous" vertical="center"/>
    </xf>
    <xf numFmtId="14" fontId="3" fillId="0" borderId="37" xfId="0" applyNumberFormat="1" applyFont="1" applyBorder="1" applyAlignment="1">
      <alignment horizontal="center" vertical="center"/>
    </xf>
    <xf numFmtId="0" fontId="3" fillId="0" borderId="37" xfId="0" applyFont="1" applyBorder="1" applyAlignment="1">
      <alignment vertical="center"/>
    </xf>
    <xf numFmtId="0" fontId="3" fillId="0" borderId="37" xfId="0" applyFont="1" applyBorder="1" applyAlignment="1">
      <alignment vertical="center" wrapText="1"/>
    </xf>
    <xf numFmtId="14" fontId="3" fillId="0" borderId="36" xfId="0" applyNumberFormat="1" applyFont="1" applyBorder="1" applyAlignment="1">
      <alignment horizontal="center" vertical="center"/>
    </xf>
    <xf numFmtId="0" fontId="3" fillId="0" borderId="36" xfId="0" applyFont="1" applyBorder="1" applyAlignment="1">
      <alignment vertical="center" wrapText="1"/>
    </xf>
    <xf numFmtId="0" fontId="3" fillId="0" borderId="38" xfId="0" applyFont="1" applyBorder="1" applyAlignment="1">
      <alignment vertical="center"/>
    </xf>
    <xf numFmtId="0" fontId="3" fillId="0" borderId="38" xfId="0" applyFont="1" applyBorder="1" applyAlignment="1">
      <alignment vertical="center" wrapText="1"/>
    </xf>
    <xf numFmtId="0" fontId="16" fillId="20" borderId="30" xfId="0" applyFont="1" applyFill="1" applyBorder="1" applyAlignment="1">
      <alignment horizontal="center" vertical="center"/>
    </xf>
    <xf numFmtId="14" fontId="16" fillId="20" borderId="33" xfId="0" applyNumberFormat="1" applyFont="1" applyFill="1" applyBorder="1" applyAlignment="1">
      <alignment horizontal="center" vertical="center"/>
    </xf>
    <xf numFmtId="0" fontId="16" fillId="20" borderId="33" xfId="0" applyFont="1" applyFill="1" applyBorder="1" applyAlignment="1">
      <alignment horizontal="center" vertical="center"/>
    </xf>
    <xf numFmtId="0" fontId="16" fillId="20" borderId="33" xfId="0" applyFont="1" applyFill="1" applyBorder="1" applyAlignment="1">
      <alignment vertical="center"/>
    </xf>
    <xf numFmtId="0" fontId="16" fillId="20" borderId="33" xfId="0" applyFont="1" applyFill="1" applyBorder="1" applyAlignment="1">
      <alignment vertical="center" wrapText="1"/>
    </xf>
    <xf numFmtId="4" fontId="16" fillId="20" borderId="33" xfId="0" applyNumberFormat="1" applyFont="1" applyFill="1" applyBorder="1" applyAlignment="1">
      <alignment vertical="center"/>
    </xf>
    <xf numFmtId="0" fontId="16" fillId="20" borderId="32" xfId="0" applyFont="1" applyFill="1" applyBorder="1" applyAlignment="1">
      <alignment vertical="center"/>
    </xf>
    <xf numFmtId="14" fontId="12" fillId="0" borderId="0" xfId="0" applyNumberFormat="1" applyFont="1" applyAlignment="1">
      <alignment horizontal="center" vertical="center"/>
    </xf>
    <xf numFmtId="4" fontId="12" fillId="0" borderId="0" xfId="0" applyNumberFormat="1" applyFont="1" applyAlignment="1">
      <alignment vertical="center"/>
    </xf>
    <xf numFmtId="0" fontId="12" fillId="0" borderId="31" xfId="0" applyFont="1" applyBorder="1" applyAlignment="1">
      <alignment horizontal="center" vertical="center"/>
    </xf>
    <xf numFmtId="0" fontId="12" fillId="0" borderId="31" xfId="0" applyFont="1" applyBorder="1" applyAlignment="1">
      <alignment horizontal="center" vertical="center" wrapText="1"/>
    </xf>
    <xf numFmtId="4" fontId="12" fillId="0" borderId="31" xfId="0" applyNumberFormat="1" applyFont="1" applyBorder="1" applyAlignment="1">
      <alignment horizontal="center" vertical="center"/>
    </xf>
    <xf numFmtId="14" fontId="3" fillId="0" borderId="31" xfId="0" applyNumberFormat="1" applyFont="1" applyBorder="1" applyAlignment="1">
      <alignment horizontal="center" vertical="center"/>
    </xf>
    <xf numFmtId="0" fontId="34" fillId="0" borderId="0" xfId="0" applyFont="1" applyAlignment="1">
      <alignment vertical="center" wrapText="1"/>
    </xf>
    <xf numFmtId="0" fontId="34" fillId="0" borderId="0" xfId="0" applyFont="1" applyAlignment="1">
      <alignment vertical="center"/>
    </xf>
    <xf numFmtId="14" fontId="12" fillId="0" borderId="0" xfId="0" applyNumberFormat="1" applyFont="1" applyAlignment="1">
      <alignment horizontal="centerContinuous" vertical="center"/>
    </xf>
    <xf numFmtId="0" fontId="15" fillId="0" borderId="0" xfId="0" applyFont="1" applyAlignment="1">
      <alignment horizontal="centerContinuous" vertical="center"/>
    </xf>
    <xf numFmtId="0" fontId="12" fillId="0" borderId="0" xfId="0" applyFont="1" applyAlignment="1">
      <alignment horizontal="centerContinuous" vertical="center"/>
    </xf>
    <xf numFmtId="0" fontId="12" fillId="0" borderId="0" xfId="0" applyFont="1" applyAlignment="1">
      <alignment horizontal="centerContinuous" vertical="center" wrapText="1"/>
    </xf>
    <xf numFmtId="0" fontId="63" fillId="0" borderId="0" xfId="0" applyFont="1" applyAlignment="1">
      <alignment horizontal="right" vertical="center"/>
    </xf>
    <xf numFmtId="0" fontId="26" fillId="0" borderId="0" xfId="0" applyFont="1" applyAlignment="1">
      <alignment horizontal="centerContinuous" vertical="center" wrapText="1"/>
    </xf>
    <xf numFmtId="14" fontId="26" fillId="0" borderId="0" xfId="0" applyNumberFormat="1" applyFont="1" applyAlignment="1">
      <alignment horizontal="centerContinuous" vertical="center"/>
    </xf>
    <xf numFmtId="0" fontId="28" fillId="0" borderId="0" xfId="0" applyFont="1" applyAlignment="1">
      <alignment horizontal="center" vertical="center"/>
    </xf>
    <xf numFmtId="14" fontId="28" fillId="0" borderId="0" xfId="0" applyNumberFormat="1" applyFont="1" applyAlignment="1">
      <alignment horizontal="centerContinuous" vertical="center" wrapText="1"/>
    </xf>
    <xf numFmtId="14" fontId="3" fillId="0" borderId="0" xfId="0" applyNumberFormat="1" applyFont="1" applyAlignment="1">
      <alignment horizontal="centerContinuous" vertical="center" wrapText="1"/>
    </xf>
    <xf numFmtId="14" fontId="28" fillId="0" borderId="29" xfId="0" applyNumberFormat="1" applyFont="1" applyBorder="1" applyAlignment="1">
      <alignment horizontal="centerContinuous" vertical="center" wrapText="1"/>
    </xf>
    <xf numFmtId="0" fontId="24" fillId="9" borderId="27" xfId="0" applyFont="1" applyFill="1" applyBorder="1" applyAlignment="1">
      <alignment horizontal="centerContinuous" vertical="center"/>
    </xf>
    <xf numFmtId="0" fontId="35" fillId="9" borderId="27" xfId="0" applyFont="1" applyFill="1" applyBorder="1" applyAlignment="1">
      <alignment horizontal="centerContinuous" vertical="center"/>
    </xf>
    <xf numFmtId="0" fontId="24" fillId="9" borderId="27" xfId="0" applyFont="1" applyFill="1" applyBorder="1" applyAlignment="1">
      <alignment horizontal="center" vertical="center"/>
    </xf>
    <xf numFmtId="0" fontId="16" fillId="0" borderId="36" xfId="0" applyFont="1" applyBorder="1" applyAlignment="1">
      <alignment horizontal="center" vertical="center"/>
    </xf>
    <xf numFmtId="0" fontId="51" fillId="0" borderId="0" xfId="0" applyFont="1" applyAlignment="1">
      <alignment horizontal="centerContinuous" vertical="center" wrapText="1"/>
    </xf>
    <xf numFmtId="0" fontId="50" fillId="0" borderId="0" xfId="0" applyFont="1" applyAlignment="1">
      <alignment vertical="center" wrapText="1"/>
    </xf>
    <xf numFmtId="0" fontId="16" fillId="0" borderId="0" xfId="0" applyFont="1" applyAlignment="1">
      <alignment vertical="center" wrapText="1"/>
    </xf>
    <xf numFmtId="0" fontId="3" fillId="0" borderId="0" xfId="0" applyFont="1" applyAlignment="1">
      <alignment horizontal="left" vertical="center" wrapText="1" indent="1"/>
    </xf>
    <xf numFmtId="1" fontId="16" fillId="0" borderId="0" xfId="0" applyNumberFormat="1" applyFont="1" applyAlignment="1">
      <alignment horizontal="right" vertical="center"/>
    </xf>
    <xf numFmtId="2" fontId="49" fillId="0" borderId="0" xfId="0" applyNumberFormat="1" applyFont="1" applyAlignment="1">
      <alignment vertical="center"/>
    </xf>
    <xf numFmtId="2" fontId="2" fillId="0" borderId="0" xfId="0" applyNumberFormat="1" applyFont="1" applyAlignment="1">
      <alignment vertical="center"/>
    </xf>
    <xf numFmtId="1" fontId="3" fillId="0" borderId="0" xfId="0" applyNumberFormat="1" applyFont="1" applyAlignment="1">
      <alignment horizontal="left" vertical="center" wrapText="1"/>
    </xf>
    <xf numFmtId="0" fontId="32" fillId="0" borderId="0" xfId="0" applyFont="1" applyAlignment="1">
      <alignment horizontal="centerContinuous" vertical="center"/>
    </xf>
    <xf numFmtId="0" fontId="80" fillId="0" borderId="0" xfId="0" applyFont="1" applyAlignment="1">
      <alignment horizontal="centerContinuous" vertical="center"/>
    </xf>
    <xf numFmtId="0" fontId="80" fillId="0" borderId="0" xfId="0" applyFont="1" applyAlignment="1">
      <alignment horizontal="centerContinuous" vertical="center" wrapText="1"/>
    </xf>
    <xf numFmtId="0" fontId="80" fillId="0" borderId="0" xfId="0" applyFont="1" applyAlignment="1">
      <alignment horizontal="left" vertical="center"/>
    </xf>
    <xf numFmtId="0" fontId="67" fillId="0" borderId="0" xfId="0" quotePrefix="1" applyFont="1" applyAlignment="1">
      <alignment horizontal="left" vertical="center"/>
    </xf>
    <xf numFmtId="0" fontId="67" fillId="0" borderId="0" xfId="0" applyFont="1" applyAlignment="1">
      <alignment horizontal="left" vertical="center"/>
    </xf>
    <xf numFmtId="0" fontId="53" fillId="0" borderId="0" xfId="0" quotePrefix="1" applyFont="1" applyAlignment="1">
      <alignment horizontal="right" vertical="top"/>
    </xf>
    <xf numFmtId="2" fontId="49" fillId="0" borderId="0" xfId="0" applyNumberFormat="1" applyFont="1" applyAlignment="1">
      <alignment vertical="center" wrapText="1"/>
    </xf>
    <xf numFmtId="2" fontId="2" fillId="0" borderId="0" xfId="0" applyNumberFormat="1" applyFont="1" applyAlignment="1">
      <alignment vertical="center" wrapText="1"/>
    </xf>
    <xf numFmtId="0" fontId="61" fillId="0" borderId="0" xfId="0" applyFont="1" applyAlignment="1">
      <alignment horizontal="justify" vertical="center" wrapText="1"/>
    </xf>
    <xf numFmtId="0" fontId="64" fillId="0" borderId="0" xfId="0" applyFont="1" applyAlignment="1">
      <alignment horizontal="centerContinuous" vertical="center"/>
    </xf>
    <xf numFmtId="0" fontId="2" fillId="0" borderId="0" xfId="0" applyFont="1" applyAlignment="1">
      <alignment horizontal="justify" vertical="center" wrapText="1"/>
    </xf>
    <xf numFmtId="0" fontId="83" fillId="0" borderId="0" xfId="0" applyFont="1" applyAlignment="1">
      <alignment horizontal="centerContinuous" vertical="center" wrapText="1"/>
    </xf>
    <xf numFmtId="0" fontId="83" fillId="0" borderId="0" xfId="0" applyFont="1" applyAlignment="1">
      <alignment horizontal="centerContinuous" vertical="center"/>
    </xf>
    <xf numFmtId="0" fontId="3" fillId="21" borderId="0" xfId="0" applyFont="1" applyFill="1" applyAlignment="1">
      <alignment horizontal="center" vertical="center"/>
    </xf>
    <xf numFmtId="0" fontId="3" fillId="21" borderId="0" xfId="0" applyFont="1" applyFill="1" applyAlignment="1">
      <alignment horizontal="left" vertical="center" wrapText="1"/>
    </xf>
    <xf numFmtId="0" fontId="3" fillId="7" borderId="0" xfId="0" applyFont="1" applyFill="1" applyAlignment="1">
      <alignment horizontal="center" vertical="center"/>
    </xf>
    <xf numFmtId="0" fontId="3" fillId="7" borderId="0" xfId="0" applyFont="1" applyFill="1" applyAlignment="1">
      <alignment horizontal="left" vertical="center" wrapText="1"/>
    </xf>
    <xf numFmtId="0" fontId="3" fillId="22" borderId="0" xfId="0" applyFont="1" applyFill="1" applyAlignment="1">
      <alignment horizontal="center" vertical="center"/>
    </xf>
    <xf numFmtId="0" fontId="3" fillId="22" borderId="0" xfId="0" applyFont="1" applyFill="1" applyAlignment="1">
      <alignment horizontal="left" vertical="center" wrapText="1"/>
    </xf>
    <xf numFmtId="0" fontId="3" fillId="23" borderId="0" xfId="0" applyFont="1" applyFill="1" applyAlignment="1">
      <alignment horizontal="center" vertical="center"/>
    </xf>
    <xf numFmtId="0" fontId="3" fillId="23" borderId="0" xfId="0" applyFont="1" applyFill="1" applyAlignment="1">
      <alignment horizontal="left" vertical="center" wrapText="1"/>
    </xf>
    <xf numFmtId="0" fontId="3" fillId="16" borderId="0" xfId="0" applyFont="1" applyFill="1" applyAlignment="1">
      <alignment horizontal="center" vertical="center"/>
    </xf>
    <xf numFmtId="0" fontId="3" fillId="16" borderId="0" xfId="0" applyFont="1" applyFill="1" applyAlignment="1">
      <alignment horizontal="left" vertical="center" wrapText="1"/>
    </xf>
    <xf numFmtId="0" fontId="3" fillId="24" borderId="0" xfId="0" applyFont="1" applyFill="1" applyAlignment="1">
      <alignment horizontal="center" vertical="center"/>
    </xf>
    <xf numFmtId="0" fontId="3" fillId="24" borderId="0" xfId="0" applyFont="1" applyFill="1" applyAlignment="1">
      <alignment horizontal="left" vertical="center" wrapText="1"/>
    </xf>
    <xf numFmtId="0" fontId="24" fillId="3" borderId="27" xfId="0" applyFont="1" applyFill="1" applyBorder="1" applyAlignment="1">
      <alignment horizontal="center" vertical="center" wrapText="1"/>
    </xf>
    <xf numFmtId="0" fontId="84" fillId="0" borderId="0" xfId="0" applyFont="1" applyAlignment="1">
      <alignment vertical="center" wrapText="1"/>
    </xf>
    <xf numFmtId="0" fontId="3" fillId="23" borderId="0" xfId="0" applyFont="1" applyFill="1" applyAlignment="1">
      <alignment vertical="center"/>
    </xf>
    <xf numFmtId="4" fontId="3" fillId="0" borderId="0" xfId="0" applyNumberFormat="1" applyFont="1" applyAlignment="1" applyProtection="1">
      <alignment vertical="center"/>
      <protection locked="0"/>
    </xf>
    <xf numFmtId="170" fontId="3" fillId="0" borderId="0" xfId="0" applyNumberFormat="1" applyFont="1" applyAlignment="1" applyProtection="1">
      <alignment vertical="center"/>
      <protection locked="0"/>
    </xf>
    <xf numFmtId="0" fontId="88" fillId="0" borderId="0" xfId="0" applyFont="1" applyAlignment="1" applyProtection="1">
      <alignment vertical="center"/>
      <protection locked="0"/>
    </xf>
    <xf numFmtId="0" fontId="3" fillId="0" borderId="0" xfId="0" applyFont="1" applyAlignment="1" applyProtection="1">
      <alignment vertical="center" wrapText="1"/>
      <protection locked="0"/>
    </xf>
    <xf numFmtId="14" fontId="32" fillId="0" borderId="0" xfId="0" applyNumberFormat="1" applyFont="1" applyAlignment="1">
      <alignment horizontal="right" vertical="center"/>
    </xf>
    <xf numFmtId="0" fontId="32" fillId="0" borderId="0" xfId="0" applyFont="1" applyAlignment="1">
      <alignment horizontal="right" vertical="center"/>
    </xf>
    <xf numFmtId="0" fontId="3" fillId="0" borderId="27" xfId="0" applyFont="1" applyBorder="1" applyAlignment="1" applyProtection="1">
      <alignment horizontal="center" vertical="center"/>
      <protection locked="0"/>
    </xf>
    <xf numFmtId="167" fontId="3" fillId="0" borderId="27" xfId="0" applyNumberFormat="1" applyFont="1" applyBorder="1" applyAlignment="1" applyProtection="1">
      <alignment horizontal="center" vertical="center"/>
      <protection locked="0"/>
    </xf>
    <xf numFmtId="4" fontId="3" fillId="0" borderId="27" xfId="0" applyNumberFormat="1" applyFont="1" applyBorder="1" applyAlignment="1" applyProtection="1">
      <alignment horizontal="center" vertical="center"/>
      <protection locked="0"/>
    </xf>
    <xf numFmtId="170" fontId="3" fillId="0" borderId="27" xfId="0" applyNumberFormat="1" applyFont="1" applyBorder="1" applyAlignment="1" applyProtection="1">
      <alignment horizontal="center" vertical="center"/>
      <protection locked="0"/>
    </xf>
    <xf numFmtId="0" fontId="3" fillId="0" borderId="28" xfId="0" applyFont="1" applyBorder="1" applyAlignment="1" applyProtection="1">
      <alignment horizontal="center" vertical="center"/>
      <protection locked="0"/>
    </xf>
    <xf numFmtId="0" fontId="3" fillId="0" borderId="28" xfId="0" applyFont="1" applyBorder="1" applyAlignment="1" applyProtection="1">
      <alignment vertical="center" wrapText="1"/>
      <protection locked="0"/>
    </xf>
    <xf numFmtId="0" fontId="3" fillId="0" borderId="28" xfId="0" applyFont="1" applyBorder="1" applyAlignment="1" applyProtection="1">
      <alignment horizontal="center" vertical="center" wrapText="1"/>
      <protection locked="0"/>
    </xf>
    <xf numFmtId="4" fontId="3" fillId="0" borderId="28" xfId="0" applyNumberFormat="1" applyFont="1" applyBorder="1" applyAlignment="1" applyProtection="1">
      <alignment vertical="center"/>
      <protection locked="0"/>
    </xf>
    <xf numFmtId="14" fontId="3" fillId="0" borderId="28" xfId="0" applyNumberFormat="1" applyFont="1" applyBorder="1" applyAlignment="1" applyProtection="1">
      <alignment vertical="center"/>
      <protection locked="0"/>
    </xf>
    <xf numFmtId="170" fontId="3" fillId="0" borderId="28" xfId="0" applyNumberFormat="1" applyFont="1" applyBorder="1" applyAlignment="1" applyProtection="1">
      <alignment vertical="center"/>
      <protection locked="0"/>
    </xf>
    <xf numFmtId="4" fontId="3" fillId="0" borderId="35" xfId="0" applyNumberFormat="1" applyFont="1" applyBorder="1" applyAlignment="1" applyProtection="1">
      <alignment vertical="center"/>
      <protection locked="0"/>
    </xf>
    <xf numFmtId="167" fontId="3" fillId="0" borderId="35" xfId="0" applyNumberFormat="1" applyFont="1" applyBorder="1" applyAlignment="1" applyProtection="1">
      <alignment vertical="center"/>
      <protection locked="0"/>
    </xf>
    <xf numFmtId="0" fontId="3" fillId="0" borderId="35" xfId="0" applyFont="1" applyBorder="1" applyAlignment="1" applyProtection="1">
      <alignment horizontal="center" vertical="center"/>
      <protection locked="0"/>
    </xf>
    <xf numFmtId="0" fontId="3" fillId="0" borderId="35" xfId="0" applyFont="1" applyBorder="1" applyAlignment="1" applyProtection="1">
      <alignment vertical="center" wrapText="1"/>
      <protection locked="0"/>
    </xf>
    <xf numFmtId="0" fontId="3" fillId="0" borderId="35" xfId="0" applyFont="1" applyBorder="1" applyAlignment="1">
      <alignment horizontal="center" vertical="center"/>
    </xf>
    <xf numFmtId="0" fontId="3" fillId="0" borderId="35" xfId="0" applyFont="1" applyBorder="1" applyAlignment="1" applyProtection="1">
      <alignment horizontal="justify" vertical="center" wrapText="1"/>
      <protection locked="0"/>
    </xf>
    <xf numFmtId="0" fontId="3" fillId="0" borderId="35" xfId="0" applyFont="1" applyBorder="1" applyAlignment="1" applyProtection="1">
      <alignment horizontal="center" vertical="center" wrapText="1"/>
      <protection locked="0"/>
    </xf>
    <xf numFmtId="14" fontId="3" fillId="0" borderId="35" xfId="0" applyNumberFormat="1" applyFont="1" applyBorder="1" applyAlignment="1" applyProtection="1">
      <alignment vertical="center"/>
      <protection locked="0"/>
    </xf>
    <xf numFmtId="170" fontId="3" fillId="0" borderId="35" xfId="0" applyNumberFormat="1" applyFont="1" applyBorder="1" applyAlignment="1" applyProtection="1">
      <alignment vertical="center"/>
      <protection locked="0"/>
    </xf>
    <xf numFmtId="0" fontId="3" fillId="18" borderId="27" xfId="0" applyFont="1" applyFill="1" applyBorder="1" applyAlignment="1" applyProtection="1">
      <alignment horizontal="center" vertical="center"/>
      <protection locked="0"/>
    </xf>
    <xf numFmtId="0" fontId="3" fillId="18" borderId="27" xfId="0" applyFont="1" applyFill="1" applyBorder="1" applyAlignment="1" applyProtection="1">
      <alignment vertical="center" wrapText="1"/>
      <protection locked="0"/>
    </xf>
    <xf numFmtId="0" fontId="3" fillId="18" borderId="27" xfId="0" applyFont="1" applyFill="1" applyBorder="1" applyAlignment="1" applyProtection="1">
      <alignment horizontal="center" vertical="center" wrapText="1"/>
      <protection locked="0"/>
    </xf>
    <xf numFmtId="0" fontId="3" fillId="18" borderId="27" xfId="0" applyFont="1" applyFill="1" applyBorder="1" applyAlignment="1" applyProtection="1">
      <alignment vertical="center"/>
      <protection locked="0"/>
    </xf>
    <xf numFmtId="0" fontId="16" fillId="18" borderId="27" xfId="0" applyFont="1" applyFill="1" applyBorder="1" applyAlignment="1" applyProtection="1">
      <alignment horizontal="center" vertical="center"/>
      <protection locked="0"/>
    </xf>
    <xf numFmtId="0" fontId="16" fillId="18" borderId="27" xfId="0" applyFont="1" applyFill="1" applyBorder="1" applyAlignment="1" applyProtection="1">
      <alignment vertical="center"/>
      <protection locked="0"/>
    </xf>
    <xf numFmtId="14" fontId="3" fillId="0" borderId="0" xfId="0" applyNumberFormat="1" applyFont="1" applyAlignment="1" applyProtection="1">
      <alignment horizontal="center" vertical="center"/>
      <protection locked="0"/>
    </xf>
    <xf numFmtId="0" fontId="3" fillId="0" borderId="0" xfId="0" applyFont="1" applyAlignment="1" applyProtection="1">
      <alignment horizontal="center" vertical="center"/>
      <protection locked="0"/>
    </xf>
    <xf numFmtId="167" fontId="3" fillId="0" borderId="0" xfId="0" applyNumberFormat="1" applyFont="1" applyAlignment="1" applyProtection="1">
      <alignment vertical="center"/>
      <protection locked="0"/>
    </xf>
    <xf numFmtId="170" fontId="90" fillId="0" borderId="0" xfId="0" applyNumberFormat="1" applyFont="1" applyAlignment="1" applyProtection="1">
      <alignment vertical="center"/>
      <protection locked="0"/>
    </xf>
    <xf numFmtId="0" fontId="33" fillId="0" borderId="0" xfId="0" applyFont="1" applyAlignment="1">
      <alignment vertical="center"/>
    </xf>
    <xf numFmtId="0" fontId="12" fillId="0" borderId="36" xfId="0" applyFont="1" applyBorder="1" applyAlignment="1">
      <alignment horizontal="center" vertical="center"/>
    </xf>
    <xf numFmtId="0" fontId="12" fillId="0" borderId="70" xfId="0" applyFont="1" applyBorder="1" applyAlignment="1">
      <alignment horizontal="center" vertical="center"/>
    </xf>
    <xf numFmtId="0" fontId="12" fillId="0" borderId="71" xfId="0" applyFont="1" applyBorder="1" applyAlignment="1">
      <alignment horizontal="center" vertical="center"/>
    </xf>
    <xf numFmtId="0" fontId="12" fillId="0" borderId="72" xfId="0" applyFont="1" applyBorder="1" applyAlignment="1">
      <alignment horizontal="center" vertical="center"/>
    </xf>
    <xf numFmtId="0" fontId="12" fillId="0" borderId="19" xfId="0" applyFont="1" applyBorder="1" applyAlignment="1">
      <alignment horizontal="center" vertical="center"/>
    </xf>
    <xf numFmtId="2" fontId="12" fillId="0" borderId="36" xfId="0" applyNumberFormat="1" applyFont="1" applyBorder="1" applyAlignment="1">
      <alignment vertical="center"/>
    </xf>
    <xf numFmtId="1" fontId="12" fillId="0" borderId="36" xfId="0" applyNumberFormat="1" applyFont="1" applyBorder="1" applyAlignment="1">
      <alignment vertical="center"/>
    </xf>
    <xf numFmtId="0" fontId="12" fillId="0" borderId="35" xfId="0" applyFont="1" applyBorder="1" applyAlignment="1">
      <alignment horizontal="center" vertical="center"/>
    </xf>
    <xf numFmtId="0" fontId="12" fillId="0" borderId="68" xfId="0" applyFont="1" applyBorder="1" applyAlignment="1">
      <alignment horizontal="center" vertical="center"/>
    </xf>
    <xf numFmtId="0" fontId="12" fillId="0" borderId="2" xfId="0" applyFont="1" applyBorder="1" applyAlignment="1">
      <alignment horizontal="center" vertical="center"/>
    </xf>
    <xf numFmtId="0" fontId="12" fillId="0" borderId="69" xfId="0" applyFont="1" applyBorder="1" applyAlignment="1">
      <alignment horizontal="center" vertical="center"/>
    </xf>
    <xf numFmtId="0" fontId="12" fillId="0" borderId="36" xfId="0" applyFont="1" applyBorder="1" applyAlignment="1">
      <alignment vertical="center"/>
    </xf>
    <xf numFmtId="0" fontId="12" fillId="0" borderId="78" xfId="0" applyFont="1" applyBorder="1" applyAlignment="1">
      <alignment horizontal="center" vertical="center"/>
    </xf>
    <xf numFmtId="0" fontId="12" fillId="0" borderId="79" xfId="0" applyFont="1" applyBorder="1" applyAlignment="1">
      <alignment horizontal="center" vertical="center"/>
    </xf>
    <xf numFmtId="0" fontId="12" fillId="0" borderId="81" xfId="0" applyFont="1" applyBorder="1" applyAlignment="1">
      <alignment horizontal="center" vertical="center"/>
    </xf>
    <xf numFmtId="0" fontId="12" fillId="0" borderId="80" xfId="0" applyFont="1" applyBorder="1" applyAlignment="1">
      <alignment horizontal="center" vertical="center"/>
    </xf>
    <xf numFmtId="0" fontId="12" fillId="0" borderId="34" xfId="0" applyFont="1" applyBorder="1" applyAlignment="1">
      <alignment horizontal="center" vertical="center"/>
    </xf>
    <xf numFmtId="0" fontId="12" fillId="0" borderId="38" xfId="0" applyFont="1" applyBorder="1" applyAlignment="1">
      <alignment horizontal="center" vertical="center"/>
    </xf>
    <xf numFmtId="0" fontId="12" fillId="0" borderId="73" xfId="0" applyFont="1" applyBorder="1" applyAlignment="1">
      <alignment horizontal="center" vertical="center"/>
    </xf>
    <xf numFmtId="0" fontId="12" fillId="0" borderId="74" xfId="0" applyFont="1" applyBorder="1" applyAlignment="1">
      <alignment horizontal="center" vertical="center"/>
    </xf>
    <xf numFmtId="0" fontId="12" fillId="0" borderId="75" xfId="0" applyFont="1" applyBorder="1" applyAlignment="1">
      <alignment horizontal="center" vertical="center"/>
    </xf>
    <xf numFmtId="2" fontId="12" fillId="0" borderId="38" xfId="0" applyNumberFormat="1" applyFont="1" applyBorder="1" applyAlignment="1">
      <alignment vertical="center"/>
    </xf>
    <xf numFmtId="1" fontId="12" fillId="0" borderId="38" xfId="0" applyNumberFormat="1" applyFont="1" applyBorder="1" applyAlignment="1">
      <alignment vertical="center"/>
    </xf>
    <xf numFmtId="172" fontId="12" fillId="0" borderId="37" xfId="0" applyNumberFormat="1" applyFont="1" applyBorder="1" applyAlignment="1">
      <alignment vertical="center"/>
    </xf>
    <xf numFmtId="173" fontId="12" fillId="0" borderId="37" xfId="0" applyNumberFormat="1" applyFont="1" applyBorder="1" applyAlignment="1">
      <alignment vertical="center"/>
    </xf>
    <xf numFmtId="0" fontId="12" fillId="0" borderId="68" xfId="0" applyFont="1" applyBorder="1" applyAlignment="1">
      <alignment horizontal="centerContinuous" vertical="center"/>
    </xf>
    <xf numFmtId="0" fontId="82" fillId="0" borderId="2" xfId="0" applyFont="1" applyBorder="1" applyAlignment="1">
      <alignment horizontal="centerContinuous" vertical="center"/>
    </xf>
    <xf numFmtId="0" fontId="12" fillId="0" borderId="69" xfId="0" applyFont="1" applyBorder="1" applyAlignment="1">
      <alignment horizontal="centerContinuous" vertical="center"/>
    </xf>
    <xf numFmtId="172" fontId="12" fillId="0" borderId="36" xfId="0" applyNumberFormat="1" applyFont="1" applyBorder="1" applyAlignment="1">
      <alignment vertical="center"/>
    </xf>
    <xf numFmtId="173" fontId="12" fillId="0" borderId="36" xfId="0" applyNumberFormat="1" applyFont="1" applyBorder="1" applyAlignment="1">
      <alignment vertical="center"/>
    </xf>
    <xf numFmtId="174" fontId="12" fillId="0" borderId="38" xfId="0" applyNumberFormat="1" applyFont="1" applyBorder="1" applyAlignment="1">
      <alignment vertical="center"/>
    </xf>
    <xf numFmtId="0" fontId="14" fillId="0" borderId="0" xfId="0" applyFont="1" applyAlignment="1">
      <alignment horizontal="center" vertical="center"/>
    </xf>
    <xf numFmtId="0" fontId="94" fillId="0" borderId="0" xfId="0" applyFont="1" applyAlignment="1">
      <alignment vertical="center"/>
    </xf>
    <xf numFmtId="0" fontId="95" fillId="0" borderId="0" xfId="0" applyFont="1" applyAlignment="1">
      <alignment vertical="center"/>
    </xf>
    <xf numFmtId="0" fontId="93" fillId="0" borderId="0" xfId="0" applyFont="1" applyAlignment="1">
      <alignment vertical="center"/>
    </xf>
    <xf numFmtId="0" fontId="96" fillId="0" borderId="27" xfId="0" applyFont="1" applyBorder="1" applyAlignment="1">
      <alignment horizontal="center" vertical="center"/>
    </xf>
    <xf numFmtId="0" fontId="3" fillId="0" borderId="35" xfId="0" applyFont="1" applyBorder="1" applyAlignment="1">
      <alignment vertical="center" wrapText="1"/>
    </xf>
    <xf numFmtId="0" fontId="3" fillId="0" borderId="35" xfId="0" applyFont="1" applyBorder="1" applyAlignment="1">
      <alignment vertical="center"/>
    </xf>
    <xf numFmtId="0" fontId="16" fillId="0" borderId="28" xfId="0" applyFont="1" applyBorder="1" applyAlignment="1">
      <alignment horizontal="center" vertical="center"/>
    </xf>
    <xf numFmtId="0" fontId="3" fillId="0" borderId="35"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4" xfId="0" applyFont="1" applyBorder="1" applyAlignment="1">
      <alignment vertical="center" wrapText="1"/>
    </xf>
    <xf numFmtId="170" fontId="16" fillId="0" borderId="0" xfId="0" applyNumberFormat="1" applyFont="1" applyAlignment="1" applyProtection="1">
      <alignment vertical="center"/>
      <protection locked="0"/>
    </xf>
    <xf numFmtId="0" fontId="86" fillId="0" borderId="0" xfId="0" applyFont="1" applyAlignment="1">
      <alignment vertical="center"/>
    </xf>
    <xf numFmtId="170" fontId="95" fillId="0" borderId="0" xfId="0" applyNumberFormat="1" applyFont="1" applyAlignment="1" applyProtection="1">
      <alignment vertical="center"/>
      <protection locked="0"/>
    </xf>
    <xf numFmtId="0" fontId="14" fillId="0" borderId="0" xfId="0" applyFont="1"/>
    <xf numFmtId="0" fontId="97" fillId="0" borderId="0" xfId="0" applyFont="1"/>
    <xf numFmtId="0" fontId="97" fillId="0" borderId="0" xfId="0" applyFont="1" applyAlignment="1">
      <alignment vertical="center"/>
    </xf>
    <xf numFmtId="0" fontId="12" fillId="0" borderId="0" xfId="0" applyFont="1" applyAlignment="1">
      <alignment horizontal="left" vertical="center"/>
    </xf>
    <xf numFmtId="0" fontId="3" fillId="0" borderId="27" xfId="0" applyFont="1" applyBorder="1" applyAlignment="1">
      <alignment horizontal="center" vertical="center"/>
    </xf>
    <xf numFmtId="0" fontId="16" fillId="0" borderId="82" xfId="0" applyFont="1" applyBorder="1" applyAlignment="1">
      <alignment vertical="center"/>
    </xf>
    <xf numFmtId="0" fontId="98" fillId="0" borderId="83" xfId="0" applyFont="1" applyBorder="1" applyAlignment="1">
      <alignment horizontal="right" vertical="center" indent="1"/>
    </xf>
    <xf numFmtId="0" fontId="87" fillId="0" borderId="82" xfId="0" applyFont="1" applyBorder="1" applyAlignment="1">
      <alignment vertical="center"/>
    </xf>
    <xf numFmtId="0" fontId="87" fillId="0" borderId="0" xfId="0" applyFont="1" applyAlignment="1">
      <alignment vertical="center"/>
    </xf>
    <xf numFmtId="0" fontId="3" fillId="0" borderId="83" xfId="0" applyFont="1" applyBorder="1" applyAlignment="1">
      <alignment vertical="center"/>
    </xf>
    <xf numFmtId="0" fontId="81" fillId="0" borderId="0" xfId="0" applyFont="1" applyAlignment="1">
      <alignment horizontal="left" vertical="center"/>
    </xf>
    <xf numFmtId="14" fontId="16" fillId="0" borderId="27" xfId="0" applyNumberFormat="1" applyFont="1" applyBorder="1" applyAlignment="1">
      <alignment horizontal="center" vertical="center"/>
    </xf>
    <xf numFmtId="0" fontId="50" fillId="0" borderId="82" xfId="0" applyFont="1" applyBorder="1" applyAlignment="1">
      <alignment horizontal="left" vertical="center"/>
    </xf>
    <xf numFmtId="0" fontId="3" fillId="0" borderId="29" xfId="0" applyFont="1" applyBorder="1" applyAlignment="1">
      <alignment vertical="center"/>
    </xf>
    <xf numFmtId="0" fontId="3" fillId="0" borderId="67" xfId="0" applyFont="1" applyBorder="1" applyAlignment="1">
      <alignment vertical="center"/>
    </xf>
    <xf numFmtId="0" fontId="16" fillId="0" borderId="82" xfId="0" applyFont="1" applyBorder="1" applyAlignment="1">
      <alignment horizontal="centerContinuous" vertical="center"/>
    </xf>
    <xf numFmtId="0" fontId="16" fillId="0" borderId="83" xfId="0" applyFont="1" applyBorder="1" applyAlignment="1">
      <alignment horizontal="centerContinuous" vertical="center"/>
    </xf>
    <xf numFmtId="0" fontId="3" fillId="0" borderId="82" xfId="0" applyFont="1" applyBorder="1" applyAlignment="1">
      <alignment horizontal="centerContinuous" vertical="center"/>
    </xf>
    <xf numFmtId="0" fontId="3" fillId="0" borderId="83" xfId="0" applyFont="1" applyBorder="1" applyAlignment="1">
      <alignment horizontal="centerContinuous" vertical="center"/>
    </xf>
    <xf numFmtId="0" fontId="16" fillId="0" borderId="66" xfId="0" applyFont="1" applyBorder="1" applyAlignment="1">
      <alignment horizontal="centerContinuous" vertical="center"/>
    </xf>
    <xf numFmtId="0" fontId="3" fillId="0" borderId="29" xfId="0" applyFont="1" applyBorder="1" applyAlignment="1">
      <alignment horizontal="centerContinuous" vertical="center"/>
    </xf>
    <xf numFmtId="0" fontId="3" fillId="0" borderId="67" xfId="0" applyFont="1" applyBorder="1" applyAlignment="1">
      <alignment horizontal="centerContinuous" vertical="center"/>
    </xf>
    <xf numFmtId="0" fontId="50" fillId="0" borderId="82" xfId="0" applyFont="1" applyBorder="1" applyAlignment="1">
      <alignment horizontal="left" vertical="center" indent="1"/>
    </xf>
    <xf numFmtId="0" fontId="3" fillId="0" borderId="66" xfId="0" applyFont="1" applyBorder="1" applyAlignment="1">
      <alignment horizontal="left" vertical="center" indent="1"/>
    </xf>
    <xf numFmtId="0" fontId="3" fillId="0" borderId="83" xfId="0" applyFont="1" applyBorder="1" applyAlignment="1">
      <alignment horizontal="left" vertical="center"/>
    </xf>
    <xf numFmtId="0" fontId="3" fillId="0" borderId="64" xfId="0" applyFont="1" applyBorder="1" applyAlignment="1">
      <alignment vertical="center"/>
    </xf>
    <xf numFmtId="0" fontId="3" fillId="0" borderId="65" xfId="0" applyFont="1" applyBorder="1" applyAlignment="1">
      <alignment vertical="center"/>
    </xf>
    <xf numFmtId="0" fontId="16" fillId="0" borderId="31" xfId="0" applyFont="1" applyBorder="1" applyAlignment="1">
      <alignment horizontal="centerContinuous" vertical="center"/>
    </xf>
    <xf numFmtId="0" fontId="16" fillId="0" borderId="64" xfId="0" applyFont="1" applyBorder="1" applyAlignment="1">
      <alignment horizontal="centerContinuous" vertical="center"/>
    </xf>
    <xf numFmtId="0" fontId="16" fillId="0" borderId="65" xfId="0" applyFont="1" applyBorder="1" applyAlignment="1">
      <alignment horizontal="centerContinuous" vertical="center"/>
    </xf>
    <xf numFmtId="0" fontId="16" fillId="0" borderId="29" xfId="0" applyFont="1" applyBorder="1" applyAlignment="1">
      <alignment horizontal="centerContinuous" vertical="center"/>
    </xf>
    <xf numFmtId="14" fontId="40" fillId="0" borderId="0" xfId="0" applyNumberFormat="1" applyFont="1" applyAlignment="1">
      <alignment horizontal="center" vertical="center"/>
    </xf>
    <xf numFmtId="0" fontId="36" fillId="0" borderId="27" xfId="0" applyFont="1" applyBorder="1" applyAlignment="1">
      <alignment horizontal="center" vertical="center"/>
    </xf>
    <xf numFmtId="0" fontId="7" fillId="0" borderId="0" xfId="0" applyFont="1" applyAlignment="1">
      <alignment vertical="top" wrapText="1"/>
    </xf>
    <xf numFmtId="0" fontId="3" fillId="0" borderId="29" xfId="0" applyFont="1" applyBorder="1" applyAlignment="1">
      <alignment horizontal="left" vertical="center" indent="1"/>
    </xf>
    <xf numFmtId="0" fontId="16" fillId="0" borderId="66" xfId="0" applyFont="1" applyBorder="1" applyAlignment="1">
      <alignment horizontal="left" vertical="center" indent="1"/>
    </xf>
    <xf numFmtId="0" fontId="16" fillId="0" borderId="82" xfId="0" applyFont="1" applyBorder="1" applyAlignment="1">
      <alignment horizontal="center" vertical="center" wrapText="1"/>
    </xf>
    <xf numFmtId="0" fontId="16" fillId="0" borderId="82" xfId="0" applyFont="1" applyBorder="1" applyAlignment="1">
      <alignment horizontal="center" vertical="center"/>
    </xf>
    <xf numFmtId="0" fontId="50" fillId="0" borderId="66" xfId="0" applyFont="1" applyBorder="1" applyAlignment="1">
      <alignment horizontal="left" vertical="center" indent="1"/>
    </xf>
    <xf numFmtId="0" fontId="50" fillId="0" borderId="31" xfId="0" applyFont="1" applyBorder="1" applyAlignment="1">
      <alignment horizontal="left" vertical="center" indent="1"/>
    </xf>
    <xf numFmtId="0" fontId="19" fillId="0" borderId="0" xfId="0" applyFont="1" applyAlignment="1">
      <alignment horizontal="center" vertical="center" wrapText="1"/>
    </xf>
    <xf numFmtId="0" fontId="34" fillId="0" borderId="0" xfId="0" applyFont="1" applyAlignment="1">
      <alignment horizontal="center" vertical="center" wrapText="1"/>
    </xf>
    <xf numFmtId="0" fontId="12" fillId="0" borderId="37" xfId="0" applyFont="1" applyBorder="1" applyAlignment="1">
      <alignment horizontal="center" vertical="center" wrapText="1"/>
    </xf>
    <xf numFmtId="0" fontId="12" fillId="0" borderId="37" xfId="0" applyFont="1" applyBorder="1" applyAlignment="1">
      <alignment horizontal="left" vertical="center" wrapText="1"/>
    </xf>
    <xf numFmtId="14" fontId="12" fillId="0" borderId="37" xfId="0" applyNumberFormat="1" applyFont="1" applyBorder="1" applyAlignment="1">
      <alignment horizontal="center" vertical="center" wrapText="1"/>
    </xf>
    <xf numFmtId="0" fontId="12" fillId="0" borderId="36" xfId="0" applyFont="1" applyBorder="1" applyAlignment="1">
      <alignment horizontal="center" vertical="center" wrapText="1"/>
    </xf>
    <xf numFmtId="0" fontId="12" fillId="0" borderId="36" xfId="0" applyFont="1" applyBorder="1" applyAlignment="1">
      <alignment horizontal="left" vertical="center" wrapText="1"/>
    </xf>
    <xf numFmtId="14" fontId="12" fillId="0" borderId="36" xfId="0" applyNumberFormat="1" applyFont="1" applyBorder="1" applyAlignment="1">
      <alignment horizontal="center" vertical="center" wrapText="1"/>
    </xf>
    <xf numFmtId="0" fontId="12" fillId="0" borderId="78" xfId="0" applyFont="1" applyBorder="1" applyAlignment="1">
      <alignment horizontal="center" vertical="center" wrapText="1"/>
    </xf>
    <xf numFmtId="0" fontId="12" fillId="0" borderId="78" xfId="0" applyFont="1" applyBorder="1" applyAlignment="1">
      <alignment horizontal="left" vertical="center" wrapText="1"/>
    </xf>
    <xf numFmtId="14" fontId="12" fillId="0" borderId="78"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38" xfId="0" applyFont="1" applyBorder="1" applyAlignment="1">
      <alignment horizontal="left" vertical="center" wrapText="1"/>
    </xf>
    <xf numFmtId="14" fontId="12" fillId="0" borderId="38" xfId="0" applyNumberFormat="1" applyFont="1" applyBorder="1" applyAlignment="1">
      <alignment horizontal="center" vertical="center" wrapText="1"/>
    </xf>
    <xf numFmtId="0" fontId="12" fillId="0" borderId="0" xfId="0" applyFont="1" applyAlignment="1">
      <alignment horizontal="left" vertical="center" wrapText="1"/>
    </xf>
    <xf numFmtId="14" fontId="12" fillId="0" borderId="0" xfId="0" applyNumberFormat="1" applyFont="1" applyAlignment="1">
      <alignment horizontal="center" vertical="center" wrapText="1"/>
    </xf>
    <xf numFmtId="0" fontId="15" fillId="0" borderId="86" xfId="0" applyFont="1" applyBorder="1" applyAlignment="1">
      <alignment vertical="center" wrapText="1"/>
    </xf>
    <xf numFmtId="0" fontId="12" fillId="0" borderId="86" xfId="0" applyFont="1" applyBorder="1" applyAlignment="1">
      <alignment vertical="center" wrapText="1"/>
    </xf>
    <xf numFmtId="0" fontId="15" fillId="0" borderId="87" xfId="0" applyFont="1" applyBorder="1" applyAlignment="1">
      <alignment vertical="center"/>
    </xf>
    <xf numFmtId="0" fontId="15" fillId="0" borderId="87" xfId="0" applyFont="1" applyBorder="1" applyAlignment="1">
      <alignment horizontal="center" vertical="center"/>
    </xf>
    <xf numFmtId="0" fontId="15" fillId="0" borderId="87" xfId="0" applyFont="1" applyBorder="1" applyAlignment="1">
      <alignment horizontal="center" vertical="center" wrapText="1"/>
    </xf>
    <xf numFmtId="0" fontId="12" fillId="0" borderId="87" xfId="0" applyFont="1" applyBorder="1" applyAlignment="1">
      <alignment vertical="center"/>
    </xf>
    <xf numFmtId="0" fontId="12" fillId="0" borderId="88" xfId="0" applyFont="1" applyBorder="1" applyAlignment="1">
      <alignment vertical="center" wrapText="1"/>
    </xf>
    <xf numFmtId="0" fontId="12" fillId="0" borderId="88" xfId="0" applyFont="1" applyBorder="1" applyAlignment="1">
      <alignment horizontal="left" vertical="center" wrapText="1"/>
    </xf>
    <xf numFmtId="0" fontId="12" fillId="0" borderId="87" xfId="0" applyFont="1" applyBorder="1" applyAlignment="1">
      <alignment horizontal="left" vertical="center"/>
    </xf>
    <xf numFmtId="0" fontId="74" fillId="0" borderId="0" xfId="0" applyFont="1" applyAlignment="1">
      <alignment vertical="center"/>
    </xf>
    <xf numFmtId="0" fontId="92" fillId="0" borderId="0" xfId="0" applyFont="1" applyAlignment="1">
      <alignment vertical="center"/>
    </xf>
    <xf numFmtId="14" fontId="0" fillId="0" borderId="0" xfId="0" applyNumberFormat="1" applyAlignment="1">
      <alignment vertical="center"/>
    </xf>
    <xf numFmtId="0" fontId="103" fillId="0" borderId="0" xfId="0" applyFont="1" applyAlignment="1">
      <alignment horizontal="left" vertical="center"/>
    </xf>
    <xf numFmtId="0" fontId="12" fillId="0" borderId="86" xfId="0" applyFont="1" applyBorder="1" applyAlignment="1">
      <alignment horizontal="left" vertical="center" wrapText="1"/>
    </xf>
    <xf numFmtId="0" fontId="3" fillId="0" borderId="87" xfId="0" applyFont="1" applyBorder="1" applyAlignment="1">
      <alignment horizontal="left" vertical="center" wrapText="1"/>
    </xf>
    <xf numFmtId="0" fontId="12" fillId="0" borderId="88" xfId="0" applyFont="1" applyBorder="1" applyAlignment="1">
      <alignment horizontal="left" vertical="center"/>
    </xf>
    <xf numFmtId="0" fontId="12" fillId="0" borderId="35" xfId="0" applyFont="1" applyBorder="1" applyAlignment="1">
      <alignment vertical="center"/>
    </xf>
    <xf numFmtId="0" fontId="12" fillId="0" borderId="37" xfId="0" applyFont="1" applyBorder="1" applyAlignment="1">
      <alignment vertical="center"/>
    </xf>
    <xf numFmtId="0" fontId="15" fillId="0" borderId="70" xfId="0" applyFont="1" applyBorder="1" applyAlignment="1">
      <alignment horizontal="center" vertical="center"/>
    </xf>
    <xf numFmtId="0" fontId="15" fillId="0" borderId="71" xfId="0" applyFont="1" applyBorder="1" applyAlignment="1">
      <alignment horizontal="center" vertical="center"/>
    </xf>
    <xf numFmtId="0" fontId="15" fillId="0" borderId="72" xfId="0" applyFont="1" applyBorder="1" applyAlignment="1">
      <alignment horizontal="center" vertical="center"/>
    </xf>
    <xf numFmtId="0" fontId="15" fillId="0" borderId="37" xfId="0" applyFont="1" applyBorder="1" applyAlignment="1">
      <alignment horizontal="center" vertical="center"/>
    </xf>
    <xf numFmtId="1" fontId="15" fillId="0" borderId="37" xfId="0" applyNumberFormat="1" applyFont="1" applyBorder="1" applyAlignment="1">
      <alignment vertical="center"/>
    </xf>
    <xf numFmtId="1" fontId="15" fillId="0" borderId="36" xfId="0" applyNumberFormat="1" applyFont="1" applyBorder="1" applyAlignment="1">
      <alignment vertical="center"/>
    </xf>
    <xf numFmtId="0" fontId="12" fillId="0" borderId="73" xfId="0" applyFont="1" applyBorder="1" applyAlignment="1">
      <alignment vertical="center"/>
    </xf>
    <xf numFmtId="0" fontId="12" fillId="0" borderId="74" xfId="0" applyFont="1" applyBorder="1" applyAlignment="1">
      <alignment vertical="center"/>
    </xf>
    <xf numFmtId="0" fontId="12" fillId="0" borderId="75" xfId="0" applyFont="1" applyBorder="1" applyAlignment="1">
      <alignment vertical="center"/>
    </xf>
    <xf numFmtId="1" fontId="15" fillId="0" borderId="38" xfId="0" applyNumberFormat="1" applyFont="1" applyBorder="1" applyAlignment="1">
      <alignment vertical="center"/>
    </xf>
    <xf numFmtId="171" fontId="12" fillId="0" borderId="0" xfId="0" applyNumberFormat="1" applyFont="1" applyAlignment="1">
      <alignment vertical="center"/>
    </xf>
    <xf numFmtId="0" fontId="3" fillId="0" borderId="64" xfId="0" applyFont="1" applyBorder="1" applyAlignment="1">
      <alignment horizontal="left" vertical="center"/>
    </xf>
    <xf numFmtId="0" fontId="30" fillId="0" borderId="0" xfId="0" applyFont="1" applyAlignment="1">
      <alignment vertical="center"/>
    </xf>
    <xf numFmtId="0" fontId="30" fillId="0" borderId="36" xfId="0" applyFont="1" applyBorder="1" applyAlignment="1">
      <alignment vertical="center"/>
    </xf>
    <xf numFmtId="0" fontId="30" fillId="0" borderId="38" xfId="0" applyFont="1" applyBorder="1" applyAlignment="1">
      <alignment vertical="center"/>
    </xf>
    <xf numFmtId="0" fontId="106" fillId="0" borderId="0" xfId="0" applyFont="1" applyAlignment="1">
      <alignment vertical="center"/>
    </xf>
    <xf numFmtId="0" fontId="107" fillId="0" borderId="0" xfId="0" applyFont="1" applyAlignment="1">
      <alignment vertical="center"/>
    </xf>
    <xf numFmtId="0" fontId="98" fillId="0" borderId="0" xfId="0" applyFont="1" applyAlignment="1">
      <alignment horizontal="left" vertical="center" indent="1"/>
    </xf>
    <xf numFmtId="0" fontId="50" fillId="0" borderId="27" xfId="0" applyFont="1" applyBorder="1" applyAlignment="1">
      <alignment horizontal="left" vertical="center"/>
    </xf>
    <xf numFmtId="0" fontId="4" fillId="0" borderId="27" xfId="0" applyFont="1" applyBorder="1" applyAlignment="1">
      <alignment horizontal="center" vertical="center"/>
    </xf>
    <xf numFmtId="0" fontId="4" fillId="0" borderId="30" xfId="0" applyFont="1" applyBorder="1" applyAlignment="1">
      <alignment horizontal="centerContinuous" vertical="center"/>
    </xf>
    <xf numFmtId="0" fontId="2" fillId="0" borderId="32" xfId="0" applyFont="1" applyBorder="1" applyAlignment="1">
      <alignment horizontal="centerContinuous" vertical="center"/>
    </xf>
    <xf numFmtId="0" fontId="2" fillId="0" borderId="27" xfId="0" applyFont="1" applyBorder="1" applyAlignment="1">
      <alignment horizontal="center" vertical="center"/>
    </xf>
    <xf numFmtId="0" fontId="4" fillId="0" borderId="82" xfId="0" applyFont="1" applyBorder="1" applyAlignment="1">
      <alignment vertical="center"/>
    </xf>
    <xf numFmtId="0" fontId="91" fillId="0" borderId="82" xfId="0" applyFont="1" applyBorder="1" applyAlignment="1">
      <alignment vertical="center"/>
    </xf>
    <xf numFmtId="0" fontId="16" fillId="0" borderId="36" xfId="0" quotePrefix="1" applyFont="1" applyBorder="1" applyAlignment="1">
      <alignment horizontal="center" vertical="center"/>
    </xf>
    <xf numFmtId="0" fontId="15" fillId="0" borderId="36" xfId="0" applyFont="1" applyBorder="1" applyAlignment="1">
      <alignment horizontal="justify" vertical="center" wrapText="1"/>
    </xf>
    <xf numFmtId="0" fontId="12" fillId="0" borderId="36" xfId="0" applyFont="1" applyBorder="1" applyAlignment="1">
      <alignment horizontal="justify" vertical="center" wrapText="1"/>
    </xf>
    <xf numFmtId="0" fontId="12" fillId="0" borderId="38" xfId="0" applyFont="1" applyBorder="1" applyAlignment="1">
      <alignment horizontal="justify" vertical="center" wrapText="1"/>
    </xf>
    <xf numFmtId="0" fontId="12" fillId="0" borderId="38" xfId="0" applyFont="1" applyBorder="1" applyAlignment="1">
      <alignment vertical="center"/>
    </xf>
    <xf numFmtId="0" fontId="93" fillId="0" borderId="0" xfId="0" applyFont="1" applyAlignment="1">
      <alignment horizontal="left" vertical="center" indent="1"/>
    </xf>
    <xf numFmtId="14" fontId="12" fillId="0" borderId="36" xfId="0" applyNumberFormat="1" applyFont="1" applyBorder="1" applyAlignment="1">
      <alignment vertical="center"/>
    </xf>
    <xf numFmtId="14" fontId="12" fillId="0" borderId="38" xfId="0" applyNumberFormat="1" applyFont="1" applyBorder="1" applyAlignment="1">
      <alignment vertical="center"/>
    </xf>
    <xf numFmtId="0" fontId="0" fillId="0" borderId="0" xfId="0" applyAlignment="1">
      <alignment horizontal="left" vertical="center" wrapText="1"/>
    </xf>
    <xf numFmtId="0" fontId="3" fillId="0" borderId="78" xfId="0" applyFont="1" applyBorder="1" applyAlignment="1">
      <alignment horizontal="center" vertical="center" wrapText="1"/>
    </xf>
    <xf numFmtId="0" fontId="93" fillId="0" borderId="0" xfId="0" applyFont="1"/>
    <xf numFmtId="0" fontId="29" fillId="3" borderId="27" xfId="0" applyFont="1" applyFill="1" applyBorder="1" applyAlignment="1">
      <alignment horizontal="center" vertical="center" wrapText="1"/>
    </xf>
    <xf numFmtId="4" fontId="29" fillId="3" borderId="27" xfId="0" applyNumberFormat="1" applyFont="1" applyFill="1" applyBorder="1" applyAlignment="1">
      <alignment horizontal="center" vertical="center"/>
    </xf>
    <xf numFmtId="14" fontId="29" fillId="3" borderId="27" xfId="0" applyNumberFormat="1" applyFont="1" applyFill="1" applyBorder="1" applyAlignment="1">
      <alignment horizontal="center" vertical="center" wrapText="1"/>
    </xf>
    <xf numFmtId="14" fontId="29" fillId="3" borderId="27" xfId="0" applyNumberFormat="1" applyFont="1" applyFill="1" applyBorder="1" applyAlignment="1">
      <alignment horizontal="center" vertical="center"/>
    </xf>
    <xf numFmtId="1" fontId="29" fillId="3" borderId="27" xfId="0" applyNumberFormat="1" applyFont="1" applyFill="1" applyBorder="1" applyAlignment="1">
      <alignment horizontal="center" vertical="center"/>
    </xf>
    <xf numFmtId="49" fontId="29" fillId="3" borderId="27" xfId="0" applyNumberFormat="1" applyFont="1" applyFill="1" applyBorder="1" applyAlignment="1">
      <alignment horizontal="center" vertical="center"/>
    </xf>
    <xf numFmtId="0" fontId="0" fillId="0" borderId="0" xfId="0" applyAlignment="1">
      <alignment horizontal="center" vertical="center" wrapText="1"/>
    </xf>
    <xf numFmtId="0" fontId="0" fillId="0" borderId="0" xfId="0" applyAlignment="1">
      <alignment vertical="center" wrapText="1"/>
    </xf>
    <xf numFmtId="0" fontId="16" fillId="0" borderId="0" xfId="0" applyFont="1" applyAlignment="1">
      <alignment horizontal="center" vertical="center" wrapText="1"/>
    </xf>
    <xf numFmtId="0" fontId="115" fillId="0" borderId="0" xfId="0" applyFont="1" applyAlignment="1">
      <alignment vertical="center"/>
    </xf>
    <xf numFmtId="0" fontId="116" fillId="0" borderId="0" xfId="0" applyFont="1" applyAlignment="1">
      <alignment horizontal="center" vertical="center"/>
    </xf>
    <xf numFmtId="0" fontId="3" fillId="0" borderId="35" xfId="0" applyFont="1" applyBorder="1" applyAlignment="1">
      <alignment horizontal="justify" vertical="center" wrapText="1"/>
    </xf>
    <xf numFmtId="0" fontId="3" fillId="0" borderId="34" xfId="0" applyFont="1" applyBorder="1" applyAlignment="1">
      <alignment horizontal="justify" vertical="center" wrapText="1"/>
    </xf>
    <xf numFmtId="0" fontId="113" fillId="0" borderId="0" xfId="0" applyFont="1" applyAlignment="1">
      <alignment horizontal="center" vertical="center"/>
    </xf>
    <xf numFmtId="0" fontId="114" fillId="0" borderId="0" xfId="0" applyFont="1" applyAlignment="1">
      <alignment horizontal="center" vertical="center"/>
    </xf>
    <xf numFmtId="0" fontId="114" fillId="0" borderId="0" xfId="0" applyFont="1" applyAlignment="1">
      <alignment vertical="center"/>
    </xf>
    <xf numFmtId="0" fontId="113" fillId="0" borderId="0" xfId="0" applyFont="1" applyAlignment="1">
      <alignment vertical="center"/>
    </xf>
    <xf numFmtId="0" fontId="115" fillId="0" borderId="0" xfId="0" applyFont="1" applyAlignment="1">
      <alignment horizontal="center" vertical="center"/>
    </xf>
    <xf numFmtId="0" fontId="114" fillId="0" borderId="0" xfId="0" applyFont="1" applyAlignment="1">
      <alignment horizontal="left" vertical="center"/>
    </xf>
    <xf numFmtId="14" fontId="3" fillId="0" borderId="35" xfId="0" applyNumberFormat="1" applyFont="1" applyBorder="1" applyAlignment="1">
      <alignment horizontal="center" vertical="center"/>
    </xf>
    <xf numFmtId="0" fontId="3" fillId="26" borderId="35" xfId="0" applyFont="1" applyFill="1" applyBorder="1" applyAlignment="1">
      <alignment horizontal="center" vertical="center"/>
    </xf>
    <xf numFmtId="0" fontId="3" fillId="0" borderId="28" xfId="0" applyFont="1" applyBorder="1" applyAlignment="1">
      <alignment horizontal="center" vertical="center"/>
    </xf>
    <xf numFmtId="0" fontId="16" fillId="0" borderId="35" xfId="0" applyFont="1" applyBorder="1" applyAlignment="1">
      <alignment horizontal="center" vertical="center"/>
    </xf>
    <xf numFmtId="0" fontId="117" fillId="0" borderId="0" xfId="0" applyFont="1" applyAlignment="1">
      <alignment horizontal="center" vertical="center"/>
    </xf>
    <xf numFmtId="0" fontId="117" fillId="0" borderId="82" xfId="0" applyFont="1" applyBorder="1" applyAlignment="1">
      <alignment horizontal="center" vertical="center"/>
    </xf>
    <xf numFmtId="0" fontId="117" fillId="0" borderId="0" xfId="0" applyFont="1" applyAlignment="1">
      <alignment vertical="center"/>
    </xf>
    <xf numFmtId="0" fontId="117" fillId="0" borderId="83" xfId="0" applyFont="1" applyBorder="1" applyAlignment="1">
      <alignment vertical="center"/>
    </xf>
    <xf numFmtId="0" fontId="3" fillId="0" borderId="34" xfId="0" applyFont="1" applyBorder="1" applyAlignment="1">
      <alignment horizontal="center" vertical="center"/>
    </xf>
    <xf numFmtId="14" fontId="3" fillId="0" borderId="34" xfId="0" applyNumberFormat="1" applyFont="1" applyBorder="1" applyAlignment="1">
      <alignment horizontal="center" vertical="center"/>
    </xf>
    <xf numFmtId="0" fontId="16" fillId="0" borderId="34" xfId="0" applyFont="1" applyBorder="1" applyAlignment="1">
      <alignment horizontal="center" vertical="center"/>
    </xf>
    <xf numFmtId="0" fontId="117" fillId="0" borderId="29" xfId="0" applyFont="1" applyBorder="1" applyAlignment="1">
      <alignment horizontal="center" vertical="center"/>
    </xf>
    <xf numFmtId="0" fontId="117" fillId="0" borderId="66" xfId="0" applyFont="1" applyBorder="1" applyAlignment="1">
      <alignment horizontal="center" vertical="center"/>
    </xf>
    <xf numFmtId="0" fontId="117" fillId="0" borderId="29" xfId="0" applyFont="1" applyBorder="1" applyAlignment="1">
      <alignment vertical="center"/>
    </xf>
    <xf numFmtId="0" fontId="117" fillId="0" borderId="67" xfId="0" applyFont="1" applyBorder="1" applyAlignment="1">
      <alignment vertical="center"/>
    </xf>
    <xf numFmtId="0" fontId="116" fillId="0" borderId="0" xfId="0" applyFont="1" applyAlignment="1">
      <alignment horizontal="left" vertical="center" wrapText="1"/>
    </xf>
    <xf numFmtId="14" fontId="117" fillId="0" borderId="0" xfId="0" applyNumberFormat="1" applyFont="1" applyAlignment="1">
      <alignment horizontal="center" vertical="center"/>
    </xf>
    <xf numFmtId="0" fontId="118" fillId="0" borderId="0" xfId="0" applyFont="1" applyAlignment="1">
      <alignment horizontal="center" vertical="center"/>
    </xf>
    <xf numFmtId="0" fontId="119" fillId="0" borderId="27" xfId="0" applyFont="1" applyBorder="1" applyAlignment="1">
      <alignment horizontal="center" vertical="center"/>
    </xf>
    <xf numFmtId="0" fontId="121" fillId="0" borderId="0" xfId="0" applyFont="1" applyAlignment="1">
      <alignment vertical="center"/>
    </xf>
    <xf numFmtId="0" fontId="122" fillId="0" borderId="0" xfId="0" applyFont="1" applyAlignment="1">
      <alignment horizontal="center" vertical="center"/>
    </xf>
    <xf numFmtId="0" fontId="123" fillId="0" borderId="0" xfId="0" applyFont="1" applyAlignment="1">
      <alignment vertical="center"/>
    </xf>
    <xf numFmtId="0" fontId="124" fillId="0" borderId="0" xfId="0" applyFont="1" applyAlignment="1">
      <alignment vertical="center"/>
    </xf>
    <xf numFmtId="0" fontId="120" fillId="0" borderId="0" xfId="0" applyFont="1" applyAlignment="1">
      <alignment horizontal="center" vertical="center"/>
    </xf>
    <xf numFmtId="0" fontId="24" fillId="0" borderId="30" xfId="0" applyFont="1" applyBorder="1" applyAlignment="1">
      <alignment horizontal="centerContinuous" vertical="center"/>
    </xf>
    <xf numFmtId="0" fontId="24" fillId="0" borderId="33" xfId="0" applyFont="1" applyBorder="1" applyAlignment="1">
      <alignment horizontal="centerContinuous" vertical="center"/>
    </xf>
    <xf numFmtId="0" fontId="24" fillId="0" borderId="32" xfId="0" applyFont="1" applyBorder="1" applyAlignment="1">
      <alignment horizontal="centerContinuous" vertical="center"/>
    </xf>
    <xf numFmtId="0" fontId="16" fillId="0" borderId="90" xfId="0" applyFont="1" applyBorder="1" applyAlignment="1" applyProtection="1">
      <alignment horizontal="centerContinuous" vertical="center"/>
      <protection locked="0"/>
    </xf>
    <xf numFmtId="0" fontId="16" fillId="0" borderId="91" xfId="0" applyFont="1" applyBorder="1" applyAlignment="1" applyProtection="1">
      <alignment horizontal="centerContinuous" vertical="center"/>
      <protection locked="0"/>
    </xf>
    <xf numFmtId="0" fontId="125" fillId="0" borderId="0" xfId="0" applyFont="1" applyAlignment="1">
      <alignment vertical="center"/>
    </xf>
    <xf numFmtId="0" fontId="93" fillId="0" borderId="0" xfId="0" applyFont="1" applyAlignment="1">
      <alignment horizontal="center" vertical="center" wrapText="1"/>
    </xf>
    <xf numFmtId="14" fontId="3" fillId="0" borderId="38" xfId="0" applyNumberFormat="1" applyFont="1" applyBorder="1" applyAlignment="1">
      <alignment horizontal="center" vertical="center"/>
    </xf>
    <xf numFmtId="1" fontId="3" fillId="0" borderId="0" xfId="0" applyNumberFormat="1" applyFont="1" applyAlignment="1">
      <alignment horizontal="center" vertical="center"/>
    </xf>
    <xf numFmtId="0" fontId="3" fillId="0" borderId="36" xfId="0" applyFont="1" applyBorder="1" applyAlignment="1">
      <alignment horizontal="left"/>
    </xf>
    <xf numFmtId="0" fontId="3" fillId="0" borderId="78" xfId="0" applyFont="1" applyBorder="1" applyAlignment="1">
      <alignment horizontal="left"/>
    </xf>
    <xf numFmtId="0" fontId="24" fillId="27" borderId="27" xfId="0" applyFont="1" applyFill="1" applyBorder="1" applyAlignment="1">
      <alignment horizontal="centerContinuous" vertical="center"/>
    </xf>
    <xf numFmtId="0" fontId="35" fillId="27" borderId="27" xfId="0" applyFont="1" applyFill="1" applyBorder="1" applyAlignment="1">
      <alignment horizontal="centerContinuous" vertical="center"/>
    </xf>
    <xf numFmtId="0" fontId="24" fillId="27" borderId="27" xfId="0" applyFont="1" applyFill="1" applyBorder="1" applyAlignment="1">
      <alignment horizontal="center" vertical="center"/>
    </xf>
    <xf numFmtId="0" fontId="2" fillId="0" borderId="33" xfId="0" applyFont="1" applyBorder="1" applyAlignment="1">
      <alignment horizontal="center" vertical="center"/>
    </xf>
    <xf numFmtId="0" fontId="4" fillId="0" borderId="27" xfId="0" applyFont="1" applyBorder="1" applyAlignment="1">
      <alignment horizontal="center" vertical="center" wrapText="1"/>
    </xf>
    <xf numFmtId="0" fontId="2" fillId="0" borderId="27" xfId="0" applyFont="1" applyBorder="1" applyAlignment="1">
      <alignment horizontal="left" vertical="center" wrapText="1"/>
    </xf>
    <xf numFmtId="0" fontId="16" fillId="0" borderId="27" xfId="0" applyFont="1" applyBorder="1" applyAlignment="1">
      <alignment vertical="center"/>
    </xf>
    <xf numFmtId="0" fontId="4" fillId="0" borderId="27" xfId="0" applyFont="1" applyBorder="1" applyAlignment="1">
      <alignment vertical="center"/>
    </xf>
    <xf numFmtId="0" fontId="2" fillId="0" borderId="27" xfId="0" applyFont="1" applyBorder="1" applyAlignment="1">
      <alignment horizontal="left" vertical="center"/>
    </xf>
    <xf numFmtId="0" fontId="2" fillId="0" borderId="27" xfId="0" applyFont="1" applyBorder="1" applyAlignment="1">
      <alignment vertical="center"/>
    </xf>
    <xf numFmtId="177" fontId="2" fillId="0" borderId="0" xfId="0" applyNumberFormat="1" applyFont="1" applyAlignment="1">
      <alignment vertical="center"/>
    </xf>
    <xf numFmtId="0" fontId="53" fillId="0" borderId="27" xfId="0" applyFont="1" applyBorder="1" applyAlignment="1">
      <alignment horizontal="left" vertical="center"/>
    </xf>
    <xf numFmtId="0" fontId="3" fillId="0" borderId="27" xfId="0" applyFont="1" applyBorder="1" applyAlignment="1">
      <alignment horizontal="left" vertical="center"/>
    </xf>
    <xf numFmtId="0" fontId="3" fillId="0" borderId="27" xfId="0" applyFont="1" applyBorder="1" applyAlignment="1">
      <alignment vertical="center"/>
    </xf>
    <xf numFmtId="0" fontId="105" fillId="0" borderId="27" xfId="0" applyFont="1" applyBorder="1" applyAlignment="1">
      <alignment horizontal="center" vertical="center"/>
    </xf>
    <xf numFmtId="0" fontId="2" fillId="0" borderId="28" xfId="0" applyFont="1" applyBorder="1" applyAlignment="1">
      <alignment horizontal="justify" vertical="center"/>
    </xf>
    <xf numFmtId="0" fontId="2" fillId="0" borderId="27" xfId="0" applyFont="1" applyBorder="1" applyAlignment="1">
      <alignment horizontal="justify" vertical="center"/>
    </xf>
    <xf numFmtId="0" fontId="52" fillId="0" borderId="27" xfId="0" applyFont="1" applyBorder="1" applyAlignment="1">
      <alignment horizontal="left" vertical="center"/>
    </xf>
    <xf numFmtId="1" fontId="2" fillId="0" borderId="27" xfId="0" applyNumberFormat="1" applyFont="1" applyBorder="1" applyAlignment="1">
      <alignment horizontal="center" vertical="center"/>
    </xf>
    <xf numFmtId="177" fontId="108" fillId="0" borderId="0" xfId="0" applyNumberFormat="1" applyFont="1" applyAlignment="1">
      <alignment vertical="center"/>
    </xf>
    <xf numFmtId="3" fontId="52" fillId="0" borderId="0" xfId="0" applyNumberFormat="1" applyFont="1" applyAlignment="1">
      <alignment vertical="center"/>
    </xf>
    <xf numFmtId="3" fontId="3" fillId="0" borderId="0" xfId="0" applyNumberFormat="1" applyFont="1" applyAlignment="1">
      <alignment vertical="center"/>
    </xf>
    <xf numFmtId="0" fontId="16" fillId="0" borderId="27" xfId="0" applyFont="1" applyBorder="1" applyAlignment="1">
      <alignment horizontal="center" vertical="center"/>
    </xf>
    <xf numFmtId="0" fontId="12" fillId="0" borderId="27" xfId="0" applyFont="1" applyBorder="1" applyAlignment="1">
      <alignment horizontal="left" vertical="center"/>
    </xf>
    <xf numFmtId="14" fontId="16" fillId="18" borderId="27" xfId="0" applyNumberFormat="1" applyFont="1" applyFill="1" applyBorder="1" applyAlignment="1" applyProtection="1">
      <alignment horizontal="center" vertical="center"/>
      <protection locked="0"/>
    </xf>
    <xf numFmtId="0" fontId="3" fillId="16" borderId="27" xfId="0" applyFont="1" applyFill="1" applyBorder="1" applyAlignment="1">
      <alignment horizontal="center" vertical="center"/>
    </xf>
    <xf numFmtId="0" fontId="3" fillId="28" borderId="27" xfId="0" applyFont="1" applyFill="1" applyBorder="1" applyAlignment="1">
      <alignment horizontal="center" vertical="center"/>
    </xf>
    <xf numFmtId="0" fontId="112" fillId="0" borderId="0" xfId="0" applyFont="1" applyAlignment="1">
      <alignment horizontal="centerContinuous" vertical="center"/>
    </xf>
    <xf numFmtId="0" fontId="19" fillId="0" borderId="0" xfId="0" applyFont="1" applyAlignment="1">
      <alignment horizontal="centerContinuous" vertical="center"/>
    </xf>
    <xf numFmtId="0" fontId="0" fillId="0" borderId="0" xfId="0" applyAlignment="1">
      <alignment horizontal="centerContinuous" vertical="center"/>
    </xf>
    <xf numFmtId="0" fontId="128" fillId="0" borderId="0" xfId="0" applyFont="1" applyAlignment="1">
      <alignment horizontal="centerContinuous" vertical="center"/>
    </xf>
    <xf numFmtId="0" fontId="129" fillId="0" borderId="0" xfId="0" applyFont="1" applyAlignment="1">
      <alignment horizontal="centerContinuous" vertical="center"/>
    </xf>
    <xf numFmtId="0" fontId="130" fillId="0" borderId="0" xfId="0" applyFont="1" applyAlignment="1">
      <alignment vertical="center"/>
    </xf>
    <xf numFmtId="0" fontId="131" fillId="0" borderId="0" xfId="0" applyFont="1" applyAlignment="1">
      <alignment horizontal="left" vertical="center"/>
    </xf>
    <xf numFmtId="0" fontId="132" fillId="0" borderId="0" xfId="0" applyFont="1" applyAlignment="1">
      <alignment vertical="center"/>
    </xf>
    <xf numFmtId="0" fontId="83" fillId="0" borderId="0" xfId="0" applyFont="1" applyAlignment="1">
      <alignment horizontal="left" vertical="center"/>
    </xf>
    <xf numFmtId="0" fontId="133" fillId="0" borderId="0" xfId="0" applyFont="1" applyAlignment="1">
      <alignment vertical="center"/>
    </xf>
    <xf numFmtId="0" fontId="0" fillId="0" borderId="0" xfId="0" applyAlignment="1">
      <alignment horizontal="left" vertical="center"/>
    </xf>
    <xf numFmtId="0" fontId="134" fillId="0" borderId="0" xfId="0" applyFont="1" applyAlignment="1">
      <alignment horizontal="left" vertical="center"/>
    </xf>
    <xf numFmtId="0" fontId="112" fillId="0" borderId="0" xfId="0" applyFont="1" applyAlignment="1">
      <alignment horizontal="left" vertical="center"/>
    </xf>
    <xf numFmtId="0" fontId="130" fillId="0" borderId="0" xfId="0" applyFont="1" applyAlignment="1">
      <alignment horizontal="left" vertical="center"/>
    </xf>
    <xf numFmtId="0" fontId="112" fillId="0" borderId="0" xfId="0" applyFont="1" applyAlignment="1">
      <alignment vertical="center"/>
    </xf>
    <xf numFmtId="0" fontId="135" fillId="0" borderId="0" xfId="0" applyFont="1" applyAlignment="1">
      <alignment horizontal="left" vertical="center"/>
    </xf>
    <xf numFmtId="0" fontId="136" fillId="0" borderId="0" xfId="0" applyFont="1" applyAlignment="1">
      <alignment vertical="center"/>
    </xf>
    <xf numFmtId="14" fontId="127" fillId="4" borderId="27" xfId="0" applyNumberFormat="1" applyFont="1" applyFill="1" applyBorder="1" applyAlignment="1">
      <alignment horizontal="center" vertical="center"/>
    </xf>
    <xf numFmtId="14" fontId="3" fillId="0" borderId="27" xfId="0" applyNumberFormat="1" applyFont="1" applyBorder="1" applyAlignment="1">
      <alignment horizontal="center" vertical="center" wrapText="1"/>
    </xf>
    <xf numFmtId="14" fontId="0" fillId="0" borderId="0" xfId="0" applyNumberFormat="1"/>
    <xf numFmtId="14" fontId="12" fillId="0" borderId="31" xfId="0" applyNumberFormat="1" applyFont="1" applyBorder="1" applyAlignment="1">
      <alignment horizontal="center" vertical="center"/>
    </xf>
    <xf numFmtId="14" fontId="3" fillId="0" borderId="27" xfId="0" applyNumberFormat="1" applyFont="1" applyBorder="1" applyAlignment="1" applyProtection="1">
      <alignment horizontal="center" vertical="center"/>
      <protection locked="0"/>
    </xf>
    <xf numFmtId="0" fontId="84" fillId="0" borderId="27" xfId="0" applyFont="1" applyBorder="1" applyAlignment="1">
      <alignment horizontal="center" vertical="center"/>
    </xf>
    <xf numFmtId="0" fontId="85" fillId="0" borderId="27" xfId="0" applyFont="1" applyBorder="1" applyAlignment="1">
      <alignment horizontal="center" vertical="center"/>
    </xf>
    <xf numFmtId="0" fontId="12" fillId="28" borderId="27" xfId="0" applyFont="1" applyFill="1" applyBorder="1" applyAlignment="1">
      <alignment horizontal="center" vertical="center"/>
    </xf>
    <xf numFmtId="0" fontId="69" fillId="0" borderId="0" xfId="0" applyFont="1" applyAlignment="1">
      <alignment horizontal="centerContinuous" vertical="center"/>
    </xf>
    <xf numFmtId="0" fontId="70" fillId="0" borderId="0" xfId="0" applyFont="1" applyAlignment="1">
      <alignment horizontal="centerContinuous" vertical="center"/>
    </xf>
    <xf numFmtId="0" fontId="14" fillId="0" borderId="0" xfId="0" applyFont="1" applyAlignment="1">
      <alignment horizontal="centerContinuous" vertical="center" wrapText="1"/>
    </xf>
    <xf numFmtId="0" fontId="14" fillId="0" borderId="0" xfId="0" applyFont="1" applyAlignment="1">
      <alignment horizontal="centerContinuous" vertical="center"/>
    </xf>
    <xf numFmtId="0" fontId="138" fillId="0" borderId="0" xfId="0" applyFont="1" applyAlignment="1" applyProtection="1">
      <alignment horizontal="centerContinuous" vertical="center"/>
      <protection locked="0"/>
    </xf>
    <xf numFmtId="0" fontId="139" fillId="0" borderId="0" xfId="0" applyFont="1" applyAlignment="1">
      <alignment vertical="center"/>
    </xf>
    <xf numFmtId="0" fontId="140" fillId="0" borderId="0" xfId="0" applyFont="1" applyAlignment="1">
      <alignment vertical="center"/>
    </xf>
    <xf numFmtId="0" fontId="0" fillId="0" borderId="0" xfId="0" applyAlignment="1">
      <alignment horizontal="center"/>
    </xf>
    <xf numFmtId="0" fontId="3" fillId="10" borderId="27" xfId="0" applyFont="1" applyFill="1" applyBorder="1" applyAlignment="1">
      <alignment horizontal="center" vertical="center"/>
    </xf>
    <xf numFmtId="0" fontId="5" fillId="0" borderId="0" xfId="0" applyFont="1"/>
    <xf numFmtId="0" fontId="141" fillId="0" borderId="0" xfId="0" applyFont="1"/>
    <xf numFmtId="0" fontId="125" fillId="29" borderId="0" xfId="0" applyFont="1" applyFill="1" applyAlignment="1">
      <alignment vertical="center"/>
    </xf>
    <xf numFmtId="0" fontId="101" fillId="0" borderId="0" xfId="0" applyFont="1" applyAlignment="1">
      <alignment vertical="top" wrapText="1"/>
    </xf>
    <xf numFmtId="0" fontId="2" fillId="6" borderId="27" xfId="0" applyFont="1" applyFill="1" applyBorder="1" applyAlignment="1">
      <alignment horizontal="center" vertical="center"/>
    </xf>
    <xf numFmtId="0" fontId="0" fillId="17" borderId="27" xfId="0" applyFill="1" applyBorder="1" applyAlignment="1">
      <alignment horizontal="left" vertical="center" indent="1"/>
    </xf>
    <xf numFmtId="0" fontId="2" fillId="31" borderId="27" xfId="0" applyFont="1" applyFill="1" applyBorder="1" applyAlignment="1">
      <alignment horizontal="center" vertical="center"/>
    </xf>
    <xf numFmtId="0" fontId="0" fillId="17" borderId="27" xfId="0" applyFill="1" applyBorder="1" applyAlignment="1">
      <alignment horizontal="center" vertical="center"/>
    </xf>
    <xf numFmtId="0" fontId="2" fillId="17" borderId="27" xfId="0" applyFont="1" applyFill="1" applyBorder="1" applyAlignment="1">
      <alignment horizontal="center" vertical="center"/>
    </xf>
    <xf numFmtId="0" fontId="2" fillId="16" borderId="27" xfId="0" applyFont="1" applyFill="1" applyBorder="1" applyAlignment="1">
      <alignment horizontal="center" vertical="center"/>
    </xf>
    <xf numFmtId="0" fontId="17" fillId="0" borderId="0" xfId="0" applyFont="1" applyAlignment="1" applyProtection="1">
      <alignment horizontal="center"/>
      <protection locked="0"/>
    </xf>
    <xf numFmtId="0" fontId="32" fillId="0" borderId="0" xfId="0" applyFont="1" applyAlignment="1">
      <alignment horizontal="left" vertical="center" wrapText="1"/>
    </xf>
    <xf numFmtId="0" fontId="62" fillId="0" borderId="0" xfId="0" applyFont="1" applyAlignment="1">
      <alignment horizontal="left" vertical="center" indent="1"/>
    </xf>
    <xf numFmtId="0" fontId="63" fillId="0" borderId="0" xfId="0" applyFont="1" applyAlignment="1">
      <alignment horizontal="left" vertical="center" wrapText="1"/>
    </xf>
    <xf numFmtId="0" fontId="84" fillId="0" borderId="30" xfId="0" applyFont="1" applyBorder="1" applyAlignment="1">
      <alignment horizontal="center" vertical="center"/>
    </xf>
    <xf numFmtId="0" fontId="85" fillId="0" borderId="30" xfId="0" applyFont="1" applyBorder="1" applyAlignment="1">
      <alignment horizontal="center" vertical="center"/>
    </xf>
    <xf numFmtId="0" fontId="142" fillId="0" borderId="27" xfId="0" applyFont="1" applyBorder="1" applyAlignment="1">
      <alignment horizontal="center" vertical="center"/>
    </xf>
    <xf numFmtId="0" fontId="3" fillId="0" borderId="82" xfId="0" applyFont="1" applyBorder="1" applyAlignment="1">
      <alignment horizontal="center" vertical="center"/>
    </xf>
    <xf numFmtId="0" fontId="3" fillId="0" borderId="83" xfId="0" applyFont="1" applyBorder="1" applyAlignment="1">
      <alignment horizontal="center" vertical="center"/>
    </xf>
    <xf numFmtId="0" fontId="3" fillId="0" borderId="82" xfId="0" applyFont="1" applyBorder="1" applyAlignment="1">
      <alignment horizontal="left" vertical="center" indent="1"/>
    </xf>
    <xf numFmtId="0" fontId="24" fillId="3" borderId="27" xfId="0" applyFont="1" applyFill="1" applyBorder="1" applyAlignment="1">
      <alignment horizontal="center" vertical="center"/>
    </xf>
    <xf numFmtId="0" fontId="24" fillId="3" borderId="33" xfId="0" applyFont="1" applyFill="1" applyBorder="1" applyAlignment="1">
      <alignment horizontal="center" vertical="center"/>
    </xf>
    <xf numFmtId="0" fontId="24" fillId="3" borderId="32" xfId="0" applyFont="1" applyFill="1" applyBorder="1" applyAlignment="1">
      <alignment horizontal="center" vertical="center"/>
    </xf>
    <xf numFmtId="0" fontId="16" fillId="0" borderId="82" xfId="0" applyFont="1" applyBorder="1" applyAlignment="1">
      <alignment horizontal="left" vertical="center" indent="1"/>
    </xf>
    <xf numFmtId="0" fontId="32" fillId="0" borderId="83" xfId="0" applyFont="1" applyBorder="1" applyAlignment="1">
      <alignment horizontal="right" vertical="center" indent="1"/>
    </xf>
    <xf numFmtId="0" fontId="143" fillId="0" borderId="0" xfId="0" applyFont="1" applyAlignment="1">
      <alignment vertical="center"/>
    </xf>
    <xf numFmtId="0" fontId="3" fillId="0" borderId="64" xfId="0" applyFont="1" applyBorder="1" applyAlignment="1">
      <alignment horizontal="centerContinuous" vertical="center"/>
    </xf>
    <xf numFmtId="0" fontId="36" fillId="0" borderId="0" xfId="0" applyFont="1" applyAlignment="1">
      <alignment horizontal="center" vertical="center"/>
    </xf>
    <xf numFmtId="0" fontId="3" fillId="0" borderId="33" xfId="0" applyFont="1" applyBorder="1" applyAlignment="1">
      <alignment vertical="center"/>
    </xf>
    <xf numFmtId="0" fontId="32" fillId="0" borderId="32" xfId="0" applyFont="1" applyBorder="1" applyAlignment="1">
      <alignment horizontal="right" vertical="center" indent="1"/>
    </xf>
    <xf numFmtId="0" fontId="3" fillId="0" borderId="30" xfId="0" applyFont="1" applyBorder="1" applyAlignment="1">
      <alignment vertical="center"/>
    </xf>
    <xf numFmtId="0" fontId="3" fillId="0" borderId="32" xfId="0" applyFont="1" applyBorder="1" applyAlignment="1">
      <alignment vertical="center"/>
    </xf>
    <xf numFmtId="0" fontId="3" fillId="0" borderId="30" xfId="0" applyFont="1" applyBorder="1" applyAlignment="1">
      <alignment horizontal="left" vertical="center" indent="1"/>
    </xf>
    <xf numFmtId="0" fontId="3" fillId="0" borderId="32" xfId="0" applyFont="1" applyBorder="1" applyAlignment="1">
      <alignment horizontal="left" vertical="center" indent="1"/>
    </xf>
    <xf numFmtId="0" fontId="0" fillId="0" borderId="0" xfId="0" applyAlignment="1">
      <alignment horizontal="left" vertical="center" indent="1"/>
    </xf>
    <xf numFmtId="0" fontId="16" fillId="6" borderId="33" xfId="0" applyFont="1" applyFill="1" applyBorder="1" applyAlignment="1">
      <alignment horizontal="left" vertical="center" indent="1"/>
    </xf>
    <xf numFmtId="0" fontId="16" fillId="6" borderId="32" xfId="0" applyFont="1" applyFill="1" applyBorder="1" applyAlignment="1">
      <alignment horizontal="left" vertical="center" indent="1"/>
    </xf>
    <xf numFmtId="0" fontId="16" fillId="6" borderId="30" xfId="0" applyFont="1" applyFill="1" applyBorder="1" applyAlignment="1">
      <alignment horizontal="left" vertical="center" indent="1"/>
    </xf>
    <xf numFmtId="0" fontId="16" fillId="6" borderId="33" xfId="0" applyFont="1" applyFill="1" applyBorder="1" applyAlignment="1">
      <alignment vertical="center"/>
    </xf>
    <xf numFmtId="0" fontId="3" fillId="6" borderId="33" xfId="0" applyFont="1" applyFill="1" applyBorder="1" applyAlignment="1">
      <alignment vertical="center"/>
    </xf>
    <xf numFmtId="0" fontId="3" fillId="6" borderId="32" xfId="0" applyFont="1" applyFill="1" applyBorder="1" applyAlignment="1">
      <alignment vertical="center"/>
    </xf>
    <xf numFmtId="0" fontId="16" fillId="6" borderId="33" xfId="0" applyFont="1" applyFill="1" applyBorder="1" applyAlignment="1">
      <alignment vertical="center" wrapText="1"/>
    </xf>
    <xf numFmtId="0" fontId="16" fillId="6" borderId="32" xfId="0" applyFont="1" applyFill="1" applyBorder="1" applyAlignment="1">
      <alignment vertical="center"/>
    </xf>
    <xf numFmtId="0" fontId="16" fillId="6" borderId="30" xfId="0" applyFont="1" applyFill="1" applyBorder="1" applyAlignment="1">
      <alignment vertical="center"/>
    </xf>
    <xf numFmtId="0" fontId="24" fillId="3" borderId="30" xfId="0" applyFont="1" applyFill="1" applyBorder="1" applyAlignment="1">
      <alignment horizontal="left" vertical="center" indent="1"/>
    </xf>
    <xf numFmtId="0" fontId="24" fillId="3" borderId="92" xfId="0" applyFont="1" applyFill="1" applyBorder="1" applyAlignment="1">
      <alignment horizontal="centerContinuous" vertical="center" wrapText="1"/>
    </xf>
    <xf numFmtId="0" fontId="24" fillId="3" borderId="92" xfId="0" applyFont="1" applyFill="1" applyBorder="1" applyAlignment="1">
      <alignment horizontal="centerContinuous" vertical="center"/>
    </xf>
    <xf numFmtId="0" fontId="3" fillId="0" borderId="29" xfId="0" applyFont="1" applyBorder="1" applyAlignment="1">
      <alignment horizontal="left" vertical="center"/>
    </xf>
    <xf numFmtId="176" fontId="3" fillId="0" borderId="64" xfId="0" applyNumberFormat="1" applyFont="1" applyBorder="1" applyAlignment="1">
      <alignment horizontal="center" vertical="center"/>
    </xf>
    <xf numFmtId="176" fontId="3" fillId="0" borderId="65" xfId="0" applyNumberFormat="1" applyFont="1" applyBorder="1" applyAlignment="1">
      <alignment horizontal="center" vertical="center"/>
    </xf>
    <xf numFmtId="0" fontId="7" fillId="4" borderId="0" xfId="0" applyFont="1" applyFill="1" applyAlignment="1">
      <alignment vertical="top" wrapText="1"/>
    </xf>
    <xf numFmtId="0" fontId="3" fillId="0" borderId="27" xfId="0" applyFont="1" applyBorder="1" applyAlignment="1">
      <alignment horizontal="left" vertical="center" indent="1"/>
    </xf>
    <xf numFmtId="0" fontId="16" fillId="6" borderId="93" xfId="0" applyFont="1" applyFill="1" applyBorder="1" applyAlignment="1">
      <alignment horizontal="left" vertical="center" indent="1"/>
    </xf>
    <xf numFmtId="0" fontId="3" fillId="0" borderId="31" xfId="0" applyFont="1" applyBorder="1" applyAlignment="1">
      <alignment horizontal="left" vertical="center" indent="1"/>
    </xf>
    <xf numFmtId="0" fontId="3" fillId="0" borderId="31" xfId="0" applyFont="1" applyBorder="1" applyAlignment="1">
      <alignment vertical="center"/>
    </xf>
    <xf numFmtId="0" fontId="3" fillId="0" borderId="66" xfId="0" applyFont="1" applyBorder="1" applyAlignment="1">
      <alignment vertical="center"/>
    </xf>
    <xf numFmtId="0" fontId="24" fillId="3" borderId="92" xfId="0" applyFont="1" applyFill="1" applyBorder="1" applyAlignment="1">
      <alignment horizontal="center" vertical="center"/>
    </xf>
    <xf numFmtId="0" fontId="105" fillId="3" borderId="34" xfId="0" applyFont="1" applyFill="1" applyBorder="1" applyAlignment="1">
      <alignment horizontal="center" vertical="center"/>
    </xf>
    <xf numFmtId="0" fontId="24" fillId="3" borderId="27" xfId="0" applyFont="1" applyFill="1" applyBorder="1" applyAlignment="1">
      <alignment horizontal="left" vertical="center" indent="1"/>
    </xf>
    <xf numFmtId="0" fontId="3" fillId="0" borderId="64" xfId="0" applyFont="1" applyBorder="1" applyAlignment="1">
      <alignment horizontal="center" vertical="center"/>
    </xf>
    <xf numFmtId="0" fontId="3" fillId="0" borderId="65" xfId="0" applyFont="1" applyBorder="1" applyAlignment="1">
      <alignment horizontal="center" vertical="center"/>
    </xf>
    <xf numFmtId="0" fontId="24" fillId="3" borderId="33" xfId="0" applyFont="1" applyFill="1" applyBorder="1" applyAlignment="1">
      <alignment horizontal="left" vertical="center" indent="1"/>
    </xf>
    <xf numFmtId="0" fontId="24" fillId="3" borderId="33" xfId="0" applyFont="1" applyFill="1" applyBorder="1" applyAlignment="1">
      <alignment horizontal="left" vertical="center"/>
    </xf>
    <xf numFmtId="0" fontId="24" fillId="3" borderId="32" xfId="0" applyFont="1" applyFill="1" applyBorder="1" applyAlignment="1">
      <alignment horizontal="right" vertical="center"/>
    </xf>
    <xf numFmtId="0" fontId="16" fillId="0" borderId="27" xfId="0" applyFont="1" applyBorder="1" applyAlignment="1">
      <alignment horizontal="centerContinuous" vertical="center"/>
    </xf>
    <xf numFmtId="0" fontId="3" fillId="32" borderId="0" xfId="0" applyFont="1" applyFill="1" applyAlignment="1">
      <alignment horizontal="center" vertical="center"/>
    </xf>
    <xf numFmtId="0" fontId="3" fillId="32" borderId="0" xfId="0" applyFont="1" applyFill="1" applyAlignment="1">
      <alignment horizontal="centerContinuous" vertical="center"/>
    </xf>
    <xf numFmtId="0" fontId="32" fillId="32" borderId="0" xfId="0" applyFont="1" applyFill="1" applyAlignment="1">
      <alignment vertical="center" wrapText="1"/>
    </xf>
    <xf numFmtId="0" fontId="3" fillId="0" borderId="29" xfId="0" applyFont="1" applyBorder="1" applyAlignment="1">
      <alignment horizontal="right" vertical="center"/>
    </xf>
    <xf numFmtId="0" fontId="3" fillId="0" borderId="67" xfId="0" applyFont="1" applyBorder="1" applyAlignment="1">
      <alignment horizontal="left" vertical="center"/>
    </xf>
    <xf numFmtId="0" fontId="28" fillId="0" borderId="0" xfId="0" applyFont="1" applyAlignment="1">
      <alignment horizontal="left" vertical="center" indent="1"/>
    </xf>
    <xf numFmtId="0" fontId="28" fillId="0" borderId="83" xfId="0" applyFont="1" applyBorder="1" applyAlignment="1">
      <alignment horizontal="right" vertical="center" indent="1"/>
    </xf>
    <xf numFmtId="49" fontId="53" fillId="0" borderId="30" xfId="0" applyNumberFormat="1" applyFont="1" applyBorder="1" applyAlignment="1">
      <alignment vertical="center"/>
    </xf>
    <xf numFmtId="0" fontId="53" fillId="0" borderId="30" xfId="0" applyFont="1" applyBorder="1" applyAlignment="1">
      <alignment horizontal="left" vertical="center"/>
    </xf>
    <xf numFmtId="0" fontId="53" fillId="0" borderId="30" xfId="0" applyFont="1" applyBorder="1" applyAlignment="1">
      <alignment horizontal="left" vertical="center" indent="1"/>
    </xf>
    <xf numFmtId="0" fontId="143" fillId="0" borderId="66" xfId="0" applyFont="1" applyBorder="1" applyAlignment="1">
      <alignment vertical="center"/>
    </xf>
    <xf numFmtId="0" fontId="24" fillId="3" borderId="30" xfId="0" applyFont="1" applyFill="1" applyBorder="1" applyAlignment="1">
      <alignment horizontal="centerContinuous" vertical="center" wrapText="1"/>
    </xf>
    <xf numFmtId="0" fontId="24" fillId="3" borderId="33" xfId="0" applyFont="1" applyFill="1" applyBorder="1" applyAlignment="1">
      <alignment horizontal="centerContinuous" vertical="center" wrapText="1"/>
    </xf>
    <xf numFmtId="0" fontId="24" fillId="3" borderId="32" xfId="0" applyFont="1" applyFill="1" applyBorder="1" applyAlignment="1">
      <alignment horizontal="centerContinuous" vertical="center" wrapText="1"/>
    </xf>
    <xf numFmtId="0" fontId="105" fillId="0" borderId="34" xfId="0" applyFont="1" applyBorder="1" applyAlignment="1">
      <alignment horizontal="center" vertical="center"/>
    </xf>
    <xf numFmtId="176" fontId="3" fillId="0" borderId="27" xfId="0" applyNumberFormat="1" applyFont="1" applyBorder="1" applyAlignment="1">
      <alignment horizontal="center" vertical="center"/>
    </xf>
    <xf numFmtId="0" fontId="3" fillId="0" borderId="70" xfId="0" applyFont="1" applyBorder="1" applyAlignment="1">
      <alignment horizontal="centerContinuous" vertical="center"/>
    </xf>
    <xf numFmtId="0" fontId="3" fillId="0" borderId="71" xfId="0" applyFont="1" applyBorder="1" applyAlignment="1">
      <alignment horizontal="centerContinuous" vertical="center"/>
    </xf>
    <xf numFmtId="0" fontId="3" fillId="0" borderId="72" xfId="0" applyFont="1" applyBorder="1" applyAlignment="1">
      <alignment horizontal="centerContinuous" vertical="center"/>
    </xf>
    <xf numFmtId="0" fontId="3" fillId="0" borderId="68" xfId="0" applyFont="1" applyBorder="1" applyAlignment="1">
      <alignment horizontal="centerContinuous" vertical="center"/>
    </xf>
    <xf numFmtId="0" fontId="3" fillId="0" borderId="2" xfId="0" applyFont="1" applyBorder="1" applyAlignment="1">
      <alignment horizontal="centerContinuous" vertical="center"/>
    </xf>
    <xf numFmtId="0" fontId="3" fillId="0" borderId="69" xfId="0" applyFont="1" applyBorder="1" applyAlignment="1">
      <alignment horizontal="centerContinuous" vertical="center"/>
    </xf>
    <xf numFmtId="0" fontId="3" fillId="0" borderId="73" xfId="0" applyFont="1" applyBorder="1" applyAlignment="1">
      <alignment horizontal="centerContinuous" vertical="center"/>
    </xf>
    <xf numFmtId="0" fontId="3" fillId="0" borderId="74" xfId="0" applyFont="1" applyBorder="1" applyAlignment="1">
      <alignment horizontal="centerContinuous" vertical="center"/>
    </xf>
    <xf numFmtId="0" fontId="3" fillId="0" borderId="75" xfId="0" applyFont="1" applyBorder="1" applyAlignment="1">
      <alignment horizontal="centerContinuous" vertical="center"/>
    </xf>
    <xf numFmtId="0" fontId="3" fillId="0" borderId="68" xfId="0" applyFont="1" applyBorder="1" applyAlignment="1">
      <alignment horizontal="left" vertical="center"/>
    </xf>
    <xf numFmtId="0" fontId="3" fillId="0" borderId="2" xfId="0" applyFont="1" applyBorder="1" applyAlignment="1">
      <alignment horizontal="left" vertical="center"/>
    </xf>
    <xf numFmtId="0" fontId="3" fillId="0" borderId="94" xfId="0" applyFont="1" applyBorder="1" applyAlignment="1">
      <alignment horizontal="centerContinuous" vertical="center"/>
    </xf>
    <xf numFmtId="0" fontId="3" fillId="0" borderId="95" xfId="0" applyFont="1" applyBorder="1" applyAlignment="1">
      <alignment horizontal="centerContinuous" vertical="center"/>
    </xf>
    <xf numFmtId="0" fontId="3" fillId="0" borderId="69" xfId="0" applyFont="1" applyBorder="1" applyAlignment="1">
      <alignment horizontal="center" vertical="center"/>
    </xf>
    <xf numFmtId="0" fontId="3" fillId="0" borderId="96" xfId="0" applyFont="1" applyBorder="1" applyAlignment="1">
      <alignment horizontal="centerContinuous" vertical="center"/>
    </xf>
    <xf numFmtId="0" fontId="3" fillId="0" borderId="37" xfId="0" applyFont="1" applyBorder="1" applyAlignment="1">
      <alignment horizontal="centerContinuous" vertical="center"/>
    </xf>
    <xf numFmtId="0" fontId="3" fillId="0" borderId="36" xfId="0" applyFont="1" applyBorder="1" applyAlignment="1">
      <alignment horizontal="centerContinuous" vertical="center"/>
    </xf>
    <xf numFmtId="0" fontId="3" fillId="0" borderId="38" xfId="0" applyFont="1" applyBorder="1" applyAlignment="1">
      <alignment horizontal="centerContinuous" vertical="center"/>
    </xf>
    <xf numFmtId="0" fontId="3" fillId="0" borderId="71" xfId="0" applyFont="1" applyBorder="1" applyAlignment="1">
      <alignment vertical="center"/>
    </xf>
    <xf numFmtId="0" fontId="3" fillId="0" borderId="2" xfId="0" applyFont="1" applyBorder="1" applyAlignment="1">
      <alignment vertical="center"/>
    </xf>
    <xf numFmtId="0" fontId="3" fillId="0" borderId="69" xfId="0" applyFont="1" applyBorder="1" applyAlignment="1">
      <alignment vertical="center"/>
    </xf>
    <xf numFmtId="0" fontId="3" fillId="0" borderId="69" xfId="0" applyFont="1" applyBorder="1" applyAlignment="1">
      <alignment horizontal="left" vertical="center"/>
    </xf>
    <xf numFmtId="0" fontId="3" fillId="0" borderId="70" xfId="0" applyFont="1" applyBorder="1" applyAlignment="1">
      <alignment horizontal="left" vertical="center" indent="1"/>
    </xf>
    <xf numFmtId="0" fontId="3" fillId="0" borderId="68" xfId="0" applyFont="1" applyBorder="1" applyAlignment="1">
      <alignment horizontal="left" vertical="center" indent="1"/>
    </xf>
    <xf numFmtId="0" fontId="3" fillId="0" borderId="2" xfId="0" applyFont="1" applyBorder="1" applyAlignment="1">
      <alignment horizontal="center" vertical="center"/>
    </xf>
    <xf numFmtId="0" fontId="3" fillId="0" borderId="73" xfId="0" applyFont="1" applyBorder="1" applyAlignment="1">
      <alignment horizontal="left" vertical="center" indent="1"/>
    </xf>
    <xf numFmtId="0" fontId="3" fillId="0" borderId="31" xfId="0" quotePrefix="1" applyFont="1" applyBorder="1" applyAlignment="1">
      <alignment horizontal="right" vertical="center" indent="1"/>
    </xf>
    <xf numFmtId="0" fontId="3" fillId="0" borderId="82" xfId="0" quotePrefix="1" applyFont="1" applyBorder="1" applyAlignment="1">
      <alignment horizontal="right" vertical="center" indent="1"/>
    </xf>
    <xf numFmtId="0" fontId="3" fillId="0" borderId="66" xfId="0" quotePrefix="1" applyFont="1" applyBorder="1" applyAlignment="1">
      <alignment horizontal="right" vertical="center" indent="1"/>
    </xf>
    <xf numFmtId="0" fontId="52" fillId="0" borderId="27" xfId="0" applyFont="1" applyBorder="1" applyAlignment="1">
      <alignment horizontal="left" vertical="center" indent="1"/>
    </xf>
    <xf numFmtId="0" fontId="144" fillId="0" borderId="71" xfId="0" applyFont="1" applyBorder="1" applyAlignment="1">
      <alignment horizontal="left" vertical="center" indent="1"/>
    </xf>
    <xf numFmtId="0" fontId="105" fillId="0" borderId="92" xfId="0" applyFont="1" applyBorder="1" applyAlignment="1">
      <alignment horizontal="center" vertical="center"/>
    </xf>
    <xf numFmtId="0" fontId="105" fillId="0" borderId="97" xfId="0" applyFont="1" applyBorder="1" applyAlignment="1">
      <alignment horizontal="center" vertical="center"/>
    </xf>
    <xf numFmtId="176" fontId="3" fillId="0" borderId="92" xfId="0" applyNumberFormat="1" applyFont="1" applyBorder="1" applyAlignment="1">
      <alignment horizontal="center" vertical="center"/>
    </xf>
    <xf numFmtId="166" fontId="3" fillId="0" borderId="0" xfId="0" quotePrefix="1" applyNumberFormat="1" applyFont="1" applyAlignment="1">
      <alignment horizontal="center" vertical="center"/>
    </xf>
    <xf numFmtId="0" fontId="28" fillId="0" borderId="0" xfId="0" quotePrefix="1" applyFont="1" applyAlignment="1">
      <alignment horizontal="right" vertical="center"/>
    </xf>
    <xf numFmtId="0" fontId="3" fillId="0" borderId="0" xfId="0" applyFont="1" applyAlignment="1">
      <alignment horizontal="left" wrapText="1"/>
    </xf>
    <xf numFmtId="0" fontId="16" fillId="0" borderId="0" xfId="0" applyFont="1"/>
    <xf numFmtId="0" fontId="55" fillId="0" borderId="0" xfId="0" applyFont="1" applyAlignment="1">
      <alignment vertical="center"/>
    </xf>
    <xf numFmtId="0" fontId="53" fillId="0" borderId="0" xfId="0" applyFont="1"/>
    <xf numFmtId="0" fontId="52" fillId="0" borderId="0" xfId="0" applyFont="1"/>
    <xf numFmtId="0" fontId="145" fillId="0" borderId="0" xfId="0" applyFont="1" applyAlignment="1">
      <alignment vertical="center"/>
    </xf>
    <xf numFmtId="0" fontId="17" fillId="0" borderId="0" xfId="0" applyFont="1" applyAlignment="1">
      <alignment horizontal="centerContinuous" vertical="center"/>
    </xf>
    <xf numFmtId="0" fontId="146" fillId="0" borderId="0" xfId="0" applyFont="1" applyAlignment="1">
      <alignment horizontal="centerContinuous" vertical="center"/>
    </xf>
    <xf numFmtId="0" fontId="146" fillId="0" borderId="0" xfId="0" applyFont="1"/>
    <xf numFmtId="166" fontId="3" fillId="0" borderId="0" xfId="0" applyNumberFormat="1" applyFont="1" applyAlignment="1">
      <alignment horizontal="left" vertical="center"/>
    </xf>
    <xf numFmtId="166" fontId="3" fillId="0" borderId="0" xfId="0" applyNumberFormat="1" applyFont="1" applyAlignment="1">
      <alignment horizontal="right" vertical="center"/>
    </xf>
    <xf numFmtId="166" fontId="28" fillId="0" borderId="0" xfId="0" applyNumberFormat="1" applyFont="1" applyAlignment="1">
      <alignment horizontal="right" vertical="center"/>
    </xf>
    <xf numFmtId="166" fontId="3" fillId="0" borderId="0" xfId="0" quotePrefix="1" applyNumberFormat="1" applyFont="1" applyAlignment="1">
      <alignment horizontal="right" vertical="top"/>
    </xf>
    <xf numFmtId="166" fontId="3" fillId="0" borderId="0" xfId="0" quotePrefix="1" applyNumberFormat="1" applyFont="1" applyAlignment="1">
      <alignment horizontal="right" vertical="top" wrapText="1"/>
    </xf>
    <xf numFmtId="166" fontId="3" fillId="0" borderId="0" xfId="0" quotePrefix="1" applyNumberFormat="1" applyFont="1" applyAlignment="1">
      <alignment horizontal="right" vertical="center"/>
    </xf>
    <xf numFmtId="166" fontId="3" fillId="0" borderId="0" xfId="0" quotePrefix="1" applyNumberFormat="1" applyFont="1" applyAlignment="1">
      <alignment vertical="top" wrapText="1"/>
    </xf>
    <xf numFmtId="0" fontId="32" fillId="0" borderId="0" xfId="0" applyFont="1"/>
    <xf numFmtId="0" fontId="3" fillId="0" borderId="0" xfId="0" applyFont="1" applyAlignment="1">
      <alignment horizontal="right"/>
    </xf>
    <xf numFmtId="166" fontId="3" fillId="0" borderId="0" xfId="0" quotePrefix="1" applyNumberFormat="1" applyFont="1" applyAlignment="1">
      <alignment horizontal="left" vertical="center"/>
    </xf>
    <xf numFmtId="0" fontId="36" fillId="0" borderId="0" xfId="0" applyFont="1"/>
    <xf numFmtId="0" fontId="3" fillId="0" borderId="0" xfId="0" applyFont="1" applyAlignment="1">
      <alignment horizontal="left" vertical="center" indent="2"/>
    </xf>
    <xf numFmtId="0" fontId="147" fillId="0" borderId="0" xfId="0" applyFont="1" applyAlignment="1">
      <alignment vertical="center"/>
    </xf>
    <xf numFmtId="166" fontId="50" fillId="0" borderId="0" xfId="0" applyNumberFormat="1" applyFont="1" applyAlignment="1">
      <alignment horizontal="centerContinuous" vertical="center"/>
    </xf>
    <xf numFmtId="0" fontId="140" fillId="0" borderId="0" xfId="0" applyFont="1"/>
    <xf numFmtId="0" fontId="16" fillId="0" borderId="68" xfId="0" applyFont="1" applyBorder="1" applyAlignment="1">
      <alignment vertical="center"/>
    </xf>
    <xf numFmtId="0" fontId="3" fillId="0" borderId="68" xfId="0" applyFont="1" applyBorder="1" applyAlignment="1">
      <alignment horizontal="right" vertical="center"/>
    </xf>
    <xf numFmtId="0" fontId="36" fillId="0" borderId="0" xfId="0" applyFont="1" applyAlignment="1">
      <alignment horizontal="centerContinuous" vertical="center" wrapText="1"/>
    </xf>
    <xf numFmtId="0" fontId="53" fillId="0" borderId="0" xfId="0" applyFont="1" applyAlignment="1">
      <alignment horizontal="left"/>
    </xf>
    <xf numFmtId="0" fontId="148" fillId="0" borderId="0" xfId="0" applyFont="1"/>
    <xf numFmtId="0" fontId="148" fillId="0" borderId="0" xfId="0" applyFont="1" applyAlignment="1">
      <alignment vertical="center"/>
    </xf>
    <xf numFmtId="166" fontId="16" fillId="0" borderId="0" xfId="0" applyNumberFormat="1" applyFont="1" applyAlignment="1">
      <alignment horizontal="right" vertical="center"/>
    </xf>
    <xf numFmtId="166" fontId="52" fillId="0" borderId="0" xfId="0" quotePrefix="1" applyNumberFormat="1" applyFont="1" applyAlignment="1">
      <alignment horizontal="left" vertical="center"/>
    </xf>
    <xf numFmtId="0" fontId="54" fillId="0" borderId="0" xfId="0" applyFont="1" applyAlignment="1">
      <alignment vertical="center"/>
    </xf>
    <xf numFmtId="0" fontId="2" fillId="0" borderId="19" xfId="0" applyFont="1" applyBorder="1" applyAlignment="1">
      <alignment horizontal="center" vertical="center"/>
    </xf>
    <xf numFmtId="0" fontId="2" fillId="0" borderId="76" xfId="0" applyFont="1" applyBorder="1" applyAlignment="1">
      <alignment vertical="center"/>
    </xf>
    <xf numFmtId="0" fontId="2" fillId="0" borderId="77" xfId="0" applyFont="1" applyBorder="1" applyAlignment="1">
      <alignment vertical="center"/>
    </xf>
    <xf numFmtId="0" fontId="2" fillId="0" borderId="98" xfId="0" applyFont="1" applyBorder="1" applyAlignment="1">
      <alignment vertical="center"/>
    </xf>
    <xf numFmtId="0" fontId="2" fillId="0" borderId="38" xfId="0" applyFont="1" applyBorder="1" applyAlignment="1">
      <alignment horizontal="center" vertical="center"/>
    </xf>
    <xf numFmtId="0" fontId="2" fillId="0" borderId="73" xfId="0" applyFont="1" applyBorder="1" applyAlignment="1">
      <alignment vertical="center"/>
    </xf>
    <xf numFmtId="0" fontId="2" fillId="0" borderId="74" xfId="0" applyFont="1" applyBorder="1" applyAlignment="1">
      <alignment vertical="center"/>
    </xf>
    <xf numFmtId="0" fontId="2" fillId="0" borderId="75" xfId="0" applyFont="1" applyBorder="1" applyAlignment="1">
      <alignment vertical="center"/>
    </xf>
    <xf numFmtId="0" fontId="3" fillId="0" borderId="76" xfId="0" applyFont="1" applyBorder="1" applyAlignment="1">
      <alignment horizontal="centerContinuous" vertical="center"/>
    </xf>
    <xf numFmtId="0" fontId="12" fillId="0" borderId="77" xfId="0" applyFont="1" applyBorder="1" applyAlignment="1">
      <alignment horizontal="centerContinuous"/>
    </xf>
    <xf numFmtId="0" fontId="3" fillId="0" borderId="77" xfId="0" applyFont="1" applyBorder="1" applyAlignment="1">
      <alignment horizontal="centerContinuous" vertical="center"/>
    </xf>
    <xf numFmtId="0" fontId="12" fillId="0" borderId="98" xfId="0" applyFont="1" applyBorder="1" applyAlignment="1">
      <alignment horizontal="centerContinuous"/>
    </xf>
    <xf numFmtId="0" fontId="3" fillId="0" borderId="98" xfId="0" applyFont="1" applyBorder="1" applyAlignment="1">
      <alignment horizontal="centerContinuous" vertical="center"/>
    </xf>
    <xf numFmtId="0" fontId="3" fillId="0" borderId="98" xfId="0" applyFont="1" applyBorder="1" applyAlignment="1">
      <alignment horizontal="center" vertical="center"/>
    </xf>
    <xf numFmtId="0" fontId="3" fillId="0" borderId="76" xfId="0" applyFont="1" applyBorder="1" applyAlignment="1">
      <alignment horizontal="center" vertical="center"/>
    </xf>
    <xf numFmtId="0" fontId="3" fillId="0" borderId="98" xfId="0" applyFont="1" applyBorder="1" applyAlignment="1">
      <alignment vertical="center"/>
    </xf>
    <xf numFmtId="0" fontId="12" fillId="0" borderId="70" xfId="0" applyFont="1" applyBorder="1"/>
    <xf numFmtId="0" fontId="12" fillId="0" borderId="74" xfId="0" applyFont="1" applyBorder="1" applyAlignment="1">
      <alignment horizontal="centerContinuous"/>
    </xf>
    <xf numFmtId="0" fontId="12" fillId="0" borderId="75" xfId="0" applyFont="1" applyBorder="1" applyAlignment="1">
      <alignment horizontal="centerContinuous"/>
    </xf>
    <xf numFmtId="0" fontId="12" fillId="0" borderId="73" xfId="0" applyFont="1" applyBorder="1"/>
    <xf numFmtId="0" fontId="29" fillId="0" borderId="0" xfId="0" applyFont="1" applyAlignment="1">
      <alignment vertical="center"/>
    </xf>
    <xf numFmtId="0" fontId="24" fillId="3" borderId="27" xfId="0" applyFont="1" applyFill="1" applyBorder="1" applyAlignment="1">
      <alignment horizontal="centerContinuous" vertical="center"/>
    </xf>
    <xf numFmtId="0" fontId="23" fillId="3" borderId="33" xfId="0" applyFont="1" applyFill="1" applyBorder="1" applyAlignment="1">
      <alignment horizontal="centerContinuous"/>
    </xf>
    <xf numFmtId="0" fontId="23" fillId="3" borderId="32" xfId="0" applyFont="1" applyFill="1" applyBorder="1" applyAlignment="1">
      <alignment horizontal="centerContinuous"/>
    </xf>
    <xf numFmtId="0" fontId="29" fillId="0" borderId="0" xfId="0" applyFont="1"/>
    <xf numFmtId="0" fontId="28" fillId="0" borderId="0" xfId="0" applyFont="1" applyAlignment="1">
      <alignment horizontal="right" vertical="center"/>
    </xf>
    <xf numFmtId="0" fontId="2" fillId="0" borderId="77" xfId="0" applyFont="1" applyBorder="1" applyAlignment="1">
      <alignment horizontal="center" vertical="center"/>
    </xf>
    <xf numFmtId="0" fontId="24" fillId="0" borderId="0" xfId="0" applyFont="1" applyAlignment="1">
      <alignment vertical="center"/>
    </xf>
    <xf numFmtId="0" fontId="24" fillId="0" borderId="0" xfId="0" applyFont="1"/>
    <xf numFmtId="166" fontId="3" fillId="0" borderId="0" xfId="0" applyNumberFormat="1" applyFont="1" applyAlignment="1">
      <alignment vertical="top"/>
    </xf>
    <xf numFmtId="0" fontId="53" fillId="0" borderId="0" xfId="0" applyFont="1" applyAlignment="1">
      <alignment horizontal="centerContinuous"/>
    </xf>
    <xf numFmtId="0" fontId="40" fillId="30" borderId="0" xfId="0" applyFont="1" applyFill="1" applyAlignment="1">
      <alignment horizontal="left" vertical="top"/>
    </xf>
    <xf numFmtId="0" fontId="40" fillId="30" borderId="0" xfId="0" applyFont="1" applyFill="1" applyAlignment="1">
      <alignment horizontal="left" vertical="center"/>
    </xf>
    <xf numFmtId="0" fontId="101" fillId="4" borderId="0" xfId="0" applyFont="1" applyFill="1" applyAlignment="1">
      <alignment horizontal="center" vertical="center" wrapText="1"/>
    </xf>
    <xf numFmtId="0" fontId="26" fillId="0" borderId="0" xfId="0" applyFont="1" applyAlignment="1">
      <alignment horizontal="center" vertical="center"/>
    </xf>
    <xf numFmtId="0" fontId="3" fillId="0" borderId="27" xfId="0" applyFont="1" applyBorder="1" applyAlignment="1">
      <alignment horizontal="right" vertical="center" indent="1"/>
    </xf>
    <xf numFmtId="0" fontId="42" fillId="33" borderId="0" xfId="0" applyFont="1" applyFill="1" applyAlignment="1">
      <alignment horizontal="left" vertical="center" indent="2"/>
    </xf>
    <xf numFmtId="0" fontId="15" fillId="0" borderId="0" xfId="0" applyFont="1" applyAlignment="1">
      <alignment vertical="center"/>
    </xf>
    <xf numFmtId="0" fontId="24" fillId="3" borderId="28" xfId="0" applyFont="1" applyFill="1" applyBorder="1" applyAlignment="1">
      <alignment horizontal="center" vertical="center"/>
    </xf>
    <xf numFmtId="0" fontId="67" fillId="0" borderId="0" xfId="0" applyFont="1" applyAlignment="1">
      <alignment horizontal="justify" vertical="center" wrapText="1"/>
    </xf>
    <xf numFmtId="0" fontId="66" fillId="0" borderId="0" xfId="0" applyFont="1" applyAlignment="1">
      <alignment vertical="center"/>
    </xf>
    <xf numFmtId="0" fontId="149" fillId="0" borderId="0" xfId="0" quotePrefix="1" applyFont="1" applyAlignment="1">
      <alignment horizontal="right" vertical="center"/>
    </xf>
    <xf numFmtId="0" fontId="82" fillId="0" borderId="0" xfId="0" applyFont="1" applyAlignment="1">
      <alignment horizontal="right" vertical="center"/>
    </xf>
    <xf numFmtId="0" fontId="3" fillId="0" borderId="0" xfId="0" quotePrefix="1" applyFont="1" applyAlignment="1">
      <alignment horizontal="right" vertical="center" indent="1"/>
    </xf>
    <xf numFmtId="0" fontId="50" fillId="0" borderId="0" xfId="0" applyFont="1" applyAlignment="1">
      <alignment horizontal="right" vertical="center"/>
    </xf>
    <xf numFmtId="0" fontId="53" fillId="0" borderId="0" xfId="0" applyFont="1" applyAlignment="1">
      <alignment horizontal="right" vertical="center"/>
    </xf>
    <xf numFmtId="1" fontId="3" fillId="0" borderId="0" xfId="0" quotePrefix="1" applyNumberFormat="1" applyFont="1" applyAlignment="1">
      <alignment horizontal="right" vertical="center" wrapText="1"/>
    </xf>
    <xf numFmtId="0" fontId="3" fillId="0" borderId="0" xfId="0" applyFont="1" applyAlignment="1">
      <alignment horizontal="right" vertical="center" indent="2"/>
    </xf>
    <xf numFmtId="166" fontId="50" fillId="0" borderId="0" xfId="0" applyNumberFormat="1" applyFont="1" applyAlignment="1">
      <alignment horizontal="right" vertical="center"/>
    </xf>
    <xf numFmtId="0" fontId="21" fillId="0" borderId="0" xfId="0" applyFont="1" applyAlignment="1">
      <alignment horizontal="right" vertical="center"/>
    </xf>
    <xf numFmtId="0" fontId="27" fillId="0" borderId="0" xfId="0" applyFont="1" applyAlignment="1">
      <alignment horizontal="right" vertical="center" wrapText="1"/>
    </xf>
    <xf numFmtId="0" fontId="2" fillId="0" borderId="0" xfId="0" applyFont="1" applyAlignment="1">
      <alignment horizontal="right" vertical="center"/>
    </xf>
    <xf numFmtId="0" fontId="24" fillId="3" borderId="66" xfId="0" applyFont="1" applyFill="1" applyBorder="1" applyAlignment="1">
      <alignment horizontal="centerContinuous" vertical="center" wrapText="1"/>
    </xf>
    <xf numFmtId="0" fontId="24" fillId="3" borderId="34" xfId="0" applyFont="1" applyFill="1" applyBorder="1" applyAlignment="1">
      <alignment horizontal="centerContinuous" vertical="center" wrapText="1"/>
    </xf>
    <xf numFmtId="0" fontId="24" fillId="3" borderId="64" xfId="0" applyFont="1" applyFill="1" applyBorder="1" applyAlignment="1">
      <alignment horizontal="centerContinuous" vertical="center"/>
    </xf>
    <xf numFmtId="0" fontId="16" fillId="0" borderId="0" xfId="0" quotePrefix="1" applyFont="1" applyAlignment="1">
      <alignment horizontal="right" vertical="center"/>
    </xf>
    <xf numFmtId="164" fontId="3" fillId="0" borderId="73" xfId="0" quotePrefix="1" applyNumberFormat="1" applyFont="1" applyBorder="1" applyAlignment="1">
      <alignment horizontal="right" vertical="center"/>
    </xf>
    <xf numFmtId="164" fontId="3" fillId="0" borderId="74" xfId="0" quotePrefix="1" applyNumberFormat="1" applyFont="1" applyBorder="1" applyAlignment="1">
      <alignment horizontal="right" vertical="center"/>
    </xf>
    <xf numFmtId="164" fontId="3" fillId="0" borderId="75" xfId="0" quotePrefix="1" applyNumberFormat="1" applyFont="1" applyBorder="1" applyAlignment="1">
      <alignment horizontal="right" vertical="center"/>
    </xf>
    <xf numFmtId="164" fontId="3" fillId="0" borderId="70" xfId="0" quotePrefix="1" applyNumberFormat="1" applyFont="1" applyBorder="1" applyAlignment="1">
      <alignment horizontal="right" vertical="center"/>
    </xf>
    <xf numFmtId="164" fontId="3" fillId="0" borderId="71" xfId="0" quotePrefix="1" applyNumberFormat="1" applyFont="1" applyBorder="1" applyAlignment="1">
      <alignment horizontal="right" vertical="center"/>
    </xf>
    <xf numFmtId="164" fontId="3" fillId="0" borderId="72" xfId="0" quotePrefix="1" applyNumberFormat="1" applyFont="1" applyBorder="1" applyAlignment="1">
      <alignment horizontal="right" vertical="center"/>
    </xf>
    <xf numFmtId="0" fontId="3" fillId="0" borderId="75" xfId="0" quotePrefix="1" applyFont="1" applyBorder="1" applyAlignment="1">
      <alignment horizontal="left" vertical="center"/>
    </xf>
    <xf numFmtId="2" fontId="3" fillId="0" borderId="0" xfId="0" applyNumberFormat="1" applyFont="1" applyAlignment="1">
      <alignment horizontal="centerContinuous" vertical="center" wrapText="1"/>
    </xf>
    <xf numFmtId="2" fontId="3" fillId="0" borderId="0" xfId="0" applyNumberFormat="1" applyFont="1" applyAlignment="1">
      <alignment horizontal="centerContinuous" vertical="center"/>
    </xf>
    <xf numFmtId="2" fontId="3" fillId="0" borderId="0" xfId="0" applyNumberFormat="1" applyFont="1" applyAlignment="1">
      <alignment horizontal="left" vertical="center"/>
    </xf>
    <xf numFmtId="2" fontId="24" fillId="3" borderId="30" xfId="0" applyNumberFormat="1" applyFont="1" applyFill="1" applyBorder="1" applyAlignment="1">
      <alignment horizontal="centerContinuous" vertical="center"/>
    </xf>
    <xf numFmtId="2" fontId="24" fillId="3" borderId="33" xfId="0" applyNumberFormat="1" applyFont="1" applyFill="1" applyBorder="1" applyAlignment="1">
      <alignment horizontal="centerContinuous" vertical="center"/>
    </xf>
    <xf numFmtId="2" fontId="24" fillId="3" borderId="32" xfId="0" applyNumberFormat="1" applyFont="1" applyFill="1" applyBorder="1" applyAlignment="1">
      <alignment horizontal="centerContinuous" vertical="center"/>
    </xf>
    <xf numFmtId="2" fontId="24" fillId="3" borderId="29" xfId="0" applyNumberFormat="1" applyFont="1" applyFill="1" applyBorder="1" applyAlignment="1">
      <alignment horizontal="centerContinuous" vertical="center"/>
    </xf>
    <xf numFmtId="2" fontId="24" fillId="3" borderId="67" xfId="0" applyNumberFormat="1" applyFont="1" applyFill="1" applyBorder="1" applyAlignment="1">
      <alignment horizontal="centerContinuous" vertical="center"/>
    </xf>
    <xf numFmtId="2" fontId="3" fillId="0" borderId="0" xfId="0" quotePrefix="1" applyNumberFormat="1" applyFont="1" applyAlignment="1">
      <alignment horizontal="left" vertical="center"/>
    </xf>
    <xf numFmtId="0" fontId="3" fillId="0" borderId="71" xfId="0" applyFont="1" applyBorder="1" applyAlignment="1">
      <alignment horizontal="left" vertical="center" indent="1"/>
    </xf>
    <xf numFmtId="0" fontId="3" fillId="0" borderId="72" xfId="0" applyFont="1" applyBorder="1" applyAlignment="1">
      <alignment horizontal="left" vertical="center" indent="1"/>
    </xf>
    <xf numFmtId="0" fontId="3" fillId="0" borderId="2" xfId="0" applyFont="1" applyBorder="1" applyAlignment="1">
      <alignment horizontal="left" vertical="center" indent="1"/>
    </xf>
    <xf numFmtId="0" fontId="3" fillId="0" borderId="69" xfId="0" applyFont="1" applyBorder="1" applyAlignment="1">
      <alignment horizontal="left" vertical="center" indent="1"/>
    </xf>
    <xf numFmtId="0" fontId="3" fillId="0" borderId="74" xfId="0" applyFont="1" applyBorder="1" applyAlignment="1">
      <alignment horizontal="left" vertical="center" indent="1"/>
    </xf>
    <xf numFmtId="0" fontId="3" fillId="0" borderId="75" xfId="0" applyFont="1" applyBorder="1" applyAlignment="1">
      <alignment horizontal="left" vertical="center" indent="1"/>
    </xf>
    <xf numFmtId="0" fontId="3" fillId="0" borderId="70" xfId="0" applyFont="1" applyBorder="1" applyAlignment="1">
      <alignment horizontal="right" vertical="center"/>
    </xf>
    <xf numFmtId="0" fontId="3" fillId="0" borderId="72" xfId="0" applyFont="1" applyBorder="1" applyAlignment="1">
      <alignment horizontal="right" vertical="center"/>
    </xf>
    <xf numFmtId="0" fontId="3" fillId="0" borderId="69" xfId="0" applyFont="1" applyBorder="1" applyAlignment="1">
      <alignment horizontal="right" vertical="center"/>
    </xf>
    <xf numFmtId="0" fontId="3" fillId="0" borderId="73" xfId="0" applyFont="1" applyBorder="1" applyAlignment="1">
      <alignment horizontal="right" vertical="center"/>
    </xf>
    <xf numFmtId="0" fontId="3" fillId="0" borderId="75" xfId="0" applyFont="1" applyBorder="1" applyAlignment="1">
      <alignment horizontal="right" vertical="center"/>
    </xf>
    <xf numFmtId="0" fontId="18" fillId="2" borderId="0" xfId="0" applyFont="1" applyFill="1" applyAlignment="1" applyProtection="1">
      <alignment horizontal="left" vertical="center"/>
      <protection locked="0"/>
    </xf>
    <xf numFmtId="0" fontId="3" fillId="0" borderId="65" xfId="0" applyFont="1" applyBorder="1" applyAlignment="1">
      <alignment horizontal="centerContinuous" vertical="center"/>
    </xf>
    <xf numFmtId="0" fontId="151" fillId="0" borderId="0" xfId="0" applyFont="1" applyAlignment="1" applyProtection="1">
      <alignment horizontal="centerContinuous" vertical="center"/>
      <protection locked="0"/>
    </xf>
    <xf numFmtId="4" fontId="2" fillId="0" borderId="0" xfId="0" applyNumberFormat="1" applyFont="1" applyAlignment="1">
      <alignment vertical="center"/>
    </xf>
    <xf numFmtId="0" fontId="72" fillId="0" borderId="0" xfId="0" applyFont="1" applyAlignment="1" applyProtection="1">
      <alignment horizontal="centerContinuous" vertical="center"/>
      <protection locked="0"/>
    </xf>
    <xf numFmtId="49" fontId="2" fillId="0" borderId="0" xfId="0" applyNumberFormat="1" applyFont="1" applyAlignment="1">
      <alignment horizontal="center" vertical="center" wrapText="1"/>
    </xf>
    <xf numFmtId="0" fontId="2" fillId="0" borderId="0" xfId="0" applyFont="1" applyAlignment="1">
      <alignment horizontal="center" vertical="center" wrapText="1"/>
    </xf>
    <xf numFmtId="4" fontId="2" fillId="0" borderId="0" xfId="0" applyNumberFormat="1" applyFont="1" applyAlignment="1">
      <alignment horizontal="center" vertical="center" wrapText="1"/>
    </xf>
    <xf numFmtId="3" fontId="2" fillId="0" borderId="0" xfId="0" applyNumberFormat="1" applyFont="1" applyAlignment="1">
      <alignment vertical="center"/>
    </xf>
    <xf numFmtId="0" fontId="14" fillId="0" borderId="27" xfId="0" applyFont="1" applyBorder="1" applyAlignment="1">
      <alignment horizontal="center" vertical="center" wrapText="1"/>
    </xf>
    <xf numFmtId="0" fontId="152" fillId="0" borderId="0" xfId="0" applyFont="1" applyAlignment="1">
      <alignment vertical="center"/>
    </xf>
    <xf numFmtId="0" fontId="153" fillId="0" borderId="0" xfId="0" applyFont="1" applyAlignment="1">
      <alignment vertical="center"/>
    </xf>
    <xf numFmtId="0" fontId="21" fillId="0" borderId="0" xfId="0" applyFont="1" applyAlignment="1">
      <alignment horizontal="center" vertical="justify" wrapText="1"/>
    </xf>
    <xf numFmtId="49" fontId="21" fillId="0" borderId="0" xfId="0" applyNumberFormat="1" applyFont="1" applyAlignment="1">
      <alignment horizontal="center" vertical="center"/>
    </xf>
    <xf numFmtId="4" fontId="21" fillId="0" borderId="0" xfId="0" applyNumberFormat="1" applyFont="1" applyAlignment="1">
      <alignment vertical="center"/>
    </xf>
    <xf numFmtId="4" fontId="21" fillId="0" borderId="0" xfId="0" applyNumberFormat="1" applyFont="1" applyAlignment="1">
      <alignment horizontal="centerContinuous" vertical="center"/>
    </xf>
    <xf numFmtId="175" fontId="3" fillId="0" borderId="0" xfId="0" applyNumberFormat="1" applyFont="1"/>
    <xf numFmtId="0" fontId="154" fillId="0" borderId="0" xfId="0" applyFont="1"/>
    <xf numFmtId="0" fontId="3" fillId="2" borderId="30" xfId="0" applyFont="1" applyFill="1" applyBorder="1" applyAlignment="1">
      <alignment horizontal="center" vertical="center"/>
    </xf>
    <xf numFmtId="4" fontId="16" fillId="15" borderId="33" xfId="0" applyNumberFormat="1" applyFont="1" applyFill="1" applyBorder="1" applyAlignment="1">
      <alignment vertical="center"/>
    </xf>
    <xf numFmtId="3" fontId="16" fillId="15" borderId="32" xfId="0" applyNumberFormat="1" applyFont="1" applyFill="1" applyBorder="1" applyAlignment="1">
      <alignment horizontal="center" vertical="center"/>
    </xf>
    <xf numFmtId="4" fontId="3" fillId="0" borderId="0" xfId="0" applyNumberFormat="1" applyFont="1" applyAlignment="1">
      <alignment vertical="center" wrapText="1"/>
    </xf>
    <xf numFmtId="175" fontId="3" fillId="0" borderId="0" xfId="0" applyNumberFormat="1" applyFont="1" applyAlignment="1">
      <alignment vertical="center"/>
    </xf>
    <xf numFmtId="4" fontId="16" fillId="15" borderId="30" xfId="0" applyNumberFormat="1" applyFont="1" applyFill="1" applyBorder="1" applyAlignment="1">
      <alignment horizontal="center" vertical="center"/>
    </xf>
    <xf numFmtId="0" fontId="16" fillId="0" borderId="0" xfId="0" applyFont="1" applyAlignment="1">
      <alignment horizontal="left" vertical="center" wrapText="1"/>
    </xf>
    <xf numFmtId="0" fontId="0" fillId="0" borderId="0" xfId="0" applyAlignment="1">
      <alignment wrapText="1"/>
    </xf>
    <xf numFmtId="0" fontId="3" fillId="0" borderId="19" xfId="0" applyFont="1" applyBorder="1" applyAlignment="1">
      <alignment horizontal="center" vertical="center" wrapText="1"/>
    </xf>
    <xf numFmtId="0" fontId="26" fillId="0" borderId="0" xfId="0" applyFont="1" applyAlignment="1">
      <alignment horizontal="center" vertical="center" wrapText="1"/>
    </xf>
    <xf numFmtId="0" fontId="0" fillId="0" borderId="0" xfId="0" applyAlignment="1">
      <alignment horizontal="center" wrapText="1"/>
    </xf>
    <xf numFmtId="0" fontId="136" fillId="0" borderId="0" xfId="0" applyFont="1" applyAlignment="1">
      <alignment horizontal="left" vertical="center" indent="1"/>
    </xf>
    <xf numFmtId="0" fontId="16" fillId="0" borderId="35" xfId="0" applyFont="1" applyBorder="1" applyAlignment="1">
      <alignment horizontal="center" vertical="center" wrapText="1"/>
    </xf>
    <xf numFmtId="0" fontId="12" fillId="0" borderId="35" xfId="0" applyFont="1" applyBorder="1" applyAlignment="1">
      <alignment horizontal="center" vertical="center" wrapText="1"/>
    </xf>
    <xf numFmtId="0" fontId="16" fillId="0" borderId="28" xfId="0" applyFont="1" applyBorder="1" applyAlignment="1">
      <alignment horizontal="center" vertical="center" wrapText="1"/>
    </xf>
    <xf numFmtId="4" fontId="16" fillId="0" borderId="35" xfId="0" applyNumberFormat="1" applyFont="1" applyBorder="1" applyAlignment="1">
      <alignment vertical="center"/>
    </xf>
    <xf numFmtId="4" fontId="16" fillId="0" borderId="35" xfId="0" applyNumberFormat="1" applyFont="1" applyBorder="1" applyAlignment="1">
      <alignment horizontal="right" vertical="center"/>
    </xf>
    <xf numFmtId="4" fontId="3" fillId="0" borderId="35" xfId="0" applyNumberFormat="1" applyFont="1" applyBorder="1" applyAlignment="1">
      <alignment vertical="center"/>
    </xf>
    <xf numFmtId="4" fontId="3" fillId="0" borderId="35" xfId="0" applyNumberFormat="1" applyFont="1" applyBorder="1" applyAlignment="1">
      <alignment horizontal="right" vertical="center"/>
    </xf>
    <xf numFmtId="4" fontId="16" fillId="0" borderId="28" xfId="0" applyNumberFormat="1" applyFont="1" applyBorder="1" applyAlignment="1">
      <alignment vertical="center"/>
    </xf>
    <xf numFmtId="4" fontId="16" fillId="0" borderId="28" xfId="0" applyNumberFormat="1" applyFont="1" applyBorder="1" applyAlignment="1">
      <alignment horizontal="right" vertical="center"/>
    </xf>
    <xf numFmtId="4" fontId="3" fillId="0" borderId="34" xfId="0" applyNumberFormat="1" applyFont="1" applyBorder="1" applyAlignment="1">
      <alignment vertical="center"/>
    </xf>
    <xf numFmtId="4" fontId="3" fillId="0" borderId="34" xfId="0" applyNumberFormat="1" applyFont="1" applyBorder="1" applyAlignment="1">
      <alignment horizontal="right" vertical="center"/>
    </xf>
    <xf numFmtId="4" fontId="0" fillId="0" borderId="0" xfId="0" applyNumberFormat="1" applyAlignment="1">
      <alignment vertical="center"/>
    </xf>
    <xf numFmtId="0" fontId="16" fillId="0" borderId="35" xfId="0" applyFont="1" applyBorder="1" applyAlignment="1">
      <alignment horizontal="left" vertical="center"/>
    </xf>
    <xf numFmtId="0" fontId="3" fillId="0" borderId="35" xfId="0" applyFont="1" applyBorder="1" applyAlignment="1">
      <alignment horizontal="left" vertical="center"/>
    </xf>
    <xf numFmtId="0" fontId="16" fillId="0" borderId="28" xfId="0" applyFont="1" applyBorder="1" applyAlignment="1">
      <alignment horizontal="left" vertical="center"/>
    </xf>
    <xf numFmtId="0" fontId="3" fillId="0" borderId="34" xfId="0" applyFont="1" applyBorder="1" applyAlignment="1">
      <alignment horizontal="left" vertical="center"/>
    </xf>
    <xf numFmtId="0" fontId="155" fillId="0" borderId="0" xfId="0" applyFont="1"/>
    <xf numFmtId="3" fontId="6" fillId="0" borderId="0" xfId="0" applyNumberFormat="1" applyFont="1" applyAlignment="1">
      <alignment horizontal="right" vertical="center"/>
    </xf>
    <xf numFmtId="0" fontId="156" fillId="0" borderId="0" xfId="0" applyFont="1"/>
    <xf numFmtId="0" fontId="24" fillId="18" borderId="27" xfId="0" applyFont="1" applyFill="1" applyBorder="1" applyAlignment="1">
      <alignment horizontal="center" vertical="center"/>
    </xf>
    <xf numFmtId="0" fontId="13" fillId="0" borderId="0" xfId="0" applyFont="1"/>
    <xf numFmtId="0" fontId="157" fillId="18" borderId="30" xfId="0" applyFont="1" applyFill="1" applyBorder="1" applyAlignment="1">
      <alignment vertical="center"/>
    </xf>
    <xf numFmtId="0" fontId="151" fillId="0" borderId="0" xfId="0" applyFont="1" applyAlignment="1">
      <alignment horizontal="centerContinuous" vertical="center"/>
    </xf>
    <xf numFmtId="175" fontId="71" fillId="0" borderId="0" xfId="0" applyNumberFormat="1" applyFont="1" applyAlignment="1">
      <alignment horizontal="centerContinuous" vertical="center"/>
    </xf>
    <xf numFmtId="0" fontId="19" fillId="0" borderId="0" xfId="0" applyFont="1" applyAlignment="1">
      <alignment horizontal="center" vertical="center"/>
    </xf>
    <xf numFmtId="175" fontId="2" fillId="0" borderId="0" xfId="0" applyNumberFormat="1" applyFont="1" applyAlignment="1">
      <alignment vertical="center"/>
    </xf>
    <xf numFmtId="170" fontId="2" fillId="0" borderId="0" xfId="0" applyNumberFormat="1" applyFont="1" applyAlignment="1">
      <alignment vertical="center"/>
    </xf>
    <xf numFmtId="0" fontId="19" fillId="0" borderId="0" xfId="0" applyFont="1"/>
    <xf numFmtId="14" fontId="0" fillId="0" borderId="0" xfId="0" applyNumberFormat="1" applyAlignment="1">
      <alignment horizontal="center"/>
    </xf>
    <xf numFmtId="0" fontId="159" fillId="2" borderId="0" xfId="0" applyFont="1" applyFill="1" applyAlignment="1" applyProtection="1">
      <alignment horizontal="center" vertical="center"/>
      <protection locked="0"/>
    </xf>
    <xf numFmtId="0" fontId="159" fillId="0" borderId="0" xfId="0" applyFont="1"/>
    <xf numFmtId="0" fontId="32" fillId="0" borderId="0" xfId="0" applyFont="1" applyAlignment="1">
      <alignment horizontal="center" vertical="center"/>
    </xf>
    <xf numFmtId="0" fontId="12" fillId="2" borderId="0" xfId="0" applyFont="1" applyFill="1" applyAlignment="1">
      <alignment horizontal="center" vertical="center" wrapText="1"/>
    </xf>
    <xf numFmtId="0" fontId="86" fillId="0" borderId="0" xfId="0" applyFont="1"/>
    <xf numFmtId="0" fontId="3" fillId="0" borderId="19" xfId="0" applyFont="1" applyBorder="1" applyAlignment="1">
      <alignment horizontal="left" vertical="center" wrapText="1"/>
    </xf>
    <xf numFmtId="0" fontId="32" fillId="0" borderId="36" xfId="0" applyFont="1" applyBorder="1" applyAlignment="1">
      <alignment horizontal="left" vertical="center" wrapText="1"/>
    </xf>
    <xf numFmtId="0" fontId="158" fillId="18" borderId="30" xfId="0" applyFont="1" applyFill="1" applyBorder="1" applyAlignment="1">
      <alignment horizontal="center" vertical="center"/>
    </xf>
    <xf numFmtId="0" fontId="16" fillId="2" borderId="32" xfId="0" applyFont="1" applyFill="1" applyBorder="1" applyAlignment="1">
      <alignment horizontal="center" vertical="center" wrapText="1"/>
    </xf>
    <xf numFmtId="0" fontId="16" fillId="0" borderId="37" xfId="0" quotePrefix="1" applyFont="1" applyBorder="1" applyAlignment="1">
      <alignment horizontal="center" vertical="center"/>
    </xf>
    <xf numFmtId="0" fontId="16" fillId="0" borderId="37"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7" xfId="0" applyFont="1" applyBorder="1" applyAlignment="1">
      <alignment horizontal="left" vertical="center"/>
    </xf>
    <xf numFmtId="14" fontId="16" fillId="0" borderId="37" xfId="0" applyNumberFormat="1" applyFont="1" applyBorder="1" applyAlignment="1">
      <alignment horizontal="center" vertical="center"/>
    </xf>
    <xf numFmtId="0" fontId="16" fillId="0" borderId="37" xfId="0" applyFont="1" applyBorder="1" applyAlignment="1">
      <alignment horizontal="center" vertical="center"/>
    </xf>
    <xf numFmtId="0" fontId="3" fillId="0" borderId="36" xfId="0" quotePrefix="1" applyFont="1" applyBorder="1" applyAlignment="1">
      <alignment horizontal="center" vertical="center" wrapText="1"/>
    </xf>
    <xf numFmtId="0" fontId="32" fillId="0" borderId="36" xfId="0" applyFont="1" applyBorder="1" applyAlignment="1">
      <alignment horizontal="center" vertical="center" wrapText="1"/>
    </xf>
    <xf numFmtId="0" fontId="4" fillId="16" borderId="0" xfId="0" applyFont="1" applyFill="1" applyAlignment="1">
      <alignment horizontal="center" vertical="center" wrapText="1"/>
    </xf>
    <xf numFmtId="0" fontId="24" fillId="3" borderId="28" xfId="0" applyFont="1" applyFill="1" applyBorder="1" applyAlignment="1">
      <alignment horizontal="center" vertical="center" wrapText="1"/>
    </xf>
    <xf numFmtId="0" fontId="24" fillId="3" borderId="28" xfId="0" applyFont="1" applyFill="1" applyBorder="1" applyAlignment="1">
      <alignment horizontal="centerContinuous" vertical="center"/>
    </xf>
    <xf numFmtId="0" fontId="107" fillId="0" borderId="0" xfId="0" applyFont="1" applyAlignment="1">
      <alignment vertical="center" wrapText="1"/>
    </xf>
    <xf numFmtId="0" fontId="30" fillId="0" borderId="36" xfId="0" applyFont="1" applyBorder="1" applyAlignment="1">
      <alignment horizontal="center" vertical="center"/>
    </xf>
    <xf numFmtId="0" fontId="30" fillId="0" borderId="38" xfId="0" applyFont="1" applyBorder="1" applyAlignment="1">
      <alignment horizontal="center" vertical="center"/>
    </xf>
    <xf numFmtId="0" fontId="30" fillId="0" borderId="0" xfId="0" applyFont="1" applyAlignment="1">
      <alignment horizontal="center" vertical="center"/>
    </xf>
    <xf numFmtId="0" fontId="98" fillId="0" borderId="0" xfId="0" applyFont="1" applyAlignment="1">
      <alignment horizontal="center" vertical="center"/>
    </xf>
    <xf numFmtId="0" fontId="161" fillId="0" borderId="0" xfId="0" applyFont="1" applyAlignment="1">
      <alignment horizontal="left" vertical="center"/>
    </xf>
    <xf numFmtId="0" fontId="55" fillId="0" borderId="0" xfId="0" applyFont="1" applyAlignment="1">
      <alignment horizontal="centerContinuous" vertical="center" wrapText="1"/>
    </xf>
    <xf numFmtId="0" fontId="16" fillId="2" borderId="33" xfId="0" applyFont="1" applyFill="1" applyBorder="1" applyAlignment="1">
      <alignment horizontal="left" vertical="center" wrapText="1"/>
    </xf>
    <xf numFmtId="0" fontId="29" fillId="3" borderId="27" xfId="0" applyFont="1" applyFill="1" applyBorder="1" applyAlignment="1">
      <alignment horizontal="left" vertical="center"/>
    </xf>
    <xf numFmtId="0" fontId="0" fillId="0" borderId="0" xfId="0" applyAlignment="1">
      <alignment horizontal="left"/>
    </xf>
    <xf numFmtId="0" fontId="30" fillId="0" borderId="36" xfId="0" applyFont="1" applyBorder="1" applyAlignment="1">
      <alignment vertical="center" wrapText="1"/>
    </xf>
    <xf numFmtId="0" fontId="30" fillId="0" borderId="38" xfId="0" applyFont="1" applyBorder="1" applyAlignment="1">
      <alignment vertical="center" wrapText="1"/>
    </xf>
    <xf numFmtId="0" fontId="30" fillId="0" borderId="0" xfId="0" applyFont="1" applyAlignment="1">
      <alignment vertical="center" wrapText="1"/>
    </xf>
    <xf numFmtId="0" fontId="98" fillId="0" borderId="0" xfId="0" applyFont="1" applyAlignment="1">
      <alignment horizontal="left" vertical="center" wrapText="1"/>
    </xf>
    <xf numFmtId="0" fontId="12" fillId="13" borderId="27" xfId="0" applyFont="1" applyFill="1" applyBorder="1" applyAlignment="1">
      <alignment horizontal="center" vertical="center"/>
    </xf>
    <xf numFmtId="0" fontId="78" fillId="3" borderId="33" xfId="0" applyFont="1" applyFill="1" applyBorder="1" applyAlignment="1">
      <alignment horizontal="centerContinuous" vertical="center"/>
    </xf>
    <xf numFmtId="0" fontId="78" fillId="3" borderId="32" xfId="0" applyFont="1" applyFill="1" applyBorder="1" applyAlignment="1">
      <alignment horizontal="centerContinuous" vertical="center"/>
    </xf>
    <xf numFmtId="0" fontId="12" fillId="0" borderId="100" xfId="0" applyFont="1" applyBorder="1" applyAlignment="1">
      <alignment horizontal="center" vertical="center"/>
    </xf>
    <xf numFmtId="0" fontId="162" fillId="0" borderId="0" xfId="0" applyFont="1"/>
    <xf numFmtId="14" fontId="52" fillId="0" borderId="0" xfId="0" applyNumberFormat="1" applyFont="1" applyAlignment="1">
      <alignment vertical="center"/>
    </xf>
    <xf numFmtId="14" fontId="12" fillId="0" borderId="0" xfId="0" applyNumberFormat="1" applyFont="1"/>
    <xf numFmtId="0" fontId="15" fillId="0" borderId="0" xfId="0" applyFont="1"/>
    <xf numFmtId="0" fontId="12" fillId="0" borderId="106" xfId="0" applyFont="1" applyBorder="1" applyAlignment="1">
      <alignment horizontal="center" vertical="center"/>
    </xf>
    <xf numFmtId="0" fontId="63" fillId="0" borderId="0" xfId="0" applyFont="1" applyAlignment="1">
      <alignment horizontal="left" vertical="center" indent="1"/>
    </xf>
    <xf numFmtId="14" fontId="12" fillId="0" borderId="28" xfId="0" applyNumberFormat="1" applyFont="1" applyBorder="1" applyAlignment="1">
      <alignment horizontal="center" vertical="center"/>
    </xf>
    <xf numFmtId="14" fontId="12" fillId="0" borderId="27" xfId="0" applyNumberFormat="1" applyFont="1" applyBorder="1" applyAlignment="1">
      <alignment horizontal="center" vertical="center"/>
    </xf>
    <xf numFmtId="14" fontId="0" fillId="0" borderId="0" xfId="0" applyNumberFormat="1" applyAlignment="1">
      <alignment horizontal="center" vertical="center"/>
    </xf>
    <xf numFmtId="0" fontId="15" fillId="0" borderId="0" xfId="0" applyFont="1" applyAlignment="1">
      <alignment horizontal="center" vertical="center" wrapText="1"/>
    </xf>
    <xf numFmtId="14" fontId="0" fillId="0" borderId="0" xfId="0" applyNumberFormat="1" applyAlignment="1">
      <alignment horizontal="center" vertical="center" wrapText="1"/>
    </xf>
    <xf numFmtId="0" fontId="53" fillId="0" borderId="0" xfId="0" applyFont="1" applyAlignment="1">
      <alignment vertical="center" wrapText="1"/>
    </xf>
    <xf numFmtId="178" fontId="84" fillId="0" borderId="0" xfId="0" applyNumberFormat="1" applyFont="1" applyAlignment="1">
      <alignment vertical="center" wrapText="1"/>
    </xf>
    <xf numFmtId="0" fontId="3" fillId="13" borderId="30" xfId="0" applyFont="1" applyFill="1" applyBorder="1" applyAlignment="1">
      <alignment horizontal="left" vertical="top" wrapText="1"/>
    </xf>
    <xf numFmtId="0" fontId="3" fillId="13" borderId="33" xfId="0" applyFont="1" applyFill="1" applyBorder="1" applyAlignment="1">
      <alignment horizontal="left" vertical="top" wrapText="1"/>
    </xf>
    <xf numFmtId="0" fontId="3" fillId="13" borderId="32" xfId="0" applyFont="1" applyFill="1" applyBorder="1" applyAlignment="1">
      <alignment horizontal="left" vertical="top" wrapText="1"/>
    </xf>
    <xf numFmtId="0" fontId="3" fillId="13" borderId="66" xfId="0" applyFont="1" applyFill="1" applyBorder="1" applyAlignment="1">
      <alignment vertical="top" wrapText="1"/>
    </xf>
    <xf numFmtId="0" fontId="3" fillId="13" borderId="29" xfId="0" applyFont="1" applyFill="1" applyBorder="1" applyAlignment="1">
      <alignment vertical="top" wrapText="1"/>
    </xf>
    <xf numFmtId="0" fontId="3" fillId="13" borderId="67" xfId="0" applyFont="1" applyFill="1" applyBorder="1" applyAlignment="1">
      <alignment vertical="top" wrapText="1"/>
    </xf>
    <xf numFmtId="0" fontId="3" fillId="13" borderId="82" xfId="0" applyFont="1" applyFill="1" applyBorder="1" applyAlignment="1">
      <alignment horizontal="left" vertical="center"/>
    </xf>
    <xf numFmtId="0" fontId="3" fillId="13" borderId="0" xfId="0" applyFont="1" applyFill="1" applyAlignment="1">
      <alignment vertical="center" wrapText="1"/>
    </xf>
    <xf numFmtId="0" fontId="3" fillId="13" borderId="83" xfId="0" applyFont="1" applyFill="1" applyBorder="1" applyAlignment="1">
      <alignment vertical="center" wrapText="1"/>
    </xf>
    <xf numFmtId="0" fontId="3" fillId="13" borderId="35" xfId="0" applyFont="1" applyFill="1" applyBorder="1" applyAlignment="1">
      <alignment horizontal="left" vertical="center"/>
    </xf>
    <xf numFmtId="0" fontId="3" fillId="13" borderId="82" xfId="0" applyFont="1" applyFill="1" applyBorder="1" applyAlignment="1">
      <alignment vertical="center"/>
    </xf>
    <xf numFmtId="0" fontId="3" fillId="13" borderId="66" xfId="0" applyFont="1" applyFill="1" applyBorder="1" applyAlignment="1">
      <alignment vertical="center"/>
    </xf>
    <xf numFmtId="0" fontId="3" fillId="13" borderId="30" xfId="0" applyFont="1" applyFill="1" applyBorder="1" applyAlignment="1">
      <alignment horizontal="center" vertical="center"/>
    </xf>
    <xf numFmtId="0" fontId="16" fillId="13" borderId="30" xfId="0" applyFont="1" applyFill="1" applyBorder="1" applyAlignment="1">
      <alignment vertical="center" wrapText="1"/>
    </xf>
    <xf numFmtId="0" fontId="16" fillId="13" borderId="33" xfId="0" applyFont="1" applyFill="1" applyBorder="1" applyAlignment="1">
      <alignment vertical="center" wrapText="1"/>
    </xf>
    <xf numFmtId="0" fontId="16" fillId="13" borderId="32" xfId="0" applyFont="1" applyFill="1" applyBorder="1" applyAlignment="1">
      <alignment vertical="center" wrapText="1"/>
    </xf>
    <xf numFmtId="0" fontId="12" fillId="0" borderId="82" xfId="0" applyFont="1" applyBorder="1" applyAlignment="1">
      <alignment vertical="center"/>
    </xf>
    <xf numFmtId="0" fontId="15" fillId="0" borderId="66" xfId="0" applyFont="1" applyBorder="1" applyAlignment="1">
      <alignment vertical="center"/>
    </xf>
    <xf numFmtId="0" fontId="2" fillId="0" borderId="0" xfId="0" applyFont="1"/>
    <xf numFmtId="4" fontId="4" fillId="18" borderId="27" xfId="0" applyNumberFormat="1" applyFont="1" applyFill="1" applyBorder="1" applyAlignment="1">
      <alignment horizontal="center" vertical="center" wrapText="1"/>
    </xf>
    <xf numFmtId="0" fontId="109" fillId="3" borderId="27" xfId="0" applyFont="1" applyFill="1" applyBorder="1" applyAlignment="1">
      <alignment horizontal="center" vertical="center" wrapText="1"/>
    </xf>
    <xf numFmtId="0" fontId="164" fillId="0" borderId="0" xfId="0" applyFont="1" applyAlignment="1" applyProtection="1">
      <alignment horizontal="centerContinuous" vertical="center"/>
      <protection locked="0"/>
    </xf>
    <xf numFmtId="14" fontId="109" fillId="3" borderId="27" xfId="0" applyNumberFormat="1" applyFont="1" applyFill="1" applyBorder="1" applyAlignment="1">
      <alignment horizontal="center" vertical="center" wrapText="1"/>
    </xf>
    <xf numFmtId="0" fontId="109" fillId="3" borderId="31" xfId="0" applyFont="1" applyFill="1" applyBorder="1" applyAlignment="1">
      <alignment horizontal="center" vertical="center" wrapText="1"/>
    </xf>
    <xf numFmtId="14" fontId="109" fillId="3" borderId="31" xfId="0" applyNumberFormat="1" applyFont="1" applyFill="1" applyBorder="1" applyAlignment="1">
      <alignment horizontal="center" vertical="center" wrapText="1"/>
    </xf>
    <xf numFmtId="4" fontId="109" fillId="3" borderId="31" xfId="0" applyNumberFormat="1" applyFont="1" applyFill="1" applyBorder="1" applyAlignment="1">
      <alignment horizontal="center" vertical="center" wrapText="1"/>
    </xf>
    <xf numFmtId="0" fontId="109" fillId="3" borderId="28" xfId="0" applyFont="1" applyFill="1" applyBorder="1" applyAlignment="1">
      <alignment horizontal="center" vertical="center" wrapText="1"/>
    </xf>
    <xf numFmtId="0" fontId="4" fillId="18" borderId="27" xfId="0" applyFont="1" applyFill="1" applyBorder="1" applyAlignment="1">
      <alignment horizontal="center" vertical="center" wrapText="1"/>
    </xf>
    <xf numFmtId="169" fontId="4" fillId="18" borderId="27" xfId="0" applyNumberFormat="1" applyFont="1" applyFill="1" applyBorder="1" applyAlignment="1">
      <alignment horizontal="center" vertical="center" wrapText="1"/>
    </xf>
    <xf numFmtId="4" fontId="4" fillId="19" borderId="27" xfId="0" applyNumberFormat="1" applyFont="1" applyFill="1" applyBorder="1" applyAlignment="1">
      <alignment horizontal="center" vertical="center" wrapText="1"/>
    </xf>
    <xf numFmtId="170" fontId="4" fillId="19" borderId="27" xfId="0" applyNumberFormat="1" applyFont="1" applyFill="1" applyBorder="1" applyAlignment="1">
      <alignment horizontal="center" vertical="center" wrapText="1"/>
    </xf>
    <xf numFmtId="14" fontId="4" fillId="18" borderId="27" xfId="0" applyNumberFormat="1" applyFont="1" applyFill="1" applyBorder="1" applyAlignment="1">
      <alignment horizontal="center" vertical="center" wrapText="1"/>
    </xf>
    <xf numFmtId="0" fontId="83" fillId="0" borderId="0" xfId="0" applyFont="1" applyAlignment="1" applyProtection="1">
      <alignment horizontal="centerContinuous" vertical="center"/>
      <protection locked="0"/>
    </xf>
    <xf numFmtId="0" fontId="110" fillId="0" borderId="0" xfId="0" applyFont="1" applyAlignment="1">
      <alignment horizontal="centerContinuous" vertical="center"/>
    </xf>
    <xf numFmtId="0" fontId="110" fillId="0" borderId="29" xfId="0" applyFont="1" applyBorder="1" applyAlignment="1">
      <alignment horizontal="centerContinuous" vertical="center"/>
    </xf>
    <xf numFmtId="0" fontId="109" fillId="3" borderId="27" xfId="0" applyFont="1" applyFill="1" applyBorder="1" applyAlignment="1">
      <alignment horizontal="center" vertical="center"/>
    </xf>
    <xf numFmtId="0" fontId="133" fillId="0" borderId="0" xfId="0" applyFont="1" applyAlignment="1">
      <alignment horizontal="centerContinuous" vertical="center"/>
    </xf>
    <xf numFmtId="0" fontId="3" fillId="0" borderId="0" xfId="0" applyFont="1" applyAlignment="1">
      <alignment horizontal="left" vertical="top"/>
    </xf>
    <xf numFmtId="166" fontId="3" fillId="0" borderId="0" xfId="0" applyNumberFormat="1" applyFont="1" applyAlignment="1">
      <alignment horizontal="left" vertical="top"/>
    </xf>
    <xf numFmtId="0" fontId="16" fillId="0" borderId="29" xfId="0" applyFont="1" applyBorder="1" applyAlignment="1">
      <alignment horizontal="left" vertical="center"/>
    </xf>
    <xf numFmtId="176" fontId="3" fillId="0" borderId="29" xfId="0" applyNumberFormat="1" applyFont="1" applyBorder="1" applyAlignment="1">
      <alignment horizontal="center" vertical="center"/>
    </xf>
    <xf numFmtId="176" fontId="3" fillId="0" borderId="67" xfId="0" applyNumberFormat="1" applyFont="1" applyBorder="1" applyAlignment="1">
      <alignment horizontal="center" vertical="center"/>
    </xf>
    <xf numFmtId="176" fontId="3" fillId="0" borderId="0" xfId="0" applyNumberFormat="1" applyFont="1" applyAlignment="1">
      <alignment horizontal="center" vertical="center"/>
    </xf>
    <xf numFmtId="176" fontId="3" fillId="0" borderId="83" xfId="0" applyNumberFormat="1" applyFont="1" applyBorder="1" applyAlignment="1">
      <alignment horizontal="center" vertical="center"/>
    </xf>
    <xf numFmtId="176" fontId="3" fillId="0" borderId="29" xfId="0" applyNumberFormat="1" applyFont="1" applyBorder="1" applyAlignment="1">
      <alignment horizontal="left" vertical="center"/>
    </xf>
    <xf numFmtId="176" fontId="3" fillId="0" borderId="0" xfId="0" applyNumberFormat="1" applyFont="1" applyAlignment="1">
      <alignment horizontal="left" vertical="center"/>
    </xf>
    <xf numFmtId="0" fontId="52" fillId="0" borderId="82" xfId="0" applyFont="1" applyBorder="1" applyAlignment="1">
      <alignment vertical="center"/>
    </xf>
    <xf numFmtId="0" fontId="16" fillId="0" borderId="83" xfId="0" applyFont="1" applyBorder="1" applyAlignment="1">
      <alignment vertical="center"/>
    </xf>
    <xf numFmtId="0" fontId="16" fillId="0" borderId="66" xfId="0" applyFont="1" applyBorder="1" applyAlignment="1">
      <alignment horizontal="center" vertical="center"/>
    </xf>
    <xf numFmtId="0" fontId="99" fillId="0" borderId="29" xfId="0" applyFont="1" applyBorder="1" applyAlignment="1">
      <alignment horizontal="left" vertical="center" indent="1"/>
    </xf>
    <xf numFmtId="176" fontId="3" fillId="0" borderId="67" xfId="0" applyNumberFormat="1" applyFont="1" applyBorder="1" applyAlignment="1">
      <alignment horizontal="left" vertical="center"/>
    </xf>
    <xf numFmtId="0" fontId="3" fillId="0" borderId="31" xfId="0" applyFont="1" applyBorder="1" applyAlignment="1">
      <alignment horizontal="center" vertical="center"/>
    </xf>
    <xf numFmtId="0" fontId="3" fillId="0" borderId="83" xfId="0" applyFont="1" applyBorder="1" applyAlignment="1">
      <alignment horizontal="left" vertical="center" indent="1"/>
    </xf>
    <xf numFmtId="0" fontId="3" fillId="0" borderId="64" xfId="0" applyFont="1" applyBorder="1" applyAlignment="1">
      <alignment horizontal="right" vertical="center"/>
    </xf>
    <xf numFmtId="0" fontId="3" fillId="0" borderId="64" xfId="0" applyFont="1" applyBorder="1" applyAlignment="1">
      <alignment horizontal="left" vertical="center" indent="1"/>
    </xf>
    <xf numFmtId="0" fontId="3" fillId="0" borderId="65" xfId="0" applyFont="1" applyBorder="1" applyAlignment="1">
      <alignment horizontal="left" vertical="center" indent="1"/>
    </xf>
    <xf numFmtId="0" fontId="3" fillId="0" borderId="129" xfId="0" applyFont="1" applyBorder="1" applyAlignment="1" applyProtection="1">
      <alignment horizontal="left" vertical="center" indent="1"/>
      <protection locked="0"/>
    </xf>
    <xf numFmtId="0" fontId="39" fillId="0" borderId="130" xfId="0" applyFont="1" applyBorder="1" applyAlignment="1" applyProtection="1">
      <alignment horizontal="center" vertical="center"/>
      <protection locked="0"/>
    </xf>
    <xf numFmtId="0" fontId="18" fillId="0" borderId="131" xfId="0" applyFont="1" applyBorder="1" applyAlignment="1" applyProtection="1">
      <alignment horizontal="center" vertical="center"/>
      <protection locked="0"/>
    </xf>
    <xf numFmtId="165" fontId="44" fillId="0" borderId="131" xfId="0" quotePrefix="1" applyNumberFormat="1" applyFont="1" applyBorder="1" applyAlignment="1" applyProtection="1">
      <alignment vertical="center"/>
      <protection locked="0"/>
    </xf>
    <xf numFmtId="49" fontId="44" fillId="0" borderId="131" xfId="0" quotePrefix="1" applyNumberFormat="1" applyFont="1" applyBorder="1" applyAlignment="1" applyProtection="1">
      <alignment vertical="center"/>
      <protection locked="0"/>
    </xf>
    <xf numFmtId="0" fontId="18" fillId="0" borderId="132" xfId="0" applyFont="1" applyBorder="1" applyAlignment="1" applyProtection="1">
      <alignment vertical="center"/>
      <protection locked="0"/>
    </xf>
    <xf numFmtId="0" fontId="53" fillId="0" borderId="0" xfId="0" applyFont="1" applyAlignment="1">
      <alignment horizontal="center" vertical="center"/>
    </xf>
    <xf numFmtId="0" fontId="4" fillId="0" borderId="0" xfId="0" applyFont="1" applyAlignment="1">
      <alignment horizontal="right" vertical="center"/>
    </xf>
    <xf numFmtId="0" fontId="3" fillId="35" borderId="0" xfId="0" applyFont="1" applyFill="1" applyAlignment="1">
      <alignment vertical="center"/>
    </xf>
    <xf numFmtId="0" fontId="55" fillId="0" borderId="0" xfId="0" applyFont="1" applyAlignment="1">
      <alignment horizontal="center" vertical="center"/>
    </xf>
    <xf numFmtId="168" fontId="3" fillId="0" borderId="0" xfId="0" applyNumberFormat="1" applyFont="1" applyAlignment="1">
      <alignment horizontal="center" vertical="center"/>
    </xf>
    <xf numFmtId="14" fontId="3" fillId="0" borderId="0" xfId="0" applyNumberFormat="1" applyFont="1" applyAlignment="1">
      <alignment horizontal="right" vertical="center"/>
    </xf>
    <xf numFmtId="0" fontId="99" fillId="0" borderId="0" xfId="0" applyFont="1" applyAlignment="1">
      <alignment vertical="center"/>
    </xf>
    <xf numFmtId="0" fontId="16" fillId="0" borderId="0" xfId="0" quotePrefix="1" applyFont="1" applyAlignment="1">
      <alignment horizontal="center" vertical="center"/>
    </xf>
    <xf numFmtId="0" fontId="53" fillId="0" borderId="0" xfId="0" applyFont="1" applyAlignment="1">
      <alignment horizontal="center"/>
    </xf>
    <xf numFmtId="0" fontId="105" fillId="0" borderId="29" xfId="0" applyFont="1" applyBorder="1" applyAlignment="1">
      <alignment horizontal="left" vertical="center"/>
    </xf>
    <xf numFmtId="0" fontId="105" fillId="0" borderId="29" xfId="0" applyFont="1" applyBorder="1" applyAlignment="1">
      <alignment horizontal="center" vertical="center"/>
    </xf>
    <xf numFmtId="0" fontId="105" fillId="0" borderId="0" xfId="0" applyFont="1" applyAlignment="1">
      <alignment horizontal="center" vertical="center"/>
    </xf>
    <xf numFmtId="0" fontId="105" fillId="0" borderId="83" xfId="0" applyFont="1" applyBorder="1" applyAlignment="1">
      <alignment horizontal="center" vertical="center"/>
    </xf>
    <xf numFmtId="0" fontId="165" fillId="4" borderId="0" xfId="0" applyFont="1" applyFill="1" applyAlignment="1">
      <alignment horizontal="center" vertical="center" wrapText="1"/>
    </xf>
    <xf numFmtId="0" fontId="48" fillId="29" borderId="0" xfId="0" applyFont="1" applyFill="1" applyAlignment="1">
      <alignment vertical="center"/>
    </xf>
    <xf numFmtId="0" fontId="48" fillId="0" borderId="0" xfId="0" applyFont="1" applyAlignment="1">
      <alignment vertical="center"/>
    </xf>
    <xf numFmtId="0" fontId="42" fillId="4" borderId="0" xfId="0" applyFont="1" applyFill="1" applyAlignment="1">
      <alignment vertical="top" wrapText="1"/>
    </xf>
    <xf numFmtId="14" fontId="40" fillId="4" borderId="27" xfId="0" applyNumberFormat="1" applyFont="1" applyFill="1" applyBorder="1" applyAlignment="1">
      <alignment horizontal="center" vertical="center"/>
    </xf>
    <xf numFmtId="0" fontId="165" fillId="0" borderId="0" xfId="0" applyFont="1" applyAlignment="1">
      <alignment vertical="top" wrapText="1"/>
    </xf>
    <xf numFmtId="0" fontId="42" fillId="0" borderId="0" xfId="0" applyFont="1" applyAlignment="1">
      <alignment vertical="top" wrapText="1"/>
    </xf>
    <xf numFmtId="0" fontId="50" fillId="0" borderId="31" xfId="0" applyFont="1" applyBorder="1" applyAlignment="1">
      <alignment horizontal="center" vertical="center" wrapText="1"/>
    </xf>
    <xf numFmtId="0" fontId="3" fillId="0" borderId="83" xfId="0" applyFont="1" applyBorder="1" applyAlignment="1">
      <alignment horizontal="right" vertical="center"/>
    </xf>
    <xf numFmtId="0" fontId="0" fillId="0" borderId="83" xfId="0" applyBorder="1" applyAlignment="1">
      <alignment vertical="center"/>
    </xf>
    <xf numFmtId="0" fontId="53" fillId="0" borderId="36" xfId="0" applyFont="1" applyBorder="1" applyAlignment="1">
      <alignment horizontal="left" vertical="center" wrapText="1"/>
    </xf>
    <xf numFmtId="0" fontId="36" fillId="2" borderId="33" xfId="0" applyFont="1" applyFill="1" applyBorder="1" applyAlignment="1">
      <alignment horizontal="center" vertical="center" wrapText="1"/>
    </xf>
    <xf numFmtId="0" fontId="166" fillId="3" borderId="27" xfId="0" applyFont="1" applyFill="1" applyBorder="1" applyAlignment="1">
      <alignment horizontal="center" vertical="top" wrapText="1"/>
    </xf>
    <xf numFmtId="0" fontId="167" fillId="0" borderId="0" xfId="0" applyFont="1"/>
    <xf numFmtId="0" fontId="25" fillId="0" borderId="0" xfId="0" applyFont="1" applyAlignment="1">
      <alignment vertical="center"/>
    </xf>
    <xf numFmtId="0" fontId="163" fillId="0" borderId="0" xfId="0" applyFont="1" applyAlignment="1">
      <alignment horizontal="center" vertical="center"/>
    </xf>
    <xf numFmtId="0" fontId="15" fillId="0" borderId="99" xfId="0" applyFont="1" applyBorder="1" applyAlignment="1">
      <alignment horizontal="center" vertical="center"/>
    </xf>
    <xf numFmtId="0" fontId="15" fillId="0" borderId="99" xfId="0" applyFont="1" applyBorder="1" applyAlignment="1">
      <alignment vertical="center"/>
    </xf>
    <xf numFmtId="0" fontId="3" fillId="36" borderId="0" xfId="0" applyFont="1" applyFill="1" applyAlignment="1">
      <alignment horizontal="center" vertical="center"/>
    </xf>
    <xf numFmtId="0" fontId="3" fillId="36" borderId="0" xfId="0" applyFont="1" applyFill="1" applyAlignment="1">
      <alignment horizontal="left" vertical="center" wrapText="1"/>
    </xf>
    <xf numFmtId="0" fontId="0" fillId="37" borderId="0" xfId="0" applyFill="1" applyAlignment="1">
      <alignment vertical="center"/>
    </xf>
    <xf numFmtId="0" fontId="0" fillId="37" borderId="0" xfId="0" applyFill="1" applyAlignment="1">
      <alignment vertical="center" wrapText="1"/>
    </xf>
    <xf numFmtId="0" fontId="0" fillId="38" borderId="0" xfId="0" applyFill="1" applyAlignment="1">
      <alignment vertical="center"/>
    </xf>
    <xf numFmtId="0" fontId="0" fillId="38" borderId="0" xfId="0" applyFill="1" applyAlignment="1">
      <alignment vertical="center" wrapText="1"/>
    </xf>
    <xf numFmtId="0" fontId="3" fillId="0" borderId="34" xfId="0" applyFont="1" applyBorder="1" applyAlignment="1">
      <alignment horizontal="centerContinuous" vertical="center" wrapText="1"/>
    </xf>
    <xf numFmtId="0" fontId="3" fillId="0" borderId="66" xfId="0" applyFont="1" applyBorder="1" applyAlignment="1">
      <alignment horizontal="left" vertical="center"/>
    </xf>
    <xf numFmtId="0" fontId="3" fillId="0" borderId="29" xfId="0" applyFont="1" applyBorder="1" applyAlignment="1">
      <alignment horizontal="centerContinuous" vertical="center" wrapText="1"/>
    </xf>
    <xf numFmtId="0" fontId="3" fillId="0" borderId="67" xfId="0" applyFont="1" applyBorder="1" applyAlignment="1">
      <alignment horizontal="centerContinuous" vertical="center" wrapText="1"/>
    </xf>
    <xf numFmtId="0" fontId="3" fillId="3" borderId="30" xfId="0" applyFont="1" applyFill="1" applyBorder="1" applyAlignment="1">
      <alignment horizontal="centerContinuous" vertical="center"/>
    </xf>
    <xf numFmtId="0" fontId="3" fillId="3" borderId="33" xfId="0" applyFont="1" applyFill="1" applyBorder="1" applyAlignment="1">
      <alignment horizontal="centerContinuous" vertical="center" wrapText="1"/>
    </xf>
    <xf numFmtId="0" fontId="3" fillId="3" borderId="32" xfId="0" applyFont="1" applyFill="1" applyBorder="1" applyAlignment="1">
      <alignment horizontal="centerContinuous" vertical="center" wrapText="1"/>
    </xf>
    <xf numFmtId="0" fontId="2" fillId="0" borderId="70" xfId="0" quotePrefix="1" applyFont="1" applyBorder="1" applyAlignment="1">
      <alignment horizontal="center" vertical="center"/>
    </xf>
    <xf numFmtId="0" fontId="2" fillId="0" borderId="72" xfId="0" quotePrefix="1" applyFont="1" applyBorder="1" applyAlignment="1">
      <alignment horizontal="center" vertical="center"/>
    </xf>
    <xf numFmtId="4" fontId="2" fillId="0" borderId="70" xfId="0" quotePrefix="1" applyNumberFormat="1" applyFont="1" applyBorder="1" applyAlignment="1">
      <alignment horizontal="right" vertical="center"/>
    </xf>
    <xf numFmtId="4" fontId="2" fillId="0" borderId="71" xfId="0" quotePrefix="1" applyNumberFormat="1" applyFont="1" applyBorder="1" applyAlignment="1">
      <alignment horizontal="right" vertical="center"/>
    </xf>
    <xf numFmtId="4" fontId="2" fillId="0" borderId="72" xfId="0" quotePrefix="1" applyNumberFormat="1" applyFont="1" applyBorder="1" applyAlignment="1">
      <alignment horizontal="right" vertical="center"/>
    </xf>
    <xf numFmtId="0" fontId="2" fillId="0" borderId="73" xfId="0" quotePrefix="1" applyFont="1" applyBorder="1" applyAlignment="1">
      <alignment horizontal="left" vertical="center"/>
    </xf>
    <xf numFmtId="0" fontId="2" fillId="0" borderId="74" xfId="0" quotePrefix="1" applyFont="1" applyBorder="1" applyAlignment="1">
      <alignment horizontal="left" vertical="center"/>
    </xf>
    <xf numFmtId="0" fontId="2" fillId="0" borderId="73" xfId="0" quotePrefix="1" applyFont="1" applyBorder="1" applyAlignment="1">
      <alignment horizontal="center" vertical="center"/>
    </xf>
    <xf numFmtId="0" fontId="2" fillId="0" borderId="75" xfId="0" quotePrefix="1" applyFont="1" applyBorder="1" applyAlignment="1">
      <alignment horizontal="center" vertical="center"/>
    </xf>
    <xf numFmtId="4" fontId="2" fillId="0" borderId="73" xfId="0" quotePrefix="1" applyNumberFormat="1" applyFont="1" applyBorder="1" applyAlignment="1">
      <alignment horizontal="right" vertical="center"/>
    </xf>
    <xf numFmtId="4" fontId="2" fillId="0" borderId="74" xfId="0" quotePrefix="1" applyNumberFormat="1" applyFont="1" applyBorder="1" applyAlignment="1">
      <alignment horizontal="right" vertical="center"/>
    </xf>
    <xf numFmtId="4" fontId="2" fillId="0" borderId="75" xfId="0" quotePrefix="1" applyNumberFormat="1" applyFont="1" applyBorder="1" applyAlignment="1">
      <alignment horizontal="right" vertical="center"/>
    </xf>
    <xf numFmtId="0" fontId="3" fillId="0" borderId="72" xfId="0" quotePrefix="1" applyFont="1" applyBorder="1" applyAlignment="1">
      <alignment horizontal="center" vertical="center"/>
    </xf>
    <xf numFmtId="4" fontId="3" fillId="0" borderId="70" xfId="0" quotePrefix="1" applyNumberFormat="1" applyFont="1" applyBorder="1" applyAlignment="1">
      <alignment horizontal="right" vertical="center"/>
    </xf>
    <xf numFmtId="167" fontId="3" fillId="0" borderId="70" xfId="0" applyNumberFormat="1" applyFont="1" applyBorder="1" applyAlignment="1">
      <alignment vertical="center"/>
    </xf>
    <xf numFmtId="167" fontId="3" fillId="0" borderId="71" xfId="0" applyNumberFormat="1" applyFont="1" applyBorder="1" applyAlignment="1">
      <alignment vertical="center"/>
    </xf>
    <xf numFmtId="167" fontId="3" fillId="0" borderId="72" xfId="0" applyNumberFormat="1" applyFont="1" applyBorder="1" applyAlignment="1">
      <alignment vertical="center"/>
    </xf>
    <xf numFmtId="0" fontId="3" fillId="0" borderId="75" xfId="0" quotePrefix="1" applyFont="1" applyBorder="1" applyAlignment="1">
      <alignment horizontal="center" vertical="center"/>
    </xf>
    <xf numFmtId="167" fontId="3" fillId="0" borderId="73" xfId="0" applyNumberFormat="1" applyFont="1" applyBorder="1" applyAlignment="1">
      <alignment horizontal="left" vertical="center"/>
    </xf>
    <xf numFmtId="167" fontId="3" fillId="0" borderId="74" xfId="0" applyNumberFormat="1" applyFont="1" applyBorder="1" applyAlignment="1">
      <alignment horizontal="left" vertical="center"/>
    </xf>
    <xf numFmtId="167" fontId="3" fillId="0" borderId="75" xfId="0" applyNumberFormat="1" applyFont="1" applyBorder="1" applyAlignment="1">
      <alignment horizontal="left" vertical="center"/>
    </xf>
    <xf numFmtId="2" fontId="61" fillId="0" borderId="0" xfId="0" applyNumberFormat="1" applyFont="1" applyAlignment="1">
      <alignment vertical="center"/>
    </xf>
    <xf numFmtId="2" fontId="6" fillId="0" borderId="0" xfId="0" applyNumberFormat="1" applyFont="1" applyAlignment="1">
      <alignment vertical="center"/>
    </xf>
    <xf numFmtId="0" fontId="169" fillId="0" borderId="0" xfId="0" applyFont="1" applyAlignment="1">
      <alignment vertical="center"/>
    </xf>
    <xf numFmtId="0" fontId="31" fillId="0" borderId="83" xfId="0" applyFont="1" applyBorder="1" applyAlignment="1">
      <alignment horizontal="left" vertical="center"/>
    </xf>
    <xf numFmtId="0" fontId="31" fillId="0" borderId="0" xfId="0" applyFont="1" applyAlignment="1">
      <alignment horizontal="left" vertical="center" indent="1"/>
    </xf>
    <xf numFmtId="0" fontId="31" fillId="0" borderId="82" xfId="0" quotePrefix="1" applyFont="1" applyBorder="1" applyAlignment="1">
      <alignment horizontal="left" vertical="center" indent="1"/>
    </xf>
    <xf numFmtId="0" fontId="3" fillId="3" borderId="27" xfId="0" applyFont="1" applyFill="1" applyBorder="1" applyAlignment="1">
      <alignment horizontal="center" vertical="center" wrapText="1"/>
    </xf>
    <xf numFmtId="0" fontId="15" fillId="0" borderId="27" xfId="0" applyFont="1" applyBorder="1" applyAlignment="1">
      <alignment horizontal="center" vertical="center"/>
    </xf>
    <xf numFmtId="14" fontId="0" fillId="0" borderId="27" xfId="0" applyNumberFormat="1" applyBorder="1" applyAlignment="1">
      <alignment horizontal="center" vertical="center"/>
    </xf>
    <xf numFmtId="0" fontId="12" fillId="0" borderId="134" xfId="0" applyFont="1" applyBorder="1" applyAlignment="1">
      <alignment vertical="center"/>
    </xf>
    <xf numFmtId="0" fontId="13" fillId="0" borderId="0" xfId="0" applyFont="1" applyAlignment="1">
      <alignment horizontal="centerContinuous" vertical="center" wrapText="1"/>
    </xf>
    <xf numFmtId="0" fontId="13" fillId="0" borderId="29" xfId="0" applyFont="1" applyBorder="1" applyAlignment="1">
      <alignment horizontal="centerContinuous" vertical="center" wrapText="1"/>
    </xf>
    <xf numFmtId="0" fontId="12" fillId="0" borderId="36" xfId="0" applyFont="1" applyBorder="1" applyAlignment="1">
      <alignment vertical="center" wrapText="1"/>
    </xf>
    <xf numFmtId="0" fontId="12" fillId="0" borderId="38" xfId="0" applyFont="1" applyBorder="1" applyAlignment="1">
      <alignment vertical="center" wrapText="1"/>
    </xf>
    <xf numFmtId="0" fontId="34" fillId="0" borderId="0" xfId="0" applyFont="1" applyAlignment="1">
      <alignment horizontal="center" vertical="center"/>
    </xf>
    <xf numFmtId="49" fontId="12" fillId="0" borderId="27" xfId="0" applyNumberFormat="1" applyFont="1" applyBorder="1" applyAlignment="1">
      <alignment horizontal="center" vertical="center"/>
    </xf>
    <xf numFmtId="49" fontId="12" fillId="0" borderId="27" xfId="0" applyNumberFormat="1" applyFont="1" applyBorder="1" applyAlignment="1">
      <alignment horizontal="center" vertical="center" wrapText="1"/>
    </xf>
    <xf numFmtId="0" fontId="12" fillId="17" borderId="27" xfId="0" applyFont="1" applyFill="1" applyBorder="1" applyAlignment="1">
      <alignment horizontal="left" vertical="center" wrapText="1"/>
    </xf>
    <xf numFmtId="0" fontId="70" fillId="0" borderId="0" xfId="0" applyFont="1" applyAlignment="1">
      <alignment horizontal="center" vertical="center"/>
    </xf>
    <xf numFmtId="0" fontId="16" fillId="0" borderId="135" xfId="0" applyFont="1" applyBorder="1" applyAlignment="1">
      <alignment vertical="center"/>
    </xf>
    <xf numFmtId="0" fontId="169" fillId="0" borderId="29" xfId="0" applyFont="1" applyBorder="1" applyAlignment="1">
      <alignment horizontal="centerContinuous" vertical="center"/>
    </xf>
    <xf numFmtId="0" fontId="16" fillId="0" borderId="27" xfId="0" applyFont="1" applyBorder="1" applyAlignment="1">
      <alignment horizontal="center" vertical="center" wrapText="1"/>
    </xf>
    <xf numFmtId="0" fontId="3" fillId="13" borderId="27" xfId="0" applyFont="1" applyFill="1" applyBorder="1" applyAlignment="1">
      <alignment horizontal="center" vertical="center"/>
    </xf>
    <xf numFmtId="0" fontId="3" fillId="13" borderId="103" xfId="0" applyFont="1" applyFill="1" applyBorder="1" applyAlignment="1">
      <alignment horizontal="left" vertical="center"/>
    </xf>
    <xf numFmtId="0" fontId="3" fillId="13" borderId="104" xfId="0" applyFont="1" applyFill="1" applyBorder="1" applyAlignment="1">
      <alignment horizontal="left" vertical="center"/>
    </xf>
    <xf numFmtId="0" fontId="3" fillId="13" borderId="105" xfId="0" applyFont="1" applyFill="1" applyBorder="1" applyAlignment="1">
      <alignment horizontal="left" vertical="center"/>
    </xf>
    <xf numFmtId="0" fontId="3" fillId="13" borderId="31" xfId="0" applyFont="1" applyFill="1" applyBorder="1" applyAlignment="1">
      <alignment horizontal="center" vertical="center"/>
    </xf>
    <xf numFmtId="0" fontId="3" fillId="13" borderId="66" xfId="0" applyFont="1" applyFill="1" applyBorder="1" applyAlignment="1">
      <alignment horizontal="center" vertical="center"/>
    </xf>
    <xf numFmtId="0" fontId="3" fillId="13" borderId="28" xfId="0" applyFont="1" applyFill="1" applyBorder="1" applyAlignment="1">
      <alignment horizontal="center" vertical="center"/>
    </xf>
    <xf numFmtId="0" fontId="3" fillId="13" borderId="34" xfId="0" applyFont="1" applyFill="1" applyBorder="1" applyAlignment="1">
      <alignment horizontal="center" vertical="center"/>
    </xf>
    <xf numFmtId="0" fontId="3" fillId="13" borderId="82" xfId="0" applyFont="1" applyFill="1" applyBorder="1" applyAlignment="1">
      <alignment horizontal="center" vertical="center"/>
    </xf>
    <xf numFmtId="0" fontId="3" fillId="0" borderId="32" xfId="0" applyFont="1" applyBorder="1" applyAlignment="1">
      <alignment horizontal="center" vertical="center"/>
    </xf>
    <xf numFmtId="0" fontId="16" fillId="13" borderId="27" xfId="0" applyFont="1" applyFill="1" applyBorder="1" applyAlignment="1">
      <alignment horizontal="center" vertical="center"/>
    </xf>
    <xf numFmtId="0" fontId="3" fillId="13" borderId="27" xfId="0" applyFont="1" applyFill="1" applyBorder="1" applyAlignment="1">
      <alignment horizontal="center" vertical="center" wrapText="1"/>
    </xf>
    <xf numFmtId="0" fontId="16" fillId="0" borderId="51" xfId="0" applyFont="1" applyBorder="1" applyAlignment="1" applyProtection="1">
      <alignment horizontal="left" vertical="center" indent="1"/>
      <protection locked="0"/>
    </xf>
    <xf numFmtId="0" fontId="41" fillId="0" borderId="52" xfId="0" applyFont="1" applyBorder="1" applyAlignment="1" applyProtection="1">
      <alignment horizontal="center" vertical="center"/>
      <protection locked="0"/>
    </xf>
    <xf numFmtId="0" fontId="16" fillId="0" borderId="53" xfId="0" applyFont="1" applyBorder="1" applyAlignment="1" applyProtection="1">
      <alignment vertical="center"/>
      <protection locked="0"/>
    </xf>
    <xf numFmtId="0" fontId="26" fillId="0" borderId="53" xfId="0" applyFont="1" applyBorder="1" applyAlignment="1" applyProtection="1">
      <alignment vertical="center"/>
      <protection locked="0"/>
    </xf>
    <xf numFmtId="0" fontId="16" fillId="0" borderId="54" xfId="0" applyFont="1" applyBorder="1" applyAlignment="1" applyProtection="1">
      <alignment vertical="center"/>
      <protection locked="0"/>
    </xf>
    <xf numFmtId="0" fontId="16" fillId="0" borderId="43" xfId="0" applyFont="1" applyBorder="1" applyAlignment="1" applyProtection="1">
      <alignment horizontal="left" vertical="center" indent="1"/>
      <protection locked="0"/>
    </xf>
    <xf numFmtId="0" fontId="16" fillId="0" borderId="45" xfId="0" applyFont="1" applyBorder="1" applyAlignment="1" applyProtection="1">
      <alignment vertical="center"/>
      <protection locked="0"/>
    </xf>
    <xf numFmtId="0" fontId="16" fillId="0" borderId="46" xfId="0" applyFont="1" applyBorder="1" applyAlignment="1" applyProtection="1">
      <alignment vertical="center"/>
      <protection locked="0"/>
    </xf>
    <xf numFmtId="49" fontId="16" fillId="0" borderId="45" xfId="0" applyNumberFormat="1" applyFont="1" applyBorder="1" applyAlignment="1" applyProtection="1">
      <alignment vertical="center"/>
      <protection locked="0"/>
    </xf>
    <xf numFmtId="49" fontId="22" fillId="0" borderId="46" xfId="0" applyNumberFormat="1" applyFont="1" applyBorder="1" applyAlignment="1" applyProtection="1">
      <alignment vertical="center"/>
      <protection locked="0"/>
    </xf>
    <xf numFmtId="14" fontId="16" fillId="0" borderId="45" xfId="0" applyNumberFormat="1" applyFont="1" applyBorder="1" applyAlignment="1" applyProtection="1">
      <alignment vertical="center"/>
      <protection locked="0"/>
    </xf>
    <xf numFmtId="0" fontId="50" fillId="3" borderId="43" xfId="0" applyFont="1" applyFill="1" applyBorder="1" applyAlignment="1" applyProtection="1">
      <alignment horizontal="left" vertical="center" indent="1"/>
      <protection locked="0"/>
    </xf>
    <xf numFmtId="0" fontId="41" fillId="3" borderId="44" xfId="0" applyFont="1" applyFill="1" applyBorder="1" applyAlignment="1" applyProtection="1">
      <alignment horizontal="center" vertical="center"/>
      <protection locked="0"/>
    </xf>
    <xf numFmtId="49" fontId="16" fillId="3" borderId="45" xfId="0" applyNumberFormat="1" applyFont="1" applyFill="1" applyBorder="1" applyAlignment="1" applyProtection="1">
      <alignment vertical="center"/>
      <protection locked="0"/>
    </xf>
    <xf numFmtId="14" fontId="16" fillId="3" borderId="45" xfId="0" applyNumberFormat="1" applyFont="1" applyFill="1" applyBorder="1" applyAlignment="1" applyProtection="1">
      <alignment vertical="center"/>
      <protection locked="0"/>
    </xf>
    <xf numFmtId="49" fontId="22" fillId="3" borderId="46" xfId="0" applyNumberFormat="1" applyFont="1" applyFill="1" applyBorder="1" applyAlignment="1" applyProtection="1">
      <alignment vertical="center"/>
      <protection locked="0"/>
    </xf>
    <xf numFmtId="0" fontId="32" fillId="0" borderId="45" xfId="0" applyFont="1" applyBorder="1" applyAlignment="1" applyProtection="1">
      <alignment vertical="center"/>
      <protection locked="0"/>
    </xf>
    <xf numFmtId="14" fontId="32" fillId="0" borderId="45" xfId="0" applyNumberFormat="1" applyFont="1" applyBorder="1" applyAlignment="1" applyProtection="1">
      <alignment vertical="center"/>
      <protection locked="0"/>
    </xf>
    <xf numFmtId="0" fontId="38" fillId="0" borderId="46" xfId="0" applyFont="1" applyBorder="1" applyAlignment="1" applyProtection="1">
      <alignment vertical="center"/>
      <protection locked="0"/>
    </xf>
    <xf numFmtId="0" fontId="16" fillId="0" borderId="55" xfId="0" applyFont="1" applyBorder="1" applyAlignment="1" applyProtection="1">
      <alignment horizontal="left" vertical="center" indent="1"/>
      <protection locked="0"/>
    </xf>
    <xf numFmtId="0" fontId="41" fillId="0" borderId="56" xfId="0" applyFont="1" applyBorder="1" applyAlignment="1" applyProtection="1">
      <alignment vertical="center"/>
      <protection locked="0"/>
    </xf>
    <xf numFmtId="0" fontId="16" fillId="0" borderId="57" xfId="0" applyFont="1" applyBorder="1" applyAlignment="1" applyProtection="1">
      <alignment vertical="center"/>
      <protection locked="0"/>
    </xf>
    <xf numFmtId="0" fontId="32" fillId="0" borderId="57" xfId="0" applyFont="1" applyBorder="1" applyAlignment="1" applyProtection="1">
      <alignment vertical="center"/>
      <protection locked="0"/>
    </xf>
    <xf numFmtId="0" fontId="38" fillId="0" borderId="58" xfId="0" applyFont="1" applyBorder="1" applyAlignment="1" applyProtection="1">
      <alignment vertical="center"/>
      <protection locked="0"/>
    </xf>
    <xf numFmtId="0" fontId="69" fillId="0" borderId="89" xfId="0" applyFont="1" applyBorder="1" applyAlignment="1" applyProtection="1">
      <alignment horizontal="centerContinuous" vertical="center"/>
      <protection locked="0"/>
    </xf>
    <xf numFmtId="0" fontId="102" fillId="0" borderId="0" xfId="0" applyFont="1" applyAlignment="1">
      <alignment horizontal="centerContinuous" vertical="center" wrapText="1"/>
    </xf>
    <xf numFmtId="14" fontId="102" fillId="0" borderId="0" xfId="0" applyNumberFormat="1" applyFont="1" applyAlignment="1">
      <alignment horizontal="centerContinuous" vertical="center"/>
    </xf>
    <xf numFmtId="0" fontId="102" fillId="0" borderId="0" xfId="0" applyFont="1" applyAlignment="1">
      <alignment horizontal="centerContinuous" vertical="center"/>
    </xf>
    <xf numFmtId="0" fontId="155" fillId="0" borderId="0" xfId="0" applyFont="1" applyAlignment="1">
      <alignment horizontal="centerContinuous" vertical="center"/>
    </xf>
    <xf numFmtId="0" fontId="155" fillId="0" borderId="0" xfId="0" applyFont="1" applyAlignment="1">
      <alignment horizontal="centerContinuous" vertical="center" wrapText="1"/>
    </xf>
    <xf numFmtId="0" fontId="4" fillId="3" borderId="27" xfId="0" applyFont="1" applyFill="1" applyBorder="1" applyAlignment="1">
      <alignment horizontal="center" vertical="center" wrapText="1"/>
    </xf>
    <xf numFmtId="0" fontId="4" fillId="3" borderId="27" xfId="0" applyFont="1" applyFill="1" applyBorder="1" applyAlignment="1">
      <alignment horizontal="centerContinuous" vertical="center" wrapText="1"/>
    </xf>
    <xf numFmtId="0" fontId="12" fillId="0" borderId="87" xfId="0" applyFont="1" applyBorder="1" applyAlignment="1">
      <alignment horizontal="center" vertical="center" wrapText="1"/>
    </xf>
    <xf numFmtId="0" fontId="15" fillId="0" borderId="87" xfId="0" applyFont="1" applyBorder="1" applyAlignment="1">
      <alignment vertical="center" wrapText="1"/>
    </xf>
    <xf numFmtId="0" fontId="12" fillId="0" borderId="87" xfId="0" applyFont="1" applyBorder="1" applyAlignment="1">
      <alignment vertical="center" wrapText="1"/>
    </xf>
    <xf numFmtId="0" fontId="12" fillId="0" borderId="87" xfId="0" applyFont="1" applyBorder="1" applyAlignment="1">
      <alignment horizontal="left" vertical="center" wrapText="1"/>
    </xf>
    <xf numFmtId="0" fontId="12" fillId="0" borderId="87" xfId="0" applyFont="1" applyBorder="1" applyAlignment="1">
      <alignment horizontal="center" vertical="center"/>
    </xf>
    <xf numFmtId="0" fontId="171" fillId="18" borderId="27" xfId="0" applyFont="1" applyFill="1" applyBorder="1" applyAlignment="1">
      <alignment horizontal="center" vertical="center" wrapText="1"/>
    </xf>
    <xf numFmtId="0" fontId="2" fillId="0" borderId="35" xfId="0" applyFont="1" applyBorder="1" applyAlignment="1">
      <alignment horizontal="center" vertical="center"/>
    </xf>
    <xf numFmtId="0" fontId="2" fillId="0" borderId="35" xfId="0" applyFont="1" applyBorder="1" applyAlignment="1">
      <alignment horizontal="center" vertical="center" wrapText="1"/>
    </xf>
    <xf numFmtId="0" fontId="2" fillId="0" borderId="35" xfId="0" applyFont="1" applyBorder="1" applyAlignment="1">
      <alignment vertical="center" wrapText="1"/>
    </xf>
    <xf numFmtId="175" fontId="2" fillId="0" borderId="35" xfId="0" applyNumberFormat="1" applyFont="1" applyBorder="1" applyAlignment="1">
      <alignment vertical="center"/>
    </xf>
    <xf numFmtId="170" fontId="2" fillId="0" borderId="35" xfId="0" applyNumberFormat="1" applyFont="1" applyBorder="1" applyAlignment="1">
      <alignment horizontal="right" vertical="center"/>
    </xf>
    <xf numFmtId="0" fontId="2" fillId="0" borderId="35" xfId="0" applyFont="1" applyBorder="1" applyAlignment="1">
      <alignment vertical="center"/>
    </xf>
    <xf numFmtId="0" fontId="172" fillId="18" borderId="33" xfId="0" applyFont="1" applyFill="1" applyBorder="1" applyAlignment="1">
      <alignment horizontal="center" vertical="center" wrapText="1"/>
    </xf>
    <xf numFmtId="0" fontId="173" fillId="18" borderId="33" xfId="0" applyFont="1" applyFill="1" applyBorder="1" applyAlignment="1">
      <alignment horizontal="center" vertical="center" wrapText="1"/>
    </xf>
    <xf numFmtId="0" fontId="172" fillId="18" borderId="33" xfId="0" applyFont="1" applyFill="1" applyBorder="1" applyAlignment="1">
      <alignment horizontal="center" vertical="center"/>
    </xf>
    <xf numFmtId="175" fontId="172" fillId="18" borderId="33" xfId="0" applyNumberFormat="1" applyFont="1" applyFill="1" applyBorder="1" applyAlignment="1">
      <alignment vertical="center"/>
    </xf>
    <xf numFmtId="170" fontId="172" fillId="18" borderId="33" xfId="0" applyNumberFormat="1" applyFont="1" applyFill="1" applyBorder="1" applyAlignment="1">
      <alignment horizontal="right" vertical="center"/>
    </xf>
    <xf numFmtId="170" fontId="172" fillId="18" borderId="27" xfId="0" applyNumberFormat="1" applyFont="1" applyFill="1" applyBorder="1" applyAlignment="1">
      <alignment horizontal="right" vertical="center"/>
    </xf>
    <xf numFmtId="0" fontId="172" fillId="18" borderId="32" xfId="0" applyFont="1" applyFill="1" applyBorder="1" applyAlignment="1">
      <alignment vertical="center"/>
    </xf>
    <xf numFmtId="0" fontId="173" fillId="18" borderId="33" xfId="0" applyFont="1" applyFill="1" applyBorder="1" applyAlignment="1">
      <alignment vertical="center" wrapText="1"/>
    </xf>
    <xf numFmtId="0" fontId="173" fillId="18" borderId="33" xfId="0" applyFont="1" applyFill="1" applyBorder="1" applyAlignment="1">
      <alignment horizontal="center" vertical="center"/>
    </xf>
    <xf numFmtId="175" fontId="173" fillId="18" borderId="33" xfId="0" applyNumberFormat="1" applyFont="1" applyFill="1" applyBorder="1" applyAlignment="1">
      <alignment vertical="center"/>
    </xf>
    <xf numFmtId="170" fontId="173" fillId="18" borderId="33" xfId="0" applyNumberFormat="1" applyFont="1" applyFill="1" applyBorder="1" applyAlignment="1">
      <alignment vertical="center"/>
    </xf>
    <xf numFmtId="170" fontId="172" fillId="18" borderId="27" xfId="0" applyNumberFormat="1" applyFont="1" applyFill="1" applyBorder="1" applyAlignment="1">
      <alignment vertical="center"/>
    </xf>
    <xf numFmtId="0" fontId="173" fillId="18" borderId="32" xfId="0" applyFont="1" applyFill="1" applyBorder="1" applyAlignment="1">
      <alignment vertical="center"/>
    </xf>
    <xf numFmtId="0" fontId="4" fillId="0" borderId="0" xfId="0" applyFont="1" applyAlignment="1" applyProtection="1">
      <alignment horizontal="centerContinuous" vertical="center"/>
      <protection locked="0"/>
    </xf>
    <xf numFmtId="49" fontId="2" fillId="0" borderId="0" xfId="0" applyNumberFormat="1" applyFont="1" applyAlignment="1">
      <alignment horizontal="centerContinuous" vertical="center" wrapText="1"/>
    </xf>
    <xf numFmtId="0" fontId="2" fillId="0" borderId="0" xfId="0" applyFont="1" applyAlignment="1">
      <alignment horizontal="centerContinuous" vertical="center" wrapText="1"/>
    </xf>
    <xf numFmtId="4" fontId="2" fillId="0" borderId="0" xfId="0" applyNumberFormat="1" applyFont="1" applyAlignment="1">
      <alignment horizontal="centerContinuous" vertical="center" wrapText="1"/>
    </xf>
    <xf numFmtId="3" fontId="2" fillId="0" borderId="0" xfId="0" applyNumberFormat="1" applyFont="1" applyAlignment="1">
      <alignment horizontal="centerContinuous" vertical="center"/>
    </xf>
    <xf numFmtId="0" fontId="91" fillId="0" borderId="0" xfId="0" applyFont="1" applyAlignment="1" applyProtection="1">
      <alignment horizontal="centerContinuous" vertical="center"/>
      <protection locked="0"/>
    </xf>
    <xf numFmtId="0" fontId="4" fillId="18" borderId="27" xfId="0" applyFont="1" applyFill="1" applyBorder="1" applyAlignment="1">
      <alignment horizontal="center" vertical="center"/>
    </xf>
    <xf numFmtId="49" fontId="4" fillId="18" borderId="27" xfId="0" applyNumberFormat="1" applyFont="1" applyFill="1" applyBorder="1" applyAlignment="1">
      <alignment horizontal="center" vertical="center" wrapText="1"/>
    </xf>
    <xf numFmtId="3" fontId="4" fillId="18" borderId="27" xfId="0" applyNumberFormat="1" applyFont="1" applyFill="1" applyBorder="1" applyAlignment="1">
      <alignment horizontal="center" vertical="center" wrapText="1"/>
    </xf>
    <xf numFmtId="49" fontId="2" fillId="0" borderId="27" xfId="0" applyNumberFormat="1" applyFont="1" applyBorder="1" applyAlignment="1">
      <alignment horizontal="center" vertical="center" wrapText="1"/>
    </xf>
    <xf numFmtId="0" fontId="2" fillId="0" borderId="27" xfId="0" applyFont="1" applyBorder="1" applyAlignment="1">
      <alignment horizontal="center" vertical="center" wrapText="1"/>
    </xf>
    <xf numFmtId="3" fontId="2" fillId="0" borderId="27" xfId="0" applyNumberFormat="1" applyFont="1" applyBorder="1" applyAlignment="1">
      <alignment horizontal="center" vertical="center"/>
    </xf>
    <xf numFmtId="4" fontId="2" fillId="0" borderId="27" xfId="0" applyNumberFormat="1" applyFont="1" applyBorder="1" applyAlignment="1">
      <alignment horizontal="center" vertical="center"/>
    </xf>
    <xf numFmtId="0" fontId="2" fillId="0" borderId="64" xfId="0" applyFont="1" applyBorder="1" applyAlignment="1">
      <alignment horizontal="center" vertical="center"/>
    </xf>
    <xf numFmtId="49" fontId="2" fillId="0" borderId="64" xfId="0" applyNumberFormat="1" applyFont="1" applyBorder="1" applyAlignment="1">
      <alignment horizontal="center" vertical="center" wrapText="1"/>
    </xf>
    <xf numFmtId="0" fontId="2" fillId="0" borderId="64" xfId="0" applyFont="1" applyBorder="1" applyAlignment="1">
      <alignment horizontal="center" vertical="center" wrapText="1"/>
    </xf>
    <xf numFmtId="0" fontId="2" fillId="0" borderId="64" xfId="0" applyFont="1" applyBorder="1" applyAlignment="1">
      <alignment horizontal="justify" vertical="center" wrapText="1"/>
    </xf>
    <xf numFmtId="0" fontId="2" fillId="0" borderId="64" xfId="0" applyFont="1" applyBorder="1" applyAlignment="1">
      <alignment vertical="center"/>
    </xf>
    <xf numFmtId="3" fontId="2" fillId="0" borderId="64" xfId="0" applyNumberFormat="1" applyFont="1" applyBorder="1" applyAlignment="1">
      <alignment vertical="center"/>
    </xf>
    <xf numFmtId="4" fontId="2" fillId="0" borderId="64" xfId="0" applyNumberFormat="1" applyFont="1" applyBorder="1" applyAlignment="1">
      <alignment vertical="center"/>
    </xf>
    <xf numFmtId="0" fontId="12" fillId="0" borderId="27" xfId="0" applyFont="1" applyBorder="1" applyAlignment="1">
      <alignment vertical="center"/>
    </xf>
    <xf numFmtId="0" fontId="12" fillId="0" borderId="33" xfId="0" applyFont="1" applyBorder="1" applyAlignment="1">
      <alignment vertical="center"/>
    </xf>
    <xf numFmtId="0" fontId="12" fillId="0" borderId="83" xfId="0" applyFont="1" applyBorder="1" applyAlignment="1">
      <alignment vertical="center"/>
    </xf>
    <xf numFmtId="0" fontId="12" fillId="0" borderId="66" xfId="0" applyFont="1" applyBorder="1" applyAlignment="1">
      <alignment vertical="center"/>
    </xf>
    <xf numFmtId="0" fontId="12" fillId="0" borderId="29" xfId="0" applyFont="1" applyBorder="1" applyAlignment="1">
      <alignment vertical="center"/>
    </xf>
    <xf numFmtId="0" fontId="12" fillId="0" borderId="67" xfId="0" applyFont="1" applyBorder="1" applyAlignment="1">
      <alignment vertical="center"/>
    </xf>
    <xf numFmtId="0" fontId="12" fillId="0" borderId="34" xfId="0" applyFont="1" applyBorder="1" applyAlignment="1">
      <alignment vertical="center"/>
    </xf>
    <xf numFmtId="0" fontId="12" fillId="0" borderId="64" xfId="0" applyFont="1" applyBorder="1" applyAlignment="1">
      <alignment vertical="center"/>
    </xf>
    <xf numFmtId="0" fontId="12" fillId="0" borderId="29" xfId="0" applyFont="1" applyBorder="1"/>
    <xf numFmtId="0" fontId="12" fillId="0" borderId="114" xfId="0" applyFont="1" applyBorder="1" applyAlignment="1">
      <alignment vertical="center"/>
    </xf>
    <xf numFmtId="0" fontId="12" fillId="0" borderId="115" xfId="0" applyFont="1" applyBorder="1" applyAlignment="1">
      <alignment vertical="center"/>
    </xf>
    <xf numFmtId="0" fontId="12" fillId="0" borderId="116" xfId="0" applyFont="1" applyBorder="1" applyAlignment="1">
      <alignment vertical="center"/>
    </xf>
    <xf numFmtId="0" fontId="12" fillId="0" borderId="117" xfId="0" applyFont="1" applyBorder="1" applyAlignment="1">
      <alignment vertical="center"/>
    </xf>
    <xf numFmtId="0" fontId="12" fillId="0" borderId="118" xfId="0" applyFont="1" applyBorder="1" applyAlignment="1">
      <alignment vertical="center"/>
    </xf>
    <xf numFmtId="0" fontId="12" fillId="0" borderId="119" xfId="0" applyFont="1" applyBorder="1" applyAlignment="1">
      <alignment vertical="center"/>
    </xf>
    <xf numFmtId="0" fontId="12" fillId="0" borderId="120" xfId="0" applyFont="1" applyBorder="1" applyAlignment="1">
      <alignment vertical="center"/>
    </xf>
    <xf numFmtId="0" fontId="12" fillId="0" borderId="121" xfId="0" applyFont="1" applyBorder="1" applyAlignment="1">
      <alignment vertical="center"/>
    </xf>
    <xf numFmtId="0" fontId="12" fillId="0" borderId="122" xfId="0" applyFont="1" applyBorder="1" applyAlignment="1">
      <alignment vertical="center"/>
    </xf>
    <xf numFmtId="0" fontId="174" fillId="0" borderId="82" xfId="0" applyFont="1" applyBorder="1" applyAlignment="1">
      <alignment vertical="center"/>
    </xf>
    <xf numFmtId="0" fontId="174" fillId="0" borderId="0" xfId="0" applyFont="1" applyAlignment="1">
      <alignment vertical="center"/>
    </xf>
    <xf numFmtId="0" fontId="174" fillId="0" borderId="83" xfId="0" applyFont="1" applyBorder="1" applyAlignment="1">
      <alignment vertical="center"/>
    </xf>
    <xf numFmtId="0" fontId="174" fillId="0" borderId="29" xfId="0" applyFont="1" applyBorder="1" applyAlignment="1">
      <alignment vertical="center"/>
    </xf>
    <xf numFmtId="0" fontId="174" fillId="0" borderId="67" xfId="0" applyFont="1" applyBorder="1" applyAlignment="1">
      <alignment vertical="center"/>
    </xf>
    <xf numFmtId="0" fontId="3" fillId="0" borderId="68" xfId="0" applyFont="1" applyBorder="1" applyAlignment="1">
      <alignment vertical="center"/>
    </xf>
    <xf numFmtId="0" fontId="3" fillId="0" borderId="73" xfId="0" applyFont="1" applyBorder="1" applyAlignment="1">
      <alignment vertical="center" wrapText="1"/>
    </xf>
    <xf numFmtId="0" fontId="3" fillId="0" borderId="74" xfId="0" applyFont="1" applyBorder="1" applyAlignment="1">
      <alignment vertical="center" wrapText="1"/>
    </xf>
    <xf numFmtId="0" fontId="3" fillId="0" borderId="75" xfId="0" applyFont="1" applyBorder="1" applyAlignment="1">
      <alignment vertical="center" wrapText="1"/>
    </xf>
    <xf numFmtId="0" fontId="3" fillId="0" borderId="82" xfId="0" applyFont="1" applyBorder="1" applyAlignment="1">
      <alignment vertical="center"/>
    </xf>
    <xf numFmtId="0" fontId="16" fillId="3" borderId="33" xfId="0" applyFont="1" applyFill="1" applyBorder="1" applyAlignment="1">
      <alignment vertical="center"/>
    </xf>
    <xf numFmtId="0" fontId="15" fillId="3" borderId="33" xfId="0" applyFont="1" applyFill="1" applyBorder="1" applyAlignment="1">
      <alignment vertical="center"/>
    </xf>
    <xf numFmtId="0" fontId="15" fillId="3" borderId="32" xfId="0" applyFont="1" applyFill="1" applyBorder="1" applyAlignment="1">
      <alignment vertical="center"/>
    </xf>
    <xf numFmtId="0" fontId="16" fillId="3" borderId="30" xfId="0" applyFont="1" applyFill="1" applyBorder="1" applyAlignment="1">
      <alignment vertical="center"/>
    </xf>
    <xf numFmtId="0" fontId="15" fillId="3" borderId="32" xfId="0" applyFont="1" applyFill="1" applyBorder="1" applyAlignment="1">
      <alignment horizontal="center" vertical="center"/>
    </xf>
    <xf numFmtId="0" fontId="16" fillId="3" borderId="28" xfId="0" applyFont="1" applyFill="1" applyBorder="1" applyAlignment="1">
      <alignment horizontal="left" vertical="center"/>
    </xf>
    <xf numFmtId="0" fontId="16" fillId="3" borderId="28" xfId="0" applyFont="1" applyFill="1" applyBorder="1" applyAlignment="1">
      <alignment vertical="center"/>
    </xf>
    <xf numFmtId="0" fontId="15" fillId="3" borderId="64" xfId="0" applyFont="1" applyFill="1" applyBorder="1" applyAlignment="1">
      <alignment vertical="center"/>
    </xf>
    <xf numFmtId="0" fontId="16" fillId="3" borderId="64" xfId="0" applyFont="1" applyFill="1" applyBorder="1" applyAlignment="1">
      <alignment horizontal="left" vertical="center"/>
    </xf>
    <xf numFmtId="0" fontId="16" fillId="3" borderId="64" xfId="0" applyFont="1" applyFill="1" applyBorder="1" applyAlignment="1">
      <alignment vertical="center"/>
    </xf>
    <xf numFmtId="0" fontId="16" fillId="3" borderId="27" xfId="0" applyFont="1" applyFill="1" applyBorder="1" applyAlignment="1">
      <alignment vertical="center"/>
    </xf>
    <xf numFmtId="0" fontId="16" fillId="3" borderId="32" xfId="0" applyFont="1" applyFill="1" applyBorder="1" applyAlignment="1">
      <alignment vertical="center"/>
    </xf>
    <xf numFmtId="0" fontId="16" fillId="3" borderId="67" xfId="0" applyFont="1" applyFill="1" applyBorder="1" applyAlignment="1">
      <alignment horizontal="left" vertical="center"/>
    </xf>
    <xf numFmtId="0" fontId="15" fillId="3" borderId="29" xfId="0" applyFont="1" applyFill="1" applyBorder="1" applyAlignment="1">
      <alignment vertical="center"/>
    </xf>
    <xf numFmtId="0" fontId="15" fillId="3" borderId="0" xfId="0" applyFont="1" applyFill="1" applyAlignment="1">
      <alignment vertical="center"/>
    </xf>
    <xf numFmtId="0" fontId="3" fillId="0" borderId="28" xfId="0" applyFont="1" applyBorder="1" applyAlignment="1">
      <alignment vertical="center"/>
    </xf>
    <xf numFmtId="0" fontId="16" fillId="0" borderId="31" xfId="0" applyFont="1" applyBorder="1" applyAlignment="1">
      <alignment horizontal="left" vertical="center"/>
    </xf>
    <xf numFmtId="0" fontId="99" fillId="0" borderId="82" xfId="0" applyFont="1" applyBorder="1" applyAlignment="1">
      <alignment horizontal="left" vertical="center"/>
    </xf>
    <xf numFmtId="0" fontId="16" fillId="0" borderId="82" xfId="0" applyFont="1" applyBorder="1" applyAlignment="1">
      <alignment horizontal="left" vertical="center"/>
    </xf>
    <xf numFmtId="178" fontId="3" fillId="0" borderId="82" xfId="0" applyNumberFormat="1" applyFont="1" applyBorder="1" applyAlignment="1">
      <alignment horizontal="left" vertical="center"/>
    </xf>
    <xf numFmtId="178" fontId="3" fillId="0" borderId="0" xfId="0" applyNumberFormat="1" applyFont="1" applyAlignment="1">
      <alignment horizontal="left" vertical="center"/>
    </xf>
    <xf numFmtId="178" fontId="3" fillId="0" borderId="27" xfId="0" applyNumberFormat="1" applyFont="1" applyBorder="1" applyAlignment="1">
      <alignment horizontal="left" vertical="center"/>
    </xf>
    <xf numFmtId="0" fontId="3" fillId="0" borderId="82" xfId="0" applyFont="1" applyBorder="1" applyAlignment="1">
      <alignment horizontal="left" vertical="center"/>
    </xf>
    <xf numFmtId="178" fontId="16" fillId="0" borderId="82" xfId="0" applyNumberFormat="1" applyFont="1" applyBorder="1" applyAlignment="1">
      <alignment vertical="center"/>
    </xf>
    <xf numFmtId="178" fontId="16" fillId="0" borderId="0" xfId="0" applyNumberFormat="1" applyFont="1" applyAlignment="1">
      <alignment vertical="center"/>
    </xf>
    <xf numFmtId="178" fontId="16" fillId="0" borderId="27" xfId="0" applyNumberFormat="1" applyFont="1" applyBorder="1" applyAlignment="1">
      <alignment vertical="center"/>
    </xf>
    <xf numFmtId="171" fontId="3" fillId="0" borderId="0" xfId="0" applyNumberFormat="1" applyFont="1" applyAlignment="1">
      <alignment vertical="center"/>
    </xf>
    <xf numFmtId="0" fontId="144" fillId="0" borderId="82" xfId="0" applyFont="1" applyBorder="1" applyAlignment="1">
      <alignment horizontal="left" vertical="center"/>
    </xf>
    <xf numFmtId="0" fontId="144" fillId="0" borderId="66" xfId="0" applyFont="1" applyBorder="1" applyAlignment="1">
      <alignment horizontal="left" vertical="center"/>
    </xf>
    <xf numFmtId="0" fontId="3" fillId="13" borderId="30" xfId="0" applyFont="1" applyFill="1" applyBorder="1" applyAlignment="1">
      <alignment vertical="center"/>
    </xf>
    <xf numFmtId="0" fontId="3" fillId="13" borderId="33" xfId="0" applyFont="1" applyFill="1" applyBorder="1" applyAlignment="1">
      <alignment vertical="center"/>
    </xf>
    <xf numFmtId="0" fontId="3" fillId="13" borderId="32" xfId="0" applyFont="1" applyFill="1" applyBorder="1" applyAlignment="1">
      <alignment vertical="center"/>
    </xf>
    <xf numFmtId="0" fontId="3" fillId="13" borderId="29" xfId="0" applyFont="1" applyFill="1" applyBorder="1" applyAlignment="1">
      <alignment horizontal="center" vertical="center"/>
    </xf>
    <xf numFmtId="0" fontId="3" fillId="13" borderId="67" xfId="0" applyFont="1" applyFill="1" applyBorder="1" applyAlignment="1">
      <alignment horizontal="center" vertical="center"/>
    </xf>
    <xf numFmtId="0" fontId="3" fillId="13" borderId="0" xfId="0" applyFont="1" applyFill="1" applyAlignment="1">
      <alignment horizontal="center" vertical="center" wrapText="1"/>
    </xf>
    <xf numFmtId="14" fontId="16" fillId="13" borderId="0" xfId="0" applyNumberFormat="1" applyFont="1" applyFill="1" applyAlignment="1">
      <alignment vertical="center" wrapText="1"/>
    </xf>
    <xf numFmtId="178" fontId="3" fillId="0" borderId="0" xfId="0" applyNumberFormat="1" applyFont="1" applyAlignment="1">
      <alignment horizontal="center" vertical="center" wrapText="1"/>
    </xf>
    <xf numFmtId="178" fontId="3" fillId="0" borderId="83" xfId="0" applyNumberFormat="1" applyFont="1" applyBorder="1" applyAlignment="1">
      <alignment horizontal="center" vertical="center" wrapText="1"/>
    </xf>
    <xf numFmtId="0" fontId="3" fillId="13" borderId="29" xfId="0" applyFont="1" applyFill="1" applyBorder="1" applyAlignment="1">
      <alignment horizontal="center" vertical="center" wrapText="1"/>
    </xf>
    <xf numFmtId="14" fontId="16" fillId="13" borderId="29" xfId="0" applyNumberFormat="1" applyFont="1" applyFill="1" applyBorder="1" applyAlignment="1">
      <alignment vertical="center" wrapText="1"/>
    </xf>
    <xf numFmtId="178" fontId="3" fillId="0" borderId="29" xfId="0" applyNumberFormat="1" applyFont="1" applyBorder="1" applyAlignment="1">
      <alignment horizontal="center" vertical="center" wrapText="1"/>
    </xf>
    <xf numFmtId="178" fontId="3" fillId="0" borderId="67" xfId="0" applyNumberFormat="1" applyFont="1" applyBorder="1" applyAlignment="1">
      <alignment horizontal="center" vertical="center" wrapText="1"/>
    </xf>
    <xf numFmtId="0" fontId="3" fillId="13" borderId="0" xfId="0" applyFont="1" applyFill="1" applyAlignment="1">
      <alignment vertical="center"/>
    </xf>
    <xf numFmtId="0" fontId="3" fillId="13" borderId="29" xfId="0" applyFont="1" applyFill="1" applyBorder="1" applyAlignment="1">
      <alignment vertical="center" wrapText="1"/>
    </xf>
    <xf numFmtId="0" fontId="3" fillId="13" borderId="29" xfId="0" applyFont="1" applyFill="1" applyBorder="1" applyAlignment="1">
      <alignment vertical="center"/>
    </xf>
    <xf numFmtId="178" fontId="3" fillId="0" borderId="0" xfId="0" applyNumberFormat="1" applyFont="1" applyAlignment="1">
      <alignment horizontal="left" vertical="center" wrapText="1"/>
    </xf>
    <xf numFmtId="0" fontId="144" fillId="0" borderId="0" xfId="0" applyFont="1" applyAlignment="1">
      <alignment horizontal="left" vertical="center"/>
    </xf>
    <xf numFmtId="0" fontId="15" fillId="3" borderId="27" xfId="0" applyFont="1" applyFill="1" applyBorder="1" applyAlignment="1">
      <alignment horizontal="center" vertical="center"/>
    </xf>
    <xf numFmtId="0" fontId="15" fillId="3" borderId="27" xfId="0" applyFont="1" applyFill="1" applyBorder="1" applyAlignment="1">
      <alignment horizontal="center" vertical="center" wrapText="1"/>
    </xf>
    <xf numFmtId="0" fontId="50" fillId="0" borderId="27" xfId="0" applyFont="1" applyBorder="1" applyAlignment="1">
      <alignment vertical="center"/>
    </xf>
    <xf numFmtId="0" fontId="50" fillId="0" borderId="27" xfId="0" applyFont="1" applyBorder="1" applyAlignment="1">
      <alignment vertical="center" wrapText="1"/>
    </xf>
    <xf numFmtId="0" fontId="50" fillId="0" borderId="27" xfId="0" applyFont="1" applyBorder="1" applyAlignment="1">
      <alignment horizontal="center" vertical="center" wrapText="1"/>
    </xf>
    <xf numFmtId="9" fontId="50" fillId="0" borderId="27" xfId="0" applyNumberFormat="1" applyFont="1" applyBorder="1" applyAlignment="1">
      <alignment horizontal="center" vertical="center" wrapText="1"/>
    </xf>
    <xf numFmtId="0" fontId="16" fillId="3" borderId="27" xfId="0" applyFont="1" applyFill="1" applyBorder="1" applyAlignment="1">
      <alignment horizontal="center" vertical="center" wrapText="1"/>
    </xf>
    <xf numFmtId="0" fontId="16" fillId="3" borderId="27" xfId="0" applyFont="1" applyFill="1" applyBorder="1" applyAlignment="1">
      <alignment horizontal="center"/>
    </xf>
    <xf numFmtId="0" fontId="3" fillId="0" borderId="27" xfId="0" applyFont="1" applyBorder="1"/>
    <xf numFmtId="0" fontId="3" fillId="0" borderId="27" xfId="0" applyFont="1" applyBorder="1" applyAlignment="1">
      <alignment vertical="center" wrapText="1"/>
    </xf>
    <xf numFmtId="0" fontId="16" fillId="3" borderId="27" xfId="0" applyFont="1" applyFill="1" applyBorder="1" applyAlignment="1">
      <alignment horizontal="center" vertical="center"/>
    </xf>
    <xf numFmtId="0" fontId="15" fillId="5" borderId="12" xfId="0" applyFont="1" applyFill="1" applyBorder="1" applyAlignment="1">
      <alignment horizontal="centerContinuous" vertical="center"/>
    </xf>
    <xf numFmtId="0" fontId="12" fillId="5" borderId="13" xfId="0" applyFont="1" applyFill="1" applyBorder="1" applyAlignment="1">
      <alignment horizontal="centerContinuous" vertical="center" wrapText="1"/>
    </xf>
    <xf numFmtId="0" fontId="15" fillId="5" borderId="13" xfId="0" applyFont="1" applyFill="1" applyBorder="1" applyAlignment="1">
      <alignment horizontal="centerContinuous" vertical="center"/>
    </xf>
    <xf numFmtId="0" fontId="12" fillId="5" borderId="13" xfId="0" applyFont="1" applyFill="1" applyBorder="1" applyAlignment="1">
      <alignment horizontal="centerContinuous" vertical="center"/>
    </xf>
    <xf numFmtId="0" fontId="12" fillId="5" borderId="14" xfId="0" applyFont="1" applyFill="1" applyBorder="1" applyAlignment="1">
      <alignment horizontal="centerContinuous" vertical="center"/>
    </xf>
    <xf numFmtId="0" fontId="15" fillId="5" borderId="15" xfId="0" applyFont="1" applyFill="1" applyBorder="1" applyAlignment="1">
      <alignment horizontal="center" vertical="center" wrapText="1"/>
    </xf>
    <xf numFmtId="0" fontId="15" fillId="16" borderId="16" xfId="0" applyFont="1" applyFill="1" applyBorder="1" applyAlignment="1">
      <alignment horizontal="center" vertical="center" wrapText="1"/>
    </xf>
    <xf numFmtId="0" fontId="15" fillId="16" borderId="16" xfId="0" applyFont="1" applyFill="1" applyBorder="1" applyAlignment="1">
      <alignment horizontal="center" vertical="center"/>
    </xf>
    <xf numFmtId="0" fontId="15" fillId="16" borderId="17" xfId="0" applyFont="1" applyFill="1" applyBorder="1" applyAlignment="1">
      <alignment horizontal="center" vertical="center"/>
    </xf>
    <xf numFmtId="0" fontId="15" fillId="5" borderId="18" xfId="0" applyFont="1" applyFill="1" applyBorder="1" applyAlignment="1">
      <alignment horizontal="center" vertical="center"/>
    </xf>
    <xf numFmtId="0" fontId="15" fillId="0" borderId="19" xfId="0" applyFont="1" applyBorder="1" applyAlignment="1">
      <alignment horizontal="center" vertical="center"/>
    </xf>
    <xf numFmtId="0" fontId="15" fillId="5" borderId="20" xfId="0" applyFont="1" applyFill="1" applyBorder="1" applyAlignment="1">
      <alignment horizontal="center" vertical="center"/>
    </xf>
    <xf numFmtId="0" fontId="15" fillId="5" borderId="21" xfId="0" applyFont="1" applyFill="1" applyBorder="1" applyAlignment="1">
      <alignment horizontal="center" vertical="center"/>
    </xf>
    <xf numFmtId="0" fontId="15" fillId="6" borderId="12" xfId="0" applyFont="1" applyFill="1" applyBorder="1" applyAlignment="1">
      <alignment horizontal="centerContinuous" vertical="center"/>
    </xf>
    <xf numFmtId="0" fontId="12" fillId="6" borderId="13" xfId="0" applyFont="1" applyFill="1" applyBorder="1" applyAlignment="1">
      <alignment horizontal="centerContinuous" vertical="center" wrapText="1"/>
    </xf>
    <xf numFmtId="0" fontId="15" fillId="6" borderId="13" xfId="0" applyFont="1" applyFill="1" applyBorder="1" applyAlignment="1">
      <alignment horizontal="centerContinuous" vertical="center"/>
    </xf>
    <xf numFmtId="0" fontId="12" fillId="6" borderId="13" xfId="0" applyFont="1" applyFill="1" applyBorder="1" applyAlignment="1">
      <alignment horizontal="centerContinuous" vertical="center"/>
    </xf>
    <xf numFmtId="0" fontId="12" fillId="6" borderId="14" xfId="0" quotePrefix="1" applyFont="1" applyFill="1" applyBorder="1" applyAlignment="1">
      <alignment horizontal="centerContinuous" vertical="center"/>
    </xf>
    <xf numFmtId="0" fontId="15" fillId="6" borderId="15" xfId="0" applyFont="1" applyFill="1" applyBorder="1" applyAlignment="1">
      <alignment horizontal="center" vertical="center" wrapText="1"/>
    </xf>
    <xf numFmtId="0" fontId="15" fillId="6" borderId="16" xfId="0" applyFont="1" applyFill="1" applyBorder="1" applyAlignment="1">
      <alignment horizontal="center" vertical="center" wrapText="1"/>
    </xf>
    <xf numFmtId="0" fontId="15" fillId="6" borderId="16" xfId="0" applyFont="1" applyFill="1" applyBorder="1" applyAlignment="1">
      <alignment horizontal="center" vertical="center"/>
    </xf>
    <xf numFmtId="0" fontId="15" fillId="6" borderId="17" xfId="0" applyFont="1" applyFill="1" applyBorder="1" applyAlignment="1">
      <alignment horizontal="center" vertical="center"/>
    </xf>
    <xf numFmtId="0" fontId="15" fillId="6" borderId="18" xfId="0" applyFont="1" applyFill="1" applyBorder="1" applyAlignment="1">
      <alignment horizontal="center" vertical="center"/>
    </xf>
    <xf numFmtId="0" fontId="15" fillId="6" borderId="20" xfId="0" applyFont="1" applyFill="1" applyBorder="1" applyAlignment="1">
      <alignment horizontal="center" vertical="center"/>
    </xf>
    <xf numFmtId="0" fontId="15" fillId="6" borderId="21" xfId="0" applyFont="1" applyFill="1" applyBorder="1" applyAlignment="1">
      <alignment horizontal="center" vertical="center"/>
    </xf>
    <xf numFmtId="0" fontId="12" fillId="6" borderId="14" xfId="0" applyFont="1" applyFill="1" applyBorder="1" applyAlignment="1">
      <alignment horizontal="centerContinuous" vertical="center"/>
    </xf>
    <xf numFmtId="0" fontId="15" fillId="17" borderId="12" xfId="0" applyFont="1" applyFill="1" applyBorder="1" applyAlignment="1">
      <alignment horizontal="centerContinuous" vertical="center"/>
    </xf>
    <xf numFmtId="0" fontId="12" fillId="17" borderId="13" xfId="0" applyFont="1" applyFill="1" applyBorder="1" applyAlignment="1">
      <alignment horizontal="centerContinuous" vertical="center" wrapText="1"/>
    </xf>
    <xf numFmtId="0" fontId="15" fillId="17" borderId="13" xfId="0" applyFont="1" applyFill="1" applyBorder="1" applyAlignment="1">
      <alignment horizontal="centerContinuous" vertical="center"/>
    </xf>
    <xf numFmtId="0" fontId="12" fillId="17" borderId="13" xfId="0" applyFont="1" applyFill="1" applyBorder="1" applyAlignment="1">
      <alignment horizontal="centerContinuous" vertical="center"/>
    </xf>
    <xf numFmtId="0" fontId="12" fillId="17" borderId="14" xfId="0" applyFont="1" applyFill="1" applyBorder="1" applyAlignment="1">
      <alignment horizontal="centerContinuous" vertical="center"/>
    </xf>
    <xf numFmtId="0" fontId="15" fillId="17" borderId="15" xfId="0" applyFont="1" applyFill="1" applyBorder="1" applyAlignment="1">
      <alignment horizontal="center" vertical="center" wrapText="1"/>
    </xf>
    <xf numFmtId="0" fontId="15" fillId="17" borderId="16" xfId="0" applyFont="1" applyFill="1" applyBorder="1" applyAlignment="1">
      <alignment horizontal="center" vertical="center" wrapText="1"/>
    </xf>
    <xf numFmtId="0" fontId="15" fillId="17" borderId="16" xfId="0" applyFont="1" applyFill="1" applyBorder="1" applyAlignment="1">
      <alignment horizontal="center" vertical="center"/>
    </xf>
    <xf numFmtId="0" fontId="15" fillId="17" borderId="17" xfId="0" applyFont="1" applyFill="1" applyBorder="1" applyAlignment="1">
      <alignment horizontal="center" vertical="center"/>
    </xf>
    <xf numFmtId="0" fontId="15" fillId="17" borderId="18" xfId="0" applyFont="1" applyFill="1" applyBorder="1" applyAlignment="1">
      <alignment horizontal="center" vertical="center"/>
    </xf>
    <xf numFmtId="0" fontId="15" fillId="17" borderId="20" xfId="0" applyFont="1" applyFill="1" applyBorder="1" applyAlignment="1">
      <alignment horizontal="center" vertical="center"/>
    </xf>
    <xf numFmtId="0" fontId="15" fillId="17" borderId="21" xfId="0" applyFont="1" applyFill="1" applyBorder="1" applyAlignment="1">
      <alignment horizontal="center" vertical="center"/>
    </xf>
    <xf numFmtId="0" fontId="15" fillId="7" borderId="12" xfId="0" applyFont="1" applyFill="1" applyBorder="1" applyAlignment="1">
      <alignment horizontal="centerContinuous" vertical="center"/>
    </xf>
    <xf numFmtId="0" fontId="12" fillId="7" borderId="13" xfId="0" applyFont="1" applyFill="1" applyBorder="1" applyAlignment="1">
      <alignment horizontal="centerContinuous" vertical="center" wrapText="1"/>
    </xf>
    <xf numFmtId="0" fontId="15" fillId="7" borderId="13" xfId="0" applyFont="1" applyFill="1" applyBorder="1" applyAlignment="1">
      <alignment horizontal="centerContinuous" vertical="center"/>
    </xf>
    <xf numFmtId="0" fontId="12" fillId="7" borderId="13" xfId="0" applyFont="1" applyFill="1" applyBorder="1" applyAlignment="1">
      <alignment horizontal="centerContinuous" vertical="center"/>
    </xf>
    <xf numFmtId="0" fontId="12" fillId="7" borderId="14" xfId="0" quotePrefix="1" applyFont="1" applyFill="1" applyBorder="1" applyAlignment="1">
      <alignment horizontal="centerContinuous" vertical="center"/>
    </xf>
    <xf numFmtId="0" fontId="15" fillId="7" borderId="15" xfId="0" applyFont="1" applyFill="1" applyBorder="1" applyAlignment="1">
      <alignment horizontal="center" vertical="center" wrapText="1"/>
    </xf>
    <xf numFmtId="0" fontId="15" fillId="7" borderId="16" xfId="0" applyFont="1" applyFill="1" applyBorder="1" applyAlignment="1">
      <alignment horizontal="center" vertical="center" wrapText="1"/>
    </xf>
    <xf numFmtId="0" fontId="15" fillId="7" borderId="16" xfId="0" applyFont="1" applyFill="1" applyBorder="1" applyAlignment="1">
      <alignment horizontal="center" vertical="center"/>
    </xf>
    <xf numFmtId="0" fontId="15" fillId="7" borderId="17" xfId="0" applyFont="1" applyFill="1" applyBorder="1" applyAlignment="1">
      <alignment horizontal="center" vertical="center"/>
    </xf>
    <xf numFmtId="0" fontId="15" fillId="7" borderId="18" xfId="0" applyFont="1" applyFill="1" applyBorder="1" applyAlignment="1">
      <alignment horizontal="center" vertical="center"/>
    </xf>
    <xf numFmtId="0" fontId="15" fillId="7" borderId="20" xfId="0" applyFont="1" applyFill="1" applyBorder="1" applyAlignment="1">
      <alignment horizontal="center" vertical="center"/>
    </xf>
    <xf numFmtId="0" fontId="15" fillId="7" borderId="21" xfId="0" applyFont="1" applyFill="1" applyBorder="1" applyAlignment="1">
      <alignment horizontal="center" vertical="center"/>
    </xf>
    <xf numFmtId="0" fontId="12" fillId="7" borderId="14" xfId="0" applyFont="1" applyFill="1" applyBorder="1" applyAlignment="1">
      <alignment horizontal="centerContinuous" vertical="center"/>
    </xf>
    <xf numFmtId="0" fontId="15" fillId="8" borderId="12" xfId="0" applyFont="1" applyFill="1" applyBorder="1" applyAlignment="1">
      <alignment horizontal="centerContinuous" vertical="center"/>
    </xf>
    <xf numFmtId="0" fontId="12" fillId="8" borderId="13" xfId="0" applyFont="1" applyFill="1" applyBorder="1" applyAlignment="1">
      <alignment horizontal="centerContinuous" vertical="center" wrapText="1"/>
    </xf>
    <xf numFmtId="0" fontId="15" fillId="8" borderId="13" xfId="0" applyFont="1" applyFill="1" applyBorder="1" applyAlignment="1">
      <alignment horizontal="centerContinuous" vertical="center"/>
    </xf>
    <xf numFmtId="0" fontId="12" fillId="8" borderId="13" xfId="0" applyFont="1" applyFill="1" applyBorder="1" applyAlignment="1">
      <alignment horizontal="centerContinuous" vertical="center"/>
    </xf>
    <xf numFmtId="0" fontId="12" fillId="8" borderId="14" xfId="0" applyFont="1" applyFill="1" applyBorder="1" applyAlignment="1">
      <alignment horizontal="centerContinuous" vertical="center"/>
    </xf>
    <xf numFmtId="0" fontId="15" fillId="8" borderId="15" xfId="0" applyFont="1" applyFill="1" applyBorder="1" applyAlignment="1">
      <alignment horizontal="center" vertical="center" wrapText="1"/>
    </xf>
    <xf numFmtId="0" fontId="15" fillId="8" borderId="16" xfId="0" applyFont="1" applyFill="1" applyBorder="1" applyAlignment="1">
      <alignment horizontal="center" vertical="center" wrapText="1"/>
    </xf>
    <xf numFmtId="0" fontId="15" fillId="8" borderId="16" xfId="0" applyFont="1" applyFill="1" applyBorder="1" applyAlignment="1">
      <alignment horizontal="center" vertical="center"/>
    </xf>
    <xf numFmtId="0" fontId="15" fillId="8" borderId="17" xfId="0" applyFont="1" applyFill="1" applyBorder="1" applyAlignment="1">
      <alignment horizontal="center" vertical="center"/>
    </xf>
    <xf numFmtId="0" fontId="15" fillId="8" borderId="18" xfId="0" applyFont="1" applyFill="1" applyBorder="1" applyAlignment="1">
      <alignment horizontal="center" vertical="center"/>
    </xf>
    <xf numFmtId="0" fontId="15" fillId="8" borderId="20" xfId="0" applyFont="1" applyFill="1" applyBorder="1" applyAlignment="1">
      <alignment horizontal="center" vertical="center"/>
    </xf>
    <xf numFmtId="0" fontId="15" fillId="8" borderId="21" xfId="0" applyFont="1" applyFill="1" applyBorder="1" applyAlignment="1">
      <alignment horizontal="center" vertical="center"/>
    </xf>
    <xf numFmtId="0" fontId="15" fillId="15" borderId="12" xfId="0" applyFont="1" applyFill="1" applyBorder="1" applyAlignment="1">
      <alignment horizontal="centerContinuous" vertical="center"/>
    </xf>
    <xf numFmtId="0" fontId="12" fillId="15" borderId="13" xfId="0" applyFont="1" applyFill="1" applyBorder="1" applyAlignment="1">
      <alignment horizontal="centerContinuous" vertical="center" wrapText="1"/>
    </xf>
    <xf numFmtId="0" fontId="15" fillId="15" borderId="13" xfId="0" applyFont="1" applyFill="1" applyBorder="1" applyAlignment="1">
      <alignment horizontal="centerContinuous" vertical="center"/>
    </xf>
    <xf numFmtId="0" fontId="12" fillId="15" borderId="13" xfId="0" applyFont="1" applyFill="1" applyBorder="1" applyAlignment="1">
      <alignment horizontal="centerContinuous" vertical="center"/>
    </xf>
    <xf numFmtId="0" fontId="12" fillId="15" borderId="14" xfId="0" applyFont="1" applyFill="1" applyBorder="1" applyAlignment="1">
      <alignment horizontal="centerContinuous" vertical="center"/>
    </xf>
    <xf numFmtId="0" fontId="15" fillId="15" borderId="15" xfId="0" applyFont="1" applyFill="1" applyBorder="1" applyAlignment="1">
      <alignment horizontal="center" vertical="center" wrapText="1"/>
    </xf>
    <xf numFmtId="0" fontId="15" fillId="15" borderId="16" xfId="0" applyFont="1" applyFill="1" applyBorder="1" applyAlignment="1">
      <alignment horizontal="center" vertical="center" wrapText="1"/>
    </xf>
    <xf numFmtId="0" fontId="15" fillId="15" borderId="16" xfId="0" applyFont="1" applyFill="1" applyBorder="1" applyAlignment="1">
      <alignment horizontal="center" vertical="center"/>
    </xf>
    <xf numFmtId="0" fontId="15" fillId="15" borderId="17" xfId="0" applyFont="1" applyFill="1" applyBorder="1" applyAlignment="1">
      <alignment horizontal="center" vertical="center"/>
    </xf>
    <xf numFmtId="0" fontId="15" fillId="15" borderId="18" xfId="0" applyFont="1" applyFill="1" applyBorder="1" applyAlignment="1">
      <alignment horizontal="center" vertical="center" wrapText="1"/>
    </xf>
    <xf numFmtId="0" fontId="36" fillId="0" borderId="22"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15" fillId="3" borderId="20" xfId="0" applyFont="1" applyFill="1" applyBorder="1" applyAlignment="1">
      <alignment horizontal="center" vertical="center" wrapText="1"/>
    </xf>
    <xf numFmtId="0" fontId="36" fillId="3" borderId="19"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15" fillId="15" borderId="20" xfId="0" applyFont="1" applyFill="1" applyBorder="1" applyAlignment="1">
      <alignment horizontal="center" vertical="center" wrapText="1"/>
    </xf>
    <xf numFmtId="0" fontId="36" fillId="0" borderId="19" xfId="0" applyFont="1" applyBorder="1" applyAlignment="1">
      <alignment horizontal="center" vertical="center" wrapText="1"/>
    </xf>
    <xf numFmtId="0" fontId="3" fillId="0" borderId="24" xfId="0" applyFont="1" applyBorder="1" applyAlignment="1">
      <alignment horizontal="center" vertical="center" wrapText="1"/>
    </xf>
    <xf numFmtId="0" fontId="15" fillId="15" borderId="21" xfId="0" applyFont="1" applyFill="1" applyBorder="1" applyAlignment="1">
      <alignment horizontal="center" vertical="center" wrapText="1"/>
    </xf>
    <xf numFmtId="0" fontId="36" fillId="0" borderId="25"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98" fillId="2" borderId="0" xfId="0" applyFont="1" applyFill="1" applyAlignment="1">
      <alignment horizontal="left" vertical="center" indent="1"/>
    </xf>
    <xf numFmtId="0" fontId="16" fillId="3" borderId="34" xfId="0" applyFont="1" applyFill="1" applyBorder="1" applyAlignment="1">
      <alignment horizontal="center" vertical="center" wrapText="1"/>
    </xf>
    <xf numFmtId="0" fontId="15" fillId="3" borderId="30" xfId="0" applyFont="1" applyFill="1" applyBorder="1" applyAlignment="1">
      <alignment horizontal="center" vertical="center" wrapText="1"/>
    </xf>
    <xf numFmtId="0" fontId="12" fillId="0" borderId="27" xfId="0" applyFont="1" applyBorder="1" applyAlignment="1">
      <alignment horizontal="left" vertical="center" wrapText="1"/>
    </xf>
    <xf numFmtId="0" fontId="15" fillId="3" borderId="34" xfId="0" applyFont="1" applyFill="1" applyBorder="1" applyAlignment="1">
      <alignment horizontal="center" vertical="center" wrapText="1"/>
    </xf>
    <xf numFmtId="4" fontId="26" fillId="0" borderId="0" xfId="0" applyNumberFormat="1" applyFont="1" applyAlignment="1">
      <alignment horizontal="centerContinuous" vertical="center"/>
    </xf>
    <xf numFmtId="14" fontId="26" fillId="0" borderId="0" xfId="0" applyNumberFormat="1" applyFont="1" applyAlignment="1">
      <alignment horizontal="center" vertical="center"/>
    </xf>
    <xf numFmtId="0" fontId="21" fillId="0" borderId="0" xfId="0" applyFont="1" applyAlignment="1">
      <alignment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4" fontId="21" fillId="0" borderId="0" xfId="0" applyNumberFormat="1" applyFont="1" applyAlignment="1">
      <alignment horizontal="center" vertical="center"/>
    </xf>
    <xf numFmtId="14" fontId="40" fillId="0" borderId="0" xfId="0" applyNumberFormat="1" applyFont="1" applyAlignment="1">
      <alignment vertical="center"/>
    </xf>
    <xf numFmtId="14" fontId="40" fillId="0" borderId="0" xfId="0" applyNumberFormat="1" applyFont="1" applyAlignment="1">
      <alignment horizontal="left" vertical="center"/>
    </xf>
    <xf numFmtId="14" fontId="16" fillId="0" borderId="0" xfId="0" applyNumberFormat="1" applyFont="1" applyAlignment="1">
      <alignment horizontal="centerContinuous" vertical="center"/>
    </xf>
    <xf numFmtId="14" fontId="16" fillId="0" borderId="0" xfId="0" applyNumberFormat="1" applyFont="1" applyAlignment="1">
      <alignment horizontal="center" vertical="center"/>
    </xf>
    <xf numFmtId="1" fontId="16" fillId="0" borderId="0" xfId="0" applyNumberFormat="1" applyFont="1" applyAlignment="1">
      <alignment vertical="center"/>
    </xf>
    <xf numFmtId="49" fontId="16" fillId="0" borderId="0" xfId="0" applyNumberFormat="1" applyFont="1" applyAlignment="1">
      <alignment horizontal="center" vertical="center"/>
    </xf>
    <xf numFmtId="14" fontId="16" fillId="0" borderId="0" xfId="0" applyNumberFormat="1" applyFont="1" applyAlignment="1">
      <alignment vertical="center"/>
    </xf>
    <xf numFmtId="0" fontId="27" fillId="0" borderId="0" xfId="0" applyFont="1" applyAlignment="1">
      <alignment vertical="center" wrapText="1"/>
    </xf>
    <xf numFmtId="0" fontId="27" fillId="0" borderId="0" xfId="0" applyFont="1" applyAlignment="1">
      <alignment horizontal="center" vertical="center" wrapText="1"/>
    </xf>
    <xf numFmtId="0" fontId="27" fillId="0" borderId="0" xfId="0" applyFont="1" applyAlignment="1">
      <alignment horizontal="center" vertical="center"/>
    </xf>
    <xf numFmtId="4" fontId="27" fillId="0" borderId="0" xfId="0" applyNumberFormat="1" applyFont="1" applyAlignment="1">
      <alignment horizontal="center" vertical="center"/>
    </xf>
    <xf numFmtId="0" fontId="40" fillId="0" borderId="0" xfId="0" applyFont="1" applyAlignment="1">
      <alignment horizontal="center" vertical="center"/>
    </xf>
    <xf numFmtId="14" fontId="40" fillId="30" borderId="32" xfId="0" applyNumberFormat="1" applyFont="1" applyFill="1" applyBorder="1" applyAlignment="1">
      <alignment horizontal="center" vertical="center"/>
    </xf>
    <xf numFmtId="14" fontId="40" fillId="30" borderId="30" xfId="0" applyNumberFormat="1" applyFont="1" applyFill="1" applyBorder="1" applyAlignment="1">
      <alignment horizontal="center" vertical="center"/>
    </xf>
    <xf numFmtId="0" fontId="40" fillId="0" borderId="0" xfId="0" applyFont="1" applyAlignment="1">
      <alignment horizontal="left" vertical="center"/>
    </xf>
    <xf numFmtId="14" fontId="28" fillId="0" borderId="0" xfId="0" applyNumberFormat="1" applyFont="1" applyAlignment="1">
      <alignment horizontal="center" vertical="center" wrapText="1"/>
    </xf>
    <xf numFmtId="14" fontId="3" fillId="0" borderId="0" xfId="0" applyNumberFormat="1" applyFont="1" applyAlignment="1">
      <alignment horizontal="center" vertical="center" wrapText="1"/>
    </xf>
    <xf numFmtId="0" fontId="82" fillId="3" borderId="31" xfId="0" applyFont="1" applyFill="1" applyBorder="1" applyAlignment="1">
      <alignment horizontal="centerContinuous" vertical="center"/>
    </xf>
    <xf numFmtId="14" fontId="82" fillId="3" borderId="31" xfId="0" applyNumberFormat="1" applyFont="1" applyFill="1" applyBorder="1" applyAlignment="1">
      <alignment horizontal="centerContinuous" vertical="center"/>
    </xf>
    <xf numFmtId="0" fontId="82" fillId="9" borderId="30" xfId="0" applyFont="1" applyFill="1" applyBorder="1" applyAlignment="1">
      <alignment horizontal="centerContinuous" vertical="center"/>
    </xf>
    <xf numFmtId="0" fontId="82" fillId="9" borderId="32" xfId="0" applyFont="1" applyFill="1" applyBorder="1" applyAlignment="1">
      <alignment horizontal="centerContinuous" vertical="center"/>
    </xf>
    <xf numFmtId="0" fontId="82" fillId="3" borderId="33" xfId="0" applyFont="1" applyFill="1" applyBorder="1" applyAlignment="1">
      <alignment horizontal="centerContinuous" vertical="center"/>
    </xf>
    <xf numFmtId="0" fontId="16" fillId="3" borderId="27" xfId="0" applyFont="1" applyFill="1" applyBorder="1" applyAlignment="1">
      <alignment horizontal="centerContinuous" vertical="center"/>
    </xf>
    <xf numFmtId="0" fontId="16" fillId="11" borderId="27" xfId="0" applyFont="1" applyFill="1" applyBorder="1" applyAlignment="1">
      <alignment horizontal="centerContinuous" vertical="center"/>
    </xf>
    <xf numFmtId="0" fontId="82" fillId="9" borderId="27" xfId="0" applyFont="1" applyFill="1" applyBorder="1" applyAlignment="1">
      <alignment horizontal="centerContinuous" vertical="center" wrapText="1"/>
    </xf>
    <xf numFmtId="0" fontId="82" fillId="9" borderId="27" xfId="0" applyFont="1" applyFill="1" applyBorder="1" applyAlignment="1">
      <alignment horizontal="center" vertical="center" wrapText="1"/>
    </xf>
    <xf numFmtId="0" fontId="82" fillId="3" borderId="27" xfId="0" applyFont="1" applyFill="1" applyBorder="1" applyAlignment="1">
      <alignment horizontal="center" vertical="center" wrapText="1"/>
    </xf>
    <xf numFmtId="14" fontId="82" fillId="3" borderId="27" xfId="0" applyNumberFormat="1" applyFont="1" applyFill="1" applyBorder="1" applyAlignment="1">
      <alignment horizontal="center" vertical="center" wrapText="1"/>
    </xf>
    <xf numFmtId="0" fontId="82" fillId="9" borderId="27" xfId="0" applyFont="1" applyFill="1" applyBorder="1" applyAlignment="1">
      <alignment horizontal="center" vertical="center"/>
    </xf>
    <xf numFmtId="0" fontId="82" fillId="3" borderId="27" xfId="0" applyFont="1" applyFill="1" applyBorder="1" applyAlignment="1">
      <alignment horizontal="center" vertical="center"/>
    </xf>
    <xf numFmtId="0" fontId="16" fillId="11" borderId="27" xfId="0" applyFont="1" applyFill="1" applyBorder="1" applyAlignment="1">
      <alignment horizontal="center" vertical="center"/>
    </xf>
    <xf numFmtId="0" fontId="83" fillId="0" borderId="0" xfId="0" applyFont="1" applyAlignment="1">
      <alignment horizontal="left" vertical="center" indent="1"/>
    </xf>
    <xf numFmtId="14" fontId="15" fillId="3" borderId="27" xfId="0" applyNumberFormat="1" applyFont="1" applyFill="1" applyBorder="1" applyAlignment="1">
      <alignment horizontal="center" vertical="center" wrapText="1"/>
    </xf>
    <xf numFmtId="0" fontId="17" fillId="0" borderId="0" xfId="0" applyFont="1" applyAlignment="1" applyProtection="1">
      <alignment horizontal="left" vertical="center" indent="1"/>
      <protection locked="0"/>
    </xf>
    <xf numFmtId="0" fontId="16" fillId="18" borderId="27" xfId="0" applyFont="1" applyFill="1" applyBorder="1" applyAlignment="1">
      <alignment horizontal="center" vertical="center" wrapText="1"/>
    </xf>
    <xf numFmtId="0" fontId="16" fillId="0" borderId="0" xfId="0" applyFont="1" applyAlignment="1" applyProtection="1">
      <alignment horizontal="centerContinuous" vertical="center"/>
      <protection locked="0"/>
    </xf>
    <xf numFmtId="0" fontId="16" fillId="0" borderId="0" xfId="0" applyFont="1" applyAlignment="1" applyProtection="1">
      <alignment horizontal="centerContinuous" vertical="center" wrapText="1"/>
      <protection locked="0"/>
    </xf>
    <xf numFmtId="4" fontId="16" fillId="0" borderId="0" xfId="0" applyNumberFormat="1" applyFont="1" applyAlignment="1" applyProtection="1">
      <alignment horizontal="centerContinuous" vertical="center"/>
      <protection locked="0"/>
    </xf>
    <xf numFmtId="14" fontId="16" fillId="0" borderId="0" xfId="0" applyNumberFormat="1" applyFont="1" applyAlignment="1" applyProtection="1">
      <alignment horizontal="centerContinuous" vertical="center"/>
      <protection locked="0"/>
    </xf>
    <xf numFmtId="0" fontId="82" fillId="0" borderId="0" xfId="0" applyFont="1" applyAlignment="1" applyProtection="1">
      <alignment horizontal="left" vertical="center"/>
      <protection locked="0"/>
    </xf>
    <xf numFmtId="0" fontId="3" fillId="0" borderId="0" xfId="0" applyFont="1" applyAlignment="1" applyProtection="1">
      <alignment horizontal="centerContinuous" vertical="center" wrapText="1"/>
      <protection locked="0"/>
    </xf>
    <xf numFmtId="4" fontId="3" fillId="0" borderId="0" xfId="0" applyNumberFormat="1" applyFont="1" applyAlignment="1" applyProtection="1">
      <alignment horizontal="centerContinuous" vertical="center"/>
      <protection locked="0"/>
    </xf>
    <xf numFmtId="14" fontId="3" fillId="0" borderId="0" xfId="0" applyNumberFormat="1" applyFont="1" applyAlignment="1" applyProtection="1">
      <alignment horizontal="centerContinuous" vertical="center"/>
      <protection locked="0"/>
    </xf>
    <xf numFmtId="0" fontId="3" fillId="0" borderId="0" xfId="0" applyFont="1" applyAlignment="1" applyProtection="1">
      <alignment horizontal="centerContinuous" vertical="center"/>
      <protection locked="0"/>
    </xf>
    <xf numFmtId="0" fontId="15" fillId="0" borderId="0" xfId="0" applyFont="1" applyAlignment="1" applyProtection="1">
      <alignment horizontal="left" vertical="center" indent="1"/>
      <protection locked="0"/>
    </xf>
    <xf numFmtId="0" fontId="50" fillId="16" borderId="0" xfId="0" applyFont="1" applyFill="1" applyAlignment="1" applyProtection="1">
      <alignment horizontal="center" vertical="center" wrapText="1"/>
      <protection locked="0"/>
    </xf>
    <xf numFmtId="14" fontId="3" fillId="0" borderId="0" xfId="0" applyNumberFormat="1" applyFont="1" applyAlignment="1" applyProtection="1">
      <alignment horizontal="left" vertical="center"/>
      <protection locked="0"/>
    </xf>
    <xf numFmtId="0" fontId="3" fillId="0" borderId="0" xfId="0" applyFont="1" applyAlignment="1" applyProtection="1">
      <alignment horizontal="left" vertical="center"/>
      <protection locked="0"/>
    </xf>
    <xf numFmtId="0" fontId="16" fillId="0" borderId="0" xfId="0" applyFont="1" applyAlignment="1" applyProtection="1">
      <alignment horizontal="left" vertical="center"/>
      <protection locked="0"/>
    </xf>
    <xf numFmtId="0" fontId="16" fillId="18" borderId="28" xfId="0" applyFont="1" applyFill="1" applyBorder="1" applyAlignment="1" applyProtection="1">
      <alignment horizontal="centerContinuous" vertical="center"/>
      <protection locked="0"/>
    </xf>
    <xf numFmtId="4" fontId="16" fillId="18" borderId="28" xfId="0" applyNumberFormat="1" applyFont="1" applyFill="1" applyBorder="1" applyAlignment="1" applyProtection="1">
      <alignment horizontal="centerContinuous" vertical="center"/>
      <protection locked="0"/>
    </xf>
    <xf numFmtId="49" fontId="16" fillId="18" borderId="30" xfId="0" applyNumberFormat="1" applyFont="1" applyFill="1" applyBorder="1" applyAlignment="1" applyProtection="1">
      <alignment horizontal="centerContinuous" vertical="center" wrapText="1"/>
      <protection locked="0"/>
    </xf>
    <xf numFmtId="49" fontId="16" fillId="18" borderId="32" xfId="0" applyNumberFormat="1" applyFont="1" applyFill="1" applyBorder="1" applyAlignment="1" applyProtection="1">
      <alignment horizontal="centerContinuous" vertical="center" wrapText="1"/>
      <protection locked="0"/>
    </xf>
    <xf numFmtId="4" fontId="16" fillId="18" borderId="27" xfId="0" applyNumberFormat="1" applyFont="1" applyFill="1" applyBorder="1" applyAlignment="1" applyProtection="1">
      <alignment horizontal="center" vertical="center"/>
      <protection locked="0"/>
    </xf>
    <xf numFmtId="4" fontId="16" fillId="18" borderId="28" xfId="0" applyNumberFormat="1" applyFont="1" applyFill="1" applyBorder="1" applyAlignment="1" applyProtection="1">
      <alignment horizontal="center" vertical="center" wrapText="1"/>
      <protection locked="0"/>
    </xf>
    <xf numFmtId="0" fontId="82" fillId="0" borderId="0" xfId="0" applyFont="1" applyAlignment="1" applyProtection="1">
      <alignment horizontal="centerContinuous" vertical="center"/>
      <protection locked="0"/>
    </xf>
    <xf numFmtId="49" fontId="17" fillId="0" borderId="0" xfId="0" applyNumberFormat="1" applyFont="1" applyAlignment="1">
      <alignment horizontal="centerContinuous" vertical="center" wrapText="1"/>
    </xf>
    <xf numFmtId="0" fontId="17" fillId="0" borderId="0" xfId="0" applyFont="1" applyAlignment="1">
      <alignment horizontal="centerContinuous" vertical="center" wrapText="1"/>
    </xf>
    <xf numFmtId="4" fontId="17" fillId="0" borderId="0" xfId="0" applyNumberFormat="1" applyFont="1" applyAlignment="1">
      <alignment horizontal="centerContinuous" vertical="center"/>
    </xf>
    <xf numFmtId="4" fontId="3" fillId="0" borderId="0" xfId="0" applyNumberFormat="1" applyFont="1" applyAlignment="1">
      <alignment horizontal="centerContinuous" vertical="center"/>
    </xf>
    <xf numFmtId="49" fontId="3" fillId="0" borderId="0" xfId="0" applyNumberFormat="1" applyFont="1" applyAlignment="1">
      <alignment horizontal="center" vertical="center" wrapText="1"/>
    </xf>
    <xf numFmtId="0" fontId="81" fillId="0" borderId="0" xfId="0" applyFont="1" applyAlignment="1">
      <alignment horizontal="centerContinuous" vertical="center" wrapText="1"/>
    </xf>
    <xf numFmtId="0" fontId="27" fillId="0" borderId="0" xfId="0" applyFont="1" applyAlignment="1">
      <alignment horizontal="centerContinuous" vertical="center" wrapText="1"/>
    </xf>
    <xf numFmtId="0" fontId="3" fillId="14" borderId="99" xfId="0" applyFont="1" applyFill="1" applyBorder="1" applyAlignment="1">
      <alignment horizontal="center" vertical="center"/>
    </xf>
    <xf numFmtId="0" fontId="3" fillId="14" borderId="99" xfId="0" applyFont="1" applyFill="1" applyBorder="1" applyAlignment="1">
      <alignment horizontal="left" vertical="center" wrapText="1"/>
    </xf>
    <xf numFmtId="49" fontId="3" fillId="14" borderId="99" xfId="0" applyNumberFormat="1" applyFont="1" applyFill="1" applyBorder="1" applyAlignment="1">
      <alignment horizontal="center" vertical="center"/>
    </xf>
    <xf numFmtId="4" fontId="3" fillId="14" borderId="99" xfId="0" applyNumberFormat="1" applyFont="1" applyFill="1" applyBorder="1" applyAlignment="1">
      <alignment horizontal="center" vertical="center"/>
    </xf>
    <xf numFmtId="0" fontId="3" fillId="14" borderId="102" xfId="0" applyFont="1" applyFill="1" applyBorder="1" applyAlignment="1">
      <alignment horizontal="center" vertical="center"/>
    </xf>
    <xf numFmtId="0" fontId="3" fillId="14" borderId="102" xfId="0" applyFont="1" applyFill="1" applyBorder="1" applyAlignment="1">
      <alignment horizontal="left" vertical="center" wrapText="1"/>
    </xf>
    <xf numFmtId="49" fontId="3" fillId="14" borderId="102" xfId="0" applyNumberFormat="1" applyFont="1" applyFill="1" applyBorder="1" applyAlignment="1">
      <alignment horizontal="center" vertical="center"/>
    </xf>
    <xf numFmtId="4" fontId="3" fillId="14" borderId="102" xfId="0" applyNumberFormat="1" applyFont="1" applyFill="1" applyBorder="1" applyAlignment="1">
      <alignment horizontal="center" vertical="center"/>
    </xf>
    <xf numFmtId="0" fontId="3" fillId="14" borderId="100" xfId="0" applyFont="1" applyFill="1" applyBorder="1" applyAlignment="1">
      <alignment horizontal="center" vertical="center"/>
    </xf>
    <xf numFmtId="0" fontId="3" fillId="14" borderId="100" xfId="0" applyFont="1" applyFill="1" applyBorder="1" applyAlignment="1">
      <alignment horizontal="left" vertical="center" wrapText="1"/>
    </xf>
    <xf numFmtId="49" fontId="3" fillId="14" borderId="100" xfId="0" applyNumberFormat="1" applyFont="1" applyFill="1" applyBorder="1" applyAlignment="1">
      <alignment horizontal="center" vertical="center"/>
    </xf>
    <xf numFmtId="4" fontId="3" fillId="14" borderId="100" xfId="0" applyNumberFormat="1" applyFont="1" applyFill="1" applyBorder="1" applyAlignment="1">
      <alignment horizontal="center" vertical="center"/>
    </xf>
    <xf numFmtId="0" fontId="3" fillId="14" borderId="101" xfId="0" applyFont="1" applyFill="1" applyBorder="1" applyAlignment="1">
      <alignment horizontal="center" vertical="center"/>
    </xf>
    <xf numFmtId="0" fontId="3" fillId="14" borderId="101" xfId="0" applyFont="1" applyFill="1" applyBorder="1" applyAlignment="1">
      <alignment horizontal="left" vertical="center" wrapText="1"/>
    </xf>
    <xf numFmtId="49" fontId="3" fillId="14" borderId="101" xfId="0" applyNumberFormat="1" applyFont="1" applyFill="1" applyBorder="1" applyAlignment="1">
      <alignment horizontal="center" vertical="center"/>
    </xf>
    <xf numFmtId="4" fontId="3" fillId="14" borderId="101" xfId="0" applyNumberFormat="1" applyFont="1" applyFill="1" applyBorder="1" applyAlignment="1">
      <alignment horizontal="center" vertical="center"/>
    </xf>
    <xf numFmtId="0" fontId="175" fillId="0" borderId="0" xfId="0" applyFont="1" applyAlignment="1">
      <alignment horizontal="centerContinuous" vertical="center"/>
    </xf>
    <xf numFmtId="0" fontId="175" fillId="0" borderId="0" xfId="0" applyFont="1" applyAlignment="1">
      <alignment horizontal="centerContinuous" vertical="center" wrapText="1"/>
    </xf>
    <xf numFmtId="49" fontId="175" fillId="0" borderId="0" xfId="0" applyNumberFormat="1" applyFont="1" applyAlignment="1">
      <alignment horizontal="centerContinuous" vertical="center"/>
    </xf>
    <xf numFmtId="4" fontId="175" fillId="0" borderId="0" xfId="0" applyNumberFormat="1" applyFont="1" applyAlignment="1">
      <alignment horizontal="centerContinuous" vertical="center"/>
    </xf>
    <xf numFmtId="0" fontId="21" fillId="0" borderId="0" xfId="0" applyFont="1" applyAlignment="1">
      <alignment horizontal="centerContinuous" vertical="center" wrapText="1"/>
    </xf>
    <xf numFmtId="49" fontId="21" fillId="0" borderId="0" xfId="0" applyNumberFormat="1" applyFont="1" applyAlignment="1">
      <alignment horizontal="centerContinuous" vertical="center"/>
    </xf>
    <xf numFmtId="0" fontId="15" fillId="0" borderId="0" xfId="0" applyFont="1" applyAlignment="1">
      <alignment horizontal="centerContinuous" vertical="center" wrapText="1"/>
    </xf>
    <xf numFmtId="14" fontId="12" fillId="0" borderId="0" xfId="0" applyNumberFormat="1" applyFont="1" applyAlignment="1">
      <alignment horizontal="centerContinuous" vertical="center" wrapText="1"/>
    </xf>
    <xf numFmtId="14" fontId="15" fillId="3" borderId="28" xfId="0" applyNumberFormat="1" applyFont="1" applyFill="1" applyBorder="1" applyAlignment="1">
      <alignment horizontal="centerContinuous" vertical="center" wrapText="1"/>
    </xf>
    <xf numFmtId="0" fontId="15" fillId="3" borderId="28" xfId="0" applyFont="1" applyFill="1" applyBorder="1" applyAlignment="1">
      <alignment horizontal="centerContinuous" vertical="center" wrapText="1"/>
    </xf>
    <xf numFmtId="0" fontId="12" fillId="0" borderId="100" xfId="0" applyFont="1" applyBorder="1" applyAlignment="1">
      <alignment vertical="center"/>
    </xf>
    <xf numFmtId="0" fontId="12" fillId="0" borderId="106" xfId="0" applyFont="1" applyBorder="1" applyAlignment="1">
      <alignment vertical="center"/>
    </xf>
    <xf numFmtId="0" fontId="12" fillId="0" borderId="101" xfId="0" applyFont="1" applyBorder="1" applyAlignment="1">
      <alignment horizontal="center" vertical="center"/>
    </xf>
    <xf numFmtId="0" fontId="12" fillId="0" borderId="101" xfId="0" applyFont="1" applyBorder="1" applyAlignment="1">
      <alignment vertical="center"/>
    </xf>
    <xf numFmtId="0" fontId="16" fillId="0" borderId="0" xfId="0" applyFont="1" applyAlignment="1">
      <alignment wrapText="1"/>
    </xf>
    <xf numFmtId="14" fontId="16" fillId="0" borderId="0" xfId="0" applyNumberFormat="1" applyFont="1" applyAlignment="1">
      <alignment horizontal="centerContinuous" vertical="center" wrapText="1"/>
    </xf>
    <xf numFmtId="0" fontId="16" fillId="0" borderId="0" xfId="0" applyFont="1" applyAlignment="1">
      <alignment horizontal="center"/>
    </xf>
    <xf numFmtId="14" fontId="40" fillId="30" borderId="27" xfId="0" applyNumberFormat="1" applyFont="1" applyFill="1" applyBorder="1" applyAlignment="1">
      <alignment horizontal="center" vertical="center"/>
    </xf>
    <xf numFmtId="0" fontId="16" fillId="12" borderId="30" xfId="0" applyFont="1" applyFill="1" applyBorder="1" applyAlignment="1">
      <alignment horizontal="centerContinuous" vertical="center"/>
    </xf>
    <xf numFmtId="0" fontId="16" fillId="12" borderId="32" xfId="0" applyFont="1" applyFill="1" applyBorder="1" applyAlignment="1">
      <alignment horizontal="centerContinuous" vertical="center"/>
    </xf>
    <xf numFmtId="0" fontId="16" fillId="3" borderId="30" xfId="0" applyFont="1" applyFill="1" applyBorder="1" applyAlignment="1">
      <alignment horizontal="centerContinuous" vertical="center"/>
    </xf>
    <xf numFmtId="0" fontId="16" fillId="3" borderId="32" xfId="0" applyFont="1" applyFill="1" applyBorder="1" applyAlignment="1">
      <alignment horizontal="centerContinuous" vertical="center"/>
    </xf>
    <xf numFmtId="0" fontId="3" fillId="3" borderId="32" xfId="0" applyFont="1" applyFill="1" applyBorder="1" applyAlignment="1">
      <alignment horizontal="centerContinuous" vertical="center"/>
    </xf>
    <xf numFmtId="0" fontId="16" fillId="3" borderId="33" xfId="0" applyFont="1" applyFill="1" applyBorder="1" applyAlignment="1">
      <alignment horizontal="centerContinuous" vertical="center"/>
    </xf>
    <xf numFmtId="0" fontId="16" fillId="12" borderId="33" xfId="0" applyFont="1" applyFill="1" applyBorder="1" applyAlignment="1">
      <alignment horizontal="centerContinuous" vertical="center"/>
    </xf>
    <xf numFmtId="0" fontId="16" fillId="9" borderId="30" xfId="0" applyFont="1" applyFill="1" applyBorder="1" applyAlignment="1">
      <alignment horizontal="centerContinuous" vertical="center"/>
    </xf>
    <xf numFmtId="0" fontId="16" fillId="9" borderId="32" xfId="0" applyFont="1" applyFill="1" applyBorder="1" applyAlignment="1">
      <alignment horizontal="centerContinuous" vertical="center"/>
    </xf>
    <xf numFmtId="0" fontId="3" fillId="9" borderId="32" xfId="0" applyFont="1" applyFill="1" applyBorder="1" applyAlignment="1">
      <alignment horizontal="centerContinuous" vertical="center"/>
    </xf>
    <xf numFmtId="0" fontId="16" fillId="3" borderId="28" xfId="0" applyFont="1" applyFill="1" applyBorder="1" applyAlignment="1">
      <alignment horizontal="centerContinuous" vertical="center"/>
    </xf>
    <xf numFmtId="0" fontId="16" fillId="12" borderId="28" xfId="0" applyFont="1" applyFill="1" applyBorder="1" applyAlignment="1">
      <alignment horizontal="center" vertical="center"/>
    </xf>
    <xf numFmtId="0" fontId="16" fillId="3" borderId="28" xfId="0" applyFont="1" applyFill="1" applyBorder="1" applyAlignment="1">
      <alignment horizontal="center" vertical="center"/>
    </xf>
    <xf numFmtId="0" fontId="16" fillId="12" borderId="27" xfId="0" applyFont="1" applyFill="1" applyBorder="1" applyAlignment="1">
      <alignment horizontal="center" vertical="center"/>
    </xf>
    <xf numFmtId="0" fontId="3" fillId="3" borderId="27" xfId="0" applyFont="1" applyFill="1" applyBorder="1"/>
    <xf numFmtId="0" fontId="3" fillId="3" borderId="27" xfId="0" applyFont="1" applyFill="1" applyBorder="1" applyAlignment="1">
      <alignment horizontal="center" vertical="center"/>
    </xf>
    <xf numFmtId="0" fontId="3" fillId="3" borderId="27" xfId="0" applyFont="1" applyFill="1" applyBorder="1" applyAlignment="1">
      <alignment horizontal="left" vertical="center" wrapText="1"/>
    </xf>
    <xf numFmtId="0" fontId="3" fillId="3" borderId="27" xfId="0" applyFont="1" applyFill="1" applyBorder="1" applyAlignment="1">
      <alignment horizontal="left" vertical="center"/>
    </xf>
    <xf numFmtId="14" fontId="3" fillId="3" borderId="27" xfId="0" applyNumberFormat="1" applyFont="1" applyFill="1" applyBorder="1" applyAlignment="1">
      <alignment horizontal="center" vertical="center"/>
    </xf>
    <xf numFmtId="0" fontId="3" fillId="3" borderId="27" xfId="0" applyFont="1" applyFill="1" applyBorder="1" applyAlignment="1">
      <alignment horizontal="left"/>
    </xf>
    <xf numFmtId="14" fontId="16" fillId="9" borderId="28" xfId="0" applyNumberFormat="1" applyFont="1" applyFill="1" applyBorder="1" applyAlignment="1">
      <alignment horizontal="center" vertical="center"/>
    </xf>
    <xf numFmtId="0" fontId="16" fillId="9" borderId="28" xfId="0" applyFont="1" applyFill="1" applyBorder="1" applyAlignment="1">
      <alignment horizontal="center" vertical="center"/>
    </xf>
    <xf numFmtId="14" fontId="16" fillId="3" borderId="28" xfId="0" applyNumberFormat="1" applyFont="1" applyFill="1" applyBorder="1" applyAlignment="1">
      <alignment horizontal="center" vertical="center"/>
    </xf>
    <xf numFmtId="0" fontId="112" fillId="0" borderId="0" xfId="0" applyFont="1" applyAlignment="1">
      <alignment horizontal="center" vertical="center"/>
    </xf>
    <xf numFmtId="0" fontId="112" fillId="0" borderId="0" xfId="0" applyFont="1" applyAlignment="1">
      <alignment horizontal="center" vertical="center" wrapText="1"/>
    </xf>
    <xf numFmtId="0" fontId="53" fillId="0" borderId="0" xfId="0" applyFont="1" applyAlignment="1">
      <alignment horizontal="centerContinuous" vertical="center" wrapText="1"/>
    </xf>
    <xf numFmtId="0" fontId="12" fillId="0" borderId="19" xfId="0" applyFont="1" applyBorder="1" applyAlignment="1">
      <alignment vertical="center"/>
    </xf>
    <xf numFmtId="14" fontId="12" fillId="0" borderId="19" xfId="0" applyNumberFormat="1" applyFont="1" applyBorder="1" applyAlignment="1">
      <alignment vertical="center"/>
    </xf>
    <xf numFmtId="0" fontId="58" fillId="3" borderId="27" xfId="0" applyFont="1" applyFill="1" applyBorder="1" applyAlignment="1">
      <alignment horizontal="center" vertical="center" wrapText="1"/>
    </xf>
    <xf numFmtId="0" fontId="15" fillId="0" borderId="86" xfId="0" applyFont="1" applyBorder="1" applyAlignment="1">
      <alignment horizontal="center" vertical="center" wrapText="1"/>
    </xf>
    <xf numFmtId="0" fontId="15" fillId="0" borderId="88" xfId="0" applyFont="1" applyBorder="1" applyAlignment="1">
      <alignment horizontal="center" vertical="center"/>
    </xf>
    <xf numFmtId="0" fontId="12" fillId="0" borderId="0" xfId="0" applyFont="1" applyAlignment="1">
      <alignment horizontal="centerContinuous"/>
    </xf>
    <xf numFmtId="0" fontId="12" fillId="0" borderId="0" xfId="0" applyFont="1" applyAlignment="1">
      <alignment horizontal="left"/>
    </xf>
    <xf numFmtId="0" fontId="16" fillId="0" borderId="134" xfId="0" applyFont="1" applyBorder="1" applyAlignment="1">
      <alignment vertical="center"/>
    </xf>
    <xf numFmtId="0" fontId="3" fillId="0" borderId="134" xfId="0" applyFont="1" applyBorder="1" applyAlignment="1">
      <alignment horizontal="right" vertical="center"/>
    </xf>
    <xf numFmtId="0" fontId="3" fillId="0" borderId="136" xfId="0" applyFont="1" applyBorder="1" applyAlignment="1">
      <alignment horizontal="left" vertical="center"/>
    </xf>
    <xf numFmtId="0" fontId="69" fillId="0" borderId="0" xfId="0" applyFont="1" applyAlignment="1">
      <alignment horizontal="left" vertical="center" indent="1"/>
    </xf>
    <xf numFmtId="0" fontId="12" fillId="16" borderId="27" xfId="0" applyFont="1" applyFill="1" applyBorder="1" applyAlignment="1">
      <alignment horizontal="center" vertical="center"/>
    </xf>
    <xf numFmtId="171" fontId="12" fillId="16" borderId="27" xfId="0" applyNumberFormat="1" applyFont="1" applyFill="1" applyBorder="1" applyAlignment="1">
      <alignment vertical="center"/>
    </xf>
    <xf numFmtId="0" fontId="12" fillId="16" borderId="0" xfId="0" applyFont="1" applyFill="1" applyAlignment="1">
      <alignment vertical="center"/>
    </xf>
    <xf numFmtId="0" fontId="53" fillId="0" borderId="27" xfId="0" applyFont="1" applyBorder="1" applyAlignment="1">
      <alignment horizontal="center" vertical="center" wrapText="1"/>
    </xf>
    <xf numFmtId="0" fontId="53" fillId="0" borderId="27" xfId="0" applyFont="1" applyBorder="1" applyAlignment="1">
      <alignment horizontal="center" vertical="center"/>
    </xf>
    <xf numFmtId="171" fontId="53" fillId="0" borderId="27" xfId="0" applyNumberFormat="1" applyFont="1" applyBorder="1" applyAlignment="1">
      <alignment vertical="center"/>
    </xf>
    <xf numFmtId="4" fontId="12" fillId="0" borderId="0" xfId="0" applyNumberFormat="1" applyFont="1" applyAlignment="1">
      <alignment horizontal="centerContinuous" vertical="center"/>
    </xf>
    <xf numFmtId="0" fontId="69" fillId="0" borderId="0" xfId="0" applyFont="1" applyAlignment="1">
      <alignment horizontal="left" vertical="center"/>
    </xf>
    <xf numFmtId="0" fontId="103" fillId="0" borderId="0" xfId="0" applyFont="1" applyAlignment="1">
      <alignment horizontal="centerContinuous" vertical="center"/>
    </xf>
    <xf numFmtId="0" fontId="3" fillId="0" borderId="0" xfId="0" applyFont="1" applyAlignment="1">
      <alignment horizontal="centerContinuous"/>
    </xf>
    <xf numFmtId="14" fontId="15" fillId="0" borderId="0" xfId="0" applyNumberFormat="1" applyFont="1" applyAlignment="1">
      <alignment horizontal="centerContinuous" vertical="center"/>
    </xf>
    <xf numFmtId="0" fontId="15" fillId="0" borderId="0" xfId="0" applyFont="1" applyAlignment="1">
      <alignment horizontal="left" vertical="center" wrapText="1"/>
    </xf>
    <xf numFmtId="0" fontId="15" fillId="17" borderId="27" xfId="0" applyFont="1" applyFill="1" applyBorder="1" applyAlignment="1">
      <alignment horizontal="centerContinuous" vertical="center"/>
    </xf>
    <xf numFmtId="0" fontId="15" fillId="0" borderId="27" xfId="0" applyFont="1" applyBorder="1" applyAlignment="1">
      <alignment horizontal="centerContinuous" vertical="center"/>
    </xf>
    <xf numFmtId="0" fontId="36" fillId="16" borderId="27" xfId="0" applyFont="1" applyFill="1" applyBorder="1" applyAlignment="1">
      <alignment horizontal="center" vertical="center" wrapText="1"/>
    </xf>
    <xf numFmtId="0" fontId="12" fillId="0" borderId="0" xfId="0" applyFont="1" applyAlignment="1">
      <alignment horizontal="left" vertical="center" indent="1"/>
    </xf>
    <xf numFmtId="0" fontId="12" fillId="0" borderId="136" xfId="0" applyFont="1" applyBorder="1" applyAlignment="1">
      <alignment vertical="center"/>
    </xf>
    <xf numFmtId="0" fontId="118" fillId="0" borderId="0" xfId="0" applyFont="1" applyAlignment="1">
      <alignment vertical="center" wrapText="1"/>
    </xf>
    <xf numFmtId="0" fontId="118" fillId="0" borderId="0" xfId="0" applyFont="1" applyAlignment="1">
      <alignment vertical="center"/>
    </xf>
    <xf numFmtId="14" fontId="118" fillId="0" borderId="0" xfId="0" applyNumberFormat="1" applyFont="1" applyAlignment="1">
      <alignment vertical="center"/>
    </xf>
    <xf numFmtId="0" fontId="116" fillId="0" borderId="29" xfId="0" applyFont="1" applyBorder="1" applyAlignment="1">
      <alignment horizontal="left" vertical="center"/>
    </xf>
    <xf numFmtId="0" fontId="116" fillId="0" borderId="29" xfId="0" applyFont="1" applyBorder="1" applyAlignment="1">
      <alignment vertical="center"/>
    </xf>
    <xf numFmtId="14" fontId="116" fillId="0" borderId="29" xfId="0" applyNumberFormat="1" applyFont="1" applyBorder="1" applyAlignment="1">
      <alignment vertical="center"/>
    </xf>
    <xf numFmtId="0" fontId="176" fillId="0" borderId="0" xfId="0" applyFont="1" applyAlignment="1">
      <alignment horizontal="center" vertical="center"/>
    </xf>
    <xf numFmtId="0" fontId="15" fillId="39" borderId="27" xfId="0" applyFont="1" applyFill="1" applyBorder="1" applyAlignment="1">
      <alignment horizontal="center" vertical="center" wrapText="1"/>
    </xf>
    <xf numFmtId="0" fontId="15" fillId="39" borderId="27" xfId="0" applyFont="1" applyFill="1" applyBorder="1" applyAlignment="1">
      <alignment horizontal="center" vertical="center"/>
    </xf>
    <xf numFmtId="0" fontId="16" fillId="39" borderId="27" xfId="0" applyFont="1" applyFill="1" applyBorder="1" applyAlignment="1">
      <alignment horizontal="center" vertical="center" wrapText="1"/>
    </xf>
    <xf numFmtId="0" fontId="4" fillId="39" borderId="27" xfId="0" applyFont="1" applyFill="1" applyBorder="1" applyAlignment="1">
      <alignment horizontal="center" vertical="center" wrapText="1"/>
    </xf>
    <xf numFmtId="0" fontId="177" fillId="0" borderId="27" xfId="1" applyFont="1" applyBorder="1" applyAlignment="1">
      <alignment horizontal="left" vertical="center" wrapText="1"/>
    </xf>
    <xf numFmtId="0" fontId="179" fillId="0" borderId="0" xfId="0" applyFont="1" applyAlignment="1">
      <alignment horizontal="left" vertical="center"/>
    </xf>
    <xf numFmtId="0" fontId="180" fillId="0" borderId="0" xfId="0" applyFont="1" applyAlignment="1">
      <alignment vertical="center" wrapText="1"/>
    </xf>
    <xf numFmtId="0" fontId="109" fillId="0" borderId="0" xfId="0" applyFont="1" applyAlignment="1">
      <alignment vertical="center"/>
    </xf>
    <xf numFmtId="0" fontId="4" fillId="0" borderId="0" xfId="0" applyFont="1" applyAlignment="1">
      <alignment horizontal="left" vertical="center"/>
    </xf>
    <xf numFmtId="0" fontId="2" fillId="0" borderId="0" xfId="0" applyFont="1" applyAlignment="1">
      <alignment horizontal="center" vertical="top"/>
    </xf>
    <xf numFmtId="0" fontId="2" fillId="0" borderId="0" xfId="0" applyFont="1" applyAlignment="1">
      <alignment horizontal="left" vertical="top"/>
    </xf>
    <xf numFmtId="14" fontId="4" fillId="0" borderId="0" xfId="0" applyNumberFormat="1" applyFont="1" applyAlignment="1">
      <alignment vertical="center"/>
    </xf>
    <xf numFmtId="0" fontId="0" fillId="37" borderId="0" xfId="0" applyFill="1" applyAlignment="1">
      <alignment horizontal="center" vertical="center"/>
    </xf>
    <xf numFmtId="0" fontId="0" fillId="38" borderId="0" xfId="0" applyFill="1" applyAlignment="1">
      <alignment horizontal="center" vertical="center"/>
    </xf>
    <xf numFmtId="178" fontId="85" fillId="0" borderId="82" xfId="0" applyNumberFormat="1" applyFont="1" applyBorder="1" applyAlignment="1">
      <alignment vertical="center" wrapText="1"/>
    </xf>
    <xf numFmtId="178" fontId="85" fillId="0" borderId="0" xfId="0" applyNumberFormat="1" applyFont="1" applyAlignment="1">
      <alignment vertical="center" wrapText="1"/>
    </xf>
    <xf numFmtId="0" fontId="12" fillId="40" borderId="27" xfId="0" applyFont="1" applyFill="1" applyBorder="1" applyAlignment="1">
      <alignment horizontal="center" vertical="center"/>
    </xf>
    <xf numFmtId="0" fontId="42" fillId="33" borderId="27" xfId="0" applyFont="1" applyFill="1" applyBorder="1" applyAlignment="1">
      <alignment horizontal="right" vertical="center" indent="1"/>
    </xf>
    <xf numFmtId="0" fontId="184" fillId="3" borderId="30" xfId="0" applyFont="1" applyFill="1" applyBorder="1" applyAlignment="1">
      <alignment horizontal="centerContinuous" vertical="center"/>
    </xf>
    <xf numFmtId="0" fontId="184" fillId="3" borderId="33" xfId="0" applyFont="1" applyFill="1" applyBorder="1" applyAlignment="1">
      <alignment horizontal="centerContinuous" vertical="center"/>
    </xf>
    <xf numFmtId="0" fontId="184" fillId="9" borderId="30" xfId="0" applyFont="1" applyFill="1" applyBorder="1" applyAlignment="1">
      <alignment horizontal="centerContinuous" vertical="center"/>
    </xf>
    <xf numFmtId="0" fontId="184" fillId="9" borderId="32" xfId="0" applyFont="1" applyFill="1" applyBorder="1" applyAlignment="1">
      <alignment horizontal="centerContinuous" vertical="center"/>
    </xf>
    <xf numFmtId="0" fontId="184" fillId="10" borderId="27" xfId="0" applyFont="1" applyFill="1" applyBorder="1" applyAlignment="1">
      <alignment horizontal="centerContinuous" vertical="center"/>
    </xf>
    <xf numFmtId="0" fontId="75" fillId="3" borderId="27" xfId="0" applyFont="1" applyFill="1" applyBorder="1" applyAlignment="1">
      <alignment horizontal="centerContinuous" vertical="center"/>
    </xf>
    <xf numFmtId="0" fontId="35" fillId="3" borderId="27" xfId="0" applyFont="1" applyFill="1" applyBorder="1" applyAlignment="1">
      <alignment horizontal="centerContinuous" vertical="center"/>
    </xf>
    <xf numFmtId="0" fontId="185" fillId="3" borderId="27" xfId="0" applyFont="1" applyFill="1" applyBorder="1" applyAlignment="1">
      <alignment horizontal="centerContinuous" vertical="center"/>
    </xf>
    <xf numFmtId="0" fontId="75" fillId="11" borderId="27" xfId="0" applyFont="1" applyFill="1" applyBorder="1" applyAlignment="1">
      <alignment horizontal="centerContinuous" vertical="center"/>
    </xf>
    <xf numFmtId="0" fontId="185" fillId="11" borderId="27" xfId="0" applyFont="1" applyFill="1" applyBorder="1" applyAlignment="1">
      <alignment horizontal="centerContinuous" vertical="center"/>
    </xf>
    <xf numFmtId="0" fontId="75" fillId="9" borderId="27" xfId="0" applyFont="1" applyFill="1" applyBorder="1" applyAlignment="1">
      <alignment horizontal="centerContinuous" vertical="center"/>
    </xf>
    <xf numFmtId="0" fontId="185" fillId="9" borderId="27" xfId="0" applyFont="1" applyFill="1" applyBorder="1" applyAlignment="1">
      <alignment horizontal="centerContinuous" vertical="center"/>
    </xf>
    <xf numFmtId="0" fontId="184" fillId="3" borderId="27" xfId="0" applyFont="1" applyFill="1" applyBorder="1" applyAlignment="1">
      <alignment horizontal="center" vertical="center"/>
    </xf>
    <xf numFmtId="0" fontId="184" fillId="3" borderId="32" xfId="0" applyFont="1" applyFill="1" applyBorder="1" applyAlignment="1">
      <alignment horizontal="center" vertical="center"/>
    </xf>
    <xf numFmtId="0" fontId="184" fillId="9" borderId="32" xfId="0" applyFont="1" applyFill="1" applyBorder="1" applyAlignment="1">
      <alignment horizontal="center" vertical="center"/>
    </xf>
    <xf numFmtId="0" fontId="184" fillId="10" borderId="32" xfId="0" applyFont="1" applyFill="1" applyBorder="1" applyAlignment="1">
      <alignment horizontal="center" vertical="center"/>
    </xf>
    <xf numFmtId="0" fontId="184" fillId="10" borderId="32" xfId="0" applyFont="1" applyFill="1" applyBorder="1" applyAlignment="1">
      <alignment horizontal="center" vertical="center" wrapText="1"/>
    </xf>
    <xf numFmtId="0" fontId="75" fillId="3" borderId="27" xfId="0" applyFont="1" applyFill="1" applyBorder="1" applyAlignment="1">
      <alignment horizontal="center" vertical="center"/>
    </xf>
    <xf numFmtId="0" fontId="75" fillId="11" borderId="27" xfId="0" applyFont="1" applyFill="1" applyBorder="1" applyAlignment="1">
      <alignment horizontal="center" vertical="center"/>
    </xf>
    <xf numFmtId="0" fontId="75" fillId="9" borderId="27" xfId="0" applyFont="1" applyFill="1" applyBorder="1" applyAlignment="1">
      <alignment horizontal="center" vertical="center"/>
    </xf>
    <xf numFmtId="0" fontId="49" fillId="0" borderId="0" xfId="0" applyFont="1" applyAlignment="1">
      <alignment vertical="top"/>
    </xf>
    <xf numFmtId="0" fontId="2" fillId="0" borderId="0" xfId="0" applyFont="1" applyAlignment="1">
      <alignment vertical="top"/>
    </xf>
    <xf numFmtId="0" fontId="12" fillId="0" borderId="0" xfId="0" applyFont="1" applyAlignment="1">
      <alignment vertical="top"/>
    </xf>
    <xf numFmtId="0" fontId="49" fillId="0" borderId="0" xfId="0" applyFont="1" applyAlignment="1">
      <alignment horizontal="left" vertical="top"/>
    </xf>
    <xf numFmtId="0" fontId="0" fillId="0" borderId="0" xfId="0" applyAlignment="1">
      <alignment vertical="top"/>
    </xf>
    <xf numFmtId="0" fontId="61" fillId="0" borderId="0" xfId="0" applyFont="1" applyAlignment="1">
      <alignment horizontal="left" vertical="top"/>
    </xf>
    <xf numFmtId="0" fontId="67" fillId="0" borderId="0" xfId="0" applyFont="1" applyAlignment="1">
      <alignment vertical="top"/>
    </xf>
    <xf numFmtId="0" fontId="3" fillId="0" borderId="0" xfId="0" applyFont="1" applyAlignment="1">
      <alignment vertical="top"/>
    </xf>
    <xf numFmtId="0" fontId="12" fillId="0" borderId="137" xfId="0" applyFont="1" applyBorder="1" applyAlignment="1">
      <alignment horizontal="justify" vertical="center" wrapText="1"/>
    </xf>
    <xf numFmtId="0" fontId="12" fillId="0" borderId="137" xfId="0" applyFont="1" applyBorder="1" applyAlignment="1">
      <alignment vertical="center"/>
    </xf>
    <xf numFmtId="14" fontId="12" fillId="0" borderId="137" xfId="0" applyNumberFormat="1" applyFont="1" applyBorder="1" applyAlignment="1">
      <alignment vertical="center"/>
    </xf>
    <xf numFmtId="0" fontId="12" fillId="0" borderId="137" xfId="0" applyFont="1" applyBorder="1" applyAlignment="1">
      <alignment vertical="center" wrapText="1"/>
    </xf>
    <xf numFmtId="14" fontId="15" fillId="27" borderId="0" xfId="0" applyNumberFormat="1" applyFont="1" applyFill="1" applyAlignment="1">
      <alignment horizontal="center" vertical="center"/>
    </xf>
    <xf numFmtId="14" fontId="3" fillId="0" borderId="0" xfId="0" applyNumberFormat="1" applyFont="1" applyAlignment="1">
      <alignment horizontal="left" vertical="center"/>
    </xf>
    <xf numFmtId="14" fontId="186" fillId="0" borderId="0" xfId="0" applyNumberFormat="1" applyFont="1" applyAlignment="1">
      <alignment horizontal="center" vertical="center"/>
    </xf>
    <xf numFmtId="0" fontId="187" fillId="0" borderId="0" xfId="0" applyFont="1" applyAlignment="1">
      <alignment horizontal="left" vertical="center"/>
    </xf>
    <xf numFmtId="0" fontId="189" fillId="0" borderId="0" xfId="0" applyFont="1" applyAlignment="1">
      <alignment horizontal="left" vertical="center"/>
    </xf>
    <xf numFmtId="14" fontId="189" fillId="0" borderId="0" xfId="0" applyNumberFormat="1" applyFont="1" applyAlignment="1">
      <alignment horizontal="left" vertical="center"/>
    </xf>
    <xf numFmtId="14" fontId="189" fillId="0" borderId="0" xfId="0" applyNumberFormat="1" applyFont="1" applyAlignment="1">
      <alignment vertical="center"/>
    </xf>
    <xf numFmtId="0" fontId="189" fillId="0" borderId="0" xfId="0" applyFont="1" applyAlignment="1">
      <alignment vertical="center"/>
    </xf>
    <xf numFmtId="14" fontId="190" fillId="0" borderId="0" xfId="0" applyNumberFormat="1" applyFont="1" applyAlignment="1">
      <alignment horizontal="center" vertical="center"/>
    </xf>
    <xf numFmtId="0" fontId="3" fillId="0" borderId="138" xfId="0" quotePrefix="1" applyFont="1" applyBorder="1" applyAlignment="1">
      <alignment horizontal="center" vertical="center"/>
    </xf>
    <xf numFmtId="0" fontId="3" fillId="0" borderId="140" xfId="0" applyFont="1" applyBorder="1" applyAlignment="1">
      <alignment horizontal="left" vertical="center"/>
    </xf>
    <xf numFmtId="0" fontId="3" fillId="0" borderId="142" xfId="0" quotePrefix="1" applyFont="1" applyBorder="1" applyAlignment="1">
      <alignment horizontal="center" vertical="center"/>
    </xf>
    <xf numFmtId="0" fontId="3" fillId="0" borderId="143" xfId="0" quotePrefix="1" applyFont="1" applyBorder="1" applyAlignment="1">
      <alignment horizontal="left" vertical="center"/>
    </xf>
    <xf numFmtId="0" fontId="3" fillId="0" borderId="144" xfId="0" quotePrefix="1" applyFont="1" applyBorder="1" applyAlignment="1">
      <alignment horizontal="left" vertical="center"/>
    </xf>
    <xf numFmtId="0" fontId="3" fillId="0" borderId="143" xfId="0" quotePrefix="1" applyFont="1" applyBorder="1" applyAlignment="1">
      <alignment horizontal="center" vertical="center"/>
    </xf>
    <xf numFmtId="164" fontId="3" fillId="0" borderId="139" xfId="0" applyNumberFormat="1" applyFont="1" applyBorder="1" applyAlignment="1">
      <alignment horizontal="center" vertical="center"/>
    </xf>
    <xf numFmtId="164" fontId="3" fillId="0" borderId="140" xfId="0" applyNumberFormat="1" applyFont="1" applyBorder="1" applyAlignment="1">
      <alignment horizontal="center" vertical="center"/>
    </xf>
    <xf numFmtId="164" fontId="3" fillId="0" borderId="141" xfId="0" applyNumberFormat="1" applyFont="1" applyBorder="1" applyAlignment="1">
      <alignment horizontal="center" vertical="center"/>
    </xf>
    <xf numFmtId="164" fontId="3" fillId="0" borderId="143" xfId="0" quotePrefix="1" applyNumberFormat="1" applyFont="1" applyBorder="1" applyAlignment="1">
      <alignment horizontal="center" vertical="center"/>
    </xf>
    <xf numFmtId="164" fontId="3" fillId="0" borderId="145" xfId="0" quotePrefix="1" applyNumberFormat="1" applyFont="1" applyBorder="1" applyAlignment="1">
      <alignment horizontal="center" vertical="center"/>
    </xf>
    <xf numFmtId="0" fontId="3" fillId="0" borderId="139" xfId="0" applyFont="1" applyBorder="1" applyAlignment="1">
      <alignment horizontal="left" vertical="center"/>
    </xf>
    <xf numFmtId="0" fontId="3" fillId="0" borderId="139" xfId="0" applyFont="1" applyBorder="1" applyAlignment="1">
      <alignment horizontal="center" vertical="center"/>
    </xf>
    <xf numFmtId="0" fontId="3" fillId="0" borderId="141" xfId="0" applyFont="1" applyBorder="1" applyAlignment="1">
      <alignment horizontal="center" vertical="center"/>
    </xf>
    <xf numFmtId="0" fontId="3" fillId="0" borderId="145" xfId="0" applyFont="1" applyBorder="1" applyAlignment="1">
      <alignment horizontal="center" vertical="center"/>
    </xf>
    <xf numFmtId="164" fontId="3" fillId="0" borderId="144" xfId="0" quotePrefix="1" applyNumberFormat="1" applyFont="1" applyBorder="1" applyAlignment="1">
      <alignment horizontal="center" vertical="center"/>
    </xf>
    <xf numFmtId="0" fontId="3" fillId="0" borderId="146" xfId="0" quotePrefix="1" applyFont="1" applyBorder="1" applyAlignment="1">
      <alignment horizontal="center" vertical="center"/>
    </xf>
    <xf numFmtId="0" fontId="3" fillId="0" borderId="147" xfId="0" quotePrefix="1" applyFont="1" applyBorder="1" applyAlignment="1">
      <alignment horizontal="left" vertical="center"/>
    </xf>
    <xf numFmtId="0" fontId="3" fillId="0" borderId="148" xfId="0" quotePrefix="1" applyFont="1" applyBorder="1" applyAlignment="1">
      <alignment vertical="center"/>
    </xf>
    <xf numFmtId="0" fontId="3" fillId="0" borderId="149" xfId="0" quotePrefix="1" applyFont="1" applyBorder="1" applyAlignment="1">
      <alignment vertical="center"/>
    </xf>
    <xf numFmtId="0" fontId="3" fillId="0" borderId="147" xfId="0" applyFont="1" applyBorder="1" applyAlignment="1">
      <alignment horizontal="left" vertical="center"/>
    </xf>
    <xf numFmtId="0" fontId="3" fillId="0" borderId="148" xfId="0" applyFont="1" applyBorder="1" applyAlignment="1">
      <alignment vertical="center"/>
    </xf>
    <xf numFmtId="0" fontId="3" fillId="0" borderId="149" xfId="0" applyFont="1" applyBorder="1" applyAlignment="1">
      <alignment vertical="center"/>
    </xf>
    <xf numFmtId="0" fontId="105" fillId="0" borderId="148" xfId="0" applyFont="1" applyBorder="1" applyAlignment="1">
      <alignment horizontal="center" vertical="center"/>
    </xf>
    <xf numFmtId="0" fontId="3" fillId="0" borderId="149" xfId="0" applyFont="1" applyBorder="1" applyAlignment="1">
      <alignment horizontal="center" vertical="center"/>
    </xf>
    <xf numFmtId="0" fontId="3" fillId="0" borderId="147" xfId="0" applyFont="1" applyBorder="1" applyAlignment="1">
      <alignment horizontal="center" vertical="center"/>
    </xf>
    <xf numFmtId="0" fontId="3" fillId="0" borderId="148" xfId="0" applyFont="1" applyBorder="1" applyAlignment="1">
      <alignment horizontal="center" vertical="center"/>
    </xf>
    <xf numFmtId="0" fontId="3" fillId="0" borderId="150" xfId="0" quotePrefix="1" applyFont="1" applyBorder="1" applyAlignment="1">
      <alignment horizontal="center" vertical="center"/>
    </xf>
    <xf numFmtId="0" fontId="3" fillId="0" borderId="151" xfId="0" applyFont="1" applyBorder="1" applyAlignment="1">
      <alignment vertical="center"/>
    </xf>
    <xf numFmtId="0" fontId="3" fillId="0" borderId="152" xfId="0" applyFont="1" applyBorder="1" applyAlignment="1">
      <alignment vertical="center"/>
    </xf>
    <xf numFmtId="0" fontId="3" fillId="0" borderId="153" xfId="0" applyFont="1" applyBorder="1" applyAlignment="1">
      <alignment vertical="center"/>
    </xf>
    <xf numFmtId="0" fontId="105" fillId="0" borderId="152" xfId="0" applyFont="1" applyBorder="1" applyAlignment="1">
      <alignment horizontal="center" vertical="center"/>
    </xf>
    <xf numFmtId="0" fontId="3" fillId="0" borderId="153" xfId="0" applyFont="1" applyBorder="1" applyAlignment="1">
      <alignment horizontal="center" vertical="center"/>
    </xf>
    <xf numFmtId="0" fontId="3" fillId="0" borderId="151" xfId="0" applyFont="1" applyBorder="1" applyAlignment="1">
      <alignment horizontal="center" vertical="center"/>
    </xf>
    <xf numFmtId="0" fontId="3" fillId="0" borderId="152" xfId="0" applyFont="1" applyBorder="1" applyAlignment="1">
      <alignment horizontal="center" vertical="center"/>
    </xf>
    <xf numFmtId="0" fontId="2" fillId="0" borderId="146" xfId="0" quotePrefix="1" applyFont="1" applyBorder="1" applyAlignment="1">
      <alignment horizontal="center" vertical="center"/>
    </xf>
    <xf numFmtId="0" fontId="2" fillId="0" borderId="147" xfId="0" quotePrefix="1" applyFont="1" applyBorder="1" applyAlignment="1">
      <alignment horizontal="left" vertical="center"/>
    </xf>
    <xf numFmtId="0" fontId="12" fillId="0" borderId="148" xfId="0" applyFont="1" applyBorder="1" applyAlignment="1">
      <alignment vertical="center"/>
    </xf>
    <xf numFmtId="0" fontId="12" fillId="0" borderId="149" xfId="0" applyFont="1" applyBorder="1" applyAlignment="1">
      <alignment vertical="center"/>
    </xf>
    <xf numFmtId="0" fontId="2" fillId="0" borderId="147" xfId="0" applyFont="1" applyBorder="1" applyAlignment="1">
      <alignment horizontal="left" vertical="center"/>
    </xf>
    <xf numFmtId="0" fontId="2" fillId="0" borderId="148" xfId="0" applyFont="1" applyBorder="1" applyAlignment="1">
      <alignment vertical="center"/>
    </xf>
    <xf numFmtId="0" fontId="2" fillId="0" borderId="149" xfId="0" applyFont="1" applyBorder="1" applyAlignment="1">
      <alignment vertical="center"/>
    </xf>
    <xf numFmtId="0" fontId="2" fillId="0" borderId="149" xfId="0" applyFont="1" applyBorder="1" applyAlignment="1">
      <alignment horizontal="center" vertical="center"/>
    </xf>
    <xf numFmtId="0" fontId="2" fillId="0" borderId="147" xfId="0" applyFont="1" applyBorder="1" applyAlignment="1">
      <alignment horizontal="center" vertical="center"/>
    </xf>
    <xf numFmtId="0" fontId="2" fillId="0" borderId="148" xfId="0" applyFont="1" applyBorder="1" applyAlignment="1">
      <alignment horizontal="center" vertical="center"/>
    </xf>
    <xf numFmtId="0" fontId="2" fillId="0" borderId="150" xfId="0" quotePrefix="1" applyFont="1" applyBorder="1" applyAlignment="1">
      <alignment horizontal="center" vertical="center"/>
    </xf>
    <xf numFmtId="0" fontId="2" fillId="0" borderId="151" xfId="0" applyFont="1" applyBorder="1" applyAlignment="1">
      <alignment vertical="center"/>
    </xf>
    <xf numFmtId="0" fontId="2" fillId="0" borderId="152" xfId="0" applyFont="1" applyBorder="1" applyAlignment="1">
      <alignment vertical="center"/>
    </xf>
    <xf numFmtId="0" fontId="2" fillId="0" borderId="153" xfId="0" applyFont="1" applyBorder="1" applyAlignment="1">
      <alignment vertical="center"/>
    </xf>
    <xf numFmtId="0" fontId="2" fillId="0" borderId="153" xfId="0" applyFont="1" applyBorder="1" applyAlignment="1">
      <alignment horizontal="center" vertical="center"/>
    </xf>
    <xf numFmtId="0" fontId="2" fillId="0" borderId="151" xfId="0" applyFont="1" applyBorder="1" applyAlignment="1">
      <alignment horizontal="center" vertical="center"/>
    </xf>
    <xf numFmtId="0" fontId="2" fillId="0" borderId="152" xfId="0" applyFont="1" applyBorder="1" applyAlignment="1">
      <alignment horizontal="center" vertical="center"/>
    </xf>
    <xf numFmtId="0" fontId="3" fillId="0" borderId="148" xfId="0" quotePrefix="1" applyFont="1" applyBorder="1" applyAlignment="1">
      <alignment horizontal="left" vertical="center"/>
    </xf>
    <xf numFmtId="0" fontId="3" fillId="0" borderId="148" xfId="0" applyFont="1" applyBorder="1" applyAlignment="1">
      <alignment horizontal="left" vertical="center"/>
    </xf>
    <xf numFmtId="164" fontId="3" fillId="0" borderId="148" xfId="0" quotePrefix="1" applyNumberFormat="1" applyFont="1" applyBorder="1" applyAlignment="1">
      <alignment horizontal="left" vertical="center"/>
    </xf>
    <xf numFmtId="164" fontId="3" fillId="0" borderId="147" xfId="0" quotePrefix="1" applyNumberFormat="1" applyFont="1" applyBorder="1" applyAlignment="1">
      <alignment horizontal="center" vertical="center"/>
    </xf>
    <xf numFmtId="164" fontId="3" fillId="0" borderId="148" xfId="0" quotePrefix="1" applyNumberFormat="1" applyFont="1" applyBorder="1" applyAlignment="1">
      <alignment horizontal="center" vertical="center"/>
    </xf>
    <xf numFmtId="164" fontId="3" fillId="0" borderId="147" xfId="0" applyNumberFormat="1" applyFont="1" applyBorder="1" applyAlignment="1">
      <alignment horizontal="center" vertical="center"/>
    </xf>
    <xf numFmtId="164" fontId="3" fillId="0" borderId="148" xfId="0" applyNumberFormat="1" applyFont="1" applyBorder="1" applyAlignment="1">
      <alignment horizontal="center" vertical="center"/>
    </xf>
    <xf numFmtId="164" fontId="3" fillId="0" borderId="149" xfId="0" applyNumberFormat="1" applyFont="1" applyBorder="1" applyAlignment="1">
      <alignment horizontal="center" vertical="center"/>
    </xf>
    <xf numFmtId="0" fontId="3" fillId="0" borderId="151" xfId="0" quotePrefix="1" applyFont="1" applyBorder="1" applyAlignment="1">
      <alignment horizontal="left" vertical="center"/>
    </xf>
    <xf numFmtId="0" fontId="3" fillId="0" borderId="152" xfId="0" quotePrefix="1" applyFont="1" applyBorder="1" applyAlignment="1">
      <alignment horizontal="left" vertical="center"/>
    </xf>
    <xf numFmtId="164" fontId="3" fillId="0" borderId="152" xfId="0" quotePrefix="1" applyNumberFormat="1" applyFont="1" applyBorder="1" applyAlignment="1">
      <alignment horizontal="left" vertical="center"/>
    </xf>
    <xf numFmtId="164" fontId="3" fillId="0" borderId="153" xfId="0" quotePrefix="1" applyNumberFormat="1" applyFont="1" applyBorder="1" applyAlignment="1">
      <alignment horizontal="left" vertical="center"/>
    </xf>
    <xf numFmtId="164" fontId="3" fillId="0" borderId="151" xfId="0" quotePrefix="1" applyNumberFormat="1" applyFont="1" applyBorder="1" applyAlignment="1">
      <alignment horizontal="center" vertical="center"/>
    </xf>
    <xf numFmtId="164" fontId="3" fillId="0" borderId="153" xfId="0" quotePrefix="1" applyNumberFormat="1" applyFont="1" applyBorder="1" applyAlignment="1">
      <alignment horizontal="center" vertical="center"/>
    </xf>
    <xf numFmtId="164" fontId="3" fillId="0" borderId="151" xfId="0" applyNumberFormat="1" applyFont="1" applyBorder="1" applyAlignment="1">
      <alignment horizontal="center" vertical="center"/>
    </xf>
    <xf numFmtId="164" fontId="3" fillId="0" borderId="152" xfId="0" applyNumberFormat="1" applyFont="1" applyBorder="1" applyAlignment="1">
      <alignment horizontal="center" vertical="center"/>
    </xf>
    <xf numFmtId="164" fontId="3" fillId="0" borderId="153" xfId="0" applyNumberFormat="1" applyFont="1" applyBorder="1" applyAlignment="1">
      <alignment horizontal="center" vertical="center"/>
    </xf>
    <xf numFmtId="0" fontId="192" fillId="0" borderId="0" xfId="0" applyFont="1" applyAlignment="1">
      <alignment vertical="center"/>
    </xf>
    <xf numFmtId="0" fontId="31" fillId="0" borderId="0" xfId="0" applyFont="1" applyAlignment="1">
      <alignment vertical="center"/>
    </xf>
    <xf numFmtId="0" fontId="31" fillId="0" borderId="83" xfId="0" applyFont="1" applyBorder="1" applyAlignment="1">
      <alignment vertical="center"/>
    </xf>
    <xf numFmtId="0" fontId="161" fillId="0" borderId="0" xfId="0" applyFont="1" applyAlignment="1">
      <alignment vertical="center"/>
    </xf>
    <xf numFmtId="14" fontId="196" fillId="0" borderId="0" xfId="0" applyNumberFormat="1" applyFont="1" applyAlignment="1">
      <alignment horizontal="left" vertical="center"/>
    </xf>
    <xf numFmtId="0" fontId="3" fillId="0" borderId="166" xfId="0" applyFont="1" applyBorder="1" applyAlignment="1">
      <alignment horizontal="center" vertical="center"/>
    </xf>
    <xf numFmtId="0" fontId="3" fillId="0" borderId="167" xfId="0" applyFont="1" applyBorder="1" applyAlignment="1">
      <alignment horizontal="left" vertical="center"/>
    </xf>
    <xf numFmtId="0" fontId="3" fillId="0" borderId="168" xfId="0" applyFont="1" applyBorder="1" applyAlignment="1">
      <alignment horizontal="left" vertical="center"/>
    </xf>
    <xf numFmtId="0" fontId="3" fillId="0" borderId="167" xfId="0" quotePrefix="1" applyFont="1" applyBorder="1" applyAlignment="1">
      <alignment horizontal="right" vertical="center"/>
    </xf>
    <xf numFmtId="0" fontId="3" fillId="0" borderId="169" xfId="0" applyFont="1" applyBorder="1" applyAlignment="1">
      <alignment horizontal="right" vertical="center"/>
    </xf>
    <xf numFmtId="0" fontId="3" fillId="0" borderId="170" xfId="0" applyFont="1" applyBorder="1" applyAlignment="1">
      <alignment horizontal="center" vertical="center"/>
    </xf>
    <xf numFmtId="0" fontId="3" fillId="0" borderId="172" xfId="0" applyFont="1" applyBorder="1" applyAlignment="1">
      <alignment horizontal="left" vertical="center"/>
    </xf>
    <xf numFmtId="0" fontId="3" fillId="0" borderId="174" xfId="0" applyFont="1" applyBorder="1" applyAlignment="1">
      <alignment horizontal="center" vertical="center"/>
    </xf>
    <xf numFmtId="0" fontId="3" fillId="0" borderId="175" xfId="0" applyFont="1" applyBorder="1" applyAlignment="1">
      <alignment horizontal="left" vertical="center"/>
    </xf>
    <xf numFmtId="0" fontId="3" fillId="0" borderId="176" xfId="0" applyFont="1" applyBorder="1" applyAlignment="1">
      <alignment horizontal="left" vertical="center"/>
    </xf>
    <xf numFmtId="0" fontId="3" fillId="0" borderId="175" xfId="0" applyFont="1" applyBorder="1" applyAlignment="1">
      <alignment horizontal="right" vertical="center"/>
    </xf>
    <xf numFmtId="0" fontId="3" fillId="0" borderId="177" xfId="0" applyFont="1" applyBorder="1" applyAlignment="1">
      <alignment horizontal="right" vertical="center"/>
    </xf>
    <xf numFmtId="0" fontId="3" fillId="0" borderId="166" xfId="0" quotePrefix="1" applyFont="1" applyBorder="1" applyAlignment="1">
      <alignment horizontal="center" vertical="center"/>
    </xf>
    <xf numFmtId="0" fontId="3" fillId="0" borderId="167" xfId="0" quotePrefix="1" applyFont="1" applyBorder="1" applyAlignment="1">
      <alignment horizontal="left" vertical="center"/>
    </xf>
    <xf numFmtId="0" fontId="3" fillId="0" borderId="168" xfId="0" quotePrefix="1" applyFont="1" applyBorder="1" applyAlignment="1">
      <alignment horizontal="left" vertical="center"/>
    </xf>
    <xf numFmtId="0" fontId="3" fillId="0" borderId="169" xfId="0" applyFont="1" applyBorder="1" applyAlignment="1">
      <alignment horizontal="left" vertical="center"/>
    </xf>
    <xf numFmtId="0" fontId="3" fillId="0" borderId="167" xfId="0" quotePrefix="1" applyFont="1" applyBorder="1" applyAlignment="1">
      <alignment horizontal="center" vertical="center"/>
    </xf>
    <xf numFmtId="0" fontId="105" fillId="0" borderId="168" xfId="0" quotePrefix="1" applyFont="1" applyBorder="1" applyAlignment="1">
      <alignment horizontal="center" vertical="center"/>
    </xf>
    <xf numFmtId="0" fontId="3" fillId="0" borderId="169" xfId="0" quotePrefix="1" applyFont="1" applyBorder="1" applyAlignment="1">
      <alignment horizontal="center" vertical="center"/>
    </xf>
    <xf numFmtId="0" fontId="3" fillId="0" borderId="168" xfId="0" quotePrefix="1" applyFont="1" applyBorder="1" applyAlignment="1">
      <alignment horizontal="center" vertical="center"/>
    </xf>
    <xf numFmtId="0" fontId="3" fillId="0" borderId="170" xfId="0" quotePrefix="1" applyFont="1" applyBorder="1" applyAlignment="1">
      <alignment horizontal="center" vertical="center"/>
    </xf>
    <xf numFmtId="0" fontId="3" fillId="0" borderId="171" xfId="0" quotePrefix="1" applyFont="1" applyBorder="1" applyAlignment="1">
      <alignment horizontal="left" vertical="center"/>
    </xf>
    <xf numFmtId="0" fontId="3" fillId="0" borderId="172" xfId="0" quotePrefix="1" applyFont="1" applyBorder="1" applyAlignment="1">
      <alignment horizontal="left" vertical="center"/>
    </xf>
    <xf numFmtId="0" fontId="3" fillId="0" borderId="173" xfId="0" applyFont="1" applyBorder="1" applyAlignment="1">
      <alignment horizontal="left" vertical="center"/>
    </xf>
    <xf numFmtId="0" fontId="3" fillId="0" borderId="171" xfId="0" quotePrefix="1" applyFont="1" applyBorder="1" applyAlignment="1">
      <alignment horizontal="center" vertical="center"/>
    </xf>
    <xf numFmtId="0" fontId="105" fillId="0" borderId="172" xfId="0" quotePrefix="1" applyFont="1" applyBorder="1" applyAlignment="1">
      <alignment horizontal="center" vertical="center"/>
    </xf>
    <xf numFmtId="0" fontId="3" fillId="0" borderId="173" xfId="0" quotePrefix="1" applyFont="1" applyBorder="1" applyAlignment="1">
      <alignment horizontal="center" vertical="center"/>
    </xf>
    <xf numFmtId="0" fontId="3" fillId="0" borderId="172" xfId="0" quotePrefix="1" applyFont="1" applyBorder="1" applyAlignment="1">
      <alignment horizontal="center" vertical="center"/>
    </xf>
    <xf numFmtId="0" fontId="3" fillId="0" borderId="174" xfId="0" quotePrefix="1" applyFont="1" applyBorder="1" applyAlignment="1">
      <alignment horizontal="center" vertical="center"/>
    </xf>
    <xf numFmtId="0" fontId="3" fillId="0" borderId="177" xfId="0" applyFont="1" applyBorder="1" applyAlignment="1">
      <alignment horizontal="left" vertical="center"/>
    </xf>
    <xf numFmtId="0" fontId="3" fillId="0" borderId="175" xfId="0" quotePrefix="1" applyFont="1" applyBorder="1" applyAlignment="1">
      <alignment horizontal="left" vertical="center"/>
    </xf>
    <xf numFmtId="0" fontId="3" fillId="0" borderId="176" xfId="0" quotePrefix="1" applyFont="1" applyBorder="1" applyAlignment="1">
      <alignment horizontal="left" vertical="center"/>
    </xf>
    <xf numFmtId="0" fontId="3" fillId="0" borderId="175" xfId="0" quotePrefix="1" applyFont="1" applyBorder="1" applyAlignment="1">
      <alignment horizontal="center" vertical="center"/>
    </xf>
    <xf numFmtId="0" fontId="105" fillId="0" borderId="176" xfId="0" quotePrefix="1" applyFont="1" applyBorder="1" applyAlignment="1">
      <alignment horizontal="center" vertical="center"/>
    </xf>
    <xf numFmtId="0" fontId="3" fillId="0" borderId="177" xfId="0" quotePrefix="1" applyFont="1" applyBorder="1" applyAlignment="1">
      <alignment horizontal="center" vertical="center"/>
    </xf>
    <xf numFmtId="0" fontId="3" fillId="0" borderId="176" xfId="0" quotePrefix="1" applyFont="1" applyBorder="1" applyAlignment="1">
      <alignment horizontal="center" vertical="center"/>
    </xf>
    <xf numFmtId="0" fontId="15" fillId="21" borderId="99" xfId="0" applyFont="1" applyFill="1" applyBorder="1" applyAlignment="1">
      <alignment horizontal="center"/>
    </xf>
    <xf numFmtId="0" fontId="15" fillId="21" borderId="99" xfId="0" applyFont="1" applyFill="1" applyBorder="1" applyAlignment="1">
      <alignment horizontal="center" wrapText="1"/>
    </xf>
    <xf numFmtId="0" fontId="15" fillId="21" borderId="99" xfId="0" applyFont="1" applyFill="1" applyBorder="1" applyAlignment="1">
      <alignment horizontal="left"/>
    </xf>
    <xf numFmtId="0" fontId="15" fillId="21" borderId="99" xfId="0" applyFont="1" applyFill="1" applyBorder="1"/>
    <xf numFmtId="0" fontId="16" fillId="21" borderId="99" xfId="0" applyFont="1" applyFill="1" applyBorder="1"/>
    <xf numFmtId="0" fontId="15" fillId="21" borderId="133" xfId="0" applyFont="1" applyFill="1" applyBorder="1" applyAlignment="1">
      <alignment horizontal="center"/>
    </xf>
    <xf numFmtId="0" fontId="15" fillId="21" borderId="133" xfId="0" applyFont="1" applyFill="1" applyBorder="1" applyAlignment="1">
      <alignment horizontal="center" wrapText="1"/>
    </xf>
    <xf numFmtId="0" fontId="15" fillId="21" borderId="133" xfId="0" applyFont="1" applyFill="1" applyBorder="1" applyAlignment="1">
      <alignment horizontal="left"/>
    </xf>
    <xf numFmtId="0" fontId="15" fillId="21" borderId="133" xfId="0" applyFont="1" applyFill="1" applyBorder="1"/>
    <xf numFmtId="0" fontId="15" fillId="21" borderId="133" xfId="0" applyFont="1" applyFill="1" applyBorder="1" applyAlignment="1">
      <alignment vertical="center"/>
    </xf>
    <xf numFmtId="0" fontId="0" fillId="0" borderId="133" xfId="0" applyBorder="1" applyAlignment="1">
      <alignment horizontal="center"/>
    </xf>
    <xf numFmtId="0" fontId="0" fillId="0" borderId="133" xfId="0" applyBorder="1" applyAlignment="1">
      <alignment horizontal="center" wrapText="1"/>
    </xf>
    <xf numFmtId="0" fontId="0" fillId="0" borderId="133" xfId="0" applyBorder="1" applyAlignment="1">
      <alignment horizontal="left"/>
    </xf>
    <xf numFmtId="0" fontId="0" fillId="0" borderId="133" xfId="0" applyBorder="1"/>
    <xf numFmtId="0" fontId="0" fillId="0" borderId="133" xfId="0" applyBorder="1" applyAlignment="1">
      <alignment vertical="center"/>
    </xf>
    <xf numFmtId="0" fontId="0" fillId="0" borderId="101" xfId="0" applyBorder="1" applyAlignment="1">
      <alignment horizontal="center"/>
    </xf>
    <xf numFmtId="0" fontId="0" fillId="0" borderId="101" xfId="0" applyBorder="1" applyAlignment="1">
      <alignment horizontal="center" wrapText="1"/>
    </xf>
    <xf numFmtId="0" fontId="0" fillId="0" borderId="101" xfId="0" applyBorder="1" applyAlignment="1">
      <alignment horizontal="left"/>
    </xf>
    <xf numFmtId="0" fontId="0" fillId="0" borderId="101" xfId="0" applyBorder="1"/>
    <xf numFmtId="0" fontId="0" fillId="0" borderId="101" xfId="0" applyBorder="1" applyAlignment="1">
      <alignment vertical="center"/>
    </xf>
    <xf numFmtId="0" fontId="0" fillId="3" borderId="33" xfId="0" applyFill="1" applyBorder="1" applyAlignment="1">
      <alignment horizontal="center"/>
    </xf>
    <xf numFmtId="0" fontId="0" fillId="3" borderId="33" xfId="0" applyFill="1" applyBorder="1" applyAlignment="1">
      <alignment horizontal="center" wrapText="1"/>
    </xf>
    <xf numFmtId="0" fontId="0" fillId="3" borderId="33" xfId="0" applyFill="1" applyBorder="1"/>
    <xf numFmtId="0" fontId="0" fillId="3" borderId="33" xfId="0" applyFill="1" applyBorder="1" applyAlignment="1">
      <alignment vertical="center"/>
    </xf>
    <xf numFmtId="0" fontId="0" fillId="0" borderId="133" xfId="0" applyBorder="1" applyAlignment="1">
      <alignment horizontal="center" vertical="center"/>
    </xf>
    <xf numFmtId="0" fontId="0" fillId="0" borderId="133" xfId="0" applyBorder="1" applyAlignment="1">
      <alignment horizontal="left" vertical="center"/>
    </xf>
    <xf numFmtId="0" fontId="86" fillId="0" borderId="133" xfId="0" applyFont="1" applyBorder="1" applyAlignment="1">
      <alignment horizontal="center" vertical="center"/>
    </xf>
    <xf numFmtId="14" fontId="0" fillId="0" borderId="133" xfId="0" applyNumberFormat="1" applyBorder="1" applyAlignment="1">
      <alignment vertical="center"/>
    </xf>
    <xf numFmtId="1" fontId="32" fillId="0" borderId="154" xfId="0" quotePrefix="1" applyNumberFormat="1" applyFont="1" applyBorder="1" applyAlignment="1">
      <alignment horizontal="center" vertical="center"/>
    </xf>
    <xf numFmtId="2" fontId="32" fillId="0" borderId="155" xfId="0" applyNumberFormat="1" applyFont="1" applyBorder="1" applyAlignment="1">
      <alignment horizontal="left" vertical="center"/>
    </xf>
    <xf numFmtId="2" fontId="32" fillId="0" borderId="156" xfId="0" applyNumberFormat="1" applyFont="1" applyBorder="1" applyAlignment="1">
      <alignment horizontal="left" vertical="center"/>
    </xf>
    <xf numFmtId="2" fontId="32" fillId="0" borderId="157" xfId="0" applyNumberFormat="1" applyFont="1" applyBorder="1" applyAlignment="1">
      <alignment horizontal="left" vertical="center"/>
    </xf>
    <xf numFmtId="1" fontId="32" fillId="0" borderId="158" xfId="0" quotePrefix="1" applyNumberFormat="1" applyFont="1" applyBorder="1" applyAlignment="1">
      <alignment horizontal="center" vertical="center"/>
    </xf>
    <xf numFmtId="2" fontId="32" fillId="0" borderId="159" xfId="0" quotePrefix="1" applyNumberFormat="1" applyFont="1" applyBorder="1" applyAlignment="1">
      <alignment horizontal="left" vertical="center"/>
    </xf>
    <xf numFmtId="2" fontId="32" fillId="0" borderId="160" xfId="0" quotePrefix="1" applyNumberFormat="1" applyFont="1" applyBorder="1" applyAlignment="1">
      <alignment horizontal="left" vertical="center"/>
    </xf>
    <xf numFmtId="2" fontId="32" fillId="0" borderId="161" xfId="0" quotePrefix="1" applyNumberFormat="1" applyFont="1" applyBorder="1" applyAlignment="1">
      <alignment horizontal="left" vertical="center"/>
    </xf>
    <xf numFmtId="1" fontId="3" fillId="0" borderId="162" xfId="0" quotePrefix="1" applyNumberFormat="1" applyFont="1" applyBorder="1" applyAlignment="1">
      <alignment horizontal="center" vertical="center"/>
    </xf>
    <xf numFmtId="2" fontId="3" fillId="0" borderId="164" xfId="0" quotePrefix="1" applyNumberFormat="1" applyFont="1" applyBorder="1" applyAlignment="1">
      <alignment horizontal="left" vertical="center"/>
    </xf>
    <xf numFmtId="2" fontId="3" fillId="0" borderId="164" xfId="0" applyNumberFormat="1" applyFont="1" applyBorder="1" applyAlignment="1">
      <alignment horizontal="left" vertical="center"/>
    </xf>
    <xf numFmtId="2" fontId="32" fillId="0" borderId="155" xfId="0" applyNumberFormat="1" applyFont="1" applyBorder="1" applyAlignment="1">
      <alignment horizontal="centerContinuous" vertical="center"/>
    </xf>
    <xf numFmtId="2" fontId="32" fillId="0" borderId="157" xfId="0" applyNumberFormat="1" applyFont="1" applyBorder="1" applyAlignment="1">
      <alignment horizontal="centerContinuous" vertical="center"/>
    </xf>
    <xf numFmtId="2" fontId="32" fillId="0" borderId="156" xfId="0" applyNumberFormat="1" applyFont="1" applyBorder="1" applyAlignment="1">
      <alignment horizontal="centerContinuous" vertical="center"/>
    </xf>
    <xf numFmtId="2" fontId="32" fillId="0" borderId="159" xfId="0" applyNumberFormat="1" applyFont="1" applyBorder="1" applyAlignment="1">
      <alignment horizontal="centerContinuous" vertical="center"/>
    </xf>
    <xf numFmtId="2" fontId="32" fillId="0" borderId="161" xfId="0" applyNumberFormat="1" applyFont="1" applyBorder="1" applyAlignment="1">
      <alignment horizontal="centerContinuous" vertical="center"/>
    </xf>
    <xf numFmtId="2" fontId="32" fillId="0" borderId="160" xfId="0" applyNumberFormat="1" applyFont="1" applyBorder="1" applyAlignment="1">
      <alignment horizontal="centerContinuous" vertical="center"/>
    </xf>
    <xf numFmtId="2" fontId="3" fillId="0" borderId="163" xfId="0" applyNumberFormat="1" applyFont="1" applyBorder="1" applyAlignment="1">
      <alignment horizontal="centerContinuous" vertical="center"/>
    </xf>
    <xf numFmtId="2" fontId="3" fillId="0" borderId="165" xfId="0" applyNumberFormat="1" applyFont="1" applyBorder="1" applyAlignment="1">
      <alignment horizontal="centerContinuous" vertical="center"/>
    </xf>
    <xf numFmtId="2" fontId="3" fillId="0" borderId="164" xfId="0" applyNumberFormat="1" applyFont="1" applyBorder="1" applyAlignment="1">
      <alignment horizontal="centerContinuous" vertical="center"/>
    </xf>
    <xf numFmtId="14" fontId="0" fillId="0" borderId="133" xfId="0" applyNumberFormat="1" applyBorder="1"/>
    <xf numFmtId="0" fontId="28" fillId="0" borderId="0" xfId="0" applyFont="1" applyAlignment="1">
      <alignment horizontal="right" vertical="center" wrapText="1"/>
    </xf>
    <xf numFmtId="14" fontId="0" fillId="0" borderId="27" xfId="0" quotePrefix="1" applyNumberFormat="1" applyBorder="1" applyAlignment="1">
      <alignment horizontal="center" vertical="center"/>
    </xf>
    <xf numFmtId="0" fontId="198" fillId="0" borderId="27" xfId="1" applyFont="1" applyBorder="1" applyAlignment="1">
      <alignment horizontal="justify" vertical="center" wrapText="1"/>
    </xf>
    <xf numFmtId="0" fontId="198" fillId="0" borderId="27" xfId="1" applyFont="1" applyFill="1" applyBorder="1" applyAlignment="1">
      <alignment horizontal="justify" vertical="center" wrapText="1"/>
    </xf>
    <xf numFmtId="0" fontId="198" fillId="0" borderId="0" xfId="1" applyFont="1" applyAlignment="1">
      <alignment horizontal="justify" vertical="center"/>
    </xf>
    <xf numFmtId="0" fontId="143" fillId="0" borderId="27" xfId="0" applyFont="1" applyBorder="1" applyAlignment="1">
      <alignment horizontal="justify" vertical="center" wrapText="1"/>
    </xf>
    <xf numFmtId="0" fontId="199" fillId="0" borderId="27" xfId="1" applyFont="1" applyBorder="1" applyAlignment="1">
      <alignment horizontal="justify" vertical="center" wrapText="1"/>
    </xf>
    <xf numFmtId="0" fontId="50" fillId="0" borderId="27" xfId="0" applyFont="1" applyBorder="1" applyAlignment="1">
      <alignment horizontal="justify" vertical="center" wrapText="1"/>
    </xf>
    <xf numFmtId="0" fontId="3" fillId="0" borderId="27" xfId="0" applyFont="1" applyBorder="1" applyAlignment="1">
      <alignment horizontal="justify" vertical="center" wrapText="1"/>
    </xf>
    <xf numFmtId="0" fontId="50" fillId="0" borderId="27" xfId="1" applyFont="1" applyFill="1" applyBorder="1" applyAlignment="1">
      <alignment horizontal="justify" vertical="center" wrapText="1"/>
    </xf>
    <xf numFmtId="0" fontId="3" fillId="0" borderId="27" xfId="1" applyFont="1" applyBorder="1" applyAlignment="1">
      <alignment horizontal="justify" vertical="center" wrapText="1"/>
    </xf>
    <xf numFmtId="0" fontId="178" fillId="0" borderId="27" xfId="1" applyFont="1" applyBorder="1" applyAlignment="1">
      <alignment horizontal="justify" vertical="center" wrapText="1"/>
    </xf>
    <xf numFmtId="0" fontId="3" fillId="0" borderId="0" xfId="0" applyFont="1" applyAlignment="1">
      <alignment horizontal="justify" vertical="center"/>
    </xf>
    <xf numFmtId="0" fontId="99" fillId="0" borderId="0" xfId="0" applyFont="1" applyAlignment="1">
      <alignment horizontal="centerContinuous" vertical="center"/>
    </xf>
    <xf numFmtId="0" fontId="16" fillId="3" borderId="28" xfId="0" applyFont="1" applyFill="1" applyBorder="1" applyAlignment="1">
      <alignment horizontal="center" vertical="center" wrapText="1"/>
    </xf>
    <xf numFmtId="0" fontId="0" fillId="0" borderId="170" xfId="0" applyBorder="1"/>
    <xf numFmtId="0" fontId="162" fillId="0" borderId="0" xfId="0" applyFont="1" applyAlignment="1">
      <alignment horizontal="centerContinuous"/>
    </xf>
    <xf numFmtId="0" fontId="12" fillId="0" borderId="170" xfId="0" applyFont="1" applyBorder="1"/>
    <xf numFmtId="14" fontId="12" fillId="0" borderId="170" xfId="0" applyNumberFormat="1" applyFont="1" applyBorder="1"/>
    <xf numFmtId="0" fontId="12" fillId="0" borderId="174" xfId="0" applyFont="1" applyBorder="1"/>
    <xf numFmtId="14" fontId="12" fillId="0" borderId="174" xfId="0" applyNumberFormat="1" applyFont="1" applyBorder="1"/>
    <xf numFmtId="0" fontId="13" fillId="0" borderId="27" xfId="0" applyFont="1" applyBorder="1" applyAlignment="1">
      <alignment horizontal="center" vertical="center"/>
    </xf>
    <xf numFmtId="0" fontId="3" fillId="0" borderId="102" xfId="0" applyFont="1" applyBorder="1" applyAlignment="1">
      <alignment horizontal="centerContinuous" vertical="center" wrapText="1"/>
    </xf>
    <xf numFmtId="0" fontId="3" fillId="0" borderId="109" xfId="0" applyFont="1" applyBorder="1" applyAlignment="1">
      <alignment horizontal="left" vertical="center"/>
    </xf>
    <xf numFmtId="0" fontId="3" fillId="0" borderId="110" xfId="0" applyFont="1" applyBorder="1" applyAlignment="1">
      <alignment horizontal="centerContinuous" vertical="center" wrapText="1"/>
    </xf>
    <xf numFmtId="0" fontId="3" fillId="0" borderId="111" xfId="0" applyFont="1" applyBorder="1" applyAlignment="1">
      <alignment horizontal="centerContinuous" vertical="center" wrapText="1"/>
    </xf>
    <xf numFmtId="0" fontId="3" fillId="0" borderId="133" xfId="0" applyFont="1" applyBorder="1" applyAlignment="1">
      <alignment horizontal="centerContinuous" vertical="center" wrapText="1"/>
    </xf>
    <xf numFmtId="0" fontId="3" fillId="0" borderId="112" xfId="0" applyFont="1" applyBorder="1" applyAlignment="1">
      <alignment horizontal="left" vertical="center"/>
    </xf>
    <xf numFmtId="0" fontId="3" fillId="0" borderId="113" xfId="0" applyFont="1" applyBorder="1" applyAlignment="1">
      <alignment horizontal="centerContinuous" vertical="center" wrapText="1"/>
    </xf>
    <xf numFmtId="0" fontId="3" fillId="0" borderId="178" xfId="0" applyFont="1" applyBorder="1" applyAlignment="1">
      <alignment horizontal="centerContinuous" vertical="center" wrapText="1"/>
    </xf>
    <xf numFmtId="0" fontId="3" fillId="0" borderId="101" xfId="0" applyFont="1" applyBorder="1" applyAlignment="1">
      <alignment horizontal="centerContinuous" vertical="center" wrapText="1"/>
    </xf>
    <xf numFmtId="0" fontId="3" fillId="0" borderId="179" xfId="0" applyFont="1" applyBorder="1" applyAlignment="1">
      <alignment horizontal="left" vertical="center"/>
    </xf>
    <xf numFmtId="0" fontId="3" fillId="0" borderId="180" xfId="0" applyFont="1" applyBorder="1" applyAlignment="1">
      <alignment horizontal="centerContinuous" vertical="center" wrapText="1"/>
    </xf>
    <xf numFmtId="0" fontId="3" fillId="0" borderId="181" xfId="0" applyFont="1" applyBorder="1" applyAlignment="1">
      <alignment horizontal="centerContinuous" vertical="center" wrapText="1"/>
    </xf>
    <xf numFmtId="0" fontId="3" fillId="0" borderId="34" xfId="0" quotePrefix="1" applyFont="1" applyBorder="1" applyAlignment="1">
      <alignment horizontal="centerContinuous" vertical="center" wrapText="1"/>
    </xf>
    <xf numFmtId="0" fontId="3" fillId="0" borderId="27" xfId="0" applyFont="1" applyBorder="1" applyAlignment="1">
      <alignment horizontal="centerContinuous" vertical="center" wrapText="1"/>
    </xf>
    <xf numFmtId="0" fontId="3" fillId="0" borderId="30" xfId="0" applyFont="1" applyBorder="1" applyAlignment="1">
      <alignment horizontal="left" vertical="center"/>
    </xf>
    <xf numFmtId="0" fontId="3" fillId="0" borderId="33" xfId="0" applyFont="1" applyBorder="1" applyAlignment="1">
      <alignment horizontal="centerContinuous" vertical="center" wrapText="1"/>
    </xf>
    <xf numFmtId="0" fontId="3" fillId="0" borderId="32" xfId="0" applyFont="1" applyBorder="1" applyAlignment="1">
      <alignment horizontal="centerContinuous" vertical="center" wrapText="1"/>
    </xf>
    <xf numFmtId="0" fontId="3" fillId="0" borderId="27" xfId="0" quotePrefix="1" applyFont="1" applyBorder="1" applyAlignment="1">
      <alignment horizontal="centerContinuous" vertical="center" wrapText="1"/>
    </xf>
    <xf numFmtId="0" fontId="3" fillId="0" borderId="0" xfId="0" quotePrefix="1" applyFont="1" applyAlignment="1">
      <alignment horizontal="centerContinuous" vertical="center" wrapText="1"/>
    </xf>
    <xf numFmtId="16" fontId="3" fillId="0" borderId="34" xfId="0" applyNumberFormat="1" applyFont="1" applyBorder="1" applyAlignment="1">
      <alignment horizontal="centerContinuous" vertical="center" wrapText="1"/>
    </xf>
    <xf numFmtId="0" fontId="3" fillId="0" borderId="133" xfId="0" quotePrefix="1" applyFont="1" applyBorder="1" applyAlignment="1">
      <alignment horizontal="centerContinuous" vertical="center" wrapText="1"/>
    </xf>
    <xf numFmtId="0" fontId="16" fillId="0" borderId="133" xfId="0" applyFont="1" applyBorder="1" applyAlignment="1">
      <alignment horizontal="centerContinuous" vertical="center" wrapText="1"/>
    </xf>
    <xf numFmtId="0" fontId="16" fillId="0" borderId="112" xfId="0" applyFont="1" applyBorder="1" applyAlignment="1">
      <alignment horizontal="left" vertical="center"/>
    </xf>
    <xf numFmtId="0" fontId="16" fillId="0" borderId="113" xfId="0" applyFont="1" applyBorder="1" applyAlignment="1">
      <alignment horizontal="centerContinuous" vertical="center" wrapText="1"/>
    </xf>
    <xf numFmtId="0" fontId="16" fillId="0" borderId="178" xfId="0" applyFont="1" applyBorder="1" applyAlignment="1">
      <alignment horizontal="centerContinuous" vertical="center" wrapText="1"/>
    </xf>
    <xf numFmtId="0" fontId="3" fillId="0" borderId="109" xfId="0" quotePrefix="1" applyFont="1" applyBorder="1" applyAlignment="1">
      <alignment horizontal="left" vertical="center"/>
    </xf>
    <xf numFmtId="0" fontId="3" fillId="0" borderId="112" xfId="0" quotePrefix="1" applyFont="1" applyBorder="1" applyAlignment="1">
      <alignment horizontal="left" vertical="center"/>
    </xf>
    <xf numFmtId="0" fontId="3" fillId="0" borderId="179" xfId="0" quotePrefix="1" applyFont="1" applyBorder="1" applyAlignment="1">
      <alignment horizontal="left" vertical="center"/>
    </xf>
    <xf numFmtId="0" fontId="32" fillId="0" borderId="133" xfId="0" applyFont="1" applyBorder="1" applyAlignment="1">
      <alignment horizontal="centerContinuous" vertical="center" wrapText="1"/>
    </xf>
    <xf numFmtId="0" fontId="32" fillId="0" borderId="112" xfId="0" quotePrefix="1" applyFont="1" applyBorder="1" applyAlignment="1">
      <alignment horizontal="left" vertical="center"/>
    </xf>
    <xf numFmtId="0" fontId="32" fillId="0" borderId="113" xfId="0" applyFont="1" applyBorder="1" applyAlignment="1">
      <alignment horizontal="centerContinuous" vertical="center" wrapText="1"/>
    </xf>
    <xf numFmtId="0" fontId="32" fillId="0" borderId="178" xfId="0" applyFont="1" applyBorder="1" applyAlignment="1">
      <alignment horizontal="centerContinuous" vertical="center" wrapText="1"/>
    </xf>
    <xf numFmtId="0" fontId="16" fillId="0" borderId="102" xfId="0" applyFont="1" applyBorder="1" applyAlignment="1">
      <alignment horizontal="centerContinuous" vertical="center" wrapText="1"/>
    </xf>
    <xf numFmtId="0" fontId="16" fillId="0" borderId="109" xfId="0" applyFont="1" applyBorder="1" applyAlignment="1">
      <alignment horizontal="left" vertical="center"/>
    </xf>
    <xf numFmtId="0" fontId="16" fillId="0" borderId="110" xfId="0" applyFont="1" applyBorder="1" applyAlignment="1">
      <alignment horizontal="centerContinuous" vertical="center" wrapText="1"/>
    </xf>
    <xf numFmtId="0" fontId="16" fillId="0" borderId="111" xfId="0" applyFont="1" applyBorder="1" applyAlignment="1">
      <alignment horizontal="centerContinuous" vertical="center" wrapText="1"/>
    </xf>
    <xf numFmtId="0" fontId="3" fillId="0" borderId="101" xfId="0" quotePrefix="1" applyFont="1" applyBorder="1" applyAlignment="1">
      <alignment horizontal="centerContinuous" vertical="center" wrapText="1"/>
    </xf>
    <xf numFmtId="0" fontId="3" fillId="0" borderId="66" xfId="0" quotePrefix="1" applyFont="1" applyBorder="1" applyAlignment="1">
      <alignment horizontal="left" vertical="center"/>
    </xf>
    <xf numFmtId="0" fontId="2" fillId="3" borderId="27" xfId="0" applyFont="1" applyFill="1" applyBorder="1" applyAlignment="1">
      <alignment horizontal="centerContinuous" vertical="center" wrapText="1"/>
    </xf>
    <xf numFmtId="0" fontId="2" fillId="3" borderId="30" xfId="0" applyFont="1" applyFill="1" applyBorder="1" applyAlignment="1">
      <alignment horizontal="centerContinuous" vertical="center"/>
    </xf>
    <xf numFmtId="0" fontId="2" fillId="3" borderId="33" xfId="0" applyFont="1" applyFill="1" applyBorder="1" applyAlignment="1">
      <alignment horizontal="centerContinuous" vertical="center" wrapText="1"/>
    </xf>
    <xf numFmtId="0" fontId="2" fillId="3" borderId="32" xfId="0" applyFont="1" applyFill="1" applyBorder="1" applyAlignment="1">
      <alignment horizontal="centerContinuous" vertical="center" wrapText="1"/>
    </xf>
    <xf numFmtId="14" fontId="12" fillId="0" borderId="166" xfId="0" applyNumberFormat="1" applyFont="1" applyBorder="1" applyAlignment="1">
      <alignment horizontal="center" vertical="center" wrapText="1"/>
    </xf>
    <xf numFmtId="14" fontId="12" fillId="0" borderId="170" xfId="0" applyNumberFormat="1" applyFont="1" applyBorder="1" applyAlignment="1">
      <alignment horizontal="center" vertical="center" wrapText="1"/>
    </xf>
    <xf numFmtId="14" fontId="12" fillId="0" borderId="174" xfId="0" applyNumberFormat="1" applyFont="1" applyBorder="1" applyAlignment="1">
      <alignment horizontal="center" vertical="center" wrapText="1"/>
    </xf>
    <xf numFmtId="0" fontId="3" fillId="3" borderId="34" xfId="0" applyFont="1" applyFill="1" applyBorder="1" applyAlignment="1">
      <alignment horizontal="centerContinuous" vertical="center" wrapText="1"/>
    </xf>
    <xf numFmtId="0" fontId="3" fillId="3" borderId="66" xfId="0" applyFont="1" applyFill="1" applyBorder="1" applyAlignment="1">
      <alignment horizontal="centerContinuous" vertical="center"/>
    </xf>
    <xf numFmtId="0" fontId="3" fillId="3" borderId="29" xfId="0" applyFont="1" applyFill="1" applyBorder="1" applyAlignment="1">
      <alignment horizontal="centerContinuous" vertical="center" wrapText="1"/>
    </xf>
    <xf numFmtId="0" fontId="3" fillId="3" borderId="67" xfId="0" applyFont="1" applyFill="1" applyBorder="1" applyAlignment="1">
      <alignment horizontal="centerContinuous" vertical="center" wrapText="1"/>
    </xf>
    <xf numFmtId="0" fontId="3" fillId="3" borderId="30" xfId="0" applyFont="1" applyFill="1" applyBorder="1" applyAlignment="1">
      <alignment horizontal="centerContinuous" vertical="center" wrapText="1"/>
    </xf>
    <xf numFmtId="0" fontId="3" fillId="3" borderId="66" xfId="0" applyFont="1" applyFill="1" applyBorder="1" applyAlignment="1">
      <alignment horizontal="centerContinuous" vertical="center" wrapText="1"/>
    </xf>
    <xf numFmtId="0" fontId="3" fillId="3" borderId="66" xfId="0" applyFont="1" applyFill="1" applyBorder="1" applyAlignment="1">
      <alignment horizontal="center" vertical="center" wrapText="1"/>
    </xf>
    <xf numFmtId="0" fontId="0" fillId="3" borderId="29" xfId="0" applyFill="1" applyBorder="1" applyAlignment="1">
      <alignment horizontal="center" vertical="center" wrapText="1"/>
    </xf>
    <xf numFmtId="0" fontId="0" fillId="3" borderId="67" xfId="0" applyFill="1" applyBorder="1" applyAlignment="1">
      <alignment horizontal="center" vertical="center" wrapText="1"/>
    </xf>
    <xf numFmtId="0" fontId="50" fillId="0" borderId="27" xfId="0" applyFont="1" applyBorder="1" applyAlignment="1">
      <alignment horizontal="left" vertical="center" indent="1"/>
    </xf>
    <xf numFmtId="0" fontId="3" fillId="0" borderId="67" xfId="0" applyFont="1" applyBorder="1" applyAlignment="1">
      <alignment horizontal="left" vertical="center" indent="1"/>
    </xf>
    <xf numFmtId="176" fontId="3" fillId="0" borderId="30" xfId="0" applyNumberFormat="1" applyFont="1" applyBorder="1" applyAlignment="1">
      <alignment vertical="center"/>
    </xf>
    <xf numFmtId="176" fontId="3" fillId="0" borderId="32" xfId="0" applyNumberFormat="1" applyFont="1" applyBorder="1" applyAlignment="1">
      <alignment vertical="center"/>
    </xf>
    <xf numFmtId="0" fontId="50" fillId="0" borderId="0" xfId="0" applyFont="1" applyAlignment="1">
      <alignment horizontal="left" vertical="center" indent="1"/>
    </xf>
    <xf numFmtId="176" fontId="3" fillId="0" borderId="0" xfId="0" applyNumberFormat="1" applyFont="1" applyAlignment="1">
      <alignment vertical="center"/>
    </xf>
    <xf numFmtId="176" fontId="3" fillId="0" borderId="0" xfId="0" applyNumberFormat="1" applyFont="1" applyAlignment="1">
      <alignment horizontal="right" vertical="center"/>
    </xf>
    <xf numFmtId="0" fontId="31" fillId="0" borderId="0" xfId="0" quotePrefix="1" applyFont="1" applyAlignment="1">
      <alignment horizontal="left" vertical="center"/>
    </xf>
    <xf numFmtId="0" fontId="31" fillId="0" borderId="82" xfId="0" applyFont="1" applyBorder="1" applyAlignment="1">
      <alignment vertical="center"/>
    </xf>
    <xf numFmtId="1" fontId="3" fillId="0" borderId="171" xfId="0" applyNumberFormat="1" applyFont="1" applyBorder="1" applyAlignment="1">
      <alignment horizontal="center" vertical="center"/>
    </xf>
    <xf numFmtId="1" fontId="29" fillId="3" borderId="30" xfId="0" applyNumberFormat="1" applyFont="1" applyFill="1" applyBorder="1" applyAlignment="1">
      <alignment horizontal="center" vertical="center"/>
    </xf>
    <xf numFmtId="1" fontId="3" fillId="0" borderId="170" xfId="0" applyNumberFormat="1" applyFont="1" applyBorder="1" applyAlignment="1">
      <alignment horizontal="center" vertical="center"/>
    </xf>
    <xf numFmtId="1" fontId="16" fillId="2" borderId="27" xfId="0" applyNumberFormat="1" applyFont="1" applyFill="1" applyBorder="1" applyAlignment="1">
      <alignment horizontal="center" vertical="center" wrapText="1"/>
    </xf>
    <xf numFmtId="0" fontId="184" fillId="6" borderId="30" xfId="0" applyFont="1" applyFill="1" applyBorder="1" applyAlignment="1">
      <alignment horizontal="centerContinuous" vertical="center"/>
    </xf>
    <xf numFmtId="0" fontId="184" fillId="6" borderId="27" xfId="0" applyFont="1" applyFill="1" applyBorder="1" applyAlignment="1">
      <alignment horizontal="centerContinuous" vertical="center"/>
    </xf>
    <xf numFmtId="0" fontId="184" fillId="6" borderId="27" xfId="0" applyFont="1" applyFill="1" applyBorder="1" applyAlignment="1">
      <alignment horizontal="center" vertical="center" wrapText="1"/>
    </xf>
    <xf numFmtId="0" fontId="184" fillId="6" borderId="32" xfId="0" applyFont="1" applyFill="1" applyBorder="1" applyAlignment="1">
      <alignment horizontal="center" vertical="center" wrapText="1"/>
    </xf>
    <xf numFmtId="0" fontId="3" fillId="0" borderId="82" xfId="0" applyFont="1" applyBorder="1" applyAlignment="1">
      <alignment horizontal="center" vertical="center" wrapText="1"/>
    </xf>
    <xf numFmtId="0" fontId="112" fillId="0" borderId="29" xfId="0" applyFont="1" applyBorder="1" applyAlignment="1">
      <alignment horizontal="left" vertical="center"/>
    </xf>
    <xf numFmtId="0" fontId="35" fillId="0" borderId="29" xfId="0" applyFont="1" applyBorder="1" applyAlignment="1">
      <alignment horizontal="center" vertical="center"/>
    </xf>
    <xf numFmtId="0" fontId="75" fillId="3" borderId="30" xfId="0" applyFont="1" applyFill="1" applyBorder="1" applyAlignment="1">
      <alignment horizontal="centerContinuous" vertical="center" wrapText="1"/>
    </xf>
    <xf numFmtId="0" fontId="75" fillId="3" borderId="33" xfId="0" applyFont="1" applyFill="1" applyBorder="1" applyAlignment="1">
      <alignment horizontal="centerContinuous" vertical="center" wrapText="1"/>
    </xf>
    <xf numFmtId="0" fontId="75" fillId="3" borderId="32" xfId="0" applyFont="1" applyFill="1" applyBorder="1" applyAlignment="1">
      <alignment horizontal="centerContinuous" vertical="center" wrapText="1"/>
    </xf>
    <xf numFmtId="0" fontId="35" fillId="0" borderId="0" xfId="0" applyFont="1" applyAlignment="1">
      <alignment horizontal="center" vertical="center"/>
    </xf>
    <xf numFmtId="0" fontId="35" fillId="0" borderId="83" xfId="0" applyFont="1" applyBorder="1" applyAlignment="1">
      <alignment horizontal="center" vertical="center"/>
    </xf>
    <xf numFmtId="0" fontId="0" fillId="16" borderId="182" xfId="0" applyFill="1" applyBorder="1" applyAlignment="1">
      <alignment vertical="center"/>
    </xf>
    <xf numFmtId="0" fontId="16" fillId="0" borderId="35" xfId="0" applyFont="1" applyBorder="1" applyAlignment="1" applyProtection="1">
      <alignment vertical="center"/>
      <protection locked="0"/>
    </xf>
    <xf numFmtId="0" fontId="16" fillId="0" borderId="28" xfId="0" applyFont="1" applyBorder="1" applyAlignment="1" applyProtection="1">
      <alignment vertical="center"/>
      <protection locked="0"/>
    </xf>
    <xf numFmtId="0" fontId="16" fillId="0" borderId="28" xfId="0" applyFont="1" applyBorder="1" applyAlignment="1">
      <alignment vertical="center"/>
    </xf>
    <xf numFmtId="0" fontId="16" fillId="0" borderId="35" xfId="0" applyFont="1" applyBorder="1" applyAlignment="1">
      <alignment vertical="center"/>
    </xf>
    <xf numFmtId="4" fontId="3" fillId="14" borderId="133" xfId="0" applyNumberFormat="1" applyFont="1" applyFill="1" applyBorder="1" applyAlignment="1">
      <alignment horizontal="center" vertical="center"/>
    </xf>
    <xf numFmtId="0" fontId="14" fillId="0" borderId="27" xfId="0" applyFont="1" applyBorder="1" applyAlignment="1">
      <alignment horizontal="center" vertical="justify" wrapText="1"/>
    </xf>
    <xf numFmtId="0" fontId="0" fillId="0" borderId="27" xfId="0" applyBorder="1" applyAlignment="1">
      <alignment horizontal="center" vertical="center"/>
    </xf>
    <xf numFmtId="0" fontId="181" fillId="3" borderId="30" xfId="0" applyFont="1" applyFill="1" applyBorder="1" applyAlignment="1">
      <alignment horizontal="centerContinuous" vertical="center"/>
    </xf>
    <xf numFmtId="0" fontId="181" fillId="3" borderId="33" xfId="0" applyFont="1" applyFill="1" applyBorder="1" applyAlignment="1">
      <alignment horizontal="centerContinuous" vertical="center"/>
    </xf>
    <xf numFmtId="0" fontId="181" fillId="3" borderId="32" xfId="0" applyFont="1" applyFill="1" applyBorder="1" applyAlignment="1">
      <alignment horizontal="centerContinuous" vertical="center"/>
    </xf>
    <xf numFmtId="4" fontId="181" fillId="3" borderId="27" xfId="0" applyNumberFormat="1" applyFont="1" applyFill="1" applyBorder="1" applyAlignment="1">
      <alignment horizontal="center" vertical="center" wrapText="1"/>
    </xf>
    <xf numFmtId="0" fontId="4" fillId="18" borderId="30" xfId="0" applyFont="1" applyFill="1" applyBorder="1" applyAlignment="1">
      <alignment horizontal="centerContinuous" vertical="center"/>
    </xf>
    <xf numFmtId="0" fontId="4" fillId="18" borderId="33" xfId="0" applyFont="1" applyFill="1" applyBorder="1" applyAlignment="1">
      <alignment horizontal="centerContinuous" vertical="center"/>
    </xf>
    <xf numFmtId="0" fontId="4" fillId="18" borderId="32" xfId="0" applyFont="1" applyFill="1" applyBorder="1" applyAlignment="1">
      <alignment horizontal="centerContinuous" vertical="center"/>
    </xf>
    <xf numFmtId="0" fontId="3" fillId="41" borderId="0" xfId="0" applyFont="1" applyFill="1" applyAlignment="1">
      <alignment horizontal="center" vertical="center"/>
    </xf>
    <xf numFmtId="0" fontId="4" fillId="18" borderId="34" xfId="0" applyFont="1" applyFill="1" applyBorder="1" applyAlignment="1">
      <alignment horizontal="center" vertical="center" wrapText="1"/>
    </xf>
    <xf numFmtId="167" fontId="181" fillId="18" borderId="27" xfId="0" applyNumberFormat="1" applyFont="1" applyFill="1" applyBorder="1" applyAlignment="1">
      <alignment horizontal="center" vertical="center" wrapText="1"/>
    </xf>
    <xf numFmtId="0" fontId="169" fillId="0" borderId="0" xfId="0" applyFont="1" applyAlignment="1">
      <alignment horizontal="left" vertical="center"/>
    </xf>
    <xf numFmtId="0" fontId="0" fillId="0" borderId="0" xfId="0" applyAlignment="1">
      <alignment horizontal="justify" vertical="center"/>
    </xf>
    <xf numFmtId="0" fontId="181" fillId="3" borderId="27" xfId="0" applyFont="1" applyFill="1" applyBorder="1" applyAlignment="1">
      <alignment horizontal="center" vertical="center" wrapText="1"/>
    </xf>
    <xf numFmtId="0" fontId="181" fillId="6" borderId="27" xfId="0" applyFont="1" applyFill="1" applyBorder="1" applyAlignment="1">
      <alignment horizontal="center" vertical="center" wrapText="1"/>
    </xf>
    <xf numFmtId="0" fontId="0" fillId="0" borderId="99" xfId="0" applyBorder="1" applyAlignment="1">
      <alignment horizontal="justify" vertical="center"/>
    </xf>
    <xf numFmtId="0" fontId="3" fillId="0" borderId="27" xfId="0" applyFont="1" applyBorder="1" applyAlignment="1">
      <alignment horizontal="left" vertical="center" wrapText="1"/>
    </xf>
    <xf numFmtId="0" fontId="16" fillId="0" borderId="166" xfId="0" applyFont="1" applyBorder="1" applyAlignment="1">
      <alignment horizontal="center" vertical="center"/>
    </xf>
    <xf numFmtId="0" fontId="3" fillId="0" borderId="35" xfId="0" applyFont="1" applyBorder="1" applyAlignment="1">
      <alignment horizontal="center" vertical="center"/>
    </xf>
    <xf numFmtId="0" fontId="12" fillId="0" borderId="28" xfId="0" applyFont="1" applyBorder="1" applyAlignment="1">
      <alignment horizontal="center" vertical="center"/>
    </xf>
    <xf numFmtId="0" fontId="3" fillId="0" borderId="0" xfId="0" applyFont="1" applyAlignment="1">
      <alignment horizontal="center" vertical="center"/>
    </xf>
    <xf numFmtId="0" fontId="0" fillId="0" borderId="0" xfId="0" applyAlignment="1">
      <alignment horizontal="justify" vertical="center" wrapText="1"/>
    </xf>
    <xf numFmtId="0" fontId="52" fillId="0" borderId="0" xfId="0" applyFont="1" applyAlignment="1">
      <alignment horizontal="left" vertical="center"/>
    </xf>
    <xf numFmtId="0" fontId="0" fillId="0" borderId="0" xfId="0" applyNumberFormat="1" applyAlignment="1">
      <alignment vertical="center"/>
    </xf>
    <xf numFmtId="0" fontId="161" fillId="0" borderId="0" xfId="0" applyFont="1" applyFill="1" applyAlignment="1">
      <alignment vertical="center"/>
    </xf>
    <xf numFmtId="0" fontId="31" fillId="0" borderId="0" xfId="0" applyFont="1" applyFill="1" applyAlignment="1">
      <alignment horizontal="right" vertical="center"/>
    </xf>
    <xf numFmtId="0" fontId="31" fillId="0" borderId="0" xfId="0" applyFont="1" applyFill="1" applyAlignment="1">
      <alignment horizontal="left" vertical="center"/>
    </xf>
    <xf numFmtId="0" fontId="31" fillId="0" borderId="0" xfId="0" applyFont="1" applyFill="1" applyAlignment="1">
      <alignment vertical="center"/>
    </xf>
    <xf numFmtId="0" fontId="161" fillId="0" borderId="0" xfId="0" applyFont="1" applyFill="1" applyAlignment="1">
      <alignment horizontal="left" vertical="center"/>
    </xf>
    <xf numFmtId="0" fontId="53" fillId="0" borderId="0" xfId="0" applyFont="1" applyFill="1" applyAlignment="1">
      <alignment horizontal="left" vertical="center"/>
    </xf>
    <xf numFmtId="0" fontId="160" fillId="0" borderId="0" xfId="0" applyFont="1" applyFill="1" applyAlignment="1">
      <alignment horizontal="left" vertical="center"/>
    </xf>
    <xf numFmtId="0" fontId="58" fillId="0" borderId="0" xfId="0" applyFont="1" applyFill="1" applyAlignment="1">
      <alignment horizontal="right" vertical="center"/>
    </xf>
    <xf numFmtId="0" fontId="36" fillId="0" borderId="0" xfId="0" applyFont="1" applyFill="1" applyAlignment="1">
      <alignment horizontal="left" vertical="center"/>
    </xf>
    <xf numFmtId="0" fontId="58" fillId="0" borderId="0" xfId="0" applyFont="1" applyFill="1" applyAlignment="1">
      <alignment horizontal="left" vertical="center"/>
    </xf>
    <xf numFmtId="0" fontId="55" fillId="0" borderId="0" xfId="0" applyFont="1" applyFill="1" applyAlignment="1">
      <alignment horizontal="left" vertical="center"/>
    </xf>
    <xf numFmtId="0" fontId="55" fillId="0" borderId="0" xfId="0" quotePrefix="1" applyFont="1" applyFill="1" applyAlignment="1">
      <alignment horizontal="left" vertical="center"/>
    </xf>
    <xf numFmtId="0" fontId="36" fillId="0" borderId="0" xfId="0" applyFont="1" applyFill="1" applyAlignment="1">
      <alignment horizontal="left" vertical="center" wrapText="1"/>
    </xf>
    <xf numFmtId="0" fontId="55" fillId="0" borderId="0" xfId="0" applyFont="1" applyFill="1" applyAlignment="1">
      <alignment horizontal="left" vertical="center" wrapText="1"/>
    </xf>
    <xf numFmtId="0" fontId="36" fillId="0" borderId="0" xfId="0" applyFont="1" applyFill="1" applyAlignment="1">
      <alignment horizontal="centerContinuous" vertical="center" wrapText="1"/>
    </xf>
    <xf numFmtId="0" fontId="55" fillId="0" borderId="0" xfId="0" applyFont="1" applyFill="1" applyAlignment="1">
      <alignment horizontal="centerContinuous" vertical="center" wrapText="1"/>
    </xf>
    <xf numFmtId="166" fontId="31" fillId="0" borderId="0" xfId="0" applyNumberFormat="1" applyFont="1" applyFill="1" applyAlignment="1">
      <alignment horizontal="left" vertical="center"/>
    </xf>
    <xf numFmtId="166" fontId="58" fillId="0" borderId="0" xfId="0" applyNumberFormat="1" applyFont="1" applyFill="1" applyAlignment="1">
      <alignment horizontal="right" vertical="center"/>
    </xf>
    <xf numFmtId="166" fontId="36" fillId="0" borderId="0" xfId="0" applyNumberFormat="1" applyFont="1" applyFill="1" applyAlignment="1">
      <alignment horizontal="left" vertical="center"/>
    </xf>
    <xf numFmtId="0" fontId="161" fillId="0" borderId="0" xfId="0" applyFont="1" applyFill="1" applyAlignment="1">
      <alignment horizontal="left" vertical="center" wrapText="1"/>
    </xf>
    <xf numFmtId="0" fontId="31" fillId="0" borderId="0" xfId="0" applyFont="1" applyFill="1" applyAlignment="1">
      <alignment horizontal="left" vertical="center" wrapText="1"/>
    </xf>
    <xf numFmtId="0" fontId="3" fillId="0" borderId="183" xfId="0" applyFont="1" applyBorder="1" applyAlignment="1">
      <alignment horizontal="center" vertical="top" wrapText="1"/>
    </xf>
    <xf numFmtId="0" fontId="3" fillId="0" borderId="170" xfId="0" applyFont="1" applyBorder="1" applyAlignment="1">
      <alignment horizontal="center" vertical="center" wrapText="1"/>
    </xf>
    <xf numFmtId="0" fontId="3" fillId="0" borderId="183" xfId="0" applyFont="1" applyBorder="1" applyAlignment="1">
      <alignment horizontal="justify" vertical="top" wrapText="1"/>
    </xf>
    <xf numFmtId="0" fontId="32" fillId="0" borderId="170" xfId="0" applyFont="1" applyBorder="1" applyAlignment="1">
      <alignment horizontal="left" vertical="center" wrapText="1"/>
    </xf>
    <xf numFmtId="164" fontId="206" fillId="0" borderId="170" xfId="0" applyNumberFormat="1" applyFont="1" applyBorder="1" applyAlignment="1">
      <alignment horizontal="right" vertical="center" wrapText="1"/>
    </xf>
    <xf numFmtId="0" fontId="31" fillId="0" borderId="170" xfId="0" applyFont="1" applyBorder="1" applyAlignment="1">
      <alignment vertical="center" wrapText="1"/>
    </xf>
    <xf numFmtId="0" fontId="3" fillId="0" borderId="170" xfId="0" applyFont="1" applyBorder="1" applyAlignment="1">
      <alignment vertical="center"/>
    </xf>
    <xf numFmtId="0" fontId="3" fillId="0" borderId="170" xfId="0" applyFont="1" applyBorder="1" applyAlignment="1">
      <alignment horizontal="left" vertical="center"/>
    </xf>
    <xf numFmtId="14" fontId="3" fillId="0" borderId="170" xfId="0" applyNumberFormat="1" applyFont="1" applyBorder="1" applyAlignment="1">
      <alignment horizontal="center" vertical="center"/>
    </xf>
    <xf numFmtId="14" fontId="31" fillId="0" borderId="170" xfId="0" applyNumberFormat="1" applyFont="1" applyBorder="1" applyAlignment="1">
      <alignment horizontal="center" vertical="center"/>
    </xf>
    <xf numFmtId="20" fontId="31" fillId="0" borderId="170" xfId="0" applyNumberFormat="1" applyFont="1" applyBorder="1" applyAlignment="1">
      <alignment horizontal="center" vertical="center"/>
    </xf>
    <xf numFmtId="49" fontId="3" fillId="0" borderId="170" xfId="0" applyNumberFormat="1" applyFont="1" applyBorder="1" applyAlignment="1">
      <alignment horizontal="center" vertical="center"/>
    </xf>
    <xf numFmtId="0" fontId="0" fillId="0" borderId="172" xfId="0" applyBorder="1"/>
    <xf numFmtId="0" fontId="31" fillId="0" borderId="170" xfId="0" quotePrefix="1" applyFont="1" applyBorder="1" applyAlignment="1">
      <alignment horizontal="center" vertical="center"/>
    </xf>
    <xf numFmtId="0" fontId="31" fillId="0" borderId="170" xfId="0" applyFont="1" applyBorder="1" applyAlignment="1">
      <alignment horizontal="center" vertical="center" wrapText="1"/>
    </xf>
    <xf numFmtId="0" fontId="31" fillId="0" borderId="170" xfId="0" applyFont="1" applyBorder="1" applyAlignment="1">
      <alignment vertical="center"/>
    </xf>
    <xf numFmtId="0" fontId="31" fillId="0" borderId="170" xfId="0" applyFont="1" applyBorder="1" applyAlignment="1">
      <alignment horizontal="left" vertical="center"/>
    </xf>
    <xf numFmtId="0" fontId="31" fillId="0" borderId="170" xfId="0" applyFont="1" applyBorder="1" applyAlignment="1">
      <alignment horizontal="center" vertical="center"/>
    </xf>
    <xf numFmtId="1" fontId="31" fillId="0" borderId="170" xfId="0" applyNumberFormat="1" applyFont="1" applyBorder="1" applyAlignment="1">
      <alignment horizontal="center" vertical="center"/>
    </xf>
    <xf numFmtId="49" fontId="31" fillId="0" borderId="170" xfId="0" applyNumberFormat="1" applyFont="1" applyBorder="1" applyAlignment="1">
      <alignment horizontal="center" vertical="center"/>
    </xf>
    <xf numFmtId="0" fontId="31" fillId="0" borderId="172" xfId="0" applyFont="1" applyBorder="1"/>
    <xf numFmtId="1" fontId="31" fillId="0" borderId="171" xfId="0" applyNumberFormat="1" applyFont="1" applyBorder="1" applyAlignment="1">
      <alignment horizontal="center" vertical="center"/>
    </xf>
    <xf numFmtId="0" fontId="31" fillId="0" borderId="170" xfId="0" applyFont="1" applyBorder="1" applyAlignment="1">
      <alignment horizontal="left" vertical="center" wrapText="1"/>
    </xf>
    <xf numFmtId="20" fontId="3" fillId="0" borderId="170" xfId="0" applyNumberFormat="1" applyFont="1" applyBorder="1" applyAlignment="1">
      <alignment horizontal="center" vertical="center"/>
    </xf>
    <xf numFmtId="0" fontId="3" fillId="0" borderId="170" xfId="0" applyFont="1" applyBorder="1" applyAlignment="1">
      <alignment horizontal="left" vertical="center" wrapText="1"/>
    </xf>
    <xf numFmtId="180" fontId="13" fillId="0" borderId="30" xfId="0" applyNumberFormat="1" applyFont="1" applyBorder="1" applyAlignment="1">
      <alignment horizontal="center" vertical="center"/>
    </xf>
    <xf numFmtId="181" fontId="3" fillId="0" borderId="0" xfId="0" applyNumberFormat="1" applyFont="1" applyAlignment="1">
      <alignment vertical="center"/>
    </xf>
    <xf numFmtId="179" fontId="0" fillId="0" borderId="0" xfId="0" applyNumberFormat="1" applyAlignment="1">
      <alignment vertical="center"/>
    </xf>
    <xf numFmtId="182" fontId="0" fillId="0" borderId="0" xfId="0" applyNumberFormat="1" applyAlignment="1">
      <alignment vertical="center"/>
    </xf>
    <xf numFmtId="183" fontId="13" fillId="0" borderId="30" xfId="0" applyNumberFormat="1" applyFont="1" applyBorder="1" applyAlignment="1">
      <alignment horizontal="center" vertical="center"/>
    </xf>
    <xf numFmtId="0" fontId="13" fillId="0" borderId="34" xfId="0" applyFont="1" applyBorder="1" applyAlignment="1">
      <alignment horizontal="center" vertical="center"/>
    </xf>
    <xf numFmtId="183" fontId="13" fillId="0" borderId="66" xfId="0" applyNumberFormat="1" applyFont="1" applyBorder="1" applyAlignment="1">
      <alignment horizontal="center" vertical="center"/>
    </xf>
    <xf numFmtId="0" fontId="13" fillId="0" borderId="0" xfId="0" applyFont="1" applyAlignment="1">
      <alignment horizontal="center" vertical="center"/>
    </xf>
    <xf numFmtId="183" fontId="13" fillId="0" borderId="0" xfId="0" applyNumberFormat="1" applyFont="1" applyAlignment="1">
      <alignment horizontal="center" vertical="center"/>
    </xf>
    <xf numFmtId="179" fontId="13" fillId="0" borderId="0" xfId="0" applyNumberFormat="1" applyFont="1" applyAlignment="1">
      <alignment horizontal="center" vertical="center"/>
    </xf>
    <xf numFmtId="0" fontId="53" fillId="0" borderId="0" xfId="0" applyFont="1" applyAlignment="1">
      <alignment vertical="top"/>
    </xf>
    <xf numFmtId="0" fontId="3" fillId="0" borderId="183" xfId="0" applyFont="1" applyBorder="1" applyAlignment="1">
      <alignment horizontal="center" vertical="center" wrapText="1"/>
    </xf>
    <xf numFmtId="0" fontId="3" fillId="0" borderId="183" xfId="0" applyFont="1" applyBorder="1" applyAlignment="1">
      <alignment horizontal="justify" vertical="center" wrapText="1"/>
    </xf>
    <xf numFmtId="0" fontId="3" fillId="0" borderId="183" xfId="0" applyFont="1" applyBorder="1" applyAlignment="1">
      <alignment horizontal="justify" vertical="center"/>
    </xf>
    <xf numFmtId="0" fontId="32" fillId="0" borderId="183" xfId="0" applyFont="1" applyBorder="1" applyAlignment="1">
      <alignment horizontal="justify" vertical="center" wrapText="1"/>
    </xf>
    <xf numFmtId="0" fontId="52" fillId="0" borderId="183" xfId="0" applyFont="1" applyBorder="1" applyAlignment="1">
      <alignment horizontal="center" vertical="center" wrapText="1"/>
    </xf>
    <xf numFmtId="0" fontId="52" fillId="0" borderId="170" xfId="0" quotePrefix="1" applyFont="1" applyBorder="1" applyAlignment="1">
      <alignment horizontal="center" vertical="center"/>
    </xf>
    <xf numFmtId="0" fontId="53" fillId="0" borderId="0" xfId="0" quotePrefix="1" applyFont="1" applyAlignment="1">
      <alignment vertical="top"/>
    </xf>
    <xf numFmtId="0" fontId="16" fillId="16" borderId="170" xfId="0" quotePrefix="1" applyFont="1" applyFill="1" applyBorder="1" applyAlignment="1">
      <alignment horizontal="center" vertical="center"/>
    </xf>
    <xf numFmtId="0" fontId="16" fillId="16" borderId="170" xfId="0" applyFont="1" applyFill="1" applyBorder="1" applyAlignment="1">
      <alignment horizontal="center" vertical="center" wrapText="1"/>
    </xf>
    <xf numFmtId="0" fontId="16" fillId="16" borderId="170" xfId="0" applyFont="1" applyFill="1" applyBorder="1" applyAlignment="1">
      <alignment horizontal="left" vertical="center" wrapText="1"/>
    </xf>
    <xf numFmtId="0" fontId="16" fillId="16" borderId="170" xfId="0" applyFont="1" applyFill="1" applyBorder="1" applyAlignment="1">
      <alignment horizontal="left" vertical="top" wrapText="1"/>
    </xf>
    <xf numFmtId="0" fontId="16" fillId="16" borderId="170" xfId="0" applyFont="1" applyFill="1" applyBorder="1" applyAlignment="1">
      <alignment horizontal="center" vertical="center"/>
    </xf>
    <xf numFmtId="4" fontId="16" fillId="16" borderId="170" xfId="0" applyNumberFormat="1" applyFont="1" applyFill="1" applyBorder="1" applyAlignment="1">
      <alignment horizontal="center" vertical="center"/>
    </xf>
    <xf numFmtId="0" fontId="16" fillId="16" borderId="170" xfId="0" applyFont="1" applyFill="1" applyBorder="1" applyAlignment="1">
      <alignment vertical="center" wrapText="1"/>
    </xf>
    <xf numFmtId="0" fontId="16" fillId="16" borderId="170" xfId="0" applyFont="1" applyFill="1" applyBorder="1" applyAlignment="1">
      <alignment vertical="center"/>
    </xf>
    <xf numFmtId="0" fontId="16" fillId="16" borderId="170" xfId="0" applyFont="1" applyFill="1" applyBorder="1" applyAlignment="1">
      <alignment horizontal="left" vertical="center"/>
    </xf>
    <xf numFmtId="14" fontId="16" fillId="16" borderId="170" xfId="0" applyNumberFormat="1" applyFont="1" applyFill="1" applyBorder="1" applyAlignment="1">
      <alignment horizontal="center" vertical="center"/>
    </xf>
    <xf numFmtId="20" fontId="16" fillId="16" borderId="170" xfId="0" applyNumberFormat="1" applyFont="1" applyFill="1" applyBorder="1" applyAlignment="1">
      <alignment horizontal="center" vertical="center"/>
    </xf>
    <xf numFmtId="1" fontId="16" fillId="16" borderId="170" xfId="0" applyNumberFormat="1" applyFont="1" applyFill="1" applyBorder="1" applyAlignment="1">
      <alignment horizontal="center" vertical="center"/>
    </xf>
    <xf numFmtId="49" fontId="16" fillId="16" borderId="170" xfId="0" applyNumberFormat="1" applyFont="1" applyFill="1" applyBorder="1" applyAlignment="1">
      <alignment horizontal="center" vertical="center"/>
    </xf>
    <xf numFmtId="49" fontId="3" fillId="16" borderId="170" xfId="0" applyNumberFormat="1" applyFont="1" applyFill="1" applyBorder="1" applyAlignment="1">
      <alignment horizontal="center" vertical="center"/>
    </xf>
    <xf numFmtId="0" fontId="3" fillId="16" borderId="170" xfId="0" applyFont="1" applyFill="1" applyBorder="1" applyAlignment="1">
      <alignment horizontal="center" vertical="center"/>
    </xf>
    <xf numFmtId="0" fontId="3" fillId="16" borderId="172" xfId="0" applyFont="1" applyFill="1" applyBorder="1"/>
    <xf numFmtId="1" fontId="16" fillId="16" borderId="171" xfId="0" applyNumberFormat="1" applyFont="1" applyFill="1" applyBorder="1" applyAlignment="1">
      <alignment horizontal="center" vertical="center"/>
    </xf>
    <xf numFmtId="185" fontId="3" fillId="0" borderId="183" xfId="0" applyNumberFormat="1" applyFont="1" applyBorder="1" applyAlignment="1">
      <alignment horizontal="right" vertical="top" wrapText="1"/>
    </xf>
    <xf numFmtId="0" fontId="3" fillId="0" borderId="172" xfId="0" applyFont="1" applyBorder="1" applyAlignment="1">
      <alignment horizontal="center" vertical="top" wrapText="1"/>
    </xf>
    <xf numFmtId="0" fontId="53" fillId="0" borderId="170" xfId="0" applyFont="1" applyBorder="1" applyAlignment="1">
      <alignment horizontal="left" vertical="center" wrapText="1"/>
    </xf>
    <xf numFmtId="4" fontId="3" fillId="0" borderId="183" xfId="0" applyNumberFormat="1" applyFont="1" applyBorder="1" applyAlignment="1">
      <alignment horizontal="right" vertical="top" wrapText="1"/>
    </xf>
    <xf numFmtId="1" fontId="31" fillId="0" borderId="172" xfId="0" applyNumberFormat="1" applyFont="1" applyBorder="1" applyAlignment="1">
      <alignment horizontal="center" vertical="center"/>
    </xf>
    <xf numFmtId="0" fontId="12" fillId="0" borderId="171" xfId="0" applyFont="1" applyBorder="1"/>
    <xf numFmtId="14" fontId="207" fillId="42" borderId="170" xfId="0" applyNumberFormat="1" applyFont="1" applyFill="1" applyBorder="1" applyAlignment="1">
      <alignment horizontal="center" vertical="center"/>
    </xf>
    <xf numFmtId="0" fontId="31" fillId="0" borderId="35" xfId="0" quotePrefix="1" applyFont="1" applyBorder="1" applyAlignment="1">
      <alignment horizontal="center" vertical="center"/>
    </xf>
    <xf numFmtId="0" fontId="3" fillId="0" borderId="0" xfId="0" applyFont="1" applyBorder="1" applyAlignment="1">
      <alignment horizontal="center" vertical="top" wrapText="1"/>
    </xf>
    <xf numFmtId="0" fontId="31" fillId="0" borderId="35" xfId="0" applyFont="1" applyBorder="1" applyAlignment="1">
      <alignment horizontal="center" vertical="center" wrapText="1"/>
    </xf>
    <xf numFmtId="0" fontId="3" fillId="0" borderId="35" xfId="0" applyFont="1" applyBorder="1" applyAlignment="1">
      <alignment horizontal="left" vertical="center" wrapText="1"/>
    </xf>
    <xf numFmtId="0" fontId="53" fillId="0" borderId="35" xfId="0" applyFont="1" applyBorder="1" applyAlignment="1">
      <alignment horizontal="left" vertical="center" wrapText="1"/>
    </xf>
    <xf numFmtId="185" fontId="3" fillId="0" borderId="0" xfId="0" applyNumberFormat="1" applyFont="1" applyBorder="1" applyAlignment="1">
      <alignment horizontal="right" vertical="top" wrapText="1"/>
    </xf>
    <xf numFmtId="0" fontId="31" fillId="0" borderId="35" xfId="0" applyFont="1" applyBorder="1" applyAlignment="1">
      <alignment vertical="center" wrapText="1"/>
    </xf>
    <xf numFmtId="0" fontId="31" fillId="0" borderId="35" xfId="0" applyFont="1" applyBorder="1" applyAlignment="1">
      <alignment vertical="center"/>
    </xf>
    <xf numFmtId="0" fontId="31" fillId="0" borderId="35" xfId="0" applyFont="1" applyBorder="1" applyAlignment="1">
      <alignment horizontal="left" vertical="center"/>
    </xf>
    <xf numFmtId="0" fontId="31" fillId="0" borderId="35" xfId="0" applyFont="1" applyBorder="1" applyAlignment="1">
      <alignment horizontal="center" vertical="center"/>
    </xf>
    <xf numFmtId="14" fontId="31" fillId="0" borderId="35" xfId="0" applyNumberFormat="1" applyFont="1" applyBorder="1" applyAlignment="1">
      <alignment horizontal="center" vertical="center"/>
    </xf>
    <xf numFmtId="20" fontId="31" fillId="0" borderId="35" xfId="0" applyNumberFormat="1" applyFont="1" applyBorder="1" applyAlignment="1">
      <alignment horizontal="center" vertical="center"/>
    </xf>
    <xf numFmtId="1" fontId="31" fillId="0" borderId="35" xfId="0" applyNumberFormat="1" applyFont="1" applyBorder="1" applyAlignment="1">
      <alignment horizontal="center" vertical="center"/>
    </xf>
    <xf numFmtId="49" fontId="31" fillId="0" borderId="35" xfId="0" applyNumberFormat="1" applyFont="1" applyBorder="1" applyAlignment="1">
      <alignment horizontal="center" vertical="center"/>
    </xf>
    <xf numFmtId="0" fontId="31" fillId="0" borderId="0" xfId="0" applyFont="1" applyBorder="1"/>
    <xf numFmtId="1" fontId="31" fillId="0" borderId="0" xfId="0" applyNumberFormat="1" applyFont="1" applyBorder="1" applyAlignment="1">
      <alignment horizontal="center" vertical="center"/>
    </xf>
    <xf numFmtId="0" fontId="12" fillId="0" borderId="82" xfId="0" applyFont="1" applyBorder="1"/>
    <xf numFmtId="0" fontId="31" fillId="0" borderId="0" xfId="0" applyFont="1" applyFill="1" applyBorder="1"/>
    <xf numFmtId="0" fontId="74" fillId="0" borderId="0" xfId="0" applyFont="1" applyFill="1" applyBorder="1"/>
    <xf numFmtId="0" fontId="141" fillId="0" borderId="0" xfId="0" applyFont="1" applyFill="1" applyBorder="1"/>
    <xf numFmtId="0" fontId="97" fillId="0" borderId="0" xfId="0" applyFont="1" applyFill="1" applyBorder="1"/>
    <xf numFmtId="0" fontId="0" fillId="0" borderId="0" xfId="0" applyFill="1" applyBorder="1"/>
    <xf numFmtId="0" fontId="76" fillId="0" borderId="0" xfId="0" applyFont="1" applyFill="1" applyBorder="1"/>
    <xf numFmtId="0" fontId="12" fillId="0" borderId="0" xfId="0" applyFont="1" applyFill="1" applyBorder="1"/>
    <xf numFmtId="0" fontId="3" fillId="0" borderId="0" xfId="0" applyFont="1" applyFill="1" applyBorder="1"/>
    <xf numFmtId="14" fontId="31" fillId="0" borderId="0" xfId="0" applyNumberFormat="1" applyFont="1" applyFill="1" applyBorder="1"/>
    <xf numFmtId="14" fontId="0" fillId="0" borderId="0" xfId="0" applyNumberFormat="1" applyFill="1" applyBorder="1"/>
    <xf numFmtId="0" fontId="34" fillId="0" borderId="0" xfId="0" applyFont="1" applyFill="1" applyBorder="1"/>
    <xf numFmtId="1" fontId="16" fillId="16" borderId="166" xfId="0" applyNumberFormat="1" applyFont="1" applyFill="1" applyBorder="1" applyAlignment="1">
      <alignment horizontal="center" vertical="center"/>
    </xf>
    <xf numFmtId="0" fontId="0" fillId="0" borderId="35" xfId="0" applyBorder="1"/>
    <xf numFmtId="0" fontId="52" fillId="0" borderId="183" xfId="0" applyFont="1" applyBorder="1" applyAlignment="1">
      <alignment horizontal="center" vertical="top" wrapText="1"/>
    </xf>
    <xf numFmtId="0" fontId="31" fillId="0" borderId="83" xfId="0" applyFont="1" applyFill="1" applyBorder="1" applyAlignment="1">
      <alignment vertical="center"/>
    </xf>
    <xf numFmtId="0" fontId="31" fillId="0" borderId="82" xfId="0" applyFont="1" applyFill="1" applyBorder="1" applyAlignment="1">
      <alignment horizontal="left" vertical="center"/>
    </xf>
    <xf numFmtId="0" fontId="31" fillId="0" borderId="82" xfId="0" quotePrefix="1" applyFont="1" applyFill="1" applyBorder="1" applyAlignment="1">
      <alignment horizontal="left" vertical="center"/>
    </xf>
    <xf numFmtId="0" fontId="31" fillId="0" borderId="0" xfId="0" applyFont="1" applyFill="1" applyBorder="1" applyAlignment="1">
      <alignment horizontal="left" vertical="center"/>
    </xf>
    <xf numFmtId="0" fontId="31" fillId="0" borderId="82" xfId="0" applyFont="1" applyFill="1" applyBorder="1" applyAlignment="1">
      <alignment horizontal="left" vertical="center" indent="1"/>
    </xf>
    <xf numFmtId="0" fontId="31" fillId="0" borderId="83" xfId="0" applyFont="1" applyFill="1" applyBorder="1" applyAlignment="1">
      <alignment horizontal="left" vertical="center"/>
    </xf>
    <xf numFmtId="0" fontId="161" fillId="0" borderId="0" xfId="0" applyFont="1" applyFill="1" applyBorder="1" applyAlignment="1">
      <alignment horizontal="left" vertical="center"/>
    </xf>
    <xf numFmtId="0" fontId="31" fillId="0" borderId="0" xfId="0" applyFont="1" applyFill="1" applyBorder="1" applyAlignment="1">
      <alignment horizontal="left" vertical="center" indent="1"/>
    </xf>
    <xf numFmtId="0" fontId="3" fillId="0" borderId="167" xfId="0" applyFont="1" applyBorder="1" applyAlignment="1">
      <alignment horizontal="center" vertical="center"/>
    </xf>
    <xf numFmtId="0" fontId="3" fillId="0" borderId="168" xfId="0" applyFont="1" applyBorder="1" applyAlignment="1">
      <alignment horizontal="center" vertical="center"/>
    </xf>
    <xf numFmtId="0" fontId="3" fillId="0" borderId="169" xfId="0" applyFont="1" applyBorder="1" applyAlignment="1">
      <alignment horizontal="center" vertical="center"/>
    </xf>
    <xf numFmtId="0" fontId="3" fillId="0" borderId="175" xfId="0" applyFont="1" applyBorder="1" applyAlignment="1">
      <alignment horizontal="center" vertical="center"/>
    </xf>
    <xf numFmtId="0" fontId="3" fillId="0" borderId="176" xfId="0" applyFont="1" applyBorder="1" applyAlignment="1">
      <alignment horizontal="center" vertical="center"/>
    </xf>
    <xf numFmtId="0" fontId="3" fillId="0" borderId="177" xfId="0" applyFont="1" applyBorder="1" applyAlignment="1">
      <alignment horizontal="center" vertical="center"/>
    </xf>
    <xf numFmtId="0" fontId="31" fillId="0" borderId="0" xfId="0" applyFont="1" applyFill="1" applyBorder="1" applyAlignment="1">
      <alignment horizontal="left"/>
    </xf>
    <xf numFmtId="0" fontId="205" fillId="0" borderId="0" xfId="0" applyFont="1" applyFill="1" applyBorder="1" applyAlignment="1">
      <alignment horizontal="left" vertical="center"/>
    </xf>
    <xf numFmtId="0" fontId="205" fillId="0" borderId="83" xfId="0" applyFont="1" applyFill="1" applyBorder="1" applyAlignment="1">
      <alignment horizontal="left" vertical="center"/>
    </xf>
    <xf numFmtId="49" fontId="16" fillId="0" borderId="66" xfId="0" applyNumberFormat="1" applyFont="1" applyBorder="1" applyAlignment="1">
      <alignment horizontal="centerContinuous" vertical="center"/>
    </xf>
    <xf numFmtId="49" fontId="16" fillId="0" borderId="29" xfId="0" applyNumberFormat="1" applyFont="1" applyBorder="1" applyAlignment="1">
      <alignment horizontal="centerContinuous" vertical="center"/>
    </xf>
    <xf numFmtId="14" fontId="15" fillId="0" borderId="28" xfId="0" applyNumberFormat="1" applyFont="1" applyBorder="1" applyAlignment="1">
      <alignment horizontal="left" vertical="center"/>
    </xf>
    <xf numFmtId="14" fontId="15" fillId="0" borderId="28" xfId="0" applyNumberFormat="1" applyFont="1" applyBorder="1" applyAlignment="1">
      <alignment horizontal="center" vertical="center"/>
    </xf>
    <xf numFmtId="0" fontId="110" fillId="0" borderId="28" xfId="0" applyFont="1" applyBorder="1" applyAlignment="1">
      <alignment horizontal="left" vertical="center"/>
    </xf>
    <xf numFmtId="0" fontId="110" fillId="0" borderId="27" xfId="0" applyFont="1" applyBorder="1" applyAlignment="1">
      <alignment horizontal="left" vertical="center"/>
    </xf>
    <xf numFmtId="0" fontId="181" fillId="0" borderId="27" xfId="0" applyFont="1" applyBorder="1" applyAlignment="1">
      <alignment horizontal="left" vertical="center"/>
    </xf>
    <xf numFmtId="0" fontId="181" fillId="0" borderId="27" xfId="0" applyFont="1" applyBorder="1" applyAlignment="1">
      <alignment horizontal="center" vertical="center"/>
    </xf>
    <xf numFmtId="0" fontId="15" fillId="43" borderId="28" xfId="0" applyFont="1" applyFill="1" applyBorder="1" applyAlignment="1">
      <alignment horizontal="center" vertical="center"/>
    </xf>
    <xf numFmtId="0" fontId="15" fillId="43" borderId="28" xfId="0" applyFont="1" applyFill="1" applyBorder="1" applyAlignment="1">
      <alignment horizontal="center" vertical="center" wrapText="1"/>
    </xf>
    <xf numFmtId="0" fontId="15" fillId="43" borderId="28" xfId="0" applyFont="1" applyFill="1" applyBorder="1" applyAlignment="1">
      <alignment vertical="center" wrapText="1"/>
    </xf>
    <xf numFmtId="14" fontId="15" fillId="43" borderId="28" xfId="0" applyNumberFormat="1" applyFont="1" applyFill="1" applyBorder="1" applyAlignment="1">
      <alignment horizontal="left" vertical="center"/>
    </xf>
    <xf numFmtId="14" fontId="15" fillId="43" borderId="28" xfId="0" applyNumberFormat="1" applyFont="1" applyFill="1" applyBorder="1" applyAlignment="1">
      <alignment horizontal="center" vertical="center"/>
    </xf>
    <xf numFmtId="0" fontId="110" fillId="43" borderId="28" xfId="0" applyFont="1" applyFill="1" applyBorder="1" applyAlignment="1">
      <alignment horizontal="left" vertical="center"/>
    </xf>
    <xf numFmtId="0" fontId="110" fillId="43" borderId="27" xfId="0" applyFont="1" applyFill="1" applyBorder="1" applyAlignment="1">
      <alignment horizontal="left" vertical="center"/>
    </xf>
    <xf numFmtId="0" fontId="181" fillId="43" borderId="27" xfId="0" applyFont="1" applyFill="1" applyBorder="1" applyAlignment="1">
      <alignment horizontal="left" vertical="center"/>
    </xf>
    <xf numFmtId="0" fontId="181" fillId="43" borderId="27" xfId="0" applyFont="1" applyFill="1" applyBorder="1" applyAlignment="1">
      <alignment horizontal="center" vertical="center"/>
    </xf>
    <xf numFmtId="0" fontId="12" fillId="0" borderId="28" xfId="0" applyFont="1" applyBorder="1" applyAlignment="1">
      <alignment horizontal="center" vertical="center" wrapText="1"/>
    </xf>
    <xf numFmtId="0" fontId="12" fillId="0" borderId="28" xfId="0" applyFont="1" applyBorder="1" applyAlignment="1">
      <alignment vertical="center" wrapText="1"/>
    </xf>
    <xf numFmtId="14" fontId="12" fillId="0" borderId="28" xfId="0" quotePrefix="1" applyNumberFormat="1" applyFont="1" applyBorder="1" applyAlignment="1">
      <alignment horizontal="center" vertical="center"/>
    </xf>
    <xf numFmtId="20" fontId="12" fillId="0" borderId="28" xfId="0" applyNumberFormat="1" applyFont="1" applyBorder="1" applyAlignment="1">
      <alignment horizontal="center" vertical="center"/>
    </xf>
    <xf numFmtId="43" fontId="13" fillId="0" borderId="30" xfId="2" applyNumberFormat="1" applyFont="1" applyBorder="1" applyAlignment="1">
      <alignment horizontal="center" vertical="center"/>
    </xf>
    <xf numFmtId="43" fontId="13" fillId="0" borderId="66" xfId="2" applyNumberFormat="1" applyFont="1" applyBorder="1" applyAlignment="1">
      <alignment horizontal="center" vertical="center"/>
    </xf>
    <xf numFmtId="0" fontId="2" fillId="0" borderId="82" xfId="0" applyFont="1" applyBorder="1" applyAlignment="1">
      <alignment horizontal="center" vertical="center"/>
    </xf>
    <xf numFmtId="0" fontId="2" fillId="0" borderId="0" xfId="0" applyFont="1" applyAlignment="1">
      <alignment horizontal="center" vertical="center"/>
    </xf>
    <xf numFmtId="0" fontId="16" fillId="0" borderId="27"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32" xfId="0" applyFont="1" applyBorder="1" applyAlignment="1">
      <alignment horizontal="center" vertical="center" wrapText="1"/>
    </xf>
    <xf numFmtId="0" fontId="150" fillId="34" borderId="0" xfId="0" applyFont="1" applyFill="1" applyAlignment="1">
      <alignment horizontal="center" vertical="center"/>
    </xf>
    <xf numFmtId="0" fontId="3" fillId="0" borderId="28" xfId="0" applyFont="1" applyBorder="1" applyAlignment="1">
      <alignment horizontal="justify" vertical="center" wrapText="1"/>
    </xf>
    <xf numFmtId="0" fontId="0" fillId="0" borderId="34" xfId="0" applyBorder="1" applyAlignment="1">
      <alignment horizontal="justify"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5" xfId="0" applyFont="1" applyBorder="1" applyAlignment="1">
      <alignment horizontal="center" vertical="center" wrapText="1"/>
    </xf>
    <xf numFmtId="0" fontId="198" fillId="0" borderId="28" xfId="1" applyFont="1" applyBorder="1" applyAlignment="1">
      <alignment horizontal="justify" vertical="center" wrapText="1"/>
    </xf>
    <xf numFmtId="0" fontId="198" fillId="0" borderId="35" xfId="1" applyFont="1" applyBorder="1" applyAlignment="1">
      <alignment horizontal="justify" vertical="center" wrapText="1"/>
    </xf>
    <xf numFmtId="0" fontId="198" fillId="0" borderId="34" xfId="1" applyFont="1" applyBorder="1" applyAlignment="1">
      <alignment horizontal="justify" vertical="center" wrapText="1"/>
    </xf>
    <xf numFmtId="0" fontId="19" fillId="0" borderId="27" xfId="0" applyFont="1" applyBorder="1" applyAlignment="1">
      <alignment horizontal="center" vertical="center"/>
    </xf>
    <xf numFmtId="0" fontId="19" fillId="0" borderId="27" xfId="0" applyFont="1" applyBorder="1" applyAlignment="1">
      <alignment horizontal="center" vertical="center" wrapText="1"/>
    </xf>
    <xf numFmtId="0" fontId="109" fillId="0" borderId="0" xfId="0" applyFont="1" applyAlignment="1">
      <alignment horizontal="center" vertical="center" wrapText="1"/>
    </xf>
    <xf numFmtId="0" fontId="109" fillId="0" borderId="0" xfId="0" applyFont="1" applyAlignment="1">
      <alignment horizontal="center" vertical="center"/>
    </xf>
    <xf numFmtId="0" fontId="3" fillId="0" borderId="27" xfId="0" applyFont="1" applyBorder="1" applyAlignment="1">
      <alignment horizontal="left" vertical="center" wrapText="1"/>
    </xf>
    <xf numFmtId="0" fontId="3" fillId="0" borderId="27" xfId="0" applyFont="1" applyBorder="1" applyAlignment="1">
      <alignment horizontal="left" vertical="center"/>
    </xf>
    <xf numFmtId="0" fontId="3" fillId="0" borderId="27" xfId="0" applyFont="1" applyBorder="1" applyAlignment="1">
      <alignment horizontal="center" vertical="center"/>
    </xf>
    <xf numFmtId="0" fontId="16" fillId="3" borderId="27" xfId="0" applyFont="1" applyFill="1" applyBorder="1" applyAlignment="1">
      <alignment horizontal="center" vertical="center" wrapText="1"/>
    </xf>
    <xf numFmtId="0" fontId="3" fillId="0" borderId="30" xfId="0" applyFont="1" applyBorder="1" applyAlignment="1">
      <alignment horizontal="left" vertical="center" wrapText="1"/>
    </xf>
    <xf numFmtId="0" fontId="3" fillId="0" borderId="33" xfId="0" applyFont="1" applyBorder="1" applyAlignment="1">
      <alignment horizontal="left" vertical="center" wrapText="1"/>
    </xf>
    <xf numFmtId="0" fontId="3" fillId="0" borderId="30" xfId="0" applyFont="1" applyBorder="1" applyAlignment="1">
      <alignment horizontal="center" vertical="center"/>
    </xf>
    <xf numFmtId="0" fontId="3" fillId="0" borderId="33" xfId="0" applyFont="1" applyBorder="1" applyAlignment="1">
      <alignment horizontal="center" vertical="center"/>
    </xf>
    <xf numFmtId="0" fontId="3" fillId="0" borderId="32" xfId="0" applyFont="1" applyBorder="1" applyAlignment="1">
      <alignment horizontal="center" vertical="center"/>
    </xf>
    <xf numFmtId="0" fontId="16" fillId="3" borderId="30" xfId="0" applyFont="1" applyFill="1" applyBorder="1" applyAlignment="1">
      <alignment horizontal="center" vertical="center" wrapText="1"/>
    </xf>
    <xf numFmtId="0" fontId="16" fillId="3" borderId="33" xfId="0" applyFont="1" applyFill="1" applyBorder="1" applyAlignment="1">
      <alignment horizontal="center" vertical="center" wrapText="1"/>
    </xf>
    <xf numFmtId="0" fontId="16" fillId="3" borderId="32" xfId="0" applyFont="1" applyFill="1" applyBorder="1" applyAlignment="1">
      <alignment horizontal="center" vertical="center" wrapText="1"/>
    </xf>
    <xf numFmtId="0" fontId="3" fillId="0" borderId="28" xfId="0" applyFont="1" applyBorder="1" applyAlignment="1">
      <alignment horizontal="center" vertical="center"/>
    </xf>
    <xf numFmtId="0" fontId="3" fillId="0" borderId="35" xfId="0" applyFont="1" applyBorder="1" applyAlignment="1">
      <alignment horizontal="center" vertical="center"/>
    </xf>
    <xf numFmtId="0" fontId="3" fillId="0" borderId="34" xfId="0" applyFont="1" applyBorder="1" applyAlignment="1">
      <alignment horizontal="center" vertical="center"/>
    </xf>
    <xf numFmtId="0" fontId="16" fillId="0" borderId="30" xfId="0" applyFont="1" applyBorder="1" applyAlignment="1">
      <alignment horizontal="left" vertical="center" wrapText="1"/>
    </xf>
    <xf numFmtId="0" fontId="16" fillId="0" borderId="33" xfId="0" applyFont="1" applyBorder="1" applyAlignment="1">
      <alignment horizontal="left" vertical="center" wrapText="1"/>
    </xf>
    <xf numFmtId="0" fontId="16" fillId="0" borderId="27" xfId="0" applyFont="1" applyBorder="1" applyAlignment="1">
      <alignment horizontal="left" vertical="center" wrapText="1"/>
    </xf>
    <xf numFmtId="0" fontId="12" fillId="0" borderId="27" xfId="0" applyFont="1" applyBorder="1" applyAlignment="1">
      <alignment horizontal="center" vertical="center"/>
    </xf>
    <xf numFmtId="0" fontId="16" fillId="3" borderId="27" xfId="0" applyFont="1" applyFill="1" applyBorder="1" applyAlignment="1">
      <alignment horizontal="center" vertical="center" textRotation="90" wrapText="1"/>
    </xf>
    <xf numFmtId="0" fontId="16" fillId="3" borderId="31" xfId="0" applyFont="1" applyFill="1" applyBorder="1" applyAlignment="1">
      <alignment horizontal="center" vertical="center" wrapText="1"/>
    </xf>
    <xf numFmtId="0" fontId="16" fillId="3" borderId="64" xfId="0" applyFont="1" applyFill="1" applyBorder="1" applyAlignment="1">
      <alignment horizontal="center" vertical="center" wrapText="1"/>
    </xf>
    <xf numFmtId="0" fontId="16" fillId="3" borderId="65" xfId="0" applyFont="1" applyFill="1" applyBorder="1" applyAlignment="1">
      <alignment horizontal="center" vertical="center" wrapText="1"/>
    </xf>
    <xf numFmtId="0" fontId="16" fillId="3" borderId="82" xfId="0" applyFont="1" applyFill="1" applyBorder="1" applyAlignment="1">
      <alignment horizontal="center" vertical="center" wrapText="1"/>
    </xf>
    <xf numFmtId="0" fontId="16" fillId="3" borderId="0" xfId="0" applyFont="1" applyFill="1" applyAlignment="1">
      <alignment horizontal="center" vertical="center" wrapText="1"/>
    </xf>
    <xf numFmtId="0" fontId="16" fillId="3" borderId="83" xfId="0" applyFont="1" applyFill="1" applyBorder="1" applyAlignment="1">
      <alignment horizontal="center" vertical="center" wrapText="1"/>
    </xf>
    <xf numFmtId="0" fontId="16" fillId="3" borderId="66" xfId="0" applyFont="1" applyFill="1" applyBorder="1" applyAlignment="1">
      <alignment horizontal="center" vertical="center" wrapText="1"/>
    </xf>
    <xf numFmtId="0" fontId="16" fillId="3" borderId="29" xfId="0" applyFont="1" applyFill="1" applyBorder="1" applyAlignment="1">
      <alignment horizontal="center" vertical="center" wrapText="1"/>
    </xf>
    <xf numFmtId="0" fontId="16" fillId="3" borderId="67" xfId="0" applyFont="1" applyFill="1" applyBorder="1" applyAlignment="1">
      <alignment horizontal="center" vertical="center" wrapText="1"/>
    </xf>
    <xf numFmtId="0" fontId="16" fillId="3" borderId="27" xfId="0" applyFont="1" applyFill="1" applyBorder="1" applyAlignment="1">
      <alignment horizontal="center" vertical="center"/>
    </xf>
    <xf numFmtId="0" fontId="16" fillId="0" borderId="27" xfId="0" applyFont="1" applyBorder="1" applyAlignment="1">
      <alignment horizontal="left" vertical="center"/>
    </xf>
    <xf numFmtId="0" fontId="3" fillId="13" borderId="27" xfId="0" applyFont="1" applyFill="1" applyBorder="1" applyAlignment="1">
      <alignment horizontal="left" vertical="center"/>
    </xf>
    <xf numFmtId="0" fontId="12" fillId="13" borderId="27" xfId="0" applyFont="1" applyFill="1" applyBorder="1" applyAlignment="1">
      <alignment horizontal="center" vertical="center" wrapText="1"/>
    </xf>
    <xf numFmtId="178" fontId="85" fillId="0" borderId="27" xfId="0" applyNumberFormat="1" applyFont="1" applyBorder="1" applyAlignment="1">
      <alignment horizontal="center" vertical="center" wrapText="1"/>
    </xf>
    <xf numFmtId="0" fontId="3" fillId="13" borderId="27" xfId="0" applyFont="1" applyFill="1" applyBorder="1" applyAlignment="1">
      <alignment horizontal="left" vertical="center" wrapText="1"/>
    </xf>
    <xf numFmtId="0" fontId="3" fillId="13" borderId="27" xfId="0" applyFont="1" applyFill="1" applyBorder="1" applyAlignment="1">
      <alignment horizontal="center" vertical="center"/>
    </xf>
    <xf numFmtId="0" fontId="3" fillId="13" borderId="28" xfId="0" applyFont="1" applyFill="1" applyBorder="1" applyAlignment="1">
      <alignment horizontal="center" vertical="top" wrapText="1"/>
    </xf>
    <xf numFmtId="0" fontId="3" fillId="13" borderId="34" xfId="0" applyFont="1" applyFill="1" applyBorder="1" applyAlignment="1">
      <alignment horizontal="center" vertical="top" wrapText="1"/>
    </xf>
    <xf numFmtId="0" fontId="3" fillId="13" borderId="27" xfId="0" quotePrefix="1" applyFont="1" applyFill="1" applyBorder="1" applyAlignment="1">
      <alignment horizontal="left" vertical="center" wrapText="1"/>
    </xf>
    <xf numFmtId="0" fontId="16" fillId="0" borderId="30" xfId="0" applyFont="1" applyBorder="1" applyAlignment="1">
      <alignment horizontal="center"/>
    </xf>
    <xf numFmtId="0" fontId="16" fillId="0" borderId="33" xfId="0" applyFont="1" applyBorder="1" applyAlignment="1">
      <alignment horizontal="center"/>
    </xf>
    <xf numFmtId="0" fontId="16" fillId="0" borderId="32" xfId="0" applyFont="1" applyBorder="1" applyAlignment="1">
      <alignment horizontal="center"/>
    </xf>
    <xf numFmtId="0" fontId="16" fillId="0" borderId="27" xfId="0" applyFont="1" applyBorder="1" applyAlignment="1">
      <alignment horizontal="center"/>
    </xf>
    <xf numFmtId="0" fontId="16" fillId="3" borderId="66" xfId="0" applyFont="1" applyFill="1" applyBorder="1" applyAlignment="1">
      <alignment horizontal="center"/>
    </xf>
    <xf numFmtId="0" fontId="16" fillId="3" borderId="29" xfId="0" applyFont="1" applyFill="1" applyBorder="1" applyAlignment="1">
      <alignment horizontal="center"/>
    </xf>
    <xf numFmtId="0" fontId="16" fillId="3" borderId="67" xfId="0" applyFont="1" applyFill="1" applyBorder="1" applyAlignment="1">
      <alignment horizontal="center"/>
    </xf>
    <xf numFmtId="0" fontId="16" fillId="3" borderId="34" xfId="0" applyFont="1" applyFill="1" applyBorder="1" applyAlignment="1">
      <alignment horizontal="center"/>
    </xf>
    <xf numFmtId="0" fontId="3" fillId="0" borderId="36" xfId="0" applyFont="1" applyBorder="1" applyAlignment="1">
      <alignment horizontal="center"/>
    </xf>
    <xf numFmtId="2" fontId="3" fillId="0" borderId="68" xfId="0" applyNumberFormat="1" applyFont="1" applyBorder="1" applyAlignment="1">
      <alignment horizontal="center"/>
    </xf>
    <xf numFmtId="2" fontId="3" fillId="0" borderId="2" xfId="0" applyNumberFormat="1" applyFont="1" applyBorder="1" applyAlignment="1">
      <alignment horizontal="center"/>
    </xf>
    <xf numFmtId="2" fontId="3" fillId="0" borderId="69" xfId="0" applyNumberFormat="1" applyFont="1" applyBorder="1" applyAlignment="1">
      <alignment horizontal="center"/>
    </xf>
    <xf numFmtId="0" fontId="3" fillId="0" borderId="35" xfId="0" applyFont="1" applyBorder="1" applyAlignment="1">
      <alignment horizontal="center"/>
    </xf>
    <xf numFmtId="2" fontId="3" fillId="0" borderId="73" xfId="0" applyNumberFormat="1" applyFont="1" applyBorder="1" applyAlignment="1">
      <alignment horizontal="center"/>
    </xf>
    <xf numFmtId="2" fontId="3" fillId="0" borderId="74" xfId="0" applyNumberFormat="1" applyFont="1" applyBorder="1" applyAlignment="1">
      <alignment horizontal="center"/>
    </xf>
    <xf numFmtId="2" fontId="3" fillId="0" borderId="75" xfId="0" applyNumberFormat="1" applyFont="1" applyBorder="1" applyAlignment="1">
      <alignment horizontal="center"/>
    </xf>
    <xf numFmtId="0" fontId="16" fillId="3" borderId="37" xfId="0" applyFont="1" applyFill="1" applyBorder="1" applyAlignment="1">
      <alignment horizontal="center" vertical="center" wrapText="1"/>
    </xf>
    <xf numFmtId="0" fontId="16" fillId="3" borderId="38" xfId="0" applyFont="1" applyFill="1" applyBorder="1" applyAlignment="1">
      <alignment horizontal="center" vertical="center" wrapText="1"/>
    </xf>
    <xf numFmtId="0" fontId="16" fillId="3" borderId="28" xfId="0" applyFont="1" applyFill="1" applyBorder="1" applyAlignment="1">
      <alignment horizontal="center" vertical="center" wrapText="1"/>
    </xf>
    <xf numFmtId="2" fontId="3" fillId="0" borderId="31" xfId="0" applyNumberFormat="1" applyFont="1" applyBorder="1" applyAlignment="1">
      <alignment horizontal="center"/>
    </xf>
    <xf numFmtId="2" fontId="3" fillId="0" borderId="64" xfId="0" applyNumberFormat="1" applyFont="1" applyBorder="1" applyAlignment="1">
      <alignment horizontal="center"/>
    </xf>
    <xf numFmtId="0" fontId="3" fillId="0" borderId="64" xfId="0" applyFont="1" applyBorder="1" applyAlignment="1">
      <alignment horizontal="center"/>
    </xf>
    <xf numFmtId="0" fontId="3" fillId="0" borderId="65" xfId="0" applyFont="1" applyBorder="1" applyAlignment="1">
      <alignment horizontal="center"/>
    </xf>
    <xf numFmtId="0" fontId="3" fillId="0" borderId="27" xfId="0" applyFont="1" applyBorder="1" applyAlignment="1">
      <alignment horizontal="center"/>
    </xf>
    <xf numFmtId="0" fontId="16" fillId="0" borderId="36" xfId="0" applyFont="1" applyBorder="1" applyAlignment="1">
      <alignment horizontal="center"/>
    </xf>
    <xf numFmtId="0" fontId="3" fillId="0" borderId="38" xfId="0" applyFont="1" applyBorder="1" applyAlignment="1">
      <alignment horizontal="center"/>
    </xf>
    <xf numFmtId="0" fontId="16" fillId="0" borderId="38" xfId="0" applyFont="1" applyBorder="1" applyAlignment="1">
      <alignment horizontal="center"/>
    </xf>
    <xf numFmtId="0" fontId="3" fillId="0" borderId="19" xfId="0" applyFont="1" applyBorder="1" applyAlignment="1">
      <alignment horizontal="center"/>
    </xf>
    <xf numFmtId="0" fontId="16" fillId="0" borderId="19" xfId="0" applyFont="1" applyBorder="1" applyAlignment="1">
      <alignment horizontal="center"/>
    </xf>
    <xf numFmtId="0" fontId="16" fillId="3" borderId="34" xfId="0" applyFont="1" applyFill="1" applyBorder="1" applyAlignment="1">
      <alignment horizontal="center" vertical="center" wrapText="1"/>
    </xf>
    <xf numFmtId="0" fontId="16" fillId="3" borderId="37" xfId="0" applyFont="1" applyFill="1" applyBorder="1" applyAlignment="1">
      <alignment horizontal="center" vertical="center"/>
    </xf>
    <xf numFmtId="0" fontId="16" fillId="3" borderId="38" xfId="0" applyFont="1" applyFill="1" applyBorder="1" applyAlignment="1">
      <alignment horizontal="center" vertical="center"/>
    </xf>
    <xf numFmtId="0" fontId="16" fillId="3" borderId="34" xfId="0" applyFont="1" applyFill="1" applyBorder="1" applyAlignment="1">
      <alignment horizontal="center" vertical="center"/>
    </xf>
    <xf numFmtId="0" fontId="12" fillId="0" borderId="27" xfId="0" applyFont="1" applyBorder="1" applyAlignment="1">
      <alignment horizontal="left" vertical="center"/>
    </xf>
    <xf numFmtId="0" fontId="85" fillId="0" borderId="27" xfId="0" applyFont="1" applyBorder="1" applyAlignment="1">
      <alignment horizontal="center" vertical="center"/>
    </xf>
    <xf numFmtId="0" fontId="15" fillId="3" borderId="27" xfId="0" applyFont="1" applyFill="1" applyBorder="1" applyAlignment="1">
      <alignment horizontal="center" vertical="center"/>
    </xf>
    <xf numFmtId="0" fontId="12" fillId="0" borderId="27" xfId="0" quotePrefix="1" applyFont="1" applyBorder="1" applyAlignment="1">
      <alignment horizontal="left" vertical="center" wrapText="1"/>
    </xf>
    <xf numFmtId="2" fontId="3" fillId="0" borderId="27" xfId="0" applyNumberFormat="1" applyFont="1" applyBorder="1" applyAlignment="1">
      <alignment horizontal="center"/>
    </xf>
    <xf numFmtId="171" fontId="3" fillId="0" borderId="27" xfId="0" applyNumberFormat="1" applyFont="1" applyBorder="1" applyAlignment="1">
      <alignment horizontal="center"/>
    </xf>
    <xf numFmtId="171" fontId="50" fillId="0" borderId="27" xfId="0" applyNumberFormat="1" applyFont="1" applyBorder="1" applyAlignment="1">
      <alignment horizontal="center" vertical="center" wrapText="1"/>
    </xf>
    <xf numFmtId="0" fontId="3" fillId="13" borderId="70" xfId="0" applyFont="1" applyFill="1" applyBorder="1" applyAlignment="1">
      <alignment horizontal="left" vertical="center" wrapText="1"/>
    </xf>
    <xf numFmtId="0" fontId="3" fillId="13" borderId="71" xfId="0" applyFont="1" applyFill="1" applyBorder="1" applyAlignment="1">
      <alignment horizontal="left" vertical="center" wrapText="1"/>
    </xf>
    <xf numFmtId="0" fontId="3" fillId="13" borderId="72" xfId="0" applyFont="1" applyFill="1" applyBorder="1" applyAlignment="1">
      <alignment horizontal="left" vertical="center" wrapText="1"/>
    </xf>
    <xf numFmtId="0" fontId="3" fillId="13" borderId="30" xfId="0" applyFont="1" applyFill="1" applyBorder="1" applyAlignment="1">
      <alignment horizontal="left" vertical="center" wrapText="1"/>
    </xf>
    <xf numFmtId="0" fontId="3" fillId="13" borderId="33" xfId="0" applyFont="1" applyFill="1" applyBorder="1" applyAlignment="1">
      <alignment horizontal="left" vertical="center" wrapText="1"/>
    </xf>
    <xf numFmtId="0" fontId="3" fillId="13" borderId="32" xfId="0" applyFont="1" applyFill="1" applyBorder="1" applyAlignment="1">
      <alignment horizontal="left" vertical="center" wrapText="1"/>
    </xf>
    <xf numFmtId="0" fontId="32" fillId="0" borderId="30" xfId="0" applyFont="1" applyBorder="1" applyAlignment="1">
      <alignment horizontal="left" vertical="center"/>
    </xf>
    <xf numFmtId="0" fontId="32" fillId="0" borderId="33" xfId="0" applyFont="1" applyBorder="1" applyAlignment="1">
      <alignment horizontal="left" vertical="center"/>
    </xf>
    <xf numFmtId="0" fontId="32" fillId="0" borderId="32" xfId="0" applyFont="1" applyBorder="1" applyAlignment="1">
      <alignment horizontal="left" vertical="center"/>
    </xf>
    <xf numFmtId="0" fontId="12" fillId="0" borderId="33" xfId="0" applyFont="1" applyBorder="1" applyAlignment="1">
      <alignment horizontal="left" vertical="center"/>
    </xf>
    <xf numFmtId="0" fontId="12" fillId="0" borderId="32" xfId="0" applyFont="1" applyBorder="1" applyAlignment="1">
      <alignment horizontal="left" vertical="center"/>
    </xf>
    <xf numFmtId="0" fontId="16" fillId="3" borderId="28" xfId="0" applyFont="1" applyFill="1" applyBorder="1" applyAlignment="1">
      <alignment horizontal="center" vertical="center"/>
    </xf>
    <xf numFmtId="3" fontId="12" fillId="0" borderId="27" xfId="0" applyNumberFormat="1" applyFont="1" applyBorder="1" applyAlignment="1">
      <alignment horizontal="center" vertical="center"/>
    </xf>
    <xf numFmtId="0" fontId="12" fillId="0" borderId="27" xfId="0" applyFont="1" applyBorder="1" applyAlignment="1">
      <alignment horizontal="center" vertical="center" wrapText="1"/>
    </xf>
    <xf numFmtId="0" fontId="15" fillId="3" borderId="27" xfId="0" applyFont="1" applyFill="1" applyBorder="1" applyAlignment="1">
      <alignment horizontal="center" vertical="center" wrapText="1"/>
    </xf>
    <xf numFmtId="0" fontId="15" fillId="0" borderId="30" xfId="0" applyFont="1" applyBorder="1" applyAlignment="1">
      <alignment horizontal="center" vertical="center"/>
    </xf>
    <xf numFmtId="0" fontId="15" fillId="0" borderId="33" xfId="0" applyFont="1" applyBorder="1" applyAlignment="1">
      <alignment horizontal="center" vertical="center"/>
    </xf>
    <xf numFmtId="0" fontId="15" fillId="0" borderId="32" xfId="0" applyFont="1" applyBorder="1" applyAlignment="1">
      <alignment horizontal="center" vertical="center"/>
    </xf>
    <xf numFmtId="0" fontId="15" fillId="0" borderId="27" xfId="0" applyFont="1" applyBorder="1" applyAlignment="1">
      <alignment horizontal="center" vertical="center"/>
    </xf>
    <xf numFmtId="0" fontId="12" fillId="3" borderId="27" xfId="0" applyFont="1" applyFill="1" applyBorder="1" applyAlignment="1">
      <alignment horizontal="left" vertical="center"/>
    </xf>
    <xf numFmtId="0" fontId="12" fillId="3" borderId="27" xfId="0" applyFont="1" applyFill="1" applyBorder="1" applyAlignment="1">
      <alignment horizontal="left" vertical="center" wrapText="1"/>
    </xf>
    <xf numFmtId="0" fontId="12" fillId="0" borderId="28" xfId="0" applyFont="1" applyBorder="1" applyAlignment="1">
      <alignment horizontal="center" vertical="center"/>
    </xf>
    <xf numFmtId="0" fontId="12" fillId="0" borderId="35" xfId="0" applyFont="1" applyBorder="1" applyAlignment="1">
      <alignment horizontal="center" vertical="center"/>
    </xf>
    <xf numFmtId="0" fontId="12" fillId="0" borderId="34" xfId="0" applyFont="1" applyBorder="1" applyAlignment="1">
      <alignment horizontal="center" vertical="center"/>
    </xf>
    <xf numFmtId="0" fontId="12" fillId="0" borderId="31" xfId="0" applyFont="1" applyBorder="1" applyAlignment="1">
      <alignment horizontal="left" vertical="center"/>
    </xf>
    <xf numFmtId="0" fontId="12" fillId="0" borderId="64" xfId="0" applyFont="1" applyBorder="1" applyAlignment="1">
      <alignment horizontal="left" vertical="center"/>
    </xf>
    <xf numFmtId="0" fontId="12" fillId="0" borderId="65" xfId="0" applyFont="1" applyBorder="1" applyAlignment="1">
      <alignment horizontal="left" vertical="center"/>
    </xf>
    <xf numFmtId="0" fontId="12" fillId="0" borderId="114" xfId="0" applyFont="1" applyBorder="1" applyAlignment="1">
      <alignment horizontal="left" vertical="center"/>
    </xf>
    <xf numFmtId="0" fontId="12" fillId="0" borderId="116" xfId="0" applyFont="1" applyBorder="1" applyAlignment="1">
      <alignment horizontal="left" vertical="center"/>
    </xf>
    <xf numFmtId="0" fontId="12" fillId="0" borderId="115" xfId="0" applyFont="1" applyBorder="1" applyAlignment="1">
      <alignment horizontal="left" vertical="center"/>
    </xf>
    <xf numFmtId="0" fontId="12" fillId="0" borderId="120" xfId="0" applyFont="1" applyBorder="1" applyAlignment="1">
      <alignment horizontal="left" vertical="center"/>
    </xf>
    <xf numFmtId="0" fontId="12" fillId="0" borderId="122" xfId="0" applyFont="1" applyBorder="1" applyAlignment="1">
      <alignment horizontal="left" vertical="center"/>
    </xf>
    <xf numFmtId="0" fontId="12" fillId="0" borderId="121" xfId="0" applyFont="1" applyBorder="1" applyAlignment="1">
      <alignment horizontal="left" vertical="center"/>
    </xf>
    <xf numFmtId="0" fontId="12" fillId="0" borderId="123" xfId="0" applyFont="1" applyBorder="1" applyAlignment="1">
      <alignment horizontal="left" vertical="center"/>
    </xf>
    <xf numFmtId="0" fontId="12" fillId="0" borderId="124" xfId="0" applyFont="1" applyBorder="1" applyAlignment="1">
      <alignment horizontal="left" vertical="center"/>
    </xf>
    <xf numFmtId="0" fontId="12" fillId="0" borderId="125" xfId="0" applyFont="1" applyBorder="1" applyAlignment="1">
      <alignment horizontal="left" vertical="center"/>
    </xf>
    <xf numFmtId="0" fontId="85" fillId="0" borderId="123" xfId="0" applyFont="1" applyBorder="1" applyAlignment="1">
      <alignment horizontal="center" vertical="center"/>
    </xf>
    <xf numFmtId="0" fontId="85" fillId="0" borderId="124" xfId="0" applyFont="1" applyBorder="1" applyAlignment="1">
      <alignment horizontal="center" vertical="center"/>
    </xf>
    <xf numFmtId="0" fontId="85" fillId="0" borderId="125" xfId="0" applyFont="1" applyBorder="1" applyAlignment="1">
      <alignment horizontal="center" vertical="center"/>
    </xf>
    <xf numFmtId="0" fontId="85" fillId="0" borderId="126" xfId="0" applyFont="1" applyBorder="1" applyAlignment="1">
      <alignment horizontal="center" vertical="center"/>
    </xf>
    <xf numFmtId="0" fontId="85" fillId="0" borderId="127" xfId="0" applyFont="1" applyBorder="1" applyAlignment="1">
      <alignment horizontal="center" vertical="center"/>
    </xf>
    <xf numFmtId="0" fontId="85" fillId="0" borderId="128" xfId="0" applyFont="1" applyBorder="1" applyAlignment="1">
      <alignment horizontal="center" vertical="center"/>
    </xf>
    <xf numFmtId="2" fontId="3" fillId="0" borderId="27" xfId="0" applyNumberFormat="1" applyFont="1" applyBorder="1" applyAlignment="1">
      <alignment horizontal="center" vertical="center"/>
    </xf>
    <xf numFmtId="0" fontId="12" fillId="0" borderId="30" xfId="0" applyFont="1" applyBorder="1" applyAlignment="1">
      <alignment horizontal="left" vertical="center"/>
    </xf>
    <xf numFmtId="2" fontId="3" fillId="0" borderId="30" xfId="0" applyNumberFormat="1" applyFont="1" applyBorder="1" applyAlignment="1">
      <alignment horizontal="center" vertical="center"/>
    </xf>
    <xf numFmtId="2" fontId="3" fillId="0" borderId="33" xfId="0" applyNumberFormat="1" applyFont="1" applyBorder="1" applyAlignment="1">
      <alignment horizontal="center" vertical="center"/>
    </xf>
    <xf numFmtId="2" fontId="3" fillId="0" borderId="32" xfId="0" applyNumberFormat="1" applyFont="1" applyBorder="1" applyAlignment="1">
      <alignment horizontal="center" vertical="center"/>
    </xf>
    <xf numFmtId="0" fontId="16" fillId="3" borderId="27" xfId="0" applyFont="1" applyFill="1" applyBorder="1" applyAlignment="1">
      <alignment horizontal="left" vertical="center"/>
    </xf>
    <xf numFmtId="0" fontId="16" fillId="3" borderId="30" xfId="0" applyFont="1" applyFill="1" applyBorder="1" applyAlignment="1">
      <alignment horizontal="left" vertical="center"/>
    </xf>
    <xf numFmtId="0" fontId="16" fillId="3" borderId="33" xfId="0" applyFont="1" applyFill="1" applyBorder="1" applyAlignment="1">
      <alignment horizontal="left" vertical="center"/>
    </xf>
    <xf numFmtId="0" fontId="16" fillId="0" borderId="31" xfId="0" applyFont="1" applyBorder="1" applyAlignment="1">
      <alignment horizontal="center" vertical="center"/>
    </xf>
    <xf numFmtId="0" fontId="16" fillId="0" borderId="64" xfId="0" applyFont="1" applyBorder="1" applyAlignment="1">
      <alignment horizontal="center" vertical="center"/>
    </xf>
    <xf numFmtId="0" fontId="16" fillId="0" borderId="65" xfId="0" applyFont="1" applyBorder="1" applyAlignment="1">
      <alignment horizontal="center" vertical="center"/>
    </xf>
    <xf numFmtId="0" fontId="16" fillId="0" borderId="66" xfId="0" applyFont="1" applyBorder="1" applyAlignment="1">
      <alignment horizontal="center" vertical="center"/>
    </xf>
    <xf numFmtId="0" fontId="16" fillId="0" borderId="29" xfId="0" applyFont="1" applyBorder="1" applyAlignment="1">
      <alignment horizontal="center" vertical="center"/>
    </xf>
    <xf numFmtId="0" fontId="16" fillId="0" borderId="67" xfId="0" applyFont="1" applyBorder="1" applyAlignment="1">
      <alignment horizontal="center" vertical="center"/>
    </xf>
    <xf numFmtId="0" fontId="12" fillId="0" borderId="31"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1" xfId="0" applyFont="1" applyBorder="1" applyAlignment="1">
      <alignment horizontal="center" vertical="center"/>
    </xf>
    <xf numFmtId="0" fontId="12" fillId="0" borderId="64" xfId="0" applyFont="1" applyBorder="1" applyAlignment="1">
      <alignment horizontal="center" vertical="center"/>
    </xf>
    <xf numFmtId="0" fontId="12" fillId="0" borderId="65" xfId="0" applyFont="1" applyBorder="1" applyAlignment="1">
      <alignment horizontal="center" vertical="center"/>
    </xf>
    <xf numFmtId="0" fontId="12" fillId="0" borderId="66" xfId="0" applyFont="1" applyBorder="1" applyAlignment="1">
      <alignment horizontal="center" vertical="center"/>
    </xf>
    <xf numFmtId="0" fontId="12" fillId="0" borderId="29" xfId="0" applyFont="1" applyBorder="1" applyAlignment="1">
      <alignment horizontal="center" vertical="center"/>
    </xf>
    <xf numFmtId="0" fontId="12" fillId="0" borderId="67" xfId="0" applyFont="1" applyBorder="1" applyAlignment="1">
      <alignment horizontal="center" vertical="center"/>
    </xf>
    <xf numFmtId="0" fontId="3" fillId="0" borderId="30"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2" xfId="0" applyFont="1" applyBorder="1" applyAlignment="1">
      <alignment horizontal="center" vertical="center" wrapText="1"/>
    </xf>
    <xf numFmtId="0" fontId="16" fillId="0" borderId="27" xfId="0" applyFont="1" applyBorder="1" applyAlignment="1">
      <alignment horizontal="center" vertical="center"/>
    </xf>
    <xf numFmtId="0" fontId="12" fillId="0" borderId="30" xfId="0" applyFont="1" applyBorder="1" applyAlignment="1">
      <alignment horizontal="center" vertical="center"/>
    </xf>
    <xf numFmtId="0" fontId="12" fillId="0" borderId="33" xfId="0" applyFont="1" applyBorder="1" applyAlignment="1">
      <alignment horizontal="center" vertical="center"/>
    </xf>
    <xf numFmtId="0" fontId="12" fillId="0" borderId="32" xfId="0" applyFont="1" applyBorder="1" applyAlignment="1">
      <alignment horizontal="center" vertical="center"/>
    </xf>
    <xf numFmtId="0" fontId="16" fillId="0" borderId="0" xfId="0" applyFont="1" applyAlignment="1">
      <alignment vertical="center"/>
    </xf>
    <xf numFmtId="178" fontId="3" fillId="0" borderId="30" xfId="0" applyNumberFormat="1" applyFont="1" applyBorder="1" applyAlignment="1">
      <alignment horizontal="center" vertical="center" wrapText="1"/>
    </xf>
    <xf numFmtId="178" fontId="3" fillId="0" borderId="33" xfId="0" applyNumberFormat="1" applyFont="1" applyBorder="1" applyAlignment="1">
      <alignment horizontal="center" vertical="center" wrapText="1"/>
    </xf>
    <xf numFmtId="178" fontId="3" fillId="0" borderId="32" xfId="0" applyNumberFormat="1" applyFont="1" applyBorder="1" applyAlignment="1">
      <alignment horizontal="center" vertical="center" wrapText="1"/>
    </xf>
    <xf numFmtId="0" fontId="12" fillId="0" borderId="27" xfId="0" applyFont="1" applyBorder="1" applyAlignment="1">
      <alignment vertical="center"/>
    </xf>
    <xf numFmtId="178" fontId="3" fillId="0" borderId="27" xfId="0" applyNumberFormat="1" applyFont="1" applyBorder="1" applyAlignment="1">
      <alignment horizontal="center" vertical="center" wrapText="1"/>
    </xf>
    <xf numFmtId="0" fontId="16" fillId="3" borderId="31" xfId="0" applyFont="1" applyFill="1" applyBorder="1" applyAlignment="1">
      <alignment horizontal="center" vertical="center"/>
    </xf>
    <xf numFmtId="0" fontId="16" fillId="3" borderId="64" xfId="0" applyFont="1" applyFill="1" applyBorder="1" applyAlignment="1">
      <alignment horizontal="center" vertical="center"/>
    </xf>
    <xf numFmtId="0" fontId="16" fillId="3" borderId="65" xfId="0" applyFont="1" applyFill="1" applyBorder="1" applyAlignment="1">
      <alignment horizontal="center" vertical="center"/>
    </xf>
    <xf numFmtId="0" fontId="16" fillId="3" borderId="66" xfId="0" applyFont="1" applyFill="1" applyBorder="1" applyAlignment="1">
      <alignment horizontal="center" vertical="center"/>
    </xf>
    <xf numFmtId="0" fontId="16" fillId="3" borderId="29" xfId="0" applyFont="1" applyFill="1" applyBorder="1" applyAlignment="1">
      <alignment horizontal="center" vertical="center"/>
    </xf>
    <xf numFmtId="0" fontId="16" fillId="3" borderId="67" xfId="0" applyFont="1" applyFill="1" applyBorder="1" applyAlignment="1">
      <alignment horizontal="center" vertical="center"/>
    </xf>
    <xf numFmtId="0" fontId="16" fillId="3" borderId="30" xfId="0" applyFont="1" applyFill="1" applyBorder="1" applyAlignment="1">
      <alignment horizontal="center" vertical="center"/>
    </xf>
    <xf numFmtId="0" fontId="16" fillId="3" borderId="33" xfId="0" applyFont="1" applyFill="1" applyBorder="1" applyAlignment="1">
      <alignment horizontal="center" vertical="center"/>
    </xf>
    <xf numFmtId="0" fontId="16" fillId="3" borderId="32" xfId="0" applyFont="1" applyFill="1" applyBorder="1" applyAlignment="1">
      <alignment horizontal="center" vertical="center"/>
    </xf>
    <xf numFmtId="178" fontId="3" fillId="0" borderId="27" xfId="0" applyNumberFormat="1" applyFont="1" applyBorder="1" applyAlignment="1">
      <alignment horizontal="center" vertical="center"/>
    </xf>
    <xf numFmtId="0" fontId="16" fillId="13" borderId="30" xfId="0" applyFont="1" applyFill="1" applyBorder="1" applyAlignment="1">
      <alignment horizontal="center" vertical="center" wrapText="1"/>
    </xf>
    <xf numFmtId="0" fontId="16" fillId="13" borderId="33" xfId="0" applyFont="1" applyFill="1" applyBorder="1" applyAlignment="1">
      <alignment horizontal="center" vertical="center" wrapText="1"/>
    </xf>
    <xf numFmtId="0" fontId="16" fillId="13" borderId="32" xfId="0" applyFont="1" applyFill="1" applyBorder="1" applyAlignment="1">
      <alignment horizontal="center" vertical="center" wrapText="1"/>
    </xf>
    <xf numFmtId="178" fontId="85" fillId="0" borderId="30" xfId="0" applyNumberFormat="1" applyFont="1" applyBorder="1" applyAlignment="1">
      <alignment horizontal="center" vertical="center" wrapText="1"/>
    </xf>
    <xf numFmtId="178" fontId="85" fillId="0" borderId="33" xfId="0" applyNumberFormat="1" applyFont="1" applyBorder="1" applyAlignment="1">
      <alignment horizontal="center" vertical="center" wrapText="1"/>
    </xf>
    <xf numFmtId="178" fontId="85" fillId="0" borderId="32" xfId="0" applyNumberFormat="1" applyFont="1" applyBorder="1" applyAlignment="1">
      <alignment horizontal="center" vertical="center" wrapText="1"/>
    </xf>
    <xf numFmtId="0" fontId="3" fillId="13" borderId="103" xfId="0" applyFont="1" applyFill="1" applyBorder="1" applyAlignment="1">
      <alignment horizontal="left" vertical="center" wrapText="1"/>
    </xf>
    <xf numFmtId="0" fontId="3" fillId="13" borderId="104" xfId="0" applyFont="1" applyFill="1" applyBorder="1" applyAlignment="1">
      <alignment horizontal="left" vertical="center" wrapText="1"/>
    </xf>
    <xf numFmtId="0" fontId="3" fillId="13" borderId="105" xfId="0" applyFont="1" applyFill="1" applyBorder="1" applyAlignment="1">
      <alignment horizontal="left" vertical="center" wrapText="1"/>
    </xf>
    <xf numFmtId="0" fontId="3" fillId="13" borderId="30" xfId="0" applyFont="1" applyFill="1" applyBorder="1" applyAlignment="1">
      <alignment horizontal="center" vertical="center"/>
    </xf>
    <xf numFmtId="0" fontId="3" fillId="13" borderId="33" xfId="0" applyFont="1" applyFill="1" applyBorder="1" applyAlignment="1">
      <alignment horizontal="center" vertical="center"/>
    </xf>
    <xf numFmtId="0" fontId="3" fillId="13" borderId="32" xfId="0" applyFont="1" applyFill="1" applyBorder="1" applyAlignment="1">
      <alignment horizontal="center" vertical="center"/>
    </xf>
    <xf numFmtId="0" fontId="3" fillId="13" borderId="103" xfId="0" applyFont="1" applyFill="1" applyBorder="1" applyAlignment="1">
      <alignment horizontal="left" vertical="center"/>
    </xf>
    <xf numFmtId="0" fontId="3" fillId="13" borderId="104" xfId="0" applyFont="1" applyFill="1" applyBorder="1" applyAlignment="1">
      <alignment horizontal="left" vertical="center"/>
    </xf>
    <xf numFmtId="0" fontId="3" fillId="13" borderId="105" xfId="0" applyFont="1" applyFill="1" applyBorder="1" applyAlignment="1">
      <alignment horizontal="left" vertical="center"/>
    </xf>
    <xf numFmtId="0" fontId="3" fillId="13" borderId="30" xfId="0" applyFont="1" applyFill="1" applyBorder="1" applyAlignment="1">
      <alignment horizontal="left" vertical="center"/>
    </xf>
    <xf numFmtId="0" fontId="3" fillId="13" borderId="33" xfId="0" applyFont="1" applyFill="1" applyBorder="1" applyAlignment="1">
      <alignment horizontal="left" vertical="center"/>
    </xf>
    <xf numFmtId="0" fontId="3" fillId="13" borderId="32" xfId="0" applyFont="1" applyFill="1" applyBorder="1" applyAlignment="1">
      <alignment horizontal="left" vertical="center"/>
    </xf>
    <xf numFmtId="0" fontId="16" fillId="13" borderId="27" xfId="0" applyFont="1" applyFill="1" applyBorder="1" applyAlignment="1">
      <alignment horizontal="left" vertical="center" wrapText="1"/>
    </xf>
    <xf numFmtId="0" fontId="16" fillId="13" borderId="27" xfId="0" applyFont="1" applyFill="1" applyBorder="1" applyAlignment="1">
      <alignment horizontal="left" vertical="center"/>
    </xf>
    <xf numFmtId="0" fontId="3" fillId="13" borderId="27" xfId="0" quotePrefix="1" applyFont="1" applyFill="1" applyBorder="1" applyAlignment="1">
      <alignment horizontal="left" vertical="center"/>
    </xf>
    <xf numFmtId="0" fontId="16" fillId="13" borderId="112" xfId="0" applyFont="1" applyFill="1" applyBorder="1" applyAlignment="1">
      <alignment horizontal="left" vertical="center"/>
    </xf>
    <xf numFmtId="0" fontId="16" fillId="13" borderId="113" xfId="0" applyFont="1" applyFill="1" applyBorder="1" applyAlignment="1">
      <alignment horizontal="left" vertical="center"/>
    </xf>
    <xf numFmtId="0" fontId="16" fillId="13" borderId="109" xfId="0" applyFont="1" applyFill="1" applyBorder="1" applyAlignment="1">
      <alignment horizontal="left" vertical="center"/>
    </xf>
    <xf numFmtId="0" fontId="16" fillId="13" borderId="110" xfId="0" applyFont="1" applyFill="1" applyBorder="1" applyAlignment="1">
      <alignment horizontal="left" vertical="center"/>
    </xf>
    <xf numFmtId="0" fontId="16" fillId="13" borderId="111" xfId="0" applyFont="1" applyFill="1" applyBorder="1" applyAlignment="1">
      <alignment horizontal="left" vertical="center"/>
    </xf>
    <xf numFmtId="0" fontId="3" fillId="13" borderId="31" xfId="0" applyFont="1" applyFill="1" applyBorder="1" applyAlignment="1">
      <alignment horizontal="left" vertical="center"/>
    </xf>
    <xf numFmtId="0" fontId="3" fillId="13" borderId="64" xfId="0" applyFont="1" applyFill="1" applyBorder="1" applyAlignment="1">
      <alignment horizontal="left" vertical="center"/>
    </xf>
    <xf numFmtId="0" fontId="3" fillId="13" borderId="65" xfId="0" applyFont="1" applyFill="1" applyBorder="1" applyAlignment="1">
      <alignment horizontal="left" vertical="center"/>
    </xf>
    <xf numFmtId="0" fontId="3" fillId="13" borderId="31" xfId="0" applyFont="1" applyFill="1" applyBorder="1" applyAlignment="1">
      <alignment horizontal="center" vertical="center"/>
    </xf>
    <xf numFmtId="0" fontId="3" fillId="13" borderId="64" xfId="0" applyFont="1" applyFill="1" applyBorder="1" applyAlignment="1">
      <alignment horizontal="center" vertical="center"/>
    </xf>
    <xf numFmtId="0" fontId="3" fillId="13" borderId="65" xfId="0" applyFont="1" applyFill="1" applyBorder="1" applyAlignment="1">
      <alignment horizontal="center" vertical="center"/>
    </xf>
    <xf numFmtId="178" fontId="85" fillId="0" borderId="28" xfId="0" applyNumberFormat="1" applyFont="1" applyBorder="1" applyAlignment="1">
      <alignment horizontal="center" vertical="center" wrapText="1"/>
    </xf>
    <xf numFmtId="0" fontId="3" fillId="13" borderId="66" xfId="0" applyFont="1" applyFill="1" applyBorder="1" applyAlignment="1">
      <alignment horizontal="center" vertical="center"/>
    </xf>
    <xf numFmtId="178" fontId="85" fillId="0" borderId="31" xfId="0" applyNumberFormat="1" applyFont="1" applyBorder="1" applyAlignment="1">
      <alignment horizontal="center" vertical="center" wrapText="1"/>
    </xf>
    <xf numFmtId="178" fontId="85" fillId="0" borderId="64" xfId="0" applyNumberFormat="1" applyFont="1" applyBorder="1" applyAlignment="1">
      <alignment horizontal="center" vertical="center" wrapText="1"/>
    </xf>
    <xf numFmtId="178" fontId="85" fillId="0" borderId="65" xfId="0" applyNumberFormat="1" applyFont="1" applyBorder="1" applyAlignment="1">
      <alignment horizontal="center" vertical="center" wrapText="1"/>
    </xf>
    <xf numFmtId="0" fontId="3" fillId="13" borderId="66" xfId="0" applyFont="1" applyFill="1" applyBorder="1" applyAlignment="1">
      <alignment horizontal="left" vertical="center"/>
    </xf>
    <xf numFmtId="0" fontId="3" fillId="13" borderId="29" xfId="0" applyFont="1" applyFill="1" applyBorder="1" applyAlignment="1">
      <alignment horizontal="left" vertical="center"/>
    </xf>
    <xf numFmtId="0" fontId="3" fillId="13" borderId="29" xfId="0" applyFont="1" applyFill="1" applyBorder="1" applyAlignment="1">
      <alignment horizontal="center" vertical="center"/>
    </xf>
    <xf numFmtId="178" fontId="85" fillId="0" borderId="66" xfId="0" applyNumberFormat="1" applyFont="1" applyBorder="1" applyAlignment="1">
      <alignment horizontal="center" vertical="center" wrapText="1"/>
    </xf>
    <xf numFmtId="178" fontId="85" fillId="0" borderId="29" xfId="0" applyNumberFormat="1" applyFont="1" applyBorder="1" applyAlignment="1">
      <alignment horizontal="center" vertical="center" wrapText="1"/>
    </xf>
    <xf numFmtId="178" fontId="85" fillId="0" borderId="67" xfId="0" applyNumberFormat="1" applyFont="1" applyBorder="1" applyAlignment="1">
      <alignment horizontal="center" vertical="center" wrapText="1"/>
    </xf>
    <xf numFmtId="0" fontId="3" fillId="13" borderId="109" xfId="0" applyFont="1" applyFill="1" applyBorder="1" applyAlignment="1">
      <alignment horizontal="left" vertical="center"/>
    </xf>
    <xf numFmtId="0" fontId="3" fillId="13" borderId="110" xfId="0" applyFont="1" applyFill="1" applyBorder="1" applyAlignment="1">
      <alignment horizontal="left" vertical="center"/>
    </xf>
    <xf numFmtId="0" fontId="3" fillId="13" borderId="111" xfId="0" applyFont="1" applyFill="1" applyBorder="1" applyAlignment="1">
      <alignment horizontal="left" vertical="center"/>
    </xf>
    <xf numFmtId="0" fontId="3" fillId="13" borderId="67" xfId="0" applyFont="1" applyFill="1" applyBorder="1" applyAlignment="1">
      <alignment horizontal="center" vertical="center"/>
    </xf>
    <xf numFmtId="178" fontId="85" fillId="0" borderId="34" xfId="0" applyNumberFormat="1" applyFont="1" applyBorder="1" applyAlignment="1">
      <alignment horizontal="center" vertical="center" wrapText="1"/>
    </xf>
    <xf numFmtId="0" fontId="3" fillId="13" borderId="30" xfId="0" applyFont="1" applyFill="1" applyBorder="1" applyAlignment="1">
      <alignment horizontal="center" vertical="center" wrapText="1"/>
    </xf>
    <xf numFmtId="0" fontId="3" fillId="13" borderId="33" xfId="0" applyFont="1" applyFill="1" applyBorder="1" applyAlignment="1">
      <alignment horizontal="center" vertical="center" wrapText="1"/>
    </xf>
    <xf numFmtId="0" fontId="3" fillId="13" borderId="32" xfId="0" applyFont="1" applyFill="1" applyBorder="1" applyAlignment="1">
      <alignment horizontal="center" vertical="center" wrapText="1"/>
    </xf>
    <xf numFmtId="178" fontId="3" fillId="0" borderId="108" xfId="0" applyNumberFormat="1" applyFont="1" applyBorder="1" applyAlignment="1">
      <alignment horizontal="center" vertical="center" wrapText="1"/>
    </xf>
    <xf numFmtId="0" fontId="3" fillId="13" borderId="28" xfId="0" applyFont="1" applyFill="1" applyBorder="1" applyAlignment="1">
      <alignment horizontal="center" vertical="center"/>
    </xf>
    <xf numFmtId="0" fontId="3" fillId="13" borderId="35" xfId="0" applyFont="1" applyFill="1" applyBorder="1" applyAlignment="1">
      <alignment horizontal="center" vertical="center"/>
    </xf>
    <xf numFmtId="0" fontId="3" fillId="13" borderId="34" xfId="0" applyFont="1" applyFill="1" applyBorder="1" applyAlignment="1">
      <alignment horizontal="center" vertical="center"/>
    </xf>
    <xf numFmtId="0" fontId="3" fillId="13" borderId="82" xfId="0" applyFont="1" applyFill="1" applyBorder="1" applyAlignment="1">
      <alignment horizontal="center" vertical="center"/>
    </xf>
    <xf numFmtId="0" fontId="3" fillId="13" borderId="0" xfId="0" applyFont="1" applyFill="1" applyAlignment="1">
      <alignment horizontal="center" vertical="center"/>
    </xf>
    <xf numFmtId="0" fontId="3" fillId="13" borderId="83" xfId="0" applyFont="1" applyFill="1" applyBorder="1" applyAlignment="1">
      <alignment horizontal="center" vertical="center"/>
    </xf>
    <xf numFmtId="0" fontId="3" fillId="13" borderId="82" xfId="0" applyFont="1" applyFill="1" applyBorder="1" applyAlignment="1">
      <alignment horizontal="left" vertical="center" wrapText="1"/>
    </xf>
    <xf numFmtId="0" fontId="3" fillId="13" borderId="0" xfId="0" applyFont="1" applyFill="1" applyAlignment="1">
      <alignment horizontal="left" vertical="center" wrapText="1"/>
    </xf>
    <xf numFmtId="0" fontId="3" fillId="13" borderId="83" xfId="0" applyFont="1" applyFill="1" applyBorder="1" applyAlignment="1">
      <alignment horizontal="left" vertical="center" wrapText="1"/>
    </xf>
    <xf numFmtId="0" fontId="3" fillId="13" borderId="66" xfId="0" applyFont="1" applyFill="1" applyBorder="1" applyAlignment="1">
      <alignment horizontal="left" vertical="center" wrapText="1"/>
    </xf>
    <xf numFmtId="0" fontId="3" fillId="13" borderId="29" xfId="0" applyFont="1" applyFill="1" applyBorder="1" applyAlignment="1">
      <alignment horizontal="left" vertical="center" wrapText="1"/>
    </xf>
    <xf numFmtId="0" fontId="3" fillId="13" borderId="67" xfId="0" applyFont="1" applyFill="1" applyBorder="1" applyAlignment="1">
      <alignment horizontal="left" vertical="center" wrapText="1"/>
    </xf>
    <xf numFmtId="0" fontId="3" fillId="13" borderId="31" xfId="0" applyFont="1" applyFill="1" applyBorder="1" applyAlignment="1">
      <alignment horizontal="left" vertical="center" wrapText="1"/>
    </xf>
    <xf numFmtId="0" fontId="3" fillId="13" borderId="64" xfId="0" applyFont="1" applyFill="1" applyBorder="1" applyAlignment="1">
      <alignment horizontal="left" vertical="center" wrapText="1"/>
    </xf>
    <xf numFmtId="0" fontId="3" fillId="13" borderId="65" xfId="0" applyFont="1" applyFill="1" applyBorder="1" applyAlignment="1">
      <alignment horizontal="left" vertical="center" wrapText="1"/>
    </xf>
    <xf numFmtId="0" fontId="3" fillId="13" borderId="108" xfId="0" applyFont="1" applyFill="1" applyBorder="1" applyAlignment="1">
      <alignment horizontal="center" vertical="center" wrapText="1"/>
    </xf>
    <xf numFmtId="0" fontId="15" fillId="0" borderId="27" xfId="0" applyFont="1" applyBorder="1" applyAlignment="1">
      <alignment horizontal="center" vertical="center" wrapText="1"/>
    </xf>
    <xf numFmtId="0" fontId="16" fillId="13" borderId="27" xfId="0" applyFont="1" applyFill="1" applyBorder="1" applyAlignment="1">
      <alignment horizontal="center" vertical="center" wrapText="1"/>
    </xf>
    <xf numFmtId="0" fontId="16" fillId="13" borderId="31" xfId="0" applyFont="1" applyFill="1" applyBorder="1" applyAlignment="1">
      <alignment horizontal="center" vertical="center" wrapText="1"/>
    </xf>
    <xf numFmtId="0" fontId="16" fillId="13" borderId="65" xfId="0" applyFont="1" applyFill="1" applyBorder="1" applyAlignment="1">
      <alignment horizontal="center" vertical="center" wrapText="1"/>
    </xf>
    <xf numFmtId="0" fontId="16" fillId="13" borderId="82" xfId="0" applyFont="1" applyFill="1" applyBorder="1" applyAlignment="1">
      <alignment horizontal="center" vertical="center" wrapText="1"/>
    </xf>
    <xf numFmtId="0" fontId="16" fillId="13" borderId="83" xfId="0" applyFont="1" applyFill="1" applyBorder="1" applyAlignment="1">
      <alignment horizontal="center" vertical="center" wrapText="1"/>
    </xf>
    <xf numFmtId="0" fontId="16" fillId="13" borderId="66" xfId="0" applyFont="1" applyFill="1" applyBorder="1" applyAlignment="1">
      <alignment horizontal="center" vertical="center" wrapText="1"/>
    </xf>
    <xf numFmtId="0" fontId="16" fillId="13" borderId="67" xfId="0" applyFont="1" applyFill="1" applyBorder="1" applyAlignment="1">
      <alignment horizontal="center" vertical="center" wrapText="1"/>
    </xf>
    <xf numFmtId="0" fontId="3" fillId="13" borderId="64" xfId="0" applyFont="1" applyFill="1" applyBorder="1" applyAlignment="1">
      <alignment horizontal="left" vertical="top" wrapText="1"/>
    </xf>
    <xf numFmtId="0" fontId="3" fillId="13" borderId="65" xfId="0" applyFont="1" applyFill="1" applyBorder="1" applyAlignment="1">
      <alignment horizontal="left" vertical="top" wrapText="1"/>
    </xf>
    <xf numFmtId="0" fontId="3" fillId="13" borderId="0" xfId="0" applyFont="1" applyFill="1" applyAlignment="1">
      <alignment horizontal="left" vertical="top" wrapText="1"/>
    </xf>
    <xf numFmtId="0" fontId="3" fillId="13" borderId="83" xfId="0" applyFont="1" applyFill="1" applyBorder="1" applyAlignment="1">
      <alignment horizontal="left" vertical="top" wrapText="1"/>
    </xf>
    <xf numFmtId="178" fontId="85" fillId="0" borderId="82" xfId="0" applyNumberFormat="1" applyFont="1" applyBorder="1" applyAlignment="1">
      <alignment horizontal="center" vertical="center" wrapText="1"/>
    </xf>
    <xf numFmtId="178" fontId="85" fillId="0" borderId="0" xfId="0" applyNumberFormat="1" applyFont="1" applyAlignment="1">
      <alignment horizontal="center" vertical="center" wrapText="1"/>
    </xf>
    <xf numFmtId="178" fontId="85" fillId="0" borderId="83" xfId="0" applyNumberFormat="1" applyFont="1" applyBorder="1" applyAlignment="1">
      <alignment horizontal="center" vertical="center" wrapText="1"/>
    </xf>
    <xf numFmtId="0" fontId="3" fillId="13" borderId="31" xfId="0" applyFont="1" applyFill="1" applyBorder="1" applyAlignment="1">
      <alignment horizontal="left" vertical="top" wrapText="1"/>
    </xf>
    <xf numFmtId="0" fontId="3" fillId="13" borderId="82" xfId="0" applyFont="1" applyFill="1" applyBorder="1" applyAlignment="1">
      <alignment horizontal="left" vertical="top" wrapText="1"/>
    </xf>
    <xf numFmtId="0" fontId="3" fillId="13" borderId="31" xfId="0" applyFont="1" applyFill="1" applyBorder="1" applyAlignment="1">
      <alignment horizontal="center" vertical="center" wrapText="1"/>
    </xf>
    <xf numFmtId="0" fontId="3" fillId="13" borderId="64" xfId="0" applyFont="1" applyFill="1" applyBorder="1" applyAlignment="1">
      <alignment horizontal="center" vertical="center" wrapText="1"/>
    </xf>
    <xf numFmtId="0" fontId="3" fillId="13" borderId="65" xfId="0" applyFont="1" applyFill="1" applyBorder="1" applyAlignment="1">
      <alignment horizontal="center" vertical="center" wrapText="1"/>
    </xf>
    <xf numFmtId="0" fontId="3" fillId="13" borderId="82" xfId="0" applyFont="1" applyFill="1" applyBorder="1" applyAlignment="1">
      <alignment horizontal="center" vertical="center" wrapText="1"/>
    </xf>
    <xf numFmtId="0" fontId="3" fillId="13" borderId="0" xfId="0" applyFont="1" applyFill="1" applyAlignment="1">
      <alignment horizontal="center" vertical="center" wrapText="1"/>
    </xf>
    <xf numFmtId="0" fontId="3" fillId="13" borderId="83" xfId="0" applyFont="1" applyFill="1" applyBorder="1" applyAlignment="1">
      <alignment horizontal="center" vertical="center" wrapText="1"/>
    </xf>
    <xf numFmtId="0" fontId="3" fillId="13" borderId="66" xfId="0" applyFont="1" applyFill="1" applyBorder="1" applyAlignment="1">
      <alignment horizontal="center" vertical="center" wrapText="1"/>
    </xf>
    <xf numFmtId="0" fontId="3" fillId="13" borderId="29" xfId="0" applyFont="1" applyFill="1" applyBorder="1" applyAlignment="1">
      <alignment horizontal="center" vertical="center" wrapText="1"/>
    </xf>
    <xf numFmtId="0" fontId="3" fillId="13" borderId="67" xfId="0" applyFont="1" applyFill="1" applyBorder="1" applyAlignment="1">
      <alignment horizontal="center" vertical="center" wrapText="1"/>
    </xf>
    <xf numFmtId="0" fontId="16" fillId="13" borderId="30" xfId="0" applyFont="1" applyFill="1" applyBorder="1" applyAlignment="1">
      <alignment horizontal="center" vertical="center"/>
    </xf>
    <xf numFmtId="0" fontId="16" fillId="13" borderId="32" xfId="0" applyFont="1" applyFill="1" applyBorder="1" applyAlignment="1">
      <alignment horizontal="center" vertical="center"/>
    </xf>
    <xf numFmtId="0" fontId="3" fillId="13" borderId="84" xfId="0" applyFont="1" applyFill="1" applyBorder="1" applyAlignment="1">
      <alignment horizontal="center" vertical="center"/>
    </xf>
    <xf numFmtId="0" fontId="3" fillId="13" borderId="107" xfId="0" applyFont="1" applyFill="1" applyBorder="1" applyAlignment="1">
      <alignment horizontal="center" vertical="center"/>
    </xf>
    <xf numFmtId="0" fontId="3" fillId="13" borderId="85" xfId="0" applyFont="1" applyFill="1" applyBorder="1" applyAlignment="1">
      <alignment horizontal="center" vertical="center"/>
    </xf>
    <xf numFmtId="0" fontId="3" fillId="13" borderId="31" xfId="0" applyFont="1" applyFill="1" applyBorder="1" applyAlignment="1">
      <alignment horizontal="left" vertical="top"/>
    </xf>
    <xf numFmtId="0" fontId="3" fillId="13" borderId="64" xfId="0" applyFont="1" applyFill="1" applyBorder="1" applyAlignment="1">
      <alignment horizontal="left" vertical="top"/>
    </xf>
    <xf numFmtId="0" fontId="3" fillId="13" borderId="65" xfId="0" applyFont="1" applyFill="1" applyBorder="1" applyAlignment="1">
      <alignment horizontal="left" vertical="top"/>
    </xf>
    <xf numFmtId="0" fontId="3" fillId="13" borderId="82" xfId="0" applyFont="1" applyFill="1" applyBorder="1" applyAlignment="1">
      <alignment horizontal="left" vertical="top"/>
    </xf>
    <xf numFmtId="0" fontId="3" fillId="13" borderId="0" xfId="0" applyFont="1" applyFill="1" applyAlignment="1">
      <alignment horizontal="left" vertical="top"/>
    </xf>
    <xf numFmtId="0" fontId="3" fillId="13" borderId="83" xfId="0" applyFont="1" applyFill="1" applyBorder="1" applyAlignment="1">
      <alignment horizontal="left" vertical="top"/>
    </xf>
    <xf numFmtId="0" fontId="3" fillId="13" borderId="66" xfId="0" applyFont="1" applyFill="1" applyBorder="1" applyAlignment="1">
      <alignment horizontal="left" vertical="top"/>
    </xf>
    <xf numFmtId="0" fontId="3" fillId="13" borderId="29" xfId="0" applyFont="1" applyFill="1" applyBorder="1" applyAlignment="1">
      <alignment horizontal="left" vertical="top"/>
    </xf>
    <xf numFmtId="0" fontId="3" fillId="13" borderId="67" xfId="0" applyFont="1" applyFill="1" applyBorder="1" applyAlignment="1">
      <alignment horizontal="left" vertical="top"/>
    </xf>
    <xf numFmtId="0" fontId="3" fillId="13" borderId="31" xfId="0" applyFont="1" applyFill="1" applyBorder="1" applyAlignment="1">
      <alignment horizontal="center" vertical="top"/>
    </xf>
    <xf numFmtId="0" fontId="3" fillId="13" borderId="64" xfId="0" applyFont="1" applyFill="1" applyBorder="1" applyAlignment="1">
      <alignment horizontal="center" vertical="top"/>
    </xf>
    <xf numFmtId="0" fontId="3" fillId="13" borderId="65" xfId="0" applyFont="1" applyFill="1" applyBorder="1" applyAlignment="1">
      <alignment horizontal="center" vertical="top"/>
    </xf>
    <xf numFmtId="0" fontId="3" fillId="13" borderId="66" xfId="0" applyFont="1" applyFill="1" applyBorder="1" applyAlignment="1">
      <alignment horizontal="center" vertical="top"/>
    </xf>
    <xf numFmtId="0" fontId="3" fillId="13" borderId="29" xfId="0" applyFont="1" applyFill="1" applyBorder="1" applyAlignment="1">
      <alignment horizontal="center" vertical="top"/>
    </xf>
    <xf numFmtId="0" fontId="3" fillId="13" borderId="67" xfId="0" applyFont="1" applyFill="1" applyBorder="1" applyAlignment="1">
      <alignment horizontal="center" vertical="top"/>
    </xf>
    <xf numFmtId="0" fontId="16" fillId="25" borderId="27" xfId="0" applyFont="1" applyFill="1" applyBorder="1" applyAlignment="1">
      <alignment horizontal="center" vertical="center"/>
    </xf>
    <xf numFmtId="0" fontId="3" fillId="0" borderId="30" xfId="0" applyFont="1" applyBorder="1" applyAlignment="1">
      <alignment horizontal="left" vertical="center"/>
    </xf>
    <xf numFmtId="0" fontId="3" fillId="0" borderId="33" xfId="0" applyFont="1" applyBorder="1" applyAlignment="1">
      <alignment horizontal="left" vertical="center"/>
    </xf>
    <xf numFmtId="0" fontId="3" fillId="0" borderId="32" xfId="0" applyFont="1" applyBorder="1" applyAlignment="1">
      <alignment horizontal="left" vertical="center"/>
    </xf>
    <xf numFmtId="0" fontId="3" fillId="0" borderId="70" xfId="0" applyFont="1" applyBorder="1" applyAlignment="1">
      <alignment horizontal="center" vertical="center"/>
    </xf>
    <xf numFmtId="0" fontId="3" fillId="0" borderId="72" xfId="0" applyFont="1" applyBorder="1" applyAlignment="1">
      <alignment horizontal="center" vertical="center"/>
    </xf>
    <xf numFmtId="0" fontId="12" fillId="0" borderId="30" xfId="0" applyFont="1" applyBorder="1" applyAlignment="1">
      <alignment horizontal="center"/>
    </xf>
    <xf numFmtId="0" fontId="12" fillId="0" borderId="32" xfId="0" applyFont="1" applyBorder="1" applyAlignment="1">
      <alignment horizontal="center"/>
    </xf>
    <xf numFmtId="0" fontId="3" fillId="0" borderId="29" xfId="0" applyFont="1" applyBorder="1" applyAlignment="1">
      <alignment horizontal="center" vertical="center"/>
    </xf>
    <xf numFmtId="0" fontId="3" fillId="0" borderId="76" xfId="0" applyFont="1" applyBorder="1" applyAlignment="1">
      <alignment horizontal="center" vertical="center"/>
    </xf>
    <xf numFmtId="0" fontId="3" fillId="0" borderId="98" xfId="0" applyFont="1" applyBorder="1" applyAlignment="1">
      <alignment horizontal="center" vertical="center"/>
    </xf>
    <xf numFmtId="0" fontId="3" fillId="0" borderId="0" xfId="0" applyFont="1" applyAlignment="1">
      <alignment horizontal="center" vertical="center"/>
    </xf>
    <xf numFmtId="0" fontId="12" fillId="0" borderId="82"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alignment horizontal="left" vertical="center"/>
    </xf>
    <xf numFmtId="0" fontId="12" fillId="0" borderId="83" xfId="0" applyFont="1" applyBorder="1" applyAlignment="1">
      <alignment horizontal="left" vertical="center"/>
    </xf>
    <xf numFmtId="0" fontId="12" fillId="0" borderId="31" xfId="0" applyFont="1" applyBorder="1" applyAlignment="1">
      <alignment horizontal="center"/>
    </xf>
    <xf numFmtId="0" fontId="12" fillId="0" borderId="64" xfId="0" applyFont="1" applyBorder="1" applyAlignment="1">
      <alignment horizontal="center"/>
    </xf>
    <xf numFmtId="0" fontId="12" fillId="0" borderId="65" xfId="0" applyFont="1" applyBorder="1" applyAlignment="1">
      <alignment horizontal="center"/>
    </xf>
    <xf numFmtId="0" fontId="12" fillId="0" borderId="82" xfId="0" applyFont="1" applyBorder="1" applyAlignment="1">
      <alignment horizontal="center"/>
    </xf>
    <xf numFmtId="0" fontId="12" fillId="0" borderId="0" xfId="0" applyFont="1" applyAlignment="1">
      <alignment horizontal="center"/>
    </xf>
    <xf numFmtId="0" fontId="12" fillId="0" borderId="83" xfId="0" applyFont="1" applyBorder="1" applyAlignment="1">
      <alignment horizontal="center"/>
    </xf>
    <xf numFmtId="0" fontId="15" fillId="3" borderId="28" xfId="0" applyFont="1" applyFill="1" applyBorder="1" applyAlignment="1">
      <alignment vertical="center"/>
    </xf>
    <xf numFmtId="0" fontId="15" fillId="3" borderId="31" xfId="0" applyFont="1" applyFill="1" applyBorder="1" applyAlignment="1">
      <alignment vertical="center"/>
    </xf>
    <xf numFmtId="0" fontId="15" fillId="3" borderId="33" xfId="0" applyFont="1" applyFill="1" applyBorder="1" applyAlignment="1">
      <alignment horizontal="center" vertical="center"/>
    </xf>
    <xf numFmtId="0" fontId="15" fillId="3" borderId="29" xfId="0" applyFont="1" applyFill="1" applyBorder="1" applyAlignment="1">
      <alignment horizontal="center" vertical="center"/>
    </xf>
    <xf numFmtId="0" fontId="15" fillId="3" borderId="30"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2" fillId="0" borderId="27" xfId="0" applyFont="1" applyBorder="1" applyAlignment="1">
      <alignment horizontal="left" vertical="center" wrapText="1"/>
    </xf>
    <xf numFmtId="178" fontId="3" fillId="0" borderId="82" xfId="0" applyNumberFormat="1" applyFont="1" applyBorder="1" applyAlignment="1">
      <alignment horizontal="center" vertical="center" wrapText="1"/>
    </xf>
    <xf numFmtId="178" fontId="3" fillId="0" borderId="0" xfId="0" applyNumberFormat="1" applyFont="1" applyAlignment="1">
      <alignment horizontal="center" vertical="center" wrapText="1"/>
    </xf>
    <xf numFmtId="178" fontId="3" fillId="0" borderId="83" xfId="0" applyNumberFormat="1" applyFont="1" applyBorder="1" applyAlignment="1">
      <alignment horizontal="center" vertical="center" wrapText="1"/>
    </xf>
    <xf numFmtId="0" fontId="3" fillId="0" borderId="82" xfId="0" applyFont="1" applyBorder="1" applyAlignment="1">
      <alignment horizontal="center" vertical="center"/>
    </xf>
    <xf numFmtId="0" fontId="3" fillId="0" borderId="83" xfId="0" applyFont="1" applyBorder="1" applyAlignment="1">
      <alignment horizontal="center" vertical="center"/>
    </xf>
    <xf numFmtId="0" fontId="3" fillId="0" borderId="82" xfId="0" applyFont="1" applyBorder="1" applyAlignment="1">
      <alignment horizontal="center" vertical="center" wrapText="1"/>
    </xf>
    <xf numFmtId="0" fontId="3" fillId="0" borderId="0" xfId="0" applyFont="1" applyAlignment="1">
      <alignment horizontal="center" vertical="center" wrapText="1"/>
    </xf>
    <xf numFmtId="0" fontId="3" fillId="0" borderId="83" xfId="0" applyFont="1" applyBorder="1" applyAlignment="1">
      <alignment horizontal="center" vertical="center" wrapText="1"/>
    </xf>
    <xf numFmtId="0" fontId="3" fillId="0" borderId="66"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67" xfId="0" applyFont="1" applyBorder="1" applyAlignment="1">
      <alignment horizontal="center" vertical="center" wrapText="1"/>
    </xf>
    <xf numFmtId="0" fontId="16" fillId="3" borderId="35" xfId="0" applyFont="1" applyFill="1" applyBorder="1" applyAlignment="1">
      <alignment horizontal="center" vertical="center" wrapText="1"/>
    </xf>
    <xf numFmtId="0" fontId="3" fillId="0" borderId="31" xfId="0" applyFont="1" applyBorder="1" applyAlignment="1">
      <alignment horizontal="center" vertical="center"/>
    </xf>
    <xf numFmtId="0" fontId="3" fillId="0" borderId="64" xfId="0" applyFont="1" applyBorder="1" applyAlignment="1">
      <alignment horizontal="center" vertical="center"/>
    </xf>
    <xf numFmtId="0" fontId="3" fillId="0" borderId="65" xfId="0" applyFont="1" applyBorder="1" applyAlignment="1">
      <alignment horizontal="center" vertical="center"/>
    </xf>
    <xf numFmtId="0" fontId="12" fillId="13" borderId="27" xfId="0" applyFont="1" applyFill="1" applyBorder="1" applyAlignment="1">
      <alignment horizontal="left" vertical="center" wrapText="1"/>
    </xf>
    <xf numFmtId="0" fontId="53" fillId="0" borderId="0" xfId="0" applyFont="1" applyAlignment="1">
      <alignment horizontal="center" vertical="center" wrapText="1"/>
    </xf>
    <xf numFmtId="0" fontId="181" fillId="3" borderId="27" xfId="0" applyFont="1" applyFill="1" applyBorder="1" applyAlignment="1">
      <alignment horizontal="center" vertical="center" wrapText="1"/>
    </xf>
    <xf numFmtId="0" fontId="181" fillId="3" borderId="30" xfId="0" applyFont="1" applyFill="1" applyBorder="1" applyAlignment="1">
      <alignment horizontal="center" vertical="center" wrapText="1"/>
    </xf>
    <xf numFmtId="0" fontId="181" fillId="3" borderId="32" xfId="0" applyFont="1" applyFill="1" applyBorder="1" applyAlignment="1">
      <alignment horizontal="center" vertical="center" wrapText="1"/>
    </xf>
    <xf numFmtId="0" fontId="181" fillId="3" borderId="33" xfId="0" applyFont="1" applyFill="1" applyBorder="1" applyAlignment="1">
      <alignment horizontal="center" vertical="center" wrapText="1"/>
    </xf>
    <xf numFmtId="178" fontId="183" fillId="0" borderId="27" xfId="0" applyNumberFormat="1" applyFont="1" applyBorder="1" applyAlignment="1">
      <alignment horizontal="left" vertical="center" wrapText="1"/>
    </xf>
    <xf numFmtId="178" fontId="183" fillId="0" borderId="27" xfId="0" applyNumberFormat="1" applyFont="1" applyBorder="1" applyAlignment="1">
      <alignment horizontal="center" vertical="center" wrapText="1"/>
    </xf>
    <xf numFmtId="0" fontId="16" fillId="13" borderId="103" xfId="0" applyFont="1" applyFill="1" applyBorder="1" applyAlignment="1">
      <alignment horizontal="center" vertical="center" wrapText="1"/>
    </xf>
    <xf numFmtId="0" fontId="16" fillId="13" borderId="104" xfId="0" applyFont="1" applyFill="1" applyBorder="1" applyAlignment="1">
      <alignment horizontal="center" vertical="center" wrapText="1"/>
    </xf>
    <xf numFmtId="0" fontId="16" fillId="13" borderId="105" xfId="0" applyFont="1" applyFill="1" applyBorder="1" applyAlignment="1">
      <alignment horizontal="center" vertical="center" wrapText="1"/>
    </xf>
    <xf numFmtId="0" fontId="16" fillId="13" borderId="103" xfId="0" applyFont="1" applyFill="1" applyBorder="1" applyAlignment="1">
      <alignment horizontal="left" vertical="center" wrapText="1"/>
    </xf>
    <xf numFmtId="0" fontId="16" fillId="13" borderId="104" xfId="0" applyFont="1" applyFill="1" applyBorder="1" applyAlignment="1">
      <alignment horizontal="left" vertical="center" wrapText="1"/>
    </xf>
    <xf numFmtId="0" fontId="16" fillId="13" borderId="105" xfId="0" applyFont="1" applyFill="1" applyBorder="1" applyAlignment="1">
      <alignment horizontal="left" vertical="center" wrapText="1"/>
    </xf>
    <xf numFmtId="0" fontId="16" fillId="13" borderId="64" xfId="0" applyFont="1" applyFill="1" applyBorder="1" applyAlignment="1">
      <alignment horizontal="center" vertical="center" wrapText="1"/>
    </xf>
    <xf numFmtId="0" fontId="183" fillId="13" borderId="27" xfId="0" applyFont="1" applyFill="1" applyBorder="1" applyAlignment="1">
      <alignment horizontal="left" vertical="center" wrapText="1"/>
    </xf>
    <xf numFmtId="0" fontId="85" fillId="13" borderId="27" xfId="0" applyFont="1" applyFill="1" applyBorder="1" applyAlignment="1">
      <alignment horizontal="left" vertical="center" wrapText="1"/>
    </xf>
    <xf numFmtId="0" fontId="16" fillId="13" borderId="27" xfId="0" applyFont="1" applyFill="1" applyBorder="1" applyAlignment="1">
      <alignment horizontal="center" vertical="center"/>
    </xf>
    <xf numFmtId="0" fontId="12" fillId="13" borderId="27" xfId="0" applyFont="1" applyFill="1" applyBorder="1" applyAlignment="1">
      <alignment horizontal="left" vertical="center"/>
    </xf>
    <xf numFmtId="0" fontId="12" fillId="13" borderId="30" xfId="0" applyFont="1" applyFill="1" applyBorder="1" applyAlignment="1">
      <alignment horizontal="left" vertical="center"/>
    </xf>
    <xf numFmtId="0" fontId="12" fillId="13" borderId="33" xfId="0" applyFont="1" applyFill="1" applyBorder="1" applyAlignment="1">
      <alignment horizontal="left" vertical="center"/>
    </xf>
    <xf numFmtId="0" fontId="12" fillId="13" borderId="32" xfId="0" applyFont="1" applyFill="1" applyBorder="1" applyAlignment="1">
      <alignment horizontal="left" vertical="center"/>
    </xf>
    <xf numFmtId="0" fontId="16" fillId="13" borderId="31" xfId="0" applyFont="1" applyFill="1" applyBorder="1" applyAlignment="1">
      <alignment horizontal="left" vertical="center" wrapText="1"/>
    </xf>
    <xf numFmtId="0" fontId="16" fillId="13" borderId="64" xfId="0" applyFont="1" applyFill="1" applyBorder="1" applyAlignment="1">
      <alignment horizontal="left" vertical="center" wrapText="1"/>
    </xf>
    <xf numFmtId="0" fontId="16" fillId="13" borderId="65" xfId="0" applyFont="1" applyFill="1" applyBorder="1" applyAlignment="1">
      <alignment horizontal="left" vertical="center" wrapText="1"/>
    </xf>
    <xf numFmtId="0" fontId="12" fillId="13" borderId="31" xfId="0" applyFont="1" applyFill="1" applyBorder="1" applyAlignment="1">
      <alignment horizontal="left" vertical="center"/>
    </xf>
    <xf numFmtId="0" fontId="85" fillId="13" borderId="27" xfId="0" applyFont="1" applyFill="1" applyBorder="1" applyAlignment="1">
      <alignment horizontal="center" vertical="center" wrapText="1"/>
    </xf>
    <xf numFmtId="0" fontId="182" fillId="13" borderId="27" xfId="0" applyFont="1" applyFill="1" applyBorder="1" applyAlignment="1">
      <alignment horizontal="center" vertical="center" wrapText="1"/>
    </xf>
    <xf numFmtId="0" fontId="3" fillId="13" borderId="27" xfId="0" applyFont="1" applyFill="1" applyBorder="1" applyAlignment="1">
      <alignment horizontal="center" vertical="center" wrapText="1"/>
    </xf>
    <xf numFmtId="0" fontId="3" fillId="0" borderId="68" xfId="0" applyFont="1" applyBorder="1" applyAlignment="1">
      <alignment horizontal="left" vertical="center" wrapText="1"/>
    </xf>
    <xf numFmtId="0" fontId="3" fillId="0" borderId="2" xfId="0" applyFont="1" applyBorder="1" applyAlignment="1">
      <alignment horizontal="left" vertical="center" wrapText="1"/>
    </xf>
    <xf numFmtId="0" fontId="12" fillId="0" borderId="2" xfId="0" applyFont="1" applyBorder="1" applyAlignment="1">
      <alignment horizontal="left" vertical="center" wrapText="1"/>
    </xf>
    <xf numFmtId="0" fontId="12" fillId="0" borderId="69" xfId="0" applyFont="1" applyBorder="1" applyAlignment="1">
      <alignment horizontal="left" vertical="center" wrapText="1"/>
    </xf>
    <xf numFmtId="0" fontId="3" fillId="0" borderId="68" xfId="0" quotePrefix="1" applyFont="1" applyBorder="1" applyAlignment="1">
      <alignment horizontal="left" vertical="center" wrapText="1"/>
    </xf>
    <xf numFmtId="179" fontId="13" fillId="0" borderId="30" xfId="0" applyNumberFormat="1" applyFont="1" applyBorder="1" applyAlignment="1">
      <alignment horizontal="center" vertical="center"/>
    </xf>
    <xf numFmtId="179" fontId="13" fillId="0" borderId="32" xfId="0" applyNumberFormat="1" applyFont="1" applyBorder="1" applyAlignment="1">
      <alignment horizontal="center" vertical="center"/>
    </xf>
    <xf numFmtId="0" fontId="13" fillId="0" borderId="30" xfId="0" applyFont="1" applyBorder="1" applyAlignment="1">
      <alignment horizontal="center" vertical="center"/>
    </xf>
    <xf numFmtId="0" fontId="13" fillId="0" borderId="32" xfId="0" applyFont="1" applyBorder="1" applyAlignment="1">
      <alignment horizontal="center" vertical="center"/>
    </xf>
    <xf numFmtId="181" fontId="13" fillId="0" borderId="30" xfId="0" applyNumberFormat="1" applyFont="1" applyBorder="1" applyAlignment="1">
      <alignment horizontal="center" vertical="center"/>
    </xf>
    <xf numFmtId="181" fontId="13" fillId="0" borderId="32" xfId="0" applyNumberFormat="1" applyFont="1" applyBorder="1" applyAlignment="1">
      <alignment horizontal="center" vertical="center"/>
    </xf>
    <xf numFmtId="184" fontId="13" fillId="0" borderId="30" xfId="0" quotePrefix="1" applyNumberFormat="1" applyFont="1" applyBorder="1" applyAlignment="1">
      <alignment horizontal="center" vertical="center"/>
    </xf>
    <xf numFmtId="184" fontId="13" fillId="0" borderId="32" xfId="0" applyNumberFormat="1" applyFont="1" applyBorder="1" applyAlignment="1">
      <alignment horizontal="center" vertical="center"/>
    </xf>
    <xf numFmtId="179" fontId="13" fillId="0" borderId="30" xfId="0" quotePrefix="1" applyNumberFormat="1" applyFont="1" applyBorder="1" applyAlignment="1">
      <alignment horizontal="center" vertical="center"/>
    </xf>
    <xf numFmtId="179" fontId="13" fillId="0" borderId="66" xfId="0" applyNumberFormat="1" applyFont="1" applyBorder="1" applyAlignment="1">
      <alignment horizontal="center" vertical="center"/>
    </xf>
    <xf numFmtId="179" fontId="13" fillId="0" borderId="67" xfId="0" applyNumberFormat="1" applyFont="1" applyBorder="1" applyAlignment="1">
      <alignment horizontal="center" vertical="center"/>
    </xf>
    <xf numFmtId="179" fontId="13" fillId="0" borderId="33" xfId="0" applyNumberFormat="1" applyFont="1" applyBorder="1" applyAlignment="1">
      <alignment horizontal="center" vertical="center" wrapText="1"/>
    </xf>
    <xf numFmtId="179" fontId="13" fillId="0" borderId="32" xfId="0" applyNumberFormat="1" applyFont="1" applyBorder="1" applyAlignment="1">
      <alignment horizontal="center" vertical="center" wrapText="1"/>
    </xf>
    <xf numFmtId="179" fontId="13" fillId="0" borderId="30" xfId="0" applyNumberFormat="1" applyFont="1" applyBorder="1" applyAlignment="1">
      <alignment horizontal="center" vertical="center" wrapText="1"/>
    </xf>
    <xf numFmtId="0" fontId="13" fillId="0" borderId="27"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66" xfId="0" applyFont="1" applyBorder="1" applyAlignment="1">
      <alignment horizontal="center" vertical="center" wrapText="1"/>
    </xf>
    <xf numFmtId="179" fontId="13" fillId="0" borderId="31" xfId="0" applyNumberFormat="1" applyFont="1" applyBorder="1" applyAlignment="1">
      <alignment horizontal="center" vertical="center" wrapText="1"/>
    </xf>
    <xf numFmtId="179" fontId="13" fillId="0" borderId="65" xfId="0" applyNumberFormat="1" applyFont="1" applyBorder="1" applyAlignment="1">
      <alignment horizontal="center" vertical="center" wrapText="1"/>
    </xf>
    <xf numFmtId="179" fontId="13" fillId="0" borderId="66" xfId="0" applyNumberFormat="1" applyFont="1" applyBorder="1" applyAlignment="1">
      <alignment horizontal="center" vertical="center" wrapText="1"/>
    </xf>
    <xf numFmtId="179" fontId="13" fillId="0" borderId="67" xfId="0" applyNumberFormat="1" applyFont="1" applyBorder="1" applyAlignment="1">
      <alignment horizontal="center" vertical="center" wrapText="1"/>
    </xf>
    <xf numFmtId="184" fontId="13" fillId="0" borderId="30" xfId="2" quotePrefix="1" applyNumberFormat="1" applyFont="1" applyBorder="1" applyAlignment="1">
      <alignment horizontal="center" vertical="center"/>
    </xf>
    <xf numFmtId="184" fontId="13" fillId="0" borderId="32" xfId="2" applyNumberFormat="1" applyFont="1" applyBorder="1" applyAlignment="1">
      <alignment horizontal="center" vertical="center"/>
    </xf>
    <xf numFmtId="171" fontId="13" fillId="0" borderId="30" xfId="0" quotePrefix="1" applyNumberFormat="1" applyFont="1" applyBorder="1" applyAlignment="1">
      <alignment horizontal="center" vertical="center"/>
    </xf>
    <xf numFmtId="171" fontId="13" fillId="0" borderId="32" xfId="0" applyNumberFormat="1" applyFont="1" applyBorder="1" applyAlignment="1">
      <alignment horizontal="center" vertical="center"/>
    </xf>
    <xf numFmtId="0" fontId="104" fillId="0" borderId="0" xfId="0" applyFont="1" applyAlignment="1">
      <alignment horizontal="center" vertical="center" wrapText="1"/>
    </xf>
    <xf numFmtId="0" fontId="3" fillId="3" borderId="30" xfId="0" applyFont="1" applyFill="1" applyBorder="1" applyAlignment="1">
      <alignment horizontal="center" vertical="center" wrapText="1"/>
    </xf>
    <xf numFmtId="0" fontId="0" fillId="3" borderId="33" xfId="0" applyFill="1" applyBorder="1" applyAlignment="1">
      <alignment horizontal="center" vertical="center" wrapText="1"/>
    </xf>
    <xf numFmtId="0" fontId="0" fillId="3" borderId="32" xfId="0" applyFill="1" applyBorder="1" applyAlignment="1">
      <alignment horizontal="center" vertical="center" wrapText="1"/>
    </xf>
    <xf numFmtId="0" fontId="3" fillId="0" borderId="112" xfId="0" applyFont="1" applyBorder="1" applyAlignment="1">
      <alignment horizontal="left" vertical="center" wrapText="1"/>
    </xf>
    <xf numFmtId="0" fontId="0" fillId="0" borderId="113" xfId="0" applyBorder="1" applyAlignment="1">
      <alignment horizontal="left" vertical="center" wrapText="1"/>
    </xf>
    <xf numFmtId="0" fontId="0" fillId="0" borderId="178" xfId="0" applyBorder="1" applyAlignment="1">
      <alignment horizontal="left" vertical="center" wrapText="1"/>
    </xf>
    <xf numFmtId="0" fontId="3" fillId="0" borderId="30" xfId="0" quotePrefix="1" applyFont="1" applyBorder="1" applyAlignment="1">
      <alignment horizontal="left" vertical="center" wrapText="1"/>
    </xf>
    <xf numFmtId="0" fontId="0" fillId="0" borderId="33" xfId="0" applyBorder="1" applyAlignment="1">
      <alignment horizontal="left" vertical="center" wrapText="1"/>
    </xf>
    <xf numFmtId="0" fontId="0" fillId="0" borderId="32" xfId="0" applyBorder="1" applyAlignment="1">
      <alignment horizontal="left" vertical="center" wrapText="1"/>
    </xf>
    <xf numFmtId="0" fontId="3" fillId="0" borderId="66" xfId="0" quotePrefix="1" applyFont="1" applyBorder="1" applyAlignment="1">
      <alignment horizontal="left" vertical="center" wrapText="1"/>
    </xf>
    <xf numFmtId="0" fontId="0" fillId="0" borderId="29" xfId="0" applyBorder="1" applyAlignment="1">
      <alignment horizontal="left" vertical="center" wrapText="1"/>
    </xf>
    <xf numFmtId="0" fontId="0" fillId="0" borderId="67" xfId="0" applyBorder="1" applyAlignment="1">
      <alignment horizontal="left" vertical="center" wrapText="1"/>
    </xf>
    <xf numFmtId="0" fontId="3" fillId="0" borderId="66" xfId="0" applyFont="1" applyBorder="1" applyAlignment="1">
      <alignment horizontal="left" vertical="center" wrapText="1"/>
    </xf>
    <xf numFmtId="0" fontId="3" fillId="0" borderId="109" xfId="0" applyFont="1" applyBorder="1" applyAlignment="1">
      <alignment horizontal="left" vertical="center" wrapText="1"/>
    </xf>
    <xf numFmtId="0" fontId="0" fillId="0" borderId="110" xfId="0" applyBorder="1" applyAlignment="1">
      <alignment horizontal="left" vertical="center" wrapText="1"/>
    </xf>
    <xf numFmtId="0" fontId="0" fillId="0" borderId="111" xfId="0" applyBorder="1" applyAlignment="1">
      <alignment horizontal="left" vertical="center" wrapText="1"/>
    </xf>
    <xf numFmtId="0" fontId="3" fillId="0" borderId="179" xfId="0" applyFont="1" applyBorder="1" applyAlignment="1">
      <alignment horizontal="left" vertical="center" wrapText="1"/>
    </xf>
    <xf numFmtId="0" fontId="0" fillId="0" borderId="180" xfId="0" applyBorder="1" applyAlignment="1">
      <alignment horizontal="left" vertical="center" wrapText="1"/>
    </xf>
    <xf numFmtId="0" fontId="0" fillId="0" borderId="181" xfId="0" applyBorder="1" applyAlignment="1">
      <alignment horizontal="left" vertical="center" wrapText="1"/>
    </xf>
    <xf numFmtId="0" fontId="3" fillId="0" borderId="179" xfId="0" quotePrefix="1" applyFont="1" applyBorder="1" applyAlignment="1">
      <alignment horizontal="left" vertical="center" wrapText="1"/>
    </xf>
    <xf numFmtId="0" fontId="24" fillId="3" borderId="31" xfId="0" applyFont="1" applyFill="1" applyBorder="1" applyAlignment="1">
      <alignment horizontal="center" vertical="center"/>
    </xf>
    <xf numFmtId="0" fontId="24" fillId="3" borderId="64" xfId="0" applyFont="1" applyFill="1" applyBorder="1" applyAlignment="1">
      <alignment horizontal="center" vertical="center"/>
    </xf>
    <xf numFmtId="0" fontId="24" fillId="3" borderId="65" xfId="0" applyFont="1" applyFill="1" applyBorder="1" applyAlignment="1">
      <alignment horizontal="center" vertical="center"/>
    </xf>
    <xf numFmtId="0" fontId="24" fillId="3" borderId="66" xfId="0" applyFont="1" applyFill="1" applyBorder="1" applyAlignment="1">
      <alignment horizontal="center" vertical="center"/>
    </xf>
    <xf numFmtId="0" fontId="24" fillId="3" borderId="29" xfId="0" applyFont="1" applyFill="1" applyBorder="1" applyAlignment="1">
      <alignment horizontal="center" vertical="center"/>
    </xf>
    <xf numFmtId="0" fontId="24" fillId="3" borderId="67" xfId="0" applyFont="1" applyFill="1" applyBorder="1" applyAlignment="1">
      <alignment horizontal="center" vertical="center"/>
    </xf>
    <xf numFmtId="0" fontId="24" fillId="3" borderId="28" xfId="0" applyFont="1" applyFill="1" applyBorder="1" applyAlignment="1">
      <alignment horizontal="center" vertical="center"/>
    </xf>
    <xf numFmtId="0" fontId="24" fillId="3" borderId="34" xfId="0" applyFont="1" applyFill="1" applyBorder="1" applyAlignment="1">
      <alignment horizontal="center" vertical="center"/>
    </xf>
    <xf numFmtId="0" fontId="86" fillId="0" borderId="34" xfId="0" applyFont="1" applyBorder="1"/>
    <xf numFmtId="176" fontId="3" fillId="0" borderId="33" xfId="0" applyNumberFormat="1" applyFont="1" applyBorder="1" applyAlignment="1">
      <alignment horizontal="center" vertical="center"/>
    </xf>
    <xf numFmtId="176" fontId="3" fillId="0" borderId="32" xfId="0" applyNumberFormat="1" applyFont="1" applyBorder="1" applyAlignment="1">
      <alignment horizontal="center" vertical="center"/>
    </xf>
    <xf numFmtId="176" fontId="3" fillId="0" borderId="0" xfId="0" applyNumberFormat="1" applyFont="1" applyAlignment="1">
      <alignment horizontal="center" vertical="center"/>
    </xf>
    <xf numFmtId="0" fontId="202" fillId="0" borderId="0" xfId="0" applyFont="1" applyAlignment="1">
      <alignment horizontal="center" vertical="center"/>
    </xf>
    <xf numFmtId="0" fontId="50" fillId="0" borderId="0" xfId="0" applyFont="1" applyAlignment="1">
      <alignment horizontal="center" vertical="center"/>
    </xf>
    <xf numFmtId="0" fontId="200" fillId="0" borderId="0" xfId="0" applyFont="1" applyAlignment="1">
      <alignment horizontal="center" vertical="center"/>
    </xf>
    <xf numFmtId="0" fontId="3" fillId="0" borderId="84" xfId="0" applyFont="1" applyBorder="1" applyAlignment="1">
      <alignment horizontal="center" vertical="center"/>
    </xf>
    <xf numFmtId="0" fontId="3" fillId="0" borderId="85" xfId="0" applyFont="1" applyBorder="1" applyAlignment="1">
      <alignment horizontal="center" vertical="center"/>
    </xf>
    <xf numFmtId="0" fontId="50" fillId="0" borderId="30" xfId="0" applyFont="1" applyBorder="1" applyAlignment="1">
      <alignment horizontal="center" vertical="center"/>
    </xf>
    <xf numFmtId="0" fontId="50" fillId="0" borderId="32" xfId="0" applyFont="1" applyBorder="1" applyAlignment="1">
      <alignment horizontal="center" vertical="center"/>
    </xf>
    <xf numFmtId="0" fontId="50" fillId="0" borderId="33" xfId="0" applyFont="1" applyBorder="1" applyAlignment="1">
      <alignment horizontal="center" vertical="center"/>
    </xf>
    <xf numFmtId="176" fontId="3" fillId="0" borderId="30" xfId="0" applyNumberFormat="1" applyFont="1" applyBorder="1" applyAlignment="1">
      <alignment horizontal="center" vertical="center"/>
    </xf>
    <xf numFmtId="0" fontId="202" fillId="0" borderId="30" xfId="0" applyFont="1" applyBorder="1" applyAlignment="1">
      <alignment horizontal="center" vertical="center"/>
    </xf>
    <xf numFmtId="0" fontId="202" fillId="0" borderId="33" xfId="0" applyFont="1" applyBorder="1" applyAlignment="1">
      <alignment horizontal="center" vertical="center"/>
    </xf>
    <xf numFmtId="0" fontId="202" fillId="0" borderId="32" xfId="0" applyFont="1" applyBorder="1" applyAlignment="1">
      <alignment horizontal="center" vertical="center"/>
    </xf>
    <xf numFmtId="0" fontId="200" fillId="0" borderId="33" xfId="0" applyFont="1" applyBorder="1" applyAlignment="1">
      <alignment horizontal="center" vertical="center"/>
    </xf>
    <xf numFmtId="0" fontId="200" fillId="0" borderId="32" xfId="0" applyFont="1" applyBorder="1" applyAlignment="1">
      <alignment horizontal="center" vertical="center"/>
    </xf>
    <xf numFmtId="0" fontId="16" fillId="0" borderId="0" xfId="0" applyFont="1" applyAlignment="1">
      <alignment horizontal="justify" vertical="center" wrapText="1"/>
    </xf>
    <xf numFmtId="0" fontId="16" fillId="0" borderId="83" xfId="0" applyFont="1" applyBorder="1" applyAlignment="1">
      <alignment horizontal="justify" vertical="center" wrapText="1"/>
    </xf>
    <xf numFmtId="0" fontId="3" fillId="0" borderId="0" xfId="0" applyFont="1" applyAlignment="1">
      <alignment horizontal="left" vertical="center" wrapText="1"/>
    </xf>
    <xf numFmtId="0" fontId="12" fillId="0" borderId="0" xfId="0" applyFont="1" applyAlignment="1">
      <alignment horizontal="left" vertical="center" wrapText="1"/>
    </xf>
    <xf numFmtId="0" fontId="3" fillId="0" borderId="0" xfId="0" applyFont="1" applyAlignment="1">
      <alignment horizontal="right" vertical="center"/>
    </xf>
    <xf numFmtId="0" fontId="12" fillId="0" borderId="0" xfId="0" applyFont="1"/>
    <xf numFmtId="0" fontId="204" fillId="4" borderId="31" xfId="0" applyFont="1" applyFill="1" applyBorder="1" applyAlignment="1">
      <alignment horizontal="center" vertical="center"/>
    </xf>
    <xf numFmtId="0" fontId="204" fillId="4" borderId="64" xfId="0" applyFont="1" applyFill="1" applyBorder="1" applyAlignment="1">
      <alignment horizontal="center" vertical="center"/>
    </xf>
    <xf numFmtId="0" fontId="204" fillId="4" borderId="65" xfId="0" applyFont="1" applyFill="1" applyBorder="1" applyAlignment="1">
      <alignment horizontal="center" vertical="center"/>
    </xf>
    <xf numFmtId="14" fontId="53" fillId="0" borderId="0" xfId="0" applyNumberFormat="1" applyFont="1" applyAlignment="1">
      <alignment horizontal="left" vertical="center"/>
    </xf>
    <xf numFmtId="0" fontId="16" fillId="0" borderId="0" xfId="0" applyFont="1" applyAlignment="1">
      <alignment horizontal="left" vertical="center"/>
    </xf>
    <xf numFmtId="43" fontId="13" fillId="0" borderId="31" xfId="2" applyNumberFormat="1" applyFont="1" applyBorder="1" applyAlignment="1">
      <alignment horizontal="center" vertical="center" wrapText="1"/>
    </xf>
    <xf numFmtId="43" fontId="13" fillId="0" borderId="66" xfId="2" applyNumberFormat="1" applyFont="1" applyBorder="1" applyAlignment="1">
      <alignment horizontal="center" vertical="center" wrapText="1"/>
    </xf>
    <xf numFmtId="0" fontId="7" fillId="4" borderId="0" xfId="0" applyFont="1" applyFill="1" applyAlignment="1">
      <alignment horizontal="left" vertical="center" wrapText="1"/>
    </xf>
    <xf numFmtId="0" fontId="82" fillId="3" borderId="28" xfId="0" applyFont="1" applyFill="1" applyBorder="1" applyAlignment="1">
      <alignment horizontal="center" vertical="center" wrapText="1"/>
    </xf>
    <xf numFmtId="0" fontId="82" fillId="3" borderId="34" xfId="0" applyFont="1" applyFill="1" applyBorder="1" applyAlignment="1">
      <alignment horizontal="center" vertical="center" wrapText="1"/>
    </xf>
    <xf numFmtId="0" fontId="168" fillId="4" borderId="27" xfId="0" applyFont="1" applyFill="1" applyBorder="1" applyAlignment="1">
      <alignment horizontal="center" vertical="center" wrapText="1"/>
    </xf>
    <xf numFmtId="0" fontId="82" fillId="9" borderId="27" xfId="0" applyFont="1" applyFill="1" applyBorder="1" applyAlignment="1">
      <alignment horizontal="center" vertical="center" wrapText="1"/>
    </xf>
    <xf numFmtId="0" fontId="16" fillId="9" borderId="28" xfId="0" applyFont="1" applyFill="1" applyBorder="1" applyAlignment="1">
      <alignment horizontal="center" vertical="center" wrapText="1"/>
    </xf>
    <xf numFmtId="0" fontId="16" fillId="9" borderId="34"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15" fillId="3" borderId="35" xfId="0" applyFont="1" applyFill="1" applyBorder="1" applyAlignment="1">
      <alignment horizontal="center" vertical="center" wrapText="1"/>
    </xf>
    <xf numFmtId="14" fontId="40" fillId="30" borderId="32" xfId="0" applyNumberFormat="1" applyFont="1" applyFill="1" applyBorder="1" applyAlignment="1">
      <alignment horizontal="center" vertical="center"/>
    </xf>
    <xf numFmtId="14" fontId="40" fillId="30" borderId="30" xfId="0" applyNumberFormat="1" applyFont="1" applyFill="1" applyBorder="1" applyAlignment="1">
      <alignment horizontal="center" vertical="center"/>
    </xf>
    <xf numFmtId="0" fontId="82" fillId="9" borderId="28" xfId="0" applyFont="1" applyFill="1" applyBorder="1" applyAlignment="1">
      <alignment horizontal="center" vertical="center" wrapText="1"/>
    </xf>
    <xf numFmtId="0" fontId="82" fillId="9" borderId="34" xfId="0" applyFont="1" applyFill="1" applyBorder="1" applyAlignment="1">
      <alignment horizontal="center" vertical="center" wrapText="1"/>
    </xf>
    <xf numFmtId="4" fontId="82" fillId="3" borderId="28" xfId="0" applyNumberFormat="1" applyFont="1" applyFill="1" applyBorder="1" applyAlignment="1">
      <alignment horizontal="center" vertical="center" wrapText="1"/>
    </xf>
    <xf numFmtId="4" fontId="82" fillId="3" borderId="34" xfId="0" applyNumberFormat="1" applyFont="1" applyFill="1" applyBorder="1" applyAlignment="1">
      <alignment horizontal="center" vertical="center" wrapText="1"/>
    </xf>
    <xf numFmtId="0" fontId="82" fillId="9" borderId="30" xfId="0" applyFont="1" applyFill="1" applyBorder="1" applyAlignment="1">
      <alignment horizontal="center" vertical="center" wrapText="1"/>
    </xf>
    <xf numFmtId="0" fontId="82" fillId="9" borderId="32" xfId="0" applyFont="1" applyFill="1" applyBorder="1" applyAlignment="1">
      <alignment horizontal="center" vertical="center" wrapText="1"/>
    </xf>
    <xf numFmtId="0" fontId="52" fillId="0" borderId="0" xfId="0" applyFont="1" applyAlignment="1">
      <alignment horizontal="left" vertical="center" wrapText="1"/>
    </xf>
    <xf numFmtId="0" fontId="0" fillId="0" borderId="0" xfId="0" applyAlignment="1">
      <alignment horizontal="left" vertical="center" wrapText="1"/>
    </xf>
    <xf numFmtId="0" fontId="52" fillId="0" borderId="0" xfId="0" quotePrefix="1" applyFont="1" applyAlignment="1">
      <alignment horizontal="left" vertical="center" wrapText="1"/>
    </xf>
    <xf numFmtId="0" fontId="53" fillId="0" borderId="0" xfId="0" quotePrefix="1" applyFont="1" applyAlignment="1">
      <alignment horizontal="justify" vertical="top" wrapText="1"/>
    </xf>
    <xf numFmtId="0" fontId="0" fillId="0" borderId="0" xfId="0" applyAlignment="1">
      <alignment horizontal="justify" vertical="top" wrapText="1"/>
    </xf>
    <xf numFmtId="0" fontId="3" fillId="0" borderId="0" xfId="0" applyFont="1" applyAlignment="1">
      <alignment horizontal="justify" vertical="center" wrapText="1"/>
    </xf>
    <xf numFmtId="0" fontId="3" fillId="0" borderId="0" xfId="0" applyFont="1" applyAlignment="1">
      <alignment horizontal="left" vertical="center" wrapText="1" indent="1"/>
    </xf>
    <xf numFmtId="0" fontId="53" fillId="0" borderId="0" xfId="0" applyFont="1" applyAlignment="1">
      <alignment horizontal="justify" vertical="top"/>
    </xf>
    <xf numFmtId="0" fontId="0" fillId="0" borderId="0" xfId="0" applyAlignment="1">
      <alignment horizontal="justify" vertical="top"/>
    </xf>
    <xf numFmtId="0" fontId="53" fillId="0" borderId="0" xfId="0" quotePrefix="1" applyFont="1" applyAlignment="1">
      <alignment horizontal="justify" vertical="top"/>
    </xf>
    <xf numFmtId="0" fontId="7" fillId="0" borderId="0" xfId="0" applyFont="1" applyAlignment="1">
      <alignment horizontal="left" vertical="center" wrapText="1"/>
    </xf>
    <xf numFmtId="0" fontId="53" fillId="0" borderId="0" xfId="0" quotePrefix="1" applyFont="1" applyAlignment="1">
      <alignment horizontal="left" vertical="top" wrapText="1"/>
    </xf>
    <xf numFmtId="0" fontId="53" fillId="0" borderId="0" xfId="0" applyFont="1" applyAlignment="1">
      <alignment horizontal="left" vertical="top" wrapText="1"/>
    </xf>
    <xf numFmtId="0" fontId="3" fillId="0" borderId="171" xfId="0" quotePrefix="1" applyFont="1" applyBorder="1" applyAlignment="1">
      <alignment horizontal="justify" vertical="center" wrapText="1"/>
    </xf>
    <xf numFmtId="0" fontId="0" fillId="0" borderId="172" xfId="0" applyBorder="1" applyAlignment="1">
      <alignment horizontal="justify" vertical="center" wrapText="1"/>
    </xf>
    <xf numFmtId="0" fontId="0" fillId="0" borderId="173" xfId="0" applyBorder="1" applyAlignment="1">
      <alignment horizontal="justify" vertical="center" wrapText="1"/>
    </xf>
    <xf numFmtId="0" fontId="52" fillId="0" borderId="0" xfId="0" applyFont="1" applyAlignment="1">
      <alignment horizontal="justify" vertical="center" wrapText="1"/>
    </xf>
    <xf numFmtId="0" fontId="0" fillId="0" borderId="0" xfId="0" applyAlignment="1">
      <alignment horizontal="justify" vertical="center" wrapText="1"/>
    </xf>
    <xf numFmtId="4" fontId="16" fillId="18" borderId="28" xfId="0" applyNumberFormat="1" applyFont="1" applyFill="1" applyBorder="1" applyAlignment="1" applyProtection="1">
      <alignment horizontal="center" vertical="center" wrapText="1"/>
      <protection locked="0"/>
    </xf>
    <xf numFmtId="4" fontId="16" fillId="18" borderId="34" xfId="0" applyNumberFormat="1" applyFont="1" applyFill="1" applyBorder="1" applyAlignment="1" applyProtection="1">
      <alignment horizontal="center" vertical="center" wrapText="1"/>
      <protection locked="0"/>
    </xf>
    <xf numFmtId="0" fontId="16" fillId="18" borderId="28" xfId="0" applyFont="1" applyFill="1" applyBorder="1" applyAlignment="1" applyProtection="1">
      <alignment horizontal="center" vertical="center" wrapText="1"/>
      <protection locked="0"/>
    </xf>
    <xf numFmtId="0" fontId="16" fillId="18" borderId="34" xfId="0" applyFont="1" applyFill="1" applyBorder="1" applyAlignment="1" applyProtection="1">
      <alignment horizontal="center" vertical="center" wrapText="1"/>
      <protection locked="0"/>
    </xf>
    <xf numFmtId="14" fontId="16" fillId="18" borderId="28" xfId="0" applyNumberFormat="1" applyFont="1" applyFill="1" applyBorder="1" applyAlignment="1" applyProtection="1">
      <alignment horizontal="center" vertical="center" wrapText="1"/>
      <protection locked="0"/>
    </xf>
    <xf numFmtId="14" fontId="16" fillId="18" borderId="34" xfId="0" applyNumberFormat="1" applyFont="1" applyFill="1" applyBorder="1" applyAlignment="1" applyProtection="1">
      <alignment horizontal="center" vertical="center" wrapText="1"/>
      <protection locked="0"/>
    </xf>
    <xf numFmtId="49" fontId="16" fillId="18" borderId="28" xfId="0" applyNumberFormat="1" applyFont="1" applyFill="1" applyBorder="1" applyAlignment="1" applyProtection="1">
      <alignment horizontal="center" vertical="center" wrapText="1"/>
      <protection locked="0"/>
    </xf>
    <xf numFmtId="49" fontId="16" fillId="18" borderId="34" xfId="0" applyNumberFormat="1" applyFont="1" applyFill="1" applyBorder="1" applyAlignment="1" applyProtection="1">
      <alignment horizontal="center" vertical="center" wrapText="1"/>
      <protection locked="0"/>
    </xf>
    <xf numFmtId="0" fontId="16" fillId="18" borderId="28" xfId="0" applyFont="1" applyFill="1" applyBorder="1" applyAlignment="1" applyProtection="1">
      <alignment horizontal="center" vertical="center"/>
      <protection locked="0"/>
    </xf>
    <xf numFmtId="0" fontId="16" fillId="18" borderId="34" xfId="0" applyFont="1" applyFill="1" applyBorder="1" applyAlignment="1" applyProtection="1">
      <alignment horizontal="center" vertical="center"/>
      <protection locked="0"/>
    </xf>
    <xf numFmtId="0" fontId="4" fillId="18" borderId="28" xfId="0" applyFont="1" applyFill="1" applyBorder="1" applyAlignment="1">
      <alignment horizontal="center" vertical="center" wrapText="1"/>
    </xf>
    <xf numFmtId="0" fontId="4" fillId="18" borderId="35" xfId="0" applyFont="1" applyFill="1" applyBorder="1" applyAlignment="1">
      <alignment horizontal="center" vertical="center" wrapText="1"/>
    </xf>
    <xf numFmtId="0" fontId="4" fillId="18" borderId="34" xfId="0" applyFont="1" applyFill="1" applyBorder="1" applyAlignment="1">
      <alignment horizontal="center" vertical="center" wrapText="1"/>
    </xf>
    <xf numFmtId="4" fontId="4" fillId="18" borderId="28" xfId="0" applyNumberFormat="1" applyFont="1" applyFill="1" applyBorder="1" applyAlignment="1">
      <alignment horizontal="center" vertical="center" wrapText="1"/>
    </xf>
    <xf numFmtId="4" fontId="4" fillId="18" borderId="34" xfId="0" applyNumberFormat="1" applyFont="1" applyFill="1" applyBorder="1" applyAlignment="1">
      <alignment horizontal="center" vertical="center" wrapText="1"/>
    </xf>
    <xf numFmtId="49" fontId="181" fillId="3" borderId="28" xfId="0" applyNumberFormat="1" applyFont="1" applyFill="1" applyBorder="1" applyAlignment="1">
      <alignment horizontal="center" vertical="center" wrapText="1"/>
    </xf>
    <xf numFmtId="49" fontId="181" fillId="3" borderId="34" xfId="0" applyNumberFormat="1" applyFont="1" applyFill="1" applyBorder="1" applyAlignment="1">
      <alignment horizontal="center" vertical="center" wrapText="1"/>
    </xf>
    <xf numFmtId="49" fontId="16" fillId="3" borderId="28" xfId="0" applyNumberFormat="1" applyFont="1" applyFill="1" applyBorder="1" applyAlignment="1">
      <alignment horizontal="center" vertical="center" wrapText="1"/>
    </xf>
    <xf numFmtId="49" fontId="16" fillId="3" borderId="34" xfId="0" applyNumberFormat="1" applyFont="1" applyFill="1" applyBorder="1" applyAlignment="1">
      <alignment horizontal="center" vertical="center" wrapText="1"/>
    </xf>
    <xf numFmtId="0" fontId="181" fillId="3" borderId="35" xfId="0" applyFont="1" applyFill="1" applyBorder="1" applyAlignment="1">
      <alignment horizontal="center" vertical="center" wrapText="1"/>
    </xf>
    <xf numFmtId="0" fontId="181" fillId="3" borderId="34" xfId="0" applyFont="1" applyFill="1" applyBorder="1" applyAlignment="1">
      <alignment horizontal="center" vertical="center" wrapText="1"/>
    </xf>
    <xf numFmtId="4" fontId="181" fillId="3" borderId="28" xfId="0" applyNumberFormat="1" applyFont="1" applyFill="1" applyBorder="1" applyAlignment="1">
      <alignment horizontal="center" vertical="center" wrapText="1"/>
    </xf>
    <xf numFmtId="4" fontId="181" fillId="3" borderId="34" xfId="0" applyNumberFormat="1" applyFont="1" applyFill="1" applyBorder="1" applyAlignment="1">
      <alignment horizontal="center" vertical="center" wrapText="1"/>
    </xf>
    <xf numFmtId="4" fontId="181" fillId="18" borderId="27" xfId="0" applyNumberFormat="1" applyFont="1" applyFill="1" applyBorder="1" applyAlignment="1">
      <alignment horizontal="center" vertical="center" wrapText="1"/>
    </xf>
    <xf numFmtId="4" fontId="181" fillId="18" borderId="28" xfId="0" applyNumberFormat="1" applyFont="1" applyFill="1" applyBorder="1" applyAlignment="1">
      <alignment horizontal="center" vertical="center" wrapText="1"/>
    </xf>
    <xf numFmtId="4" fontId="181" fillId="18" borderId="35" xfId="0" applyNumberFormat="1" applyFont="1" applyFill="1" applyBorder="1" applyAlignment="1">
      <alignment horizontal="center" vertical="center" wrapText="1"/>
    </xf>
    <xf numFmtId="10" fontId="181" fillId="18" borderId="28" xfId="0" applyNumberFormat="1" applyFont="1" applyFill="1" applyBorder="1" applyAlignment="1">
      <alignment horizontal="center" vertical="center" wrapText="1"/>
    </xf>
    <xf numFmtId="10" fontId="181" fillId="18" borderId="35" xfId="0" applyNumberFormat="1" applyFont="1" applyFill="1" applyBorder="1" applyAlignment="1">
      <alignment horizontal="center" vertical="center" wrapText="1"/>
    </xf>
    <xf numFmtId="0" fontId="15" fillId="3" borderId="34" xfId="0" applyFont="1" applyFill="1" applyBorder="1" applyAlignment="1">
      <alignment horizontal="center" vertical="center" wrapText="1"/>
    </xf>
    <xf numFmtId="0" fontId="82" fillId="18" borderId="31" xfId="0" applyFont="1" applyFill="1" applyBorder="1" applyAlignment="1">
      <alignment horizontal="center" vertical="center" wrapText="1"/>
    </xf>
    <xf numFmtId="0" fontId="82" fillId="18" borderId="64" xfId="0" applyFont="1" applyFill="1" applyBorder="1" applyAlignment="1">
      <alignment horizontal="center" vertical="center" wrapText="1"/>
    </xf>
    <xf numFmtId="0" fontId="82" fillId="18" borderId="65" xfId="0" applyFont="1" applyFill="1" applyBorder="1" applyAlignment="1">
      <alignment horizontal="center" vertical="center" wrapText="1"/>
    </xf>
    <xf numFmtId="0" fontId="82" fillId="18" borderId="66" xfId="0" applyFont="1" applyFill="1" applyBorder="1" applyAlignment="1">
      <alignment horizontal="center" vertical="center" wrapText="1"/>
    </xf>
    <xf numFmtId="0" fontId="82" fillId="18" borderId="29" xfId="0" applyFont="1" applyFill="1" applyBorder="1" applyAlignment="1">
      <alignment horizontal="center" vertical="center" wrapText="1"/>
    </xf>
    <xf numFmtId="0" fontId="82" fillId="18" borderId="67" xfId="0" applyFont="1" applyFill="1" applyBorder="1" applyAlignment="1">
      <alignment horizontal="center" vertical="center" wrapText="1"/>
    </xf>
    <xf numFmtId="0" fontId="82" fillId="18" borderId="28" xfId="0" applyFont="1" applyFill="1" applyBorder="1" applyAlignment="1">
      <alignment horizontal="center" vertical="center" wrapText="1"/>
    </xf>
    <xf numFmtId="0" fontId="82" fillId="18" borderId="34" xfId="0" applyFont="1" applyFill="1" applyBorder="1" applyAlignment="1">
      <alignment horizontal="center" vertical="center" wrapText="1"/>
    </xf>
    <xf numFmtId="14" fontId="15" fillId="3" borderId="28" xfId="0" applyNumberFormat="1" applyFont="1" applyFill="1" applyBorder="1" applyAlignment="1">
      <alignment horizontal="center" vertical="center" wrapText="1"/>
    </xf>
    <xf numFmtId="14" fontId="15" fillId="3" borderId="34" xfId="0" applyNumberFormat="1" applyFont="1" applyFill="1" applyBorder="1" applyAlignment="1">
      <alignment horizontal="center" vertical="center" wrapText="1"/>
    </xf>
    <xf numFmtId="0" fontId="133" fillId="0" borderId="0" xfId="0" applyFont="1" applyAlignment="1">
      <alignment horizontal="center" vertical="center" wrapText="1"/>
    </xf>
    <xf numFmtId="0" fontId="40" fillId="30" borderId="27" xfId="0" applyFont="1" applyFill="1" applyBorder="1" applyAlignment="1">
      <alignment horizontal="center" vertical="center"/>
    </xf>
    <xf numFmtId="0" fontId="3" fillId="3" borderId="34" xfId="0" applyFont="1" applyFill="1" applyBorder="1"/>
    <xf numFmtId="0" fontId="29" fillId="3" borderId="31" xfId="0" applyFont="1" applyFill="1" applyBorder="1" applyAlignment="1">
      <alignment horizontal="center" vertical="center"/>
    </xf>
    <xf numFmtId="0" fontId="0" fillId="0" borderId="64" xfId="0" applyBorder="1"/>
    <xf numFmtId="0" fontId="0" fillId="0" borderId="65" xfId="0" applyBorder="1"/>
    <xf numFmtId="0" fontId="0" fillId="0" borderId="66" xfId="0" applyBorder="1"/>
    <xf numFmtId="0" fontId="0" fillId="0" borderId="29" xfId="0" applyBorder="1"/>
    <xf numFmtId="0" fontId="0" fillId="0" borderId="67" xfId="0" applyBorder="1"/>
    <xf numFmtId="0" fontId="29" fillId="3" borderId="28" xfId="0" applyFont="1" applyFill="1" applyBorder="1" applyAlignment="1">
      <alignment horizontal="center" vertical="center"/>
    </xf>
    <xf numFmtId="0" fontId="0" fillId="0" borderId="34" xfId="0" applyBorder="1"/>
    <xf numFmtId="0" fontId="53" fillId="0" borderId="0" xfId="0" applyFont="1" applyAlignment="1">
      <alignment horizontal="justify" vertical="center" wrapText="1"/>
    </xf>
    <xf numFmtId="0" fontId="0" fillId="0" borderId="0" xfId="0" applyAlignment="1">
      <alignment horizontal="left" vertical="top" wrapText="1"/>
    </xf>
    <xf numFmtId="0" fontId="53" fillId="0" borderId="0" xfId="0" applyFont="1" applyAlignment="1">
      <alignment horizontal="justify" vertical="top" wrapText="1"/>
    </xf>
    <xf numFmtId="0" fontId="16" fillId="9" borderId="30" xfId="0" applyFont="1" applyFill="1" applyBorder="1" applyAlignment="1">
      <alignment horizontal="center" vertical="center"/>
    </xf>
    <xf numFmtId="0" fontId="16" fillId="9" borderId="33" xfId="0" applyFont="1" applyFill="1" applyBorder="1" applyAlignment="1">
      <alignment horizontal="center" vertical="center"/>
    </xf>
    <xf numFmtId="14" fontId="16" fillId="3" borderId="30" xfId="0" applyNumberFormat="1" applyFont="1" applyFill="1" applyBorder="1" applyAlignment="1">
      <alignment horizontal="center" vertical="center"/>
    </xf>
    <xf numFmtId="14" fontId="16" fillId="3" borderId="32" xfId="0" applyNumberFormat="1" applyFont="1" applyFill="1" applyBorder="1" applyAlignment="1">
      <alignment horizontal="center" vertical="center"/>
    </xf>
    <xf numFmtId="0" fontId="16" fillId="9" borderId="32" xfId="0" applyFont="1" applyFill="1" applyBorder="1" applyAlignment="1">
      <alignment horizontal="center" vertical="center"/>
    </xf>
    <xf numFmtId="0" fontId="3" fillId="0" borderId="0" xfId="0" applyFont="1" applyAlignment="1">
      <alignment horizontal="left" vertical="top" wrapText="1"/>
    </xf>
    <xf numFmtId="0" fontId="3" fillId="0" borderId="0" xfId="0" applyFont="1" applyAlignment="1">
      <alignment horizontal="left" vertical="top"/>
    </xf>
    <xf numFmtId="0" fontId="53" fillId="0" borderId="0" xfId="0" applyFont="1" applyAlignment="1">
      <alignment horizontal="left" vertical="center" wrapText="1"/>
    </xf>
    <xf numFmtId="0" fontId="32" fillId="0" borderId="0" xfId="0" applyFont="1" applyAlignment="1">
      <alignment horizontal="left" vertical="center" wrapText="1"/>
    </xf>
    <xf numFmtId="1" fontId="24" fillId="3" borderId="28" xfId="0" applyNumberFormat="1" applyFont="1" applyFill="1" applyBorder="1" applyAlignment="1">
      <alignment horizontal="center" vertical="center"/>
    </xf>
    <xf numFmtId="1" fontId="24" fillId="3" borderId="34" xfId="0" applyNumberFormat="1" applyFont="1" applyFill="1" applyBorder="1" applyAlignment="1">
      <alignment horizontal="center" vertical="center"/>
    </xf>
    <xf numFmtId="2" fontId="24" fillId="3" borderId="31" xfId="0" applyNumberFormat="1" applyFont="1" applyFill="1" applyBorder="1" applyAlignment="1">
      <alignment horizontal="center" vertical="center"/>
    </xf>
    <xf numFmtId="2" fontId="24" fillId="3" borderId="64" xfId="0" applyNumberFormat="1" applyFont="1" applyFill="1" applyBorder="1" applyAlignment="1">
      <alignment horizontal="center" vertical="center"/>
    </xf>
    <xf numFmtId="2" fontId="24" fillId="3" borderId="65" xfId="0" applyNumberFormat="1" applyFont="1" applyFill="1" applyBorder="1" applyAlignment="1">
      <alignment horizontal="center" vertical="center"/>
    </xf>
    <xf numFmtId="2" fontId="24" fillId="3" borderId="66" xfId="0" applyNumberFormat="1" applyFont="1" applyFill="1" applyBorder="1" applyAlignment="1">
      <alignment horizontal="center" vertical="center"/>
    </xf>
    <xf numFmtId="2" fontId="24" fillId="3" borderId="29" xfId="0" applyNumberFormat="1" applyFont="1" applyFill="1" applyBorder="1" applyAlignment="1">
      <alignment horizontal="center" vertical="center"/>
    </xf>
    <xf numFmtId="2" fontId="24" fillId="3" borderId="67" xfId="0" applyNumberFormat="1" applyFont="1" applyFill="1" applyBorder="1" applyAlignment="1">
      <alignment horizontal="center" vertical="center"/>
    </xf>
    <xf numFmtId="0" fontId="36" fillId="0" borderId="0" xfId="0" applyFont="1" applyAlignment="1">
      <alignment horizontal="center" vertical="center"/>
    </xf>
    <xf numFmtId="166" fontId="3" fillId="0" borderId="0" xfId="0" applyNumberFormat="1" applyFont="1" applyAlignment="1">
      <alignment horizontal="left" vertical="center" wrapText="1"/>
    </xf>
    <xf numFmtId="0" fontId="53" fillId="0" borderId="0" xfId="0" applyFont="1" applyAlignment="1">
      <alignment horizontal="left" vertical="center"/>
    </xf>
    <xf numFmtId="0" fontId="55" fillId="0" borderId="0" xfId="0" applyFont="1" applyAlignment="1">
      <alignment horizontal="center" vertical="center"/>
    </xf>
    <xf numFmtId="166" fontId="3" fillId="0" borderId="0" xfId="0" applyNumberFormat="1" applyFont="1" applyAlignment="1">
      <alignment horizontal="left" vertical="top" wrapText="1"/>
    </xf>
    <xf numFmtId="0" fontId="98" fillId="0" borderId="0" xfId="0" applyFont="1" applyAlignment="1">
      <alignment horizontal="left" vertical="center" wrapText="1" indent="1"/>
    </xf>
    <xf numFmtId="0" fontId="3" fillId="0" borderId="0" xfId="0" applyFont="1" applyAlignment="1">
      <alignment horizontal="justify" vertical="center"/>
    </xf>
    <xf numFmtId="166" fontId="3" fillId="0" borderId="0" xfId="0" quotePrefix="1" applyNumberFormat="1" applyFont="1" applyAlignment="1">
      <alignment horizontal="left" vertical="top" wrapText="1"/>
    </xf>
    <xf numFmtId="0" fontId="3" fillId="0" borderId="0" xfId="0" quotePrefix="1" applyFont="1" applyAlignment="1">
      <alignment horizontal="justify" vertical="center" wrapText="1"/>
    </xf>
    <xf numFmtId="0" fontId="3" fillId="0" borderId="0" xfId="0" quotePrefix="1" applyFont="1" applyAlignment="1">
      <alignment horizontal="left" vertical="top" wrapText="1"/>
    </xf>
    <xf numFmtId="0" fontId="2" fillId="0" borderId="28" xfId="0" applyFont="1" applyBorder="1" applyAlignment="1">
      <alignment horizontal="center" vertical="center"/>
    </xf>
    <xf numFmtId="0" fontId="2" fillId="0" borderId="35" xfId="0" applyFont="1" applyBorder="1" applyAlignment="1">
      <alignment horizontal="center" vertical="center"/>
    </xf>
    <xf numFmtId="0" fontId="2" fillId="0" borderId="19" xfId="0" applyFont="1" applyBorder="1" applyAlignment="1">
      <alignment horizontal="center" vertical="center"/>
    </xf>
    <xf numFmtId="0" fontId="2" fillId="0" borderId="36" xfId="0" applyFont="1" applyBorder="1" applyAlignment="1">
      <alignment horizontal="center" vertical="center"/>
    </xf>
    <xf numFmtId="0" fontId="2" fillId="0" borderId="19" xfId="0" applyFont="1" applyBorder="1" applyAlignment="1">
      <alignment horizontal="left" vertical="center" indent="1"/>
    </xf>
    <xf numFmtId="0" fontId="2" fillId="0" borderId="36" xfId="0" applyFont="1" applyBorder="1" applyAlignment="1">
      <alignment horizontal="left" vertical="center" indent="1"/>
    </xf>
    <xf numFmtId="0" fontId="2" fillId="0" borderId="78" xfId="0" applyFont="1" applyBorder="1" applyAlignment="1">
      <alignment horizontal="center" vertical="center"/>
    </xf>
    <xf numFmtId="0" fontId="2" fillId="0" borderId="34" xfId="0" applyFont="1" applyBorder="1" applyAlignment="1">
      <alignment horizontal="center" vertical="center"/>
    </xf>
    <xf numFmtId="0" fontId="2" fillId="0" borderId="79" xfId="0" applyFont="1" applyBorder="1" applyAlignment="1">
      <alignment horizontal="center" vertical="center"/>
    </xf>
    <xf numFmtId="0" fontId="2" fillId="0" borderId="81" xfId="0" applyFont="1" applyBorder="1" applyAlignment="1">
      <alignment horizontal="center" vertical="center"/>
    </xf>
    <xf numFmtId="0" fontId="2" fillId="0" borderId="80" xfId="0" applyFont="1" applyBorder="1" applyAlignment="1">
      <alignment horizontal="center" vertical="center"/>
    </xf>
    <xf numFmtId="0" fontId="2" fillId="0" borderId="83" xfId="0" applyFont="1" applyBorder="1" applyAlignment="1">
      <alignment horizontal="center" vertical="center"/>
    </xf>
    <xf numFmtId="0" fontId="2" fillId="0" borderId="66" xfId="0" applyFont="1" applyBorder="1" applyAlignment="1">
      <alignment horizontal="center" vertical="center"/>
    </xf>
    <xf numFmtId="0" fontId="2" fillId="0" borderId="29"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2" xfId="0" applyFont="1" applyBorder="1" applyAlignment="1">
      <alignment horizontal="center" vertical="center"/>
    </xf>
    <xf numFmtId="0" fontId="2" fillId="0" borderId="69" xfId="0" applyFont="1" applyBorder="1" applyAlignment="1">
      <alignment horizontal="center" vertical="center"/>
    </xf>
    <xf numFmtId="0" fontId="2" fillId="0" borderId="38" xfId="0" applyFont="1" applyBorder="1" applyAlignment="1">
      <alignment horizontal="left" vertical="center" indent="1"/>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75" xfId="0" applyFont="1" applyBorder="1" applyAlignment="1">
      <alignment horizontal="center" vertical="center"/>
    </xf>
    <xf numFmtId="0" fontId="24" fillId="3" borderId="27" xfId="0" applyFont="1" applyFill="1" applyBorder="1" applyAlignment="1">
      <alignment horizontal="center" vertical="center"/>
    </xf>
    <xf numFmtId="0" fontId="3" fillId="0" borderId="0" xfId="0" applyFont="1" applyAlignment="1">
      <alignment vertical="center" wrapText="1"/>
    </xf>
    <xf numFmtId="0" fontId="15" fillId="0" borderId="87" xfId="0" applyFont="1" applyBorder="1" applyAlignment="1">
      <alignment horizontal="center" vertical="center" wrapText="1"/>
    </xf>
    <xf numFmtId="0" fontId="15" fillId="0" borderId="87" xfId="0" applyFont="1" applyBorder="1" applyAlignment="1">
      <alignment vertical="center" wrapText="1"/>
    </xf>
    <xf numFmtId="0" fontId="12" fillId="0" borderId="87" xfId="0" applyFont="1" applyBorder="1" applyAlignment="1">
      <alignment vertical="center" wrapText="1"/>
    </xf>
    <xf numFmtId="0" fontId="12" fillId="0" borderId="87" xfId="0" applyFont="1" applyBorder="1" applyAlignment="1">
      <alignment horizontal="left" vertical="center" wrapText="1"/>
    </xf>
    <xf numFmtId="0" fontId="12" fillId="0" borderId="87" xfId="0" applyFont="1" applyBorder="1" applyAlignment="1">
      <alignment horizontal="center" vertical="center" wrapText="1"/>
    </xf>
    <xf numFmtId="0" fontId="15" fillId="0" borderId="87" xfId="0" applyFont="1" applyBorder="1" applyAlignment="1">
      <alignment horizontal="center" vertical="center"/>
    </xf>
    <xf numFmtId="0" fontId="36" fillId="16" borderId="30" xfId="0" applyFont="1" applyFill="1" applyBorder="1" applyAlignment="1">
      <alignment horizontal="center" vertical="center" wrapText="1"/>
    </xf>
    <xf numFmtId="0" fontId="36" fillId="16" borderId="32" xfId="0" applyFont="1" applyFill="1" applyBorder="1" applyAlignment="1">
      <alignment horizontal="center" vertical="center" wrapText="1"/>
    </xf>
    <xf numFmtId="14" fontId="16" fillId="3" borderId="34" xfId="0" applyNumberFormat="1" applyFont="1" applyFill="1" applyBorder="1" applyAlignment="1">
      <alignment horizontal="center" vertical="center" wrapText="1"/>
    </xf>
    <xf numFmtId="0" fontId="75" fillId="3" borderId="28" xfId="0" applyFont="1" applyFill="1" applyBorder="1" applyAlignment="1">
      <alignment horizontal="center" vertical="center" wrapText="1"/>
    </xf>
    <xf numFmtId="0" fontId="75" fillId="3" borderId="34" xfId="0" applyFont="1" applyFill="1" applyBorder="1" applyAlignment="1">
      <alignment horizontal="center" vertical="center" wrapText="1"/>
    </xf>
    <xf numFmtId="0" fontId="69" fillId="0" borderId="0" xfId="0" applyFont="1" applyAlignment="1">
      <alignment horizontal="center" vertical="center"/>
    </xf>
    <xf numFmtId="0" fontId="83" fillId="0" borderId="0" xfId="0" applyFont="1" applyAlignment="1">
      <alignment horizontal="center" vertical="center"/>
    </xf>
    <xf numFmtId="14" fontId="137" fillId="0" borderId="0" xfId="0" applyNumberFormat="1" applyFont="1" applyAlignment="1">
      <alignment horizontal="left" vertical="center"/>
    </xf>
    <xf numFmtId="49" fontId="53" fillId="0" borderId="30" xfId="0" applyNumberFormat="1" applyFont="1" applyBorder="1" applyAlignment="1">
      <alignment horizontal="left" vertical="center" indent="1"/>
    </xf>
    <xf numFmtId="0" fontId="53" fillId="0" borderId="33" xfId="0" applyFont="1" applyBorder="1" applyAlignment="1">
      <alignment horizontal="left" vertical="center" indent="1"/>
    </xf>
    <xf numFmtId="0" fontId="53" fillId="0" borderId="32" xfId="0" applyFont="1" applyBorder="1" applyAlignment="1">
      <alignment horizontal="left" vertical="center" indent="1"/>
    </xf>
    <xf numFmtId="14" fontId="53" fillId="0" borderId="30" xfId="0" applyNumberFormat="1" applyFont="1" applyBorder="1" applyAlignment="1">
      <alignment horizontal="left" vertical="center" indent="1"/>
    </xf>
    <xf numFmtId="0" fontId="24" fillId="3" borderId="28" xfId="0" applyFont="1" applyFill="1" applyBorder="1" applyAlignment="1">
      <alignment horizontal="center" vertical="center" wrapText="1"/>
    </xf>
    <xf numFmtId="0" fontId="24" fillId="3" borderId="34" xfId="0" applyFont="1" applyFill="1" applyBorder="1" applyAlignment="1">
      <alignment horizontal="center" vertical="center" wrapText="1"/>
    </xf>
    <xf numFmtId="0" fontId="24" fillId="3" borderId="30" xfId="0" applyFont="1" applyFill="1" applyBorder="1" applyAlignment="1">
      <alignment horizontal="center" vertical="center"/>
    </xf>
    <xf numFmtId="0" fontId="24" fillId="3" borderId="33" xfId="0" applyFont="1" applyFill="1" applyBorder="1" applyAlignment="1">
      <alignment horizontal="center" vertical="center"/>
    </xf>
    <xf numFmtId="0" fontId="24" fillId="3" borderId="32" xfId="0" applyFont="1" applyFill="1" applyBorder="1" applyAlignment="1">
      <alignment horizontal="center" vertical="center"/>
    </xf>
    <xf numFmtId="0" fontId="3" fillId="3" borderId="93" xfId="0" applyFont="1" applyFill="1" applyBorder="1" applyAlignment="1">
      <alignment horizontal="left" vertical="center" indent="1"/>
    </xf>
    <xf numFmtId="0" fontId="3" fillId="3" borderId="32" xfId="0" applyFont="1" applyFill="1" applyBorder="1" applyAlignment="1">
      <alignment horizontal="left" vertical="center" indent="1"/>
    </xf>
    <xf numFmtId="0" fontId="24" fillId="3" borderId="93" xfId="0" applyFont="1" applyFill="1" applyBorder="1" applyAlignment="1">
      <alignment horizontal="center" vertical="center"/>
    </xf>
    <xf numFmtId="0" fontId="111" fillId="6" borderId="31" xfId="0" applyFont="1" applyFill="1" applyBorder="1" applyAlignment="1">
      <alignment horizontal="center" vertical="center"/>
    </xf>
    <xf numFmtId="0" fontId="111" fillId="6" borderId="64" xfId="0" applyFont="1" applyFill="1" applyBorder="1" applyAlignment="1">
      <alignment horizontal="center" vertical="center"/>
    </xf>
    <xf numFmtId="0" fontId="111" fillId="6" borderId="65" xfId="0" applyFont="1" applyFill="1" applyBorder="1" applyAlignment="1">
      <alignment horizontal="center" vertical="center"/>
    </xf>
    <xf numFmtId="0" fontId="3" fillId="0" borderId="30" xfId="0" applyFont="1" applyBorder="1" applyAlignment="1">
      <alignment horizontal="left" vertical="center" indent="1"/>
    </xf>
    <xf numFmtId="0" fontId="3" fillId="0" borderId="32" xfId="0" applyFont="1" applyBorder="1" applyAlignment="1">
      <alignment horizontal="left" vertical="center" indent="1"/>
    </xf>
    <xf numFmtId="14" fontId="53" fillId="0" borderId="33" xfId="0" applyNumberFormat="1" applyFont="1" applyBorder="1" applyAlignment="1">
      <alignment horizontal="left" vertical="center" indent="1"/>
    </xf>
    <xf numFmtId="14" fontId="53" fillId="0" borderId="32" xfId="0" applyNumberFormat="1" applyFont="1" applyBorder="1" applyAlignment="1">
      <alignment horizontal="left" vertical="center" indent="1"/>
    </xf>
    <xf numFmtId="0" fontId="53" fillId="0" borderId="0" xfId="0" applyFont="1" applyAlignment="1">
      <alignment horizontal="center"/>
    </xf>
    <xf numFmtId="0" fontId="89" fillId="3" borderId="31" xfId="0" applyFont="1" applyFill="1" applyBorder="1" applyAlignment="1">
      <alignment horizontal="center" vertical="center"/>
    </xf>
    <xf numFmtId="0" fontId="89" fillId="3" borderId="64" xfId="0" applyFont="1" applyFill="1" applyBorder="1" applyAlignment="1">
      <alignment horizontal="center" vertical="center"/>
    </xf>
    <xf numFmtId="0" fontId="89" fillId="3" borderId="65" xfId="0" applyFont="1" applyFill="1" applyBorder="1" applyAlignment="1">
      <alignment horizontal="center" vertical="center"/>
    </xf>
    <xf numFmtId="0" fontId="15" fillId="0" borderId="64" xfId="0" applyFont="1" applyBorder="1" applyAlignment="1">
      <alignment horizontal="justify" vertical="center" wrapText="1"/>
    </xf>
    <xf numFmtId="0" fontId="12" fillId="0" borderId="64" xfId="0" applyFont="1" applyBorder="1" applyAlignment="1">
      <alignment horizontal="justify" vertical="center" wrapText="1"/>
    </xf>
    <xf numFmtId="0" fontId="12" fillId="0" borderId="65" xfId="0" applyFont="1" applyBorder="1" applyAlignment="1">
      <alignment horizontal="justify" vertical="center" wrapText="1"/>
    </xf>
  </cellXfs>
  <cellStyles count="3">
    <cellStyle name="Comma" xfId="2" builtinId="3"/>
    <cellStyle name="Hyperlink" xfId="1" builtinId="8"/>
    <cellStyle name="Normal" xfId="0" builtinId="0"/>
  </cellStyles>
  <dxfs count="16">
    <dxf>
      <fill>
        <patternFill>
          <bgColor theme="9" tint="0.59996337778862885"/>
        </patternFill>
      </fill>
      <border>
        <left style="thin">
          <color theme="9" tint="-0.24994659260841701"/>
        </left>
        <right style="thin">
          <color theme="9" tint="-0.24994659260841701"/>
        </right>
        <bottom style="thin">
          <color theme="7"/>
        </bottom>
      </border>
    </dxf>
    <dxf>
      <border>
        <top style="thin">
          <color theme="1"/>
        </top>
      </border>
    </dxf>
    <dxf>
      <fill>
        <patternFill>
          <bgColor theme="0"/>
        </patternFill>
      </fill>
      <border>
        <bottom style="thin">
          <color theme="0"/>
        </bottom>
      </border>
    </dxf>
    <dxf>
      <fill>
        <patternFill>
          <bgColor theme="0" tint="-4.9989318521683403E-2"/>
        </patternFill>
      </fill>
      <border>
        <bottom style="thin">
          <color theme="0"/>
        </bottom>
      </border>
    </dxf>
    <dxf>
      <fill>
        <patternFill>
          <bgColor theme="9" tint="0.59996337778862885"/>
        </patternFill>
      </fill>
      <border>
        <left style="thin">
          <color theme="9" tint="-0.24994659260841701"/>
        </left>
        <right style="thin">
          <color theme="9" tint="-0.24994659260841701"/>
        </right>
        <bottom style="thin">
          <color theme="9" tint="0.59996337778862885"/>
        </bottom>
      </border>
    </dxf>
    <dxf>
      <fill>
        <patternFill patternType="lightUp">
          <fgColor theme="7"/>
          <bgColor indexed="65"/>
        </patternFill>
      </fill>
      <border>
        <bottom style="thin">
          <color theme="0"/>
        </bottom>
      </border>
    </dxf>
    <dxf>
      <fill>
        <patternFill patternType="lightUp">
          <fgColor theme="7"/>
          <bgColor theme="9" tint="0.59996337778862885"/>
        </patternFill>
      </fill>
      <border>
        <bottom style="thin">
          <color theme="0"/>
        </bottom>
      </border>
    </dxf>
    <dxf>
      <fill>
        <patternFill patternType="lightUp">
          <fgColor rgb="FF0070C0"/>
          <bgColor theme="7" tint="0.59996337778862885"/>
        </patternFill>
      </fill>
      <border>
        <bottom style="thin">
          <color theme="0"/>
        </bottom>
      </border>
    </dxf>
    <dxf>
      <fill>
        <patternFill patternType="solid">
          <fgColor indexed="64"/>
          <bgColor theme="9"/>
        </patternFill>
      </fill>
      <border>
        <bottom style="thin">
          <color theme="0"/>
        </bottom>
      </border>
    </dxf>
    <dxf>
      <fill>
        <patternFill patternType="solid">
          <fgColor rgb="FFFFFF99"/>
          <bgColor theme="4"/>
        </patternFill>
      </fill>
      <border>
        <bottom style="thin">
          <color theme="0"/>
        </bottom>
      </border>
    </dxf>
    <dxf>
      <font>
        <condense val="0"/>
        <extend val="0"/>
        <color indexed="10"/>
      </font>
    </dxf>
    <dxf>
      <font>
        <condense val="0"/>
        <extend val="0"/>
        <color indexed="12"/>
      </font>
    </dxf>
    <dxf>
      <font>
        <condense val="0"/>
        <extend val="0"/>
        <color indexed="10"/>
      </font>
    </dxf>
    <dxf>
      <font>
        <condense val="0"/>
        <extend val="0"/>
        <color indexed="10"/>
      </font>
    </dxf>
    <dxf>
      <font>
        <condense val="0"/>
        <extend val="0"/>
        <color indexed="10"/>
      </font>
    </dxf>
    <dxf>
      <font>
        <condense val="0"/>
        <extend val="0"/>
        <color auto="1"/>
      </font>
      <fill>
        <patternFill>
          <bgColor indexed="43"/>
        </patternFill>
      </fill>
    </dxf>
  </dxfs>
  <tableStyles count="0" defaultTableStyle="TableStyleMedium9" defaultPivotStyle="PivotStyleLight16"/>
  <colors>
    <mruColors>
      <color rgb="FFFFFFCC"/>
      <color rgb="FF0000FF"/>
      <color rgb="FF99FF99"/>
      <color rgb="FFFFFF99"/>
      <color rgb="FFCCFFCC"/>
      <color rgb="FFFFFF00"/>
      <color rgb="FFFF3F3F"/>
      <color rgb="FFFF7C80"/>
      <color rgb="FFFFFF66"/>
      <color rgb="FFFF33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Spin" dx="16" fmlaLink="$R$4" max="5000" min="1" page="10" val="2"/>
</file>

<file path=xl/ctrlProps/ctrlProp35.xml><?xml version="1.0" encoding="utf-8"?>
<formControlPr xmlns="http://schemas.microsoft.com/office/spreadsheetml/2009/9/main" objectType="CheckBox" fmlaLink="HK_SKIPDATE" lockText="1" noThreeD="1"/>
</file>

<file path=xl/ctrlProps/ctrlProp36.xml><?xml version="1.0" encoding="utf-8"?>
<formControlPr xmlns="http://schemas.microsoft.com/office/spreadsheetml/2009/9/main" objectType="CheckBox" fmlaLink="$S$1" lockText="1" noThreeD="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Spin" dx="16" fmlaLink="$AD$5" max="5000" page="10" val="3"/>
</file>

<file path=xl/ctrlProps/ctrlProp50.xml><?xml version="1.0" encoding="utf-8"?>
<formControlPr xmlns="http://schemas.microsoft.com/office/spreadsheetml/2009/9/main" objectType="CheckBox" fmlaLink="$AF$1" lockText="1" noThreeD="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CheckBox" fmlaLink="Ts!$K$17" lockText="1" noThreeD="1"/>
</file>

<file path=xl/ctrlProps/ctrlProp53.xml><?xml version="1.0" encoding="utf-8"?>
<formControlPr xmlns="http://schemas.microsoft.com/office/spreadsheetml/2009/9/main" objectType="CheckBox" checked="Checked" fmlaLink="Ts!$K$18" lockText="1" noThreeD="1"/>
</file>

<file path=xl/ctrlProps/ctrlProp54.xml><?xml version="1.0" encoding="utf-8"?>
<formControlPr xmlns="http://schemas.microsoft.com/office/spreadsheetml/2009/9/main" objectType="CheckBox" fmlaLink="Ts!$K$20" lockText="1" noThreeD="1"/>
</file>

<file path=xl/ctrlProps/ctrlProp55.xml><?xml version="1.0" encoding="utf-8"?>
<formControlPr xmlns="http://schemas.microsoft.com/office/spreadsheetml/2009/9/main" objectType="CheckBox" fmlaLink="Ts!$K$22" lockText="1" noThreeD="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CheckBox" fmlaLink="Ts!$K$24" lockText="1" noThreeD="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Spin" dx="16" fmlaLink="$AD$5" max="5000" page="10"/>
</file>

<file path=xl/ctrlProps/ctrlProp74.xml><?xml version="1.0" encoding="utf-8"?>
<formControlPr xmlns="http://schemas.microsoft.com/office/spreadsheetml/2009/9/main" objectType="CheckBox" fmlaLink="$AF$1" lockText="1" noThreeD="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Spin" dx="16" fmlaLink="$AD$5" max="5000" page="10" val="3"/>
</file>

<file path=xl/ctrlProps/ctrlProp77.xml><?xml version="1.0" encoding="utf-8"?>
<formControlPr xmlns="http://schemas.microsoft.com/office/spreadsheetml/2009/9/main" objectType="CheckBox" fmlaLink="$AF$1" lockText="1" noThreeD="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Spin" dx="16" fmlaLink="$AD$5" max="5000" page="10"/>
</file>

<file path=xl/ctrlProps/ctrlProp80.xml><?xml version="1.0" encoding="utf-8"?>
<formControlPr xmlns="http://schemas.microsoft.com/office/spreadsheetml/2009/9/main" objectType="CheckBox" fmlaLink="$AF$1" lockText="1" noThreeD="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Spin" dx="16" fmlaLink="$AD$5" max="5000" page="10" val="2"/>
</file>

<file path=xl/ctrlProps/ctrlProp83.xml><?xml version="1.0" encoding="utf-8"?>
<formControlPr xmlns="http://schemas.microsoft.com/office/spreadsheetml/2009/9/main" objectType="CheckBox" fmlaLink="$AF$1" lockText="1" noThreeD="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Spin" dx="16" fmlaLink="$AD$5" max="5000" page="10"/>
</file>

<file path=xl/ctrlProps/ctrlProp86.xml><?xml version="1.0" encoding="utf-8"?>
<formControlPr xmlns="http://schemas.microsoft.com/office/spreadsheetml/2009/9/main" objectType="CheckBox" fmlaLink="$AF$1" lockText="1" noThreeD="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Spin" dx="16" fmlaLink="$AD$5" max="5000" page="10"/>
</file>

<file path=xl/ctrlProps/ctrlProp89.xml><?xml version="1.0" encoding="utf-8"?>
<formControlPr xmlns="http://schemas.microsoft.com/office/spreadsheetml/2009/9/main" objectType="CheckBox" fmlaLink="$AF$1" lockText="1" noThreeD="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CheckBox" fmlaLink="Ts!$K$25" lockText="1" noThreeD="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CheckBox" fmlaLink="Ts!$K$17" lockText="1" noThreeD="1"/>
</file>

<file path=xl/ctrlProps/ctrlProp99.xml><?xml version="1.0" encoding="utf-8"?>
<formControlPr xmlns="http://schemas.microsoft.com/office/spreadsheetml/2009/9/main" objectType="CheckBox" checked="Checked" fmlaLink="Ts!$K$19" lockText="1" noThreeD="1"/>
</file>

<file path=xl/ctrlProps/ctrlProp100.xml><?xml version="1.0" encoding="utf-8"?>
<formControlPr xmlns="http://schemas.microsoft.com/office/spreadsheetml/2009/9/main" objectType="CheckBox" fmlaLink="Ts!$K$21" lockText="1" noThreeD="1"/>
</file>

<file path=xl/ctrlProps/ctrlProp101.xml><?xml version="1.0" encoding="utf-8"?>
<formControlPr xmlns="http://schemas.microsoft.com/office/spreadsheetml/2009/9/main" objectType="CheckBox" fmlaLink="Ts!$K$23" lockText="1" noThreeD="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Spin" dx="16" fmlaLink="$AD$5" max="5000" page="10"/>
</file>

<file path=xl/ctrlProps/ctrlProp116.xml><?xml version="1.0" encoding="utf-8"?>
<formControlPr xmlns="http://schemas.microsoft.com/office/spreadsheetml/2009/9/main" objectType="CheckBox" fmlaLink="$AF$1" lockText="1" noThreeD="1"/>
</file>

<file path=xl/ctrlProps/ctrlProp117.xml><?xml version="1.0" encoding="utf-8"?>
<formControlPr xmlns="http://schemas.microsoft.com/office/spreadsheetml/2009/9/main" objectType="Spin" dx="16" fmlaLink="$AD$5" max="5000" page="10"/>
</file>

<file path=xl/ctrlProps/ctrlProp118.xml><?xml version="1.0" encoding="utf-8"?>
<formControlPr xmlns="http://schemas.microsoft.com/office/spreadsheetml/2009/9/main" objectType="CheckBox" fmlaLink="$AF$1" lockText="1" noThreeD="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Spin" dx="16" fmlaLink="$AD$5" max="5000" page="10"/>
</file>

<file path=xl/ctrlProps/ctrlProp121.xml><?xml version="1.0" encoding="utf-8"?>
<formControlPr xmlns="http://schemas.microsoft.com/office/spreadsheetml/2009/9/main" objectType="CheckBox" fmlaLink="$AF$1" lockText="1" noThreeD="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Spin" dx="16" fmlaLink="$AD$5" max="5000" page="10"/>
</file>

<file path=xl/ctrlProps/ctrlProp124.xml><?xml version="1.0" encoding="utf-8"?>
<formControlPr xmlns="http://schemas.microsoft.com/office/spreadsheetml/2009/9/main" objectType="CheckBox" fmlaLink="$AF$1" lockText="1" noThreeD="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Spin" dx="16" fmlaLink="$AD$5" max="5000" page="10"/>
</file>

<file path=xl/ctrlProps/ctrlProp142.xml><?xml version="1.0" encoding="utf-8"?>
<formControlPr xmlns="http://schemas.microsoft.com/office/spreadsheetml/2009/9/main" objectType="CheckBox" fmlaLink="$AF$1" lockText="1" noThreeD="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Spin" dx="16" fmlaLink="$AD$5" max="5000" page="10"/>
</file>

<file path=xl/ctrlProps/ctrlProp145.xml><?xml version="1.0" encoding="utf-8"?>
<formControlPr xmlns="http://schemas.microsoft.com/office/spreadsheetml/2009/9/main" objectType="CheckBox" fmlaLink="$AF$1" lockText="1" noThreeD="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Spin" dx="16" fmlaLink="$AD$5" max="5000" page="10"/>
</file>

<file path=xl/ctrlProps/ctrlProp148.xml><?xml version="1.0" encoding="utf-8"?>
<formControlPr xmlns="http://schemas.microsoft.com/office/spreadsheetml/2009/9/main" objectType="CheckBox" fmlaLink="$AF$1" lockText="1" noThreeD="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Spin" dx="16" fmlaLink="$R$4" max="5000" min="1" page="10" val="5"/>
</file>

<file path=xl/ctrlProps/ctrlProp152.xml><?xml version="1.0" encoding="utf-8"?>
<formControlPr xmlns="http://schemas.microsoft.com/office/spreadsheetml/2009/9/main" objectType="CheckBox" fmlaLink="HK_SKIPDATE" lockText="1" noThreeD="1"/>
</file>

<file path=xl/ctrlProps/ctrlProp153.xml><?xml version="1.0" encoding="utf-8"?>
<formControlPr xmlns="http://schemas.microsoft.com/office/spreadsheetml/2009/9/main" objectType="CheckBox" fmlaLink="$S$1" lockText="1" noThreeD="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lockText="1"/>
</file>

<file path=xl/ctrlProps/ctrlProp163.xml><?xml version="1.0" encoding="utf-8"?>
<formControlPr xmlns="http://schemas.microsoft.com/office/spreadsheetml/2009/9/main" objectType="Button" lockText="1"/>
</file>

<file path=xl/ctrlProps/ctrlProp164.xml><?xml version="1.0" encoding="utf-8"?>
<formControlPr xmlns="http://schemas.microsoft.com/office/spreadsheetml/2009/9/main" objectType="Spin" dx="16" fmlaLink="$R$4" max="5000" min="1" page="10" val="5"/>
</file>

<file path=xl/ctrlProps/ctrlProp165.xml><?xml version="1.0" encoding="utf-8"?>
<formControlPr xmlns="http://schemas.microsoft.com/office/spreadsheetml/2009/9/main" objectType="CheckBox" fmlaLink="HK_SKIPDATE" lockText="1" noThreeD="1"/>
</file>

<file path=xl/ctrlProps/ctrlProp166.xml><?xml version="1.0" encoding="utf-8"?>
<formControlPr xmlns="http://schemas.microsoft.com/office/spreadsheetml/2009/9/main" objectType="CheckBox" fmlaLink="$S$1" lockText="1" noThreeD="1"/>
</file>

<file path=xl/ctrlProps/ctrlProp167.xml><?xml version="1.0" encoding="utf-8"?>
<formControlPr xmlns="http://schemas.microsoft.com/office/spreadsheetml/2009/9/main" objectType="Button" lockText="1"/>
</file>

<file path=xl/ctrlProps/ctrlProp168.xml><?xml version="1.0" encoding="utf-8"?>
<formControlPr xmlns="http://schemas.microsoft.com/office/spreadsheetml/2009/9/main" objectType="Button" lockText="1"/>
</file>

<file path=xl/ctrlProps/ctrlProp169.xml><?xml version="1.0" encoding="utf-8"?>
<formControlPr xmlns="http://schemas.microsoft.com/office/spreadsheetml/2009/9/main" objectType="Button" lockText="1"/>
</file>

<file path=xl/ctrlProps/ctrlProp170.xml><?xml version="1.0" encoding="utf-8"?>
<formControlPr xmlns="http://schemas.microsoft.com/office/spreadsheetml/2009/9/main" objectType="Button" lockText="1"/>
</file>

<file path=xl/ctrlProps/ctrlProp171.xml><?xml version="1.0" encoding="utf-8"?>
<formControlPr xmlns="http://schemas.microsoft.com/office/spreadsheetml/2009/9/main" objectType="Button" lockText="1"/>
</file>

<file path=xl/ctrlProps/ctrlProp172.xml><?xml version="1.0" encoding="utf-8"?>
<formControlPr xmlns="http://schemas.microsoft.com/office/spreadsheetml/2009/9/main" objectType="Button" lockText="1"/>
</file>

<file path=xl/ctrlProps/ctrlProp173.xml><?xml version="1.0" encoding="utf-8"?>
<formControlPr xmlns="http://schemas.microsoft.com/office/spreadsheetml/2009/9/main" objectType="Button" lockText="1"/>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Button" lockText="1"/>
</file>

<file path=xl/ctrlProps/ctrlProp17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19050</xdr:colOff>
          <xdr:row>0</xdr:row>
          <xdr:rowOff>190500</xdr:rowOff>
        </xdr:from>
        <xdr:to>
          <xdr:col>8</xdr:col>
          <xdr:colOff>0</xdr:colOff>
          <xdr:row>3</xdr:row>
          <xdr:rowOff>0</xdr:rowOff>
        </xdr:to>
        <xdr:sp macro="" textlink="">
          <xdr:nvSpPr>
            <xdr:cNvPr id="1036" name="Button 12" hidden="1">
              <a:extLst>
                <a:ext uri="{63B3BB69-23CF-44E3-9099-C40C66FF867C}">
                  <a14:compatExt spid="_x0000_s1036"/>
                </a:ext>
                <a:ext uri="{FF2B5EF4-FFF2-40B4-BE49-F238E27FC236}">
                  <a16:creationId xmlns:a16="http://schemas.microsoft.com/office/drawing/2014/main" id="{00000000-0008-0000-0200-00000C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Cập nhật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10</xdr:row>
          <xdr:rowOff>0</xdr:rowOff>
        </xdr:from>
        <xdr:to>
          <xdr:col>8</xdr:col>
          <xdr:colOff>0</xdr:colOff>
          <xdr:row>12</xdr:row>
          <xdr:rowOff>9525</xdr:rowOff>
        </xdr:to>
        <xdr:sp macro="" textlink="">
          <xdr:nvSpPr>
            <xdr:cNvPr id="1037" name="Button 13" hidden="1">
              <a:extLst>
                <a:ext uri="{63B3BB69-23CF-44E3-9099-C40C66FF867C}">
                  <a14:compatExt spid="_x0000_s1037"/>
                </a:ext>
                <a:ext uri="{FF2B5EF4-FFF2-40B4-BE49-F238E27FC236}">
                  <a16:creationId xmlns:a16="http://schemas.microsoft.com/office/drawing/2014/main" id="{00000000-0008-0000-0200-00000D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Cập nhật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28</xdr:row>
          <xdr:rowOff>0</xdr:rowOff>
        </xdr:from>
        <xdr:to>
          <xdr:col>8</xdr:col>
          <xdr:colOff>0</xdr:colOff>
          <xdr:row>30</xdr:row>
          <xdr:rowOff>9525</xdr:rowOff>
        </xdr:to>
        <xdr:sp macro="" textlink="">
          <xdr:nvSpPr>
            <xdr:cNvPr id="1039" name="Button 15" hidden="1">
              <a:extLst>
                <a:ext uri="{63B3BB69-23CF-44E3-9099-C40C66FF867C}">
                  <a14:compatExt spid="_x0000_s1039"/>
                </a:ext>
                <a:ext uri="{FF2B5EF4-FFF2-40B4-BE49-F238E27FC236}">
                  <a16:creationId xmlns:a16="http://schemas.microsoft.com/office/drawing/2014/main" id="{00000000-0008-0000-0200-00000F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Cập nhật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37</xdr:row>
          <xdr:rowOff>0</xdr:rowOff>
        </xdr:from>
        <xdr:to>
          <xdr:col>8</xdr:col>
          <xdr:colOff>0</xdr:colOff>
          <xdr:row>39</xdr:row>
          <xdr:rowOff>9525</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200-000010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Cập nhật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55</xdr:row>
          <xdr:rowOff>0</xdr:rowOff>
        </xdr:from>
        <xdr:to>
          <xdr:col>8</xdr:col>
          <xdr:colOff>0</xdr:colOff>
          <xdr:row>57</xdr:row>
          <xdr:rowOff>9525</xdr:rowOff>
        </xdr:to>
        <xdr:sp macro="" textlink="">
          <xdr:nvSpPr>
            <xdr:cNvPr id="1042" name="Button 18" hidden="1">
              <a:extLst>
                <a:ext uri="{63B3BB69-23CF-44E3-9099-C40C66FF867C}">
                  <a14:compatExt spid="_x0000_s1042"/>
                </a:ext>
                <a:ext uri="{FF2B5EF4-FFF2-40B4-BE49-F238E27FC236}">
                  <a16:creationId xmlns:a16="http://schemas.microsoft.com/office/drawing/2014/main" id="{00000000-0008-0000-0200-00001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Cập nhật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19</xdr:row>
          <xdr:rowOff>0</xdr:rowOff>
        </xdr:from>
        <xdr:to>
          <xdr:col>8</xdr:col>
          <xdr:colOff>0</xdr:colOff>
          <xdr:row>21</xdr:row>
          <xdr:rowOff>9525</xdr:rowOff>
        </xdr:to>
        <xdr:sp macro="" textlink="">
          <xdr:nvSpPr>
            <xdr:cNvPr id="1044" name="Button 20" hidden="1">
              <a:extLst>
                <a:ext uri="{63B3BB69-23CF-44E3-9099-C40C66FF867C}">
                  <a14:compatExt spid="_x0000_s1044"/>
                </a:ext>
                <a:ext uri="{FF2B5EF4-FFF2-40B4-BE49-F238E27FC236}">
                  <a16:creationId xmlns:a16="http://schemas.microsoft.com/office/drawing/2014/main" id="{00000000-0008-0000-0200-000014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Cập nhật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46</xdr:row>
          <xdr:rowOff>0</xdr:rowOff>
        </xdr:from>
        <xdr:to>
          <xdr:col>8</xdr:col>
          <xdr:colOff>0</xdr:colOff>
          <xdr:row>48</xdr:row>
          <xdr:rowOff>9525</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200-000015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Cập nhật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657225</xdr:colOff>
          <xdr:row>0</xdr:row>
          <xdr:rowOff>0</xdr:rowOff>
        </xdr:from>
        <xdr:to>
          <xdr:col>12</xdr:col>
          <xdr:colOff>419100</xdr:colOff>
          <xdr:row>0</xdr:row>
          <xdr:rowOff>247650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400-00000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657225</xdr:colOff>
          <xdr:row>0</xdr:row>
          <xdr:rowOff>247650</xdr:rowOff>
        </xdr:from>
        <xdr:to>
          <xdr:col>12</xdr:col>
          <xdr:colOff>419100</xdr:colOff>
          <xdr:row>1</xdr:row>
          <xdr:rowOff>190500</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400-000005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657225</xdr:colOff>
          <xdr:row>1</xdr:row>
          <xdr:rowOff>200025</xdr:rowOff>
        </xdr:from>
        <xdr:to>
          <xdr:col>12</xdr:col>
          <xdr:colOff>419100</xdr:colOff>
          <xdr:row>3</xdr:row>
          <xdr:rowOff>0</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400-000006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30</xdr:col>
          <xdr:colOff>19050</xdr:colOff>
          <xdr:row>1</xdr:row>
          <xdr:rowOff>19050</xdr:rowOff>
        </xdr:from>
        <xdr:to>
          <xdr:col>30</xdr:col>
          <xdr:colOff>2647950</xdr:colOff>
          <xdr:row>2</xdr:row>
          <xdr:rowOff>0</xdr:rowOff>
        </xdr:to>
        <xdr:sp macro="" textlink="">
          <xdr:nvSpPr>
            <xdr:cNvPr id="25881" name="Button 281" hidden="1">
              <a:extLst>
                <a:ext uri="{63B3BB69-23CF-44E3-9099-C40C66FF867C}">
                  <a14:compatExt spid="_x0000_s25881"/>
                </a:ext>
                <a:ext uri="{FF2B5EF4-FFF2-40B4-BE49-F238E27FC236}">
                  <a16:creationId xmlns:a16="http://schemas.microsoft.com/office/drawing/2014/main" id="{00000000-0008-0000-0600-0000196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Quản lý bảng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123825</xdr:colOff>
          <xdr:row>1</xdr:row>
          <xdr:rowOff>19050</xdr:rowOff>
        </xdr:from>
        <xdr:to>
          <xdr:col>10</xdr:col>
          <xdr:colOff>133350</xdr:colOff>
          <xdr:row>1</xdr:row>
          <xdr:rowOff>295275</xdr:rowOff>
        </xdr:to>
        <xdr:sp macro="" textlink="">
          <xdr:nvSpPr>
            <xdr:cNvPr id="25604" name="Button 4" hidden="1">
              <a:extLst>
                <a:ext uri="{63B3BB69-23CF-44E3-9099-C40C66FF867C}">
                  <a14:compatExt spid="_x0000_s25604"/>
                </a:ext>
                <a:ext uri="{FF2B5EF4-FFF2-40B4-BE49-F238E27FC236}">
                  <a16:creationId xmlns:a16="http://schemas.microsoft.com/office/drawing/2014/main" id="{00000000-0008-0000-0600-0000046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1</xdr:row>
          <xdr:rowOff>19050</xdr:rowOff>
        </xdr:from>
        <xdr:to>
          <xdr:col>18</xdr:col>
          <xdr:colOff>66675</xdr:colOff>
          <xdr:row>1</xdr:row>
          <xdr:rowOff>295275</xdr:rowOff>
        </xdr:to>
        <xdr:sp macro="" textlink="">
          <xdr:nvSpPr>
            <xdr:cNvPr id="25605" name="Button 5" hidden="1">
              <a:extLst>
                <a:ext uri="{63B3BB69-23CF-44E3-9099-C40C66FF867C}">
                  <a14:compatExt spid="_x0000_s25605"/>
                </a:ext>
                <a:ext uri="{FF2B5EF4-FFF2-40B4-BE49-F238E27FC236}">
                  <a16:creationId xmlns:a16="http://schemas.microsoft.com/office/drawing/2014/main" id="{00000000-0008-0000-0600-0000056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76200</xdr:colOff>
          <xdr:row>1</xdr:row>
          <xdr:rowOff>19050</xdr:rowOff>
        </xdr:from>
        <xdr:to>
          <xdr:col>26</xdr:col>
          <xdr:colOff>123825</xdr:colOff>
          <xdr:row>1</xdr:row>
          <xdr:rowOff>295275</xdr:rowOff>
        </xdr:to>
        <xdr:sp macro="" textlink="">
          <xdr:nvSpPr>
            <xdr:cNvPr id="25606" name="Button 6" hidden="1">
              <a:extLst>
                <a:ext uri="{63B3BB69-23CF-44E3-9099-C40C66FF867C}">
                  <a14:compatExt spid="_x0000_s25606"/>
                </a:ext>
                <a:ext uri="{FF2B5EF4-FFF2-40B4-BE49-F238E27FC236}">
                  <a16:creationId xmlns:a16="http://schemas.microsoft.com/office/drawing/2014/main" id="{00000000-0008-0000-0600-0000066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30</xdr:col>
          <xdr:colOff>19050</xdr:colOff>
          <xdr:row>1</xdr:row>
          <xdr:rowOff>19050</xdr:rowOff>
        </xdr:from>
        <xdr:to>
          <xdr:col>30</xdr:col>
          <xdr:colOff>2647950</xdr:colOff>
          <xdr:row>2</xdr:row>
          <xdr:rowOff>0</xdr:rowOff>
        </xdr:to>
        <xdr:sp macro="" textlink="">
          <xdr:nvSpPr>
            <xdr:cNvPr id="266241" name="Button 1" hidden="1">
              <a:extLst>
                <a:ext uri="{63B3BB69-23CF-44E3-9099-C40C66FF867C}">
                  <a14:compatExt spid="_x0000_s266241"/>
                </a:ext>
                <a:ext uri="{FF2B5EF4-FFF2-40B4-BE49-F238E27FC236}">
                  <a16:creationId xmlns:a16="http://schemas.microsoft.com/office/drawing/2014/main" id="{00000000-0008-0000-0700-00000110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Quản lý bảng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123825</xdr:colOff>
          <xdr:row>1</xdr:row>
          <xdr:rowOff>19050</xdr:rowOff>
        </xdr:from>
        <xdr:to>
          <xdr:col>5</xdr:col>
          <xdr:colOff>323850</xdr:colOff>
          <xdr:row>1</xdr:row>
          <xdr:rowOff>295275</xdr:rowOff>
        </xdr:to>
        <xdr:sp macro="" textlink="">
          <xdr:nvSpPr>
            <xdr:cNvPr id="266242" name="Button 2" hidden="1">
              <a:extLst>
                <a:ext uri="{63B3BB69-23CF-44E3-9099-C40C66FF867C}">
                  <a14:compatExt spid="_x0000_s266242"/>
                </a:ext>
                <a:ext uri="{FF2B5EF4-FFF2-40B4-BE49-F238E27FC236}">
                  <a16:creationId xmlns:a16="http://schemas.microsoft.com/office/drawing/2014/main" id="{00000000-0008-0000-0700-00000210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323850</xdr:colOff>
          <xdr:row>1</xdr:row>
          <xdr:rowOff>19050</xdr:rowOff>
        </xdr:from>
        <xdr:to>
          <xdr:col>7</xdr:col>
          <xdr:colOff>676275</xdr:colOff>
          <xdr:row>1</xdr:row>
          <xdr:rowOff>295275</xdr:rowOff>
        </xdr:to>
        <xdr:sp macro="" textlink="">
          <xdr:nvSpPr>
            <xdr:cNvPr id="266243" name="Button 3" hidden="1">
              <a:extLst>
                <a:ext uri="{63B3BB69-23CF-44E3-9099-C40C66FF867C}">
                  <a14:compatExt spid="_x0000_s266243"/>
                </a:ext>
                <a:ext uri="{FF2B5EF4-FFF2-40B4-BE49-F238E27FC236}">
                  <a16:creationId xmlns:a16="http://schemas.microsoft.com/office/drawing/2014/main" id="{00000000-0008-0000-0700-00000310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676275</xdr:colOff>
          <xdr:row>1</xdr:row>
          <xdr:rowOff>19050</xdr:rowOff>
        </xdr:from>
        <xdr:to>
          <xdr:col>10</xdr:col>
          <xdr:colOff>276225</xdr:colOff>
          <xdr:row>1</xdr:row>
          <xdr:rowOff>295275</xdr:rowOff>
        </xdr:to>
        <xdr:sp macro="" textlink="">
          <xdr:nvSpPr>
            <xdr:cNvPr id="266244" name="Button 4" hidden="1">
              <a:extLst>
                <a:ext uri="{63B3BB69-23CF-44E3-9099-C40C66FF867C}">
                  <a14:compatExt spid="_x0000_s266244"/>
                </a:ext>
                <a:ext uri="{FF2B5EF4-FFF2-40B4-BE49-F238E27FC236}">
                  <a16:creationId xmlns:a16="http://schemas.microsoft.com/office/drawing/2014/main" id="{00000000-0008-0000-0700-00000410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30</xdr:col>
          <xdr:colOff>19050</xdr:colOff>
          <xdr:row>1</xdr:row>
          <xdr:rowOff>19050</xdr:rowOff>
        </xdr:from>
        <xdr:to>
          <xdr:col>30</xdr:col>
          <xdr:colOff>2647950</xdr:colOff>
          <xdr:row>2</xdr:row>
          <xdr:rowOff>0</xdr:rowOff>
        </xdr:to>
        <xdr:sp macro="" textlink="">
          <xdr:nvSpPr>
            <xdr:cNvPr id="268289" name="Button 1" hidden="1">
              <a:extLst>
                <a:ext uri="{63B3BB69-23CF-44E3-9099-C40C66FF867C}">
                  <a14:compatExt spid="_x0000_s268289"/>
                </a:ext>
                <a:ext uri="{FF2B5EF4-FFF2-40B4-BE49-F238E27FC236}">
                  <a16:creationId xmlns:a16="http://schemas.microsoft.com/office/drawing/2014/main" id="{00000000-0008-0000-0800-00000118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Quản lý bảng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123825</xdr:colOff>
          <xdr:row>1</xdr:row>
          <xdr:rowOff>19050</xdr:rowOff>
        </xdr:from>
        <xdr:to>
          <xdr:col>10</xdr:col>
          <xdr:colOff>133350</xdr:colOff>
          <xdr:row>1</xdr:row>
          <xdr:rowOff>295275</xdr:rowOff>
        </xdr:to>
        <xdr:sp macro="" textlink="">
          <xdr:nvSpPr>
            <xdr:cNvPr id="268290" name="Button 2" hidden="1">
              <a:extLst>
                <a:ext uri="{63B3BB69-23CF-44E3-9099-C40C66FF867C}">
                  <a14:compatExt spid="_x0000_s268290"/>
                </a:ext>
                <a:ext uri="{FF2B5EF4-FFF2-40B4-BE49-F238E27FC236}">
                  <a16:creationId xmlns:a16="http://schemas.microsoft.com/office/drawing/2014/main" id="{00000000-0008-0000-0800-00000218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1</xdr:row>
          <xdr:rowOff>19050</xdr:rowOff>
        </xdr:from>
        <xdr:to>
          <xdr:col>18</xdr:col>
          <xdr:colOff>66675</xdr:colOff>
          <xdr:row>1</xdr:row>
          <xdr:rowOff>295275</xdr:rowOff>
        </xdr:to>
        <xdr:sp macro="" textlink="">
          <xdr:nvSpPr>
            <xdr:cNvPr id="268291" name="Button 3" hidden="1">
              <a:extLst>
                <a:ext uri="{63B3BB69-23CF-44E3-9099-C40C66FF867C}">
                  <a14:compatExt spid="_x0000_s268291"/>
                </a:ext>
                <a:ext uri="{FF2B5EF4-FFF2-40B4-BE49-F238E27FC236}">
                  <a16:creationId xmlns:a16="http://schemas.microsoft.com/office/drawing/2014/main" id="{00000000-0008-0000-0800-00000318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76200</xdr:colOff>
          <xdr:row>1</xdr:row>
          <xdr:rowOff>19050</xdr:rowOff>
        </xdr:from>
        <xdr:to>
          <xdr:col>26</xdr:col>
          <xdr:colOff>123825</xdr:colOff>
          <xdr:row>1</xdr:row>
          <xdr:rowOff>295275</xdr:rowOff>
        </xdr:to>
        <xdr:sp macro="" textlink="">
          <xdr:nvSpPr>
            <xdr:cNvPr id="268292" name="Button 4" hidden="1">
              <a:extLst>
                <a:ext uri="{63B3BB69-23CF-44E3-9099-C40C66FF867C}">
                  <a14:compatExt spid="_x0000_s268292"/>
                </a:ext>
                <a:ext uri="{FF2B5EF4-FFF2-40B4-BE49-F238E27FC236}">
                  <a16:creationId xmlns:a16="http://schemas.microsoft.com/office/drawing/2014/main" id="{00000000-0008-0000-0800-00000418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30</xdr:col>
          <xdr:colOff>19050</xdr:colOff>
          <xdr:row>1</xdr:row>
          <xdr:rowOff>19050</xdr:rowOff>
        </xdr:from>
        <xdr:to>
          <xdr:col>30</xdr:col>
          <xdr:colOff>2647950</xdr:colOff>
          <xdr:row>2</xdr:row>
          <xdr:rowOff>0</xdr:rowOff>
        </xdr:to>
        <xdr:sp macro="" textlink="">
          <xdr:nvSpPr>
            <xdr:cNvPr id="269313" name="Button 1" hidden="1">
              <a:extLst>
                <a:ext uri="{63B3BB69-23CF-44E3-9099-C40C66FF867C}">
                  <a14:compatExt spid="_x0000_s269313"/>
                </a:ext>
                <a:ext uri="{FF2B5EF4-FFF2-40B4-BE49-F238E27FC236}">
                  <a16:creationId xmlns:a16="http://schemas.microsoft.com/office/drawing/2014/main" id="{00000000-0008-0000-0900-0000011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Quản lý bảng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123825</xdr:colOff>
          <xdr:row>1</xdr:row>
          <xdr:rowOff>19050</xdr:rowOff>
        </xdr:from>
        <xdr:to>
          <xdr:col>10</xdr:col>
          <xdr:colOff>133350</xdr:colOff>
          <xdr:row>1</xdr:row>
          <xdr:rowOff>295275</xdr:rowOff>
        </xdr:to>
        <xdr:sp macro="" textlink="">
          <xdr:nvSpPr>
            <xdr:cNvPr id="269314" name="Button 2" hidden="1">
              <a:extLst>
                <a:ext uri="{63B3BB69-23CF-44E3-9099-C40C66FF867C}">
                  <a14:compatExt spid="_x0000_s269314"/>
                </a:ext>
                <a:ext uri="{FF2B5EF4-FFF2-40B4-BE49-F238E27FC236}">
                  <a16:creationId xmlns:a16="http://schemas.microsoft.com/office/drawing/2014/main" id="{00000000-0008-0000-0900-0000021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1</xdr:row>
          <xdr:rowOff>19050</xdr:rowOff>
        </xdr:from>
        <xdr:to>
          <xdr:col>18</xdr:col>
          <xdr:colOff>66675</xdr:colOff>
          <xdr:row>1</xdr:row>
          <xdr:rowOff>295275</xdr:rowOff>
        </xdr:to>
        <xdr:sp macro="" textlink="">
          <xdr:nvSpPr>
            <xdr:cNvPr id="269315" name="Button 3" hidden="1">
              <a:extLst>
                <a:ext uri="{63B3BB69-23CF-44E3-9099-C40C66FF867C}">
                  <a14:compatExt spid="_x0000_s269315"/>
                </a:ext>
                <a:ext uri="{FF2B5EF4-FFF2-40B4-BE49-F238E27FC236}">
                  <a16:creationId xmlns:a16="http://schemas.microsoft.com/office/drawing/2014/main" id="{00000000-0008-0000-0900-0000031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76200</xdr:colOff>
          <xdr:row>1</xdr:row>
          <xdr:rowOff>19050</xdr:rowOff>
        </xdr:from>
        <xdr:to>
          <xdr:col>26</xdr:col>
          <xdr:colOff>123825</xdr:colOff>
          <xdr:row>1</xdr:row>
          <xdr:rowOff>295275</xdr:rowOff>
        </xdr:to>
        <xdr:sp macro="" textlink="">
          <xdr:nvSpPr>
            <xdr:cNvPr id="269316" name="Button 4" hidden="1">
              <a:extLst>
                <a:ext uri="{63B3BB69-23CF-44E3-9099-C40C66FF867C}">
                  <a14:compatExt spid="_x0000_s269316"/>
                </a:ext>
                <a:ext uri="{FF2B5EF4-FFF2-40B4-BE49-F238E27FC236}">
                  <a16:creationId xmlns:a16="http://schemas.microsoft.com/office/drawing/2014/main" id="{00000000-0008-0000-0900-0000041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19050</xdr:colOff>
          <xdr:row>1</xdr:row>
          <xdr:rowOff>19050</xdr:rowOff>
        </xdr:from>
        <xdr:to>
          <xdr:col>15</xdr:col>
          <xdr:colOff>2647950</xdr:colOff>
          <xdr:row>2</xdr:row>
          <xdr:rowOff>0</xdr:rowOff>
        </xdr:to>
        <xdr:sp macro="" textlink="">
          <xdr:nvSpPr>
            <xdr:cNvPr id="267265" name="Button 1" hidden="1">
              <a:extLst>
                <a:ext uri="{63B3BB69-23CF-44E3-9099-C40C66FF867C}">
                  <a14:compatExt spid="_x0000_s267265"/>
                </a:ext>
                <a:ext uri="{FF2B5EF4-FFF2-40B4-BE49-F238E27FC236}">
                  <a16:creationId xmlns:a16="http://schemas.microsoft.com/office/drawing/2014/main" id="{00000000-0008-0000-0A00-00000114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Quản lý bảng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123825</xdr:colOff>
          <xdr:row>1</xdr:row>
          <xdr:rowOff>19050</xdr:rowOff>
        </xdr:from>
        <xdr:to>
          <xdr:col>5</xdr:col>
          <xdr:colOff>400050</xdr:colOff>
          <xdr:row>1</xdr:row>
          <xdr:rowOff>295275</xdr:rowOff>
        </xdr:to>
        <xdr:sp macro="" textlink="">
          <xdr:nvSpPr>
            <xdr:cNvPr id="267266" name="Button 2" hidden="1">
              <a:extLst>
                <a:ext uri="{63B3BB69-23CF-44E3-9099-C40C66FF867C}">
                  <a14:compatExt spid="_x0000_s267266"/>
                </a:ext>
                <a:ext uri="{FF2B5EF4-FFF2-40B4-BE49-F238E27FC236}">
                  <a16:creationId xmlns:a16="http://schemas.microsoft.com/office/drawing/2014/main" id="{00000000-0008-0000-0A00-00000214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419100</xdr:colOff>
          <xdr:row>1</xdr:row>
          <xdr:rowOff>19050</xdr:rowOff>
        </xdr:from>
        <xdr:to>
          <xdr:col>9</xdr:col>
          <xdr:colOff>314325</xdr:colOff>
          <xdr:row>1</xdr:row>
          <xdr:rowOff>295275</xdr:rowOff>
        </xdr:to>
        <xdr:sp macro="" textlink="">
          <xdr:nvSpPr>
            <xdr:cNvPr id="267267" name="Button 3" hidden="1">
              <a:extLst>
                <a:ext uri="{63B3BB69-23CF-44E3-9099-C40C66FF867C}">
                  <a14:compatExt spid="_x0000_s267267"/>
                </a:ext>
                <a:ext uri="{FF2B5EF4-FFF2-40B4-BE49-F238E27FC236}">
                  <a16:creationId xmlns:a16="http://schemas.microsoft.com/office/drawing/2014/main" id="{00000000-0008-0000-0A00-00000314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333375</xdr:colOff>
          <xdr:row>1</xdr:row>
          <xdr:rowOff>19050</xdr:rowOff>
        </xdr:from>
        <xdr:to>
          <xdr:col>13</xdr:col>
          <xdr:colOff>266700</xdr:colOff>
          <xdr:row>1</xdr:row>
          <xdr:rowOff>295275</xdr:rowOff>
        </xdr:to>
        <xdr:sp macro="" textlink="">
          <xdr:nvSpPr>
            <xdr:cNvPr id="267268" name="Button 4" hidden="1">
              <a:extLst>
                <a:ext uri="{63B3BB69-23CF-44E3-9099-C40C66FF867C}">
                  <a14:compatExt spid="_x0000_s267268"/>
                </a:ext>
                <a:ext uri="{FF2B5EF4-FFF2-40B4-BE49-F238E27FC236}">
                  <a16:creationId xmlns:a16="http://schemas.microsoft.com/office/drawing/2014/main" id="{00000000-0008-0000-0A00-00000414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2114550</xdr:colOff>
          <xdr:row>1</xdr:row>
          <xdr:rowOff>9525</xdr:rowOff>
        </xdr:from>
        <xdr:to>
          <xdr:col>3</xdr:col>
          <xdr:colOff>3629025</xdr:colOff>
          <xdr:row>2</xdr:row>
          <xdr:rowOff>0</xdr:rowOff>
        </xdr:to>
        <xdr:sp macro="" textlink="">
          <xdr:nvSpPr>
            <xdr:cNvPr id="73729" name="Button 1" hidden="1">
              <a:extLst>
                <a:ext uri="{63B3BB69-23CF-44E3-9099-C40C66FF867C}">
                  <a14:compatExt spid="_x0000_s73729"/>
                </a:ext>
                <a:ext uri="{FF2B5EF4-FFF2-40B4-BE49-F238E27FC236}">
                  <a16:creationId xmlns:a16="http://schemas.microsoft.com/office/drawing/2014/main" id="{00000000-0008-0000-0B00-0000012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3638550</xdr:colOff>
          <xdr:row>1</xdr:row>
          <xdr:rowOff>9525</xdr:rowOff>
        </xdr:from>
        <xdr:to>
          <xdr:col>4</xdr:col>
          <xdr:colOff>981075</xdr:colOff>
          <xdr:row>2</xdr:row>
          <xdr:rowOff>0</xdr:rowOff>
        </xdr:to>
        <xdr:sp macro="" textlink="">
          <xdr:nvSpPr>
            <xdr:cNvPr id="73730" name="Button 2" hidden="1">
              <a:extLst>
                <a:ext uri="{63B3BB69-23CF-44E3-9099-C40C66FF867C}">
                  <a14:compatExt spid="_x0000_s73730"/>
                </a:ext>
                <a:ext uri="{FF2B5EF4-FFF2-40B4-BE49-F238E27FC236}">
                  <a16:creationId xmlns:a16="http://schemas.microsoft.com/office/drawing/2014/main" id="{00000000-0008-0000-0B00-0000022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990600</xdr:colOff>
          <xdr:row>1</xdr:row>
          <xdr:rowOff>9525</xdr:rowOff>
        </xdr:from>
        <xdr:to>
          <xdr:col>6</xdr:col>
          <xdr:colOff>9525</xdr:colOff>
          <xdr:row>2</xdr:row>
          <xdr:rowOff>0</xdr:rowOff>
        </xdr:to>
        <xdr:sp macro="" textlink="">
          <xdr:nvSpPr>
            <xdr:cNvPr id="73731" name="Button 3" hidden="1">
              <a:extLst>
                <a:ext uri="{63B3BB69-23CF-44E3-9099-C40C66FF867C}">
                  <a14:compatExt spid="_x0000_s73731"/>
                </a:ext>
                <a:ext uri="{FF2B5EF4-FFF2-40B4-BE49-F238E27FC236}">
                  <a16:creationId xmlns:a16="http://schemas.microsoft.com/office/drawing/2014/main" id="{00000000-0008-0000-0B00-0000032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19050</xdr:colOff>
          <xdr:row>0</xdr:row>
          <xdr:rowOff>9525</xdr:rowOff>
        </xdr:from>
        <xdr:to>
          <xdr:col>15</xdr:col>
          <xdr:colOff>323850</xdr:colOff>
          <xdr:row>4</xdr:row>
          <xdr:rowOff>9525</xdr:rowOff>
        </xdr:to>
        <xdr:sp macro="" textlink="">
          <xdr:nvSpPr>
            <xdr:cNvPr id="31778" name="Spinner 34" hidden="1">
              <a:extLst>
                <a:ext uri="{63B3BB69-23CF-44E3-9099-C40C66FF867C}">
                  <a14:compatExt spid="_x0000_s31778"/>
                </a:ext>
                <a:ext uri="{FF2B5EF4-FFF2-40B4-BE49-F238E27FC236}">
                  <a16:creationId xmlns:a16="http://schemas.microsoft.com/office/drawing/2014/main" id="{00000000-0008-0000-0C00-0000227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xdr:row>
          <xdr:rowOff>257175</xdr:rowOff>
        </xdr:from>
        <xdr:to>
          <xdr:col>18</xdr:col>
          <xdr:colOff>28575</xdr:colOff>
          <xdr:row>6</xdr:row>
          <xdr:rowOff>190500</xdr:rowOff>
        </xdr:to>
        <xdr:sp macro="" textlink="">
          <xdr:nvSpPr>
            <xdr:cNvPr id="31787" name="Check Box 43" hidden="1">
              <a:extLst>
                <a:ext uri="{63B3BB69-23CF-44E3-9099-C40C66FF867C}">
                  <a14:compatExt spid="_x0000_s31787"/>
                </a:ext>
                <a:ext uri="{FF2B5EF4-FFF2-40B4-BE49-F238E27FC236}">
                  <a16:creationId xmlns:a16="http://schemas.microsoft.com/office/drawing/2014/main" id="{00000000-0008-0000-0C00-00002B7C0000}"/>
                </a:ext>
              </a:extLst>
            </xdr:cNvPr>
            <xdr:cNvSpPr/>
          </xdr:nvSpPr>
          <xdr:spPr bwMode="auto">
            <a:xfrm>
              <a:off x="0" y="0"/>
              <a:ext cx="0" cy="0"/>
            </a:xfrm>
            <a:prstGeom prst="rect">
              <a:avLst/>
            </a:prstGeom>
            <a:solidFill>
              <a:srgbClr val="FFFF00" mc:Ignorable="a14" a14:legacySpreadsheetColorIndex="13"/>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BỎ QUA KHÔNG IN NGÀY NÀY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400050</xdr:colOff>
          <xdr:row>2</xdr:row>
          <xdr:rowOff>28575</xdr:rowOff>
        </xdr:from>
        <xdr:to>
          <xdr:col>18</xdr:col>
          <xdr:colOff>9525</xdr:colOff>
          <xdr:row>2</xdr:row>
          <xdr:rowOff>219075</xdr:rowOff>
        </xdr:to>
        <xdr:sp macro="" textlink="">
          <xdr:nvSpPr>
            <xdr:cNvPr id="31792" name="Check Box 48" hidden="1">
              <a:extLst>
                <a:ext uri="{63B3BB69-23CF-44E3-9099-C40C66FF867C}">
                  <a14:compatExt spid="_x0000_s31792"/>
                </a:ext>
                <a:ext uri="{FF2B5EF4-FFF2-40B4-BE49-F238E27FC236}">
                  <a16:creationId xmlns:a16="http://schemas.microsoft.com/office/drawing/2014/main" id="{00000000-0008-0000-0C00-0000307C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19050</xdr:colOff>
          <xdr:row>64</xdr:row>
          <xdr:rowOff>9525</xdr:rowOff>
        </xdr:from>
        <xdr:to>
          <xdr:col>1</xdr:col>
          <xdr:colOff>0</xdr:colOff>
          <xdr:row>65</xdr:row>
          <xdr:rowOff>0</xdr:rowOff>
        </xdr:to>
        <xdr:sp macro="" textlink="">
          <xdr:nvSpPr>
            <xdr:cNvPr id="31804" name="Button 60" hidden="1">
              <a:extLst>
                <a:ext uri="{63B3BB69-23CF-44E3-9099-C40C66FF867C}">
                  <a14:compatExt spid="_x0000_s31804"/>
                </a:ext>
                <a:ext uri="{FF2B5EF4-FFF2-40B4-BE49-F238E27FC236}">
                  <a16:creationId xmlns:a16="http://schemas.microsoft.com/office/drawing/2014/main" id="{00000000-0008-0000-0C00-00003C7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Chèn ảnh (Ctrl + Shift + 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5</xdr:row>
          <xdr:rowOff>171450</xdr:rowOff>
        </xdr:from>
        <xdr:to>
          <xdr:col>0</xdr:col>
          <xdr:colOff>1866900</xdr:colOff>
          <xdr:row>6</xdr:row>
          <xdr:rowOff>180975</xdr:rowOff>
        </xdr:to>
        <xdr:sp macro="" textlink="">
          <xdr:nvSpPr>
            <xdr:cNvPr id="31784" name="Button 40" hidden="1">
              <a:extLst>
                <a:ext uri="{63B3BB69-23CF-44E3-9099-C40C66FF867C}">
                  <a14:compatExt spid="_x0000_s31784"/>
                </a:ext>
                <a:ext uri="{FF2B5EF4-FFF2-40B4-BE49-F238E27FC236}">
                  <a16:creationId xmlns:a16="http://schemas.microsoft.com/office/drawing/2014/main" id="{00000000-0008-0000-0C00-0000287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6</xdr:row>
          <xdr:rowOff>209550</xdr:rowOff>
        </xdr:from>
        <xdr:to>
          <xdr:col>0</xdr:col>
          <xdr:colOff>1866900</xdr:colOff>
          <xdr:row>7</xdr:row>
          <xdr:rowOff>219075</xdr:rowOff>
        </xdr:to>
        <xdr:sp macro="" textlink="">
          <xdr:nvSpPr>
            <xdr:cNvPr id="31785" name="Button 41" hidden="1">
              <a:extLst>
                <a:ext uri="{63B3BB69-23CF-44E3-9099-C40C66FF867C}">
                  <a14:compatExt spid="_x0000_s31785"/>
                </a:ext>
                <a:ext uri="{FF2B5EF4-FFF2-40B4-BE49-F238E27FC236}">
                  <a16:creationId xmlns:a16="http://schemas.microsoft.com/office/drawing/2014/main" id="{00000000-0008-0000-0C00-0000297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7</xdr:row>
          <xdr:rowOff>238125</xdr:rowOff>
        </xdr:from>
        <xdr:to>
          <xdr:col>0</xdr:col>
          <xdr:colOff>1866900</xdr:colOff>
          <xdr:row>8</xdr:row>
          <xdr:rowOff>247650</xdr:rowOff>
        </xdr:to>
        <xdr:sp macro="" textlink="">
          <xdr:nvSpPr>
            <xdr:cNvPr id="31786" name="Button 42" hidden="1">
              <a:extLst>
                <a:ext uri="{63B3BB69-23CF-44E3-9099-C40C66FF867C}">
                  <a14:compatExt spid="_x0000_s31786"/>
                </a:ext>
                <a:ext uri="{FF2B5EF4-FFF2-40B4-BE49-F238E27FC236}">
                  <a16:creationId xmlns:a16="http://schemas.microsoft.com/office/drawing/2014/main" id="{00000000-0008-0000-0C00-00002A7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giai đoạn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2</xdr:row>
          <xdr:rowOff>28575</xdr:rowOff>
        </xdr:from>
        <xdr:to>
          <xdr:col>0</xdr:col>
          <xdr:colOff>1866900</xdr:colOff>
          <xdr:row>3</xdr:row>
          <xdr:rowOff>247650</xdr:rowOff>
        </xdr:to>
        <xdr:sp macro="" textlink="">
          <xdr:nvSpPr>
            <xdr:cNvPr id="31780" name="Button 36" hidden="1">
              <a:extLst>
                <a:ext uri="{63B3BB69-23CF-44E3-9099-C40C66FF867C}">
                  <a14:compatExt spid="_x0000_s31780"/>
                </a:ext>
                <a:ext uri="{FF2B5EF4-FFF2-40B4-BE49-F238E27FC236}">
                  <a16:creationId xmlns:a16="http://schemas.microsoft.com/office/drawing/2014/main" id="{00000000-0008-0000-0C00-000024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 Lưu dữ liệu nhật ký</a:t>
              </a:r>
            </a:p>
            <a:p>
              <a:pPr algn="ctr" rtl="0">
                <a:defRPr sz="1000"/>
              </a:pPr>
              <a:r>
                <a:rPr lang="en-US" sz="1300" b="0" i="0" u="none" strike="noStrike" baseline="0">
                  <a:solidFill>
                    <a:srgbClr val="000000"/>
                  </a:solidFill>
                  <a:latin typeface="Times New Roman"/>
                  <a:cs typeface="Times New Roman"/>
                </a:rPr>
                <a:t> (Ctrl + Shift + 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3</xdr:row>
          <xdr:rowOff>276225</xdr:rowOff>
        </xdr:from>
        <xdr:to>
          <xdr:col>0</xdr:col>
          <xdr:colOff>1866900</xdr:colOff>
          <xdr:row>5</xdr:row>
          <xdr:rowOff>161925</xdr:rowOff>
        </xdr:to>
        <xdr:sp macro="" textlink="">
          <xdr:nvSpPr>
            <xdr:cNvPr id="31789" name="Button 45" hidden="1">
              <a:extLst>
                <a:ext uri="{63B3BB69-23CF-44E3-9099-C40C66FF867C}">
                  <a14:compatExt spid="_x0000_s31789"/>
                </a:ext>
                <a:ext uri="{FF2B5EF4-FFF2-40B4-BE49-F238E27FC236}">
                  <a16:creationId xmlns:a16="http://schemas.microsoft.com/office/drawing/2014/main" id="{00000000-0008-0000-0C00-00002D7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1" i="0" u="none" strike="noStrike" baseline="0">
                  <a:solidFill>
                    <a:srgbClr val="000000"/>
                  </a:solidFill>
                  <a:latin typeface="Times New Roman"/>
                  <a:cs typeface="Times New Roman"/>
                </a:rPr>
                <a:t> Cập nhật tất cả các ngày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0</xdr:colOff>
          <xdr:row>6</xdr:row>
          <xdr:rowOff>238125</xdr:rowOff>
        </xdr:from>
        <xdr:to>
          <xdr:col>16</xdr:col>
          <xdr:colOff>733425</xdr:colOff>
          <xdr:row>7</xdr:row>
          <xdr:rowOff>238125</xdr:rowOff>
        </xdr:to>
        <xdr:sp macro="" textlink="">
          <xdr:nvSpPr>
            <xdr:cNvPr id="31806" name="Button 62" hidden="1">
              <a:extLst>
                <a:ext uri="{63B3BB69-23CF-44E3-9099-C40C66FF867C}">
                  <a14:compatExt spid="_x0000_s31806"/>
                </a:ext>
                <a:ext uri="{FF2B5EF4-FFF2-40B4-BE49-F238E27FC236}">
                  <a16:creationId xmlns:a16="http://schemas.microsoft.com/office/drawing/2014/main" id="{00000000-0008-0000-0C00-00003E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IN ẤN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781050</xdr:colOff>
          <xdr:row>6</xdr:row>
          <xdr:rowOff>238125</xdr:rowOff>
        </xdr:from>
        <xdr:to>
          <xdr:col>18</xdr:col>
          <xdr:colOff>38100</xdr:colOff>
          <xdr:row>7</xdr:row>
          <xdr:rowOff>238125</xdr:rowOff>
        </xdr:to>
        <xdr:sp macro="" textlink="">
          <xdr:nvSpPr>
            <xdr:cNvPr id="31807" name="Button 63" hidden="1">
              <a:extLst>
                <a:ext uri="{63B3BB69-23CF-44E3-9099-C40C66FF867C}">
                  <a14:compatExt spid="_x0000_s31807"/>
                </a:ext>
                <a:ext uri="{FF2B5EF4-FFF2-40B4-BE49-F238E27FC236}">
                  <a16:creationId xmlns:a16="http://schemas.microsoft.com/office/drawing/2014/main" id="{00000000-0008-0000-0C00-00003F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LƯU 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8</xdr:row>
          <xdr:rowOff>276225</xdr:rowOff>
        </xdr:from>
        <xdr:to>
          <xdr:col>0</xdr:col>
          <xdr:colOff>1057275</xdr:colOff>
          <xdr:row>10</xdr:row>
          <xdr:rowOff>161925</xdr:rowOff>
        </xdr:to>
        <xdr:sp macro="" textlink="">
          <xdr:nvSpPr>
            <xdr:cNvPr id="31809" name="Button 65" hidden="1">
              <a:extLst>
                <a:ext uri="{63B3BB69-23CF-44E3-9099-C40C66FF867C}">
                  <a14:compatExt spid="_x0000_s31809"/>
                </a:ext>
                <a:ext uri="{FF2B5EF4-FFF2-40B4-BE49-F238E27FC236}">
                  <a16:creationId xmlns:a16="http://schemas.microsoft.com/office/drawing/2014/main" id="{00000000-0008-0000-0C00-000041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Báo cáo ngày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1085850</xdr:colOff>
          <xdr:row>8</xdr:row>
          <xdr:rowOff>276225</xdr:rowOff>
        </xdr:from>
        <xdr:to>
          <xdr:col>0</xdr:col>
          <xdr:colOff>1866900</xdr:colOff>
          <xdr:row>10</xdr:row>
          <xdr:rowOff>161925</xdr:rowOff>
        </xdr:to>
        <xdr:sp macro="" textlink="">
          <xdr:nvSpPr>
            <xdr:cNvPr id="31810" name="Button 66" hidden="1">
              <a:extLst>
                <a:ext uri="{63B3BB69-23CF-44E3-9099-C40C66FF867C}">
                  <a14:compatExt spid="_x0000_s31810"/>
                </a:ext>
                <a:ext uri="{FF2B5EF4-FFF2-40B4-BE49-F238E27FC236}">
                  <a16:creationId xmlns:a16="http://schemas.microsoft.com/office/drawing/2014/main" id="{00000000-0008-0000-0C00-000042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ATLĐ</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0</xdr:row>
          <xdr:rowOff>361950</xdr:rowOff>
        </xdr:from>
        <xdr:to>
          <xdr:col>0</xdr:col>
          <xdr:colOff>1866900</xdr:colOff>
          <xdr:row>2</xdr:row>
          <xdr:rowOff>19050</xdr:rowOff>
        </xdr:to>
        <xdr:sp macro="" textlink="">
          <xdr:nvSpPr>
            <xdr:cNvPr id="31812" name="Button 68" hidden="1">
              <a:extLst>
                <a:ext uri="{63B3BB69-23CF-44E3-9099-C40C66FF867C}">
                  <a14:compatExt spid="_x0000_s31812"/>
                </a:ext>
                <a:ext uri="{FF2B5EF4-FFF2-40B4-BE49-F238E27FC236}">
                  <a16:creationId xmlns:a16="http://schemas.microsoft.com/office/drawing/2014/main" id="{00000000-0008-0000-0C00-000044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Thiết lập mẫu nhật ký</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28575</xdr:colOff>
          <xdr:row>0</xdr:row>
          <xdr:rowOff>9525</xdr:rowOff>
        </xdr:from>
        <xdr:to>
          <xdr:col>32</xdr:col>
          <xdr:colOff>200025</xdr:colOff>
          <xdr:row>2</xdr:row>
          <xdr:rowOff>9525</xdr:rowOff>
        </xdr:to>
        <xdr:sp macro="" textlink="">
          <xdr:nvSpPr>
            <xdr:cNvPr id="5131" name="Button 11" hidden="1">
              <a:extLst>
                <a:ext uri="{63B3BB69-23CF-44E3-9099-C40C66FF867C}">
                  <a14:compatExt spid="_x0000_s5131"/>
                </a:ext>
                <a:ext uri="{FF2B5EF4-FFF2-40B4-BE49-F238E27FC236}">
                  <a16:creationId xmlns:a16="http://schemas.microsoft.com/office/drawing/2014/main" id="{00000000-0008-0000-0D00-00000B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5133" name="Spinner 13" hidden="1">
              <a:extLst>
                <a:ext uri="{63B3BB69-23CF-44E3-9099-C40C66FF867C}">
                  <a14:compatExt spid="_x0000_s5133"/>
                </a:ext>
                <a:ext uri="{FF2B5EF4-FFF2-40B4-BE49-F238E27FC236}">
                  <a16:creationId xmlns:a16="http://schemas.microsoft.com/office/drawing/2014/main" id="{00000000-0008-0000-0D00-00000D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32</xdr:col>
          <xdr:colOff>200025</xdr:colOff>
          <xdr:row>3</xdr:row>
          <xdr:rowOff>47625</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D00-00000F14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3</xdr:row>
          <xdr:rowOff>9525</xdr:rowOff>
        </xdr:from>
        <xdr:to>
          <xdr:col>5</xdr:col>
          <xdr:colOff>400050</xdr:colOff>
          <xdr:row>3</xdr:row>
          <xdr:rowOff>238125</xdr:rowOff>
        </xdr:to>
        <xdr:sp macro="" textlink="">
          <xdr:nvSpPr>
            <xdr:cNvPr id="134146" name="Button 2" hidden="1">
              <a:extLst>
                <a:ext uri="{63B3BB69-23CF-44E3-9099-C40C66FF867C}">
                  <a14:compatExt spid="_x0000_s134146"/>
                </a:ext>
                <a:ext uri="{FF2B5EF4-FFF2-40B4-BE49-F238E27FC236}">
                  <a16:creationId xmlns:a16="http://schemas.microsoft.com/office/drawing/2014/main" id="{00000000-0008-0000-0E00-0000020C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3</xdr:row>
          <xdr:rowOff>19050</xdr:rowOff>
        </xdr:from>
        <xdr:to>
          <xdr:col>4</xdr:col>
          <xdr:colOff>9525</xdr:colOff>
          <xdr:row>3</xdr:row>
          <xdr:rowOff>247650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F00-000006100000}"/>
                </a:ext>
              </a:extLst>
            </xdr:cNvPr>
            <xdr:cNvSpPr/>
          </xdr:nvSpPr>
          <xdr:spPr bwMode="auto">
            <a:xfrm>
              <a:off x="0" y="0"/>
              <a:ext cx="0" cy="0"/>
            </a:xfrm>
            <a:prstGeom prst="rect">
              <a:avLst/>
            </a:prstGeom>
            <a:solidFill>
              <a:srgbClr val="00FFFF" mc:Ignorable="a14" a14:legacySpreadsheetColorIndex="3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KIỂM TRA NGÀY NHẬP</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752475</xdr:colOff>
          <xdr:row>3</xdr:row>
          <xdr:rowOff>19050</xdr:rowOff>
        </xdr:from>
        <xdr:to>
          <xdr:col>6</xdr:col>
          <xdr:colOff>781050</xdr:colOff>
          <xdr:row>3</xdr:row>
          <xdr:rowOff>238125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F00-000008100000}"/>
                </a:ext>
              </a:extLst>
            </xdr:cNvPr>
            <xdr:cNvSpPr/>
          </xdr:nvSpPr>
          <xdr:spPr bwMode="auto">
            <a:xfrm>
              <a:off x="0" y="0"/>
              <a:ext cx="0" cy="0"/>
            </a:xfrm>
            <a:prstGeom prst="rect">
              <a:avLst/>
            </a:prstGeom>
            <a:solidFill>
              <a:srgbClr val="FF8080" mc:Ignorable="a14" a14:legacySpreadsheetColorIndex="2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HIỆN/ẨN GIỜ</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828675</xdr:colOff>
          <xdr:row>3</xdr:row>
          <xdr:rowOff>19050</xdr:rowOff>
        </xdr:from>
        <xdr:to>
          <xdr:col>6</xdr:col>
          <xdr:colOff>1695450</xdr:colOff>
          <xdr:row>3</xdr:row>
          <xdr:rowOff>238125</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F00-00000910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BẢNG MẪU</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1743075</xdr:colOff>
          <xdr:row>3</xdr:row>
          <xdr:rowOff>19050</xdr:rowOff>
        </xdr:from>
        <xdr:to>
          <xdr:col>6</xdr:col>
          <xdr:colOff>2771775</xdr:colOff>
          <xdr:row>3</xdr:row>
          <xdr:rowOff>238125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F00-00000A100000}"/>
                </a:ext>
              </a:extLst>
            </xdr:cNvPr>
            <xdr:cNvSpPr/>
          </xdr:nvSpPr>
          <xdr:spPr bwMode="auto">
            <a:xfrm>
              <a:off x="0" y="0"/>
              <a:ext cx="0" cy="0"/>
            </a:xfrm>
            <a:prstGeom prst="rect">
              <a:avLst/>
            </a:prstGeom>
            <a:solidFill>
              <a:srgbClr val="FFCC00" mc:Ignorable="a14" a14:legacySpreadsheetColorIndex="51"/>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Ý KIẾN KHÁC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0</xdr:row>
          <xdr:rowOff>9525</xdr:rowOff>
        </xdr:from>
        <xdr:to>
          <xdr:col>11</xdr:col>
          <xdr:colOff>1219200</xdr:colOff>
          <xdr:row>0</xdr:row>
          <xdr:rowOff>304800</xdr:rowOff>
        </xdr:to>
        <xdr:sp macro="" textlink="">
          <xdr:nvSpPr>
            <xdr:cNvPr id="4110" name="Button 14" hidden="1">
              <a:extLst>
                <a:ext uri="{63B3BB69-23CF-44E3-9099-C40C66FF867C}">
                  <a14:compatExt spid="_x0000_s4110"/>
                </a:ext>
                <a:ext uri="{FF2B5EF4-FFF2-40B4-BE49-F238E27FC236}">
                  <a16:creationId xmlns:a16="http://schemas.microsoft.com/office/drawing/2014/main" id="{00000000-0008-0000-0F00-00000E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Lấy mẫu TN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9525</xdr:colOff>
          <xdr:row>0</xdr:row>
          <xdr:rowOff>314325</xdr:rowOff>
        </xdr:from>
        <xdr:to>
          <xdr:col>11</xdr:col>
          <xdr:colOff>1228725</xdr:colOff>
          <xdr:row>1</xdr:row>
          <xdr:rowOff>247650</xdr:rowOff>
        </xdr:to>
        <xdr:sp macro="" textlink="">
          <xdr:nvSpPr>
            <xdr:cNvPr id="4111" name="Button 15" hidden="1">
              <a:extLst>
                <a:ext uri="{63B3BB69-23CF-44E3-9099-C40C66FF867C}">
                  <a14:compatExt spid="_x0000_s4111"/>
                </a:ext>
                <a:ext uri="{FF2B5EF4-FFF2-40B4-BE49-F238E27FC236}">
                  <a16:creationId xmlns:a16="http://schemas.microsoft.com/office/drawing/2014/main" id="{00000000-0008-0000-0F00-00000F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YCNT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9525</xdr:colOff>
          <xdr:row>1</xdr:row>
          <xdr:rowOff>257175</xdr:rowOff>
        </xdr:from>
        <xdr:to>
          <xdr:col>11</xdr:col>
          <xdr:colOff>1228725</xdr:colOff>
          <xdr:row>2</xdr:row>
          <xdr:rowOff>266700</xdr:rowOff>
        </xdr:to>
        <xdr:sp macro="" textlink="">
          <xdr:nvSpPr>
            <xdr:cNvPr id="4112" name="Button 16" hidden="1">
              <a:extLst>
                <a:ext uri="{63B3BB69-23CF-44E3-9099-C40C66FF867C}">
                  <a14:compatExt spid="_x0000_s4112"/>
                </a:ext>
                <a:ext uri="{FF2B5EF4-FFF2-40B4-BE49-F238E27FC236}">
                  <a16:creationId xmlns:a16="http://schemas.microsoft.com/office/drawing/2014/main" id="{00000000-0008-0000-0F00-000010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NT nội bộ CV</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9525</xdr:colOff>
          <xdr:row>2</xdr:row>
          <xdr:rowOff>276225</xdr:rowOff>
        </xdr:from>
        <xdr:to>
          <xdr:col>11</xdr:col>
          <xdr:colOff>1228725</xdr:colOff>
          <xdr:row>4</xdr:row>
          <xdr:rowOff>0</xdr:rowOff>
        </xdr:to>
        <xdr:sp macro="" textlink="">
          <xdr:nvSpPr>
            <xdr:cNvPr id="4114" name="Button 18" hidden="1">
              <a:extLst>
                <a:ext uri="{63B3BB69-23CF-44E3-9099-C40C66FF867C}">
                  <a14:compatExt spid="_x0000_s4114"/>
                </a:ext>
                <a:ext uri="{FF2B5EF4-FFF2-40B4-BE49-F238E27FC236}">
                  <a16:creationId xmlns:a16="http://schemas.microsoft.com/office/drawing/2014/main" id="{00000000-0008-0000-0F00-000012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Theo dõi bêtông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1247775</xdr:colOff>
          <xdr:row>0</xdr:row>
          <xdr:rowOff>9525</xdr:rowOff>
        </xdr:from>
        <xdr:to>
          <xdr:col>13</xdr:col>
          <xdr:colOff>0</xdr:colOff>
          <xdr:row>0</xdr:row>
          <xdr:rowOff>304800</xdr:rowOff>
        </xdr:to>
        <xdr:sp macro="" textlink="">
          <xdr:nvSpPr>
            <xdr:cNvPr id="4115" name="Button 19" hidden="1">
              <a:extLst>
                <a:ext uri="{63B3BB69-23CF-44E3-9099-C40C66FF867C}">
                  <a14:compatExt spid="_x0000_s4115"/>
                </a:ext>
                <a:ext uri="{FF2B5EF4-FFF2-40B4-BE49-F238E27FC236}">
                  <a16:creationId xmlns:a16="http://schemas.microsoft.com/office/drawing/2014/main" id="{00000000-0008-0000-0F00-000013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Phiếu kiểm tra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1247775</xdr:colOff>
          <xdr:row>0</xdr:row>
          <xdr:rowOff>314325</xdr:rowOff>
        </xdr:from>
        <xdr:to>
          <xdr:col>13</xdr:col>
          <xdr:colOff>0</xdr:colOff>
          <xdr:row>1</xdr:row>
          <xdr:rowOff>247650</xdr:rowOff>
        </xdr:to>
        <xdr:sp macro="" textlink="">
          <xdr:nvSpPr>
            <xdr:cNvPr id="4116" name="Button 20" hidden="1">
              <a:extLst>
                <a:ext uri="{63B3BB69-23CF-44E3-9099-C40C66FF867C}">
                  <a14:compatExt spid="_x0000_s4116"/>
                </a:ext>
                <a:ext uri="{FF2B5EF4-FFF2-40B4-BE49-F238E27FC236}">
                  <a16:creationId xmlns:a16="http://schemas.microsoft.com/office/drawing/2014/main" id="{00000000-0008-0000-0F00-000014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Nghiệm thu CV</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1247775</xdr:colOff>
          <xdr:row>1</xdr:row>
          <xdr:rowOff>257175</xdr:rowOff>
        </xdr:from>
        <xdr:to>
          <xdr:col>13</xdr:col>
          <xdr:colOff>0</xdr:colOff>
          <xdr:row>2</xdr:row>
          <xdr:rowOff>266700</xdr:rowOff>
        </xdr:to>
        <xdr:sp macro="" textlink="">
          <xdr:nvSpPr>
            <xdr:cNvPr id="4117" name="Button 21" hidden="1">
              <a:extLst>
                <a:ext uri="{63B3BB69-23CF-44E3-9099-C40C66FF867C}">
                  <a14:compatExt spid="_x0000_s4117"/>
                </a:ext>
                <a:ext uri="{FF2B5EF4-FFF2-40B4-BE49-F238E27FC236}">
                  <a16:creationId xmlns:a16="http://schemas.microsoft.com/office/drawing/2014/main" id="{00000000-0008-0000-0F00-000015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Kiểm tra bêtông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1247775</xdr:colOff>
          <xdr:row>2</xdr:row>
          <xdr:rowOff>276225</xdr:rowOff>
        </xdr:from>
        <xdr:to>
          <xdr:col>13</xdr:col>
          <xdr:colOff>0</xdr:colOff>
          <xdr:row>4</xdr:row>
          <xdr:rowOff>0</xdr:rowOff>
        </xdr:to>
        <xdr:sp macro="" textlink="">
          <xdr:nvSpPr>
            <xdr:cNvPr id="4118" name="Button 22" hidden="1">
              <a:extLst>
                <a:ext uri="{63B3BB69-23CF-44E3-9099-C40C66FF867C}">
                  <a14:compatExt spid="_x0000_s4118"/>
                </a:ext>
                <a:ext uri="{FF2B5EF4-FFF2-40B4-BE49-F238E27FC236}">
                  <a16:creationId xmlns:a16="http://schemas.microsoft.com/office/drawing/2014/main" id="{00000000-0008-0000-0F00-000016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hồ sơ</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0</xdr:row>
          <xdr:rowOff>9525</xdr:rowOff>
        </xdr:from>
        <xdr:to>
          <xdr:col>11</xdr:col>
          <xdr:colOff>0</xdr:colOff>
          <xdr:row>0</xdr:row>
          <xdr:rowOff>304800</xdr:rowOff>
        </xdr:to>
        <xdr:sp macro="" textlink="">
          <xdr:nvSpPr>
            <xdr:cNvPr id="4123" name="Button 27" hidden="1">
              <a:extLst>
                <a:ext uri="{63B3BB69-23CF-44E3-9099-C40C66FF867C}">
                  <a14:compatExt spid="_x0000_s4123"/>
                </a:ext>
                <a:ext uri="{FF2B5EF4-FFF2-40B4-BE49-F238E27FC236}">
                  <a16:creationId xmlns:a16="http://schemas.microsoft.com/office/drawing/2014/main" id="{00000000-0008-0000-0F00-00001B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Kiểm tra lễ, tết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0</xdr:row>
          <xdr:rowOff>314325</xdr:rowOff>
        </xdr:from>
        <xdr:to>
          <xdr:col>11</xdr:col>
          <xdr:colOff>9525</xdr:colOff>
          <xdr:row>1</xdr:row>
          <xdr:rowOff>247650</xdr:rowOff>
        </xdr:to>
        <xdr:sp macro="" textlink="">
          <xdr:nvSpPr>
            <xdr:cNvPr id="4124" name="Button 28" hidden="1">
              <a:extLst>
                <a:ext uri="{63B3BB69-23CF-44E3-9099-C40C66FF867C}">
                  <a14:compatExt spid="_x0000_s4124"/>
                </a:ext>
                <a:ext uri="{FF2B5EF4-FFF2-40B4-BE49-F238E27FC236}">
                  <a16:creationId xmlns:a16="http://schemas.microsoft.com/office/drawing/2014/main" id="{00000000-0008-0000-0F00-00001C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Nhóm tiêu chuẩn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xdr:row>
          <xdr:rowOff>257175</xdr:rowOff>
        </xdr:from>
        <xdr:to>
          <xdr:col>11</xdr:col>
          <xdr:colOff>9525</xdr:colOff>
          <xdr:row>2</xdr:row>
          <xdr:rowOff>266700</xdr:rowOff>
        </xdr:to>
        <xdr:sp macro="" textlink="">
          <xdr:nvSpPr>
            <xdr:cNvPr id="4125" name="Button 29" hidden="1">
              <a:extLst>
                <a:ext uri="{63B3BB69-23CF-44E3-9099-C40C66FF867C}">
                  <a14:compatExt spid="_x0000_s4125"/>
                </a:ext>
                <a:ext uri="{FF2B5EF4-FFF2-40B4-BE49-F238E27FC236}">
                  <a16:creationId xmlns:a16="http://schemas.microsoft.com/office/drawing/2014/main" id="{00000000-0008-0000-0F00-00001D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Quy cách lấy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xdr:row>
          <xdr:rowOff>276225</xdr:rowOff>
        </xdr:from>
        <xdr:to>
          <xdr:col>11</xdr:col>
          <xdr:colOff>9525</xdr:colOff>
          <xdr:row>4</xdr:row>
          <xdr:rowOff>0</xdr:rowOff>
        </xdr:to>
        <xdr:sp macro="" textlink="">
          <xdr:nvSpPr>
            <xdr:cNvPr id="4126" name="Button 30" hidden="1">
              <a:extLst>
                <a:ext uri="{63B3BB69-23CF-44E3-9099-C40C66FF867C}">
                  <a14:compatExt spid="_x0000_s4126"/>
                </a:ext>
                <a:ext uri="{FF2B5EF4-FFF2-40B4-BE49-F238E27FC236}">
                  <a16:creationId xmlns:a16="http://schemas.microsoft.com/office/drawing/2014/main" id="{00000000-0008-0000-0F00-00001E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Nhật ký thi công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0</xdr:row>
          <xdr:rowOff>9525</xdr:rowOff>
        </xdr:from>
        <xdr:to>
          <xdr:col>14</xdr:col>
          <xdr:colOff>9525</xdr:colOff>
          <xdr:row>0</xdr:row>
          <xdr:rowOff>304800</xdr:rowOff>
        </xdr:to>
        <xdr:sp macro="" textlink="">
          <xdr:nvSpPr>
            <xdr:cNvPr id="4127" name="Button 31" hidden="1">
              <a:extLst>
                <a:ext uri="{63B3BB69-23CF-44E3-9099-C40C66FF867C}">
                  <a14:compatExt spid="_x0000_s4127"/>
                </a:ext>
                <a:ext uri="{FF2B5EF4-FFF2-40B4-BE49-F238E27FC236}">
                  <a16:creationId xmlns:a16="http://schemas.microsoft.com/office/drawing/2014/main" id="{00000000-0008-0000-0F00-00001F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0</xdr:row>
          <xdr:rowOff>314325</xdr:rowOff>
        </xdr:from>
        <xdr:to>
          <xdr:col>14</xdr:col>
          <xdr:colOff>0</xdr:colOff>
          <xdr:row>1</xdr:row>
          <xdr:rowOff>247650</xdr:rowOff>
        </xdr:to>
        <xdr:sp macro="" textlink="">
          <xdr:nvSpPr>
            <xdr:cNvPr id="4128" name="Button 32" hidden="1">
              <a:extLst>
                <a:ext uri="{63B3BB69-23CF-44E3-9099-C40C66FF867C}">
                  <a14:compatExt spid="_x0000_s4128"/>
                </a:ext>
                <a:ext uri="{FF2B5EF4-FFF2-40B4-BE49-F238E27FC236}">
                  <a16:creationId xmlns:a16="http://schemas.microsoft.com/office/drawing/2014/main" id="{00000000-0008-0000-0F00-000020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TH vật tư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1</xdr:row>
          <xdr:rowOff>257175</xdr:rowOff>
        </xdr:from>
        <xdr:to>
          <xdr:col>14</xdr:col>
          <xdr:colOff>0</xdr:colOff>
          <xdr:row>2</xdr:row>
          <xdr:rowOff>266700</xdr:rowOff>
        </xdr:to>
        <xdr:sp macro="" textlink="">
          <xdr:nvSpPr>
            <xdr:cNvPr id="4129" name="Button 33" hidden="1">
              <a:extLst>
                <a:ext uri="{63B3BB69-23CF-44E3-9099-C40C66FF867C}">
                  <a14:compatExt spid="_x0000_s4129"/>
                </a:ext>
                <a:ext uri="{FF2B5EF4-FFF2-40B4-BE49-F238E27FC236}">
                  <a16:creationId xmlns:a16="http://schemas.microsoft.com/office/drawing/2014/main" id="{00000000-0008-0000-0F00-000021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khối lượng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xdr:row>
          <xdr:rowOff>276225</xdr:rowOff>
        </xdr:from>
        <xdr:to>
          <xdr:col>14</xdr:col>
          <xdr:colOff>0</xdr:colOff>
          <xdr:row>4</xdr:row>
          <xdr:rowOff>0</xdr:rowOff>
        </xdr:to>
        <xdr:sp macro="" textlink="">
          <xdr:nvSpPr>
            <xdr:cNvPr id="4130" name="Button 34" hidden="1">
              <a:extLst>
                <a:ext uri="{63B3BB69-23CF-44E3-9099-C40C66FF867C}">
                  <a14:compatExt spid="_x0000_s4130"/>
                </a:ext>
                <a:ext uri="{FF2B5EF4-FFF2-40B4-BE49-F238E27FC236}">
                  <a16:creationId xmlns:a16="http://schemas.microsoft.com/office/drawing/2014/main" id="{00000000-0008-0000-0F00-000022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kết quả TN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38100</xdr:colOff>
          <xdr:row>3</xdr:row>
          <xdr:rowOff>19050</xdr:rowOff>
        </xdr:from>
        <xdr:to>
          <xdr:col>5</xdr:col>
          <xdr:colOff>714375</xdr:colOff>
          <xdr:row>3</xdr:row>
          <xdr:rowOff>238125</xdr:rowOff>
        </xdr:to>
        <xdr:sp macro="" textlink="">
          <xdr:nvSpPr>
            <xdr:cNvPr id="4145" name="Check Box 49" hidden="1">
              <a:extLst>
                <a:ext uri="{63B3BB69-23CF-44E3-9099-C40C66FF867C}">
                  <a14:compatExt spid="_x0000_s4145"/>
                </a:ext>
                <a:ext uri="{FF2B5EF4-FFF2-40B4-BE49-F238E27FC236}">
                  <a16:creationId xmlns:a16="http://schemas.microsoft.com/office/drawing/2014/main" id="{00000000-0008-0000-0F00-000031100000}"/>
                </a:ext>
              </a:extLst>
            </xdr:cNvPr>
            <xdr:cNvSpPr/>
          </xdr:nvSpPr>
          <xdr:spPr bwMode="auto">
            <a:xfrm>
              <a:off x="0" y="0"/>
              <a:ext cx="0" cy="0"/>
            </a:xfrm>
            <a:prstGeom prst="rect">
              <a:avLst/>
            </a:prstGeom>
            <a:solidFill>
              <a:srgbClr val="FFFF00" mc:Ignorable="a14" a14:legacySpreadsheetColorIndex="34"/>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HIỆN/ẨN NHẬT KÝ</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6168" name="Spinner 24" hidden="1">
              <a:extLst>
                <a:ext uri="{63B3BB69-23CF-44E3-9099-C40C66FF867C}">
                  <a14:compatExt spid="_x0000_s6168"/>
                </a:ext>
                <a:ext uri="{FF2B5EF4-FFF2-40B4-BE49-F238E27FC236}">
                  <a16:creationId xmlns:a16="http://schemas.microsoft.com/office/drawing/2014/main" id="{00000000-0008-0000-1000-000018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32</xdr:col>
          <xdr:colOff>190500</xdr:colOff>
          <xdr:row>3</xdr:row>
          <xdr:rowOff>47625</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1000-00001A18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19050</xdr:colOff>
          <xdr:row>0</xdr:row>
          <xdr:rowOff>9525</xdr:rowOff>
        </xdr:from>
        <xdr:to>
          <xdr:col>32</xdr:col>
          <xdr:colOff>190500</xdr:colOff>
          <xdr:row>2</xdr:row>
          <xdr:rowOff>9525</xdr:rowOff>
        </xdr:to>
        <xdr:sp macro="" textlink="">
          <xdr:nvSpPr>
            <xdr:cNvPr id="6178" name="Button 34" hidden="1">
              <a:extLst>
                <a:ext uri="{63B3BB69-23CF-44E3-9099-C40C66FF867C}">
                  <a14:compatExt spid="_x0000_s6178"/>
                </a:ext>
                <a:ext uri="{FF2B5EF4-FFF2-40B4-BE49-F238E27FC236}">
                  <a16:creationId xmlns:a16="http://schemas.microsoft.com/office/drawing/2014/main" id="{00000000-0008-0000-1000-000022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7192" name="Spinner 24" hidden="1">
              <a:extLst>
                <a:ext uri="{63B3BB69-23CF-44E3-9099-C40C66FF867C}">
                  <a14:compatExt spid="_x0000_s7192"/>
                </a:ext>
                <a:ext uri="{FF2B5EF4-FFF2-40B4-BE49-F238E27FC236}">
                  <a16:creationId xmlns:a16="http://schemas.microsoft.com/office/drawing/2014/main" id="{00000000-0008-0000-1100-0000181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33</xdr:col>
          <xdr:colOff>76200</xdr:colOff>
          <xdr:row>3</xdr:row>
          <xdr:rowOff>47625</xdr:rowOff>
        </xdr:to>
        <xdr:sp macro="" textlink="">
          <xdr:nvSpPr>
            <xdr:cNvPr id="7195" name="Check Box 27" hidden="1">
              <a:extLst>
                <a:ext uri="{63B3BB69-23CF-44E3-9099-C40C66FF867C}">
                  <a14:compatExt spid="_x0000_s7195"/>
                </a:ext>
                <a:ext uri="{FF2B5EF4-FFF2-40B4-BE49-F238E27FC236}">
                  <a16:creationId xmlns:a16="http://schemas.microsoft.com/office/drawing/2014/main" id="{00000000-0008-0000-1100-00001B1C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28575</xdr:colOff>
          <xdr:row>0</xdr:row>
          <xdr:rowOff>9525</xdr:rowOff>
        </xdr:from>
        <xdr:to>
          <xdr:col>33</xdr:col>
          <xdr:colOff>76200</xdr:colOff>
          <xdr:row>2</xdr:row>
          <xdr:rowOff>9525</xdr:rowOff>
        </xdr:to>
        <xdr:sp macro="" textlink="">
          <xdr:nvSpPr>
            <xdr:cNvPr id="7196" name="Button 28" hidden="1">
              <a:extLst>
                <a:ext uri="{63B3BB69-23CF-44E3-9099-C40C66FF867C}">
                  <a14:compatExt spid="_x0000_s7196"/>
                </a:ext>
                <a:ext uri="{FF2B5EF4-FFF2-40B4-BE49-F238E27FC236}">
                  <a16:creationId xmlns:a16="http://schemas.microsoft.com/office/drawing/2014/main" id="{00000000-0008-0000-1100-00001C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8205" name="Spinner 13" hidden="1">
              <a:extLst>
                <a:ext uri="{63B3BB69-23CF-44E3-9099-C40C66FF867C}">
                  <a14:compatExt spid="_x0000_s8205"/>
                </a:ext>
                <a:ext uri="{FF2B5EF4-FFF2-40B4-BE49-F238E27FC236}">
                  <a16:creationId xmlns:a16="http://schemas.microsoft.com/office/drawing/2014/main" id="{00000000-0008-0000-1200-00000D2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33</xdr:col>
          <xdr:colOff>76200</xdr:colOff>
          <xdr:row>3</xdr:row>
          <xdr:rowOff>47625</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1200-00001120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19050</xdr:colOff>
          <xdr:row>0</xdr:row>
          <xdr:rowOff>9525</xdr:rowOff>
        </xdr:from>
        <xdr:to>
          <xdr:col>33</xdr:col>
          <xdr:colOff>66675</xdr:colOff>
          <xdr:row>2</xdr:row>
          <xdr:rowOff>9525</xdr:rowOff>
        </xdr:to>
        <xdr:sp macro="" textlink="">
          <xdr:nvSpPr>
            <xdr:cNvPr id="8211" name="Button 19" hidden="1">
              <a:extLst>
                <a:ext uri="{63B3BB69-23CF-44E3-9099-C40C66FF867C}">
                  <a14:compatExt spid="_x0000_s8211"/>
                </a:ext>
                <a:ext uri="{FF2B5EF4-FFF2-40B4-BE49-F238E27FC236}">
                  <a16:creationId xmlns:a16="http://schemas.microsoft.com/office/drawing/2014/main" id="{00000000-0008-0000-1200-000013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9241" name="Spinner 25" hidden="1">
              <a:extLst>
                <a:ext uri="{63B3BB69-23CF-44E3-9099-C40C66FF867C}">
                  <a14:compatExt spid="_x0000_s9241"/>
                </a:ext>
                <a:ext uri="{FF2B5EF4-FFF2-40B4-BE49-F238E27FC236}">
                  <a16:creationId xmlns:a16="http://schemas.microsoft.com/office/drawing/2014/main" id="{00000000-0008-0000-1300-0000192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30</xdr:col>
          <xdr:colOff>1047750</xdr:colOff>
          <xdr:row>3</xdr:row>
          <xdr:rowOff>47625</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1300-00001C24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28575</xdr:colOff>
          <xdr:row>0</xdr:row>
          <xdr:rowOff>9525</xdr:rowOff>
        </xdr:from>
        <xdr:to>
          <xdr:col>31</xdr:col>
          <xdr:colOff>19050</xdr:colOff>
          <xdr:row>2</xdr:row>
          <xdr:rowOff>9525</xdr:rowOff>
        </xdr:to>
        <xdr:sp macro="" textlink="">
          <xdr:nvSpPr>
            <xdr:cNvPr id="9247" name="Button 31" hidden="1">
              <a:extLst>
                <a:ext uri="{63B3BB69-23CF-44E3-9099-C40C66FF867C}">
                  <a14:compatExt spid="_x0000_s9247"/>
                </a:ext>
                <a:ext uri="{FF2B5EF4-FFF2-40B4-BE49-F238E27FC236}">
                  <a16:creationId xmlns:a16="http://schemas.microsoft.com/office/drawing/2014/main" id="{00000000-0008-0000-1300-00001F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10261" name="Spinner 21" hidden="1">
              <a:extLst>
                <a:ext uri="{63B3BB69-23CF-44E3-9099-C40C66FF867C}">
                  <a14:compatExt spid="_x0000_s10261"/>
                </a:ext>
                <a:ext uri="{FF2B5EF4-FFF2-40B4-BE49-F238E27FC236}">
                  <a16:creationId xmlns:a16="http://schemas.microsoft.com/office/drawing/2014/main" id="{00000000-0008-0000-1400-000015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32</xdr:col>
          <xdr:colOff>190500</xdr:colOff>
          <xdr:row>3</xdr:row>
          <xdr:rowOff>47625</xdr:rowOff>
        </xdr:to>
        <xdr:sp macro="" textlink="">
          <xdr:nvSpPr>
            <xdr:cNvPr id="10264" name="Check Box 24" hidden="1">
              <a:extLst>
                <a:ext uri="{63B3BB69-23CF-44E3-9099-C40C66FF867C}">
                  <a14:compatExt spid="_x0000_s10264"/>
                </a:ext>
                <a:ext uri="{FF2B5EF4-FFF2-40B4-BE49-F238E27FC236}">
                  <a16:creationId xmlns:a16="http://schemas.microsoft.com/office/drawing/2014/main" id="{00000000-0008-0000-1400-00001828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19050</xdr:colOff>
          <xdr:row>0</xdr:row>
          <xdr:rowOff>9525</xdr:rowOff>
        </xdr:from>
        <xdr:to>
          <xdr:col>32</xdr:col>
          <xdr:colOff>180975</xdr:colOff>
          <xdr:row>2</xdr:row>
          <xdr:rowOff>9525</xdr:rowOff>
        </xdr:to>
        <xdr:sp macro="" textlink="">
          <xdr:nvSpPr>
            <xdr:cNvPr id="10271" name="Button 31" hidden="1">
              <a:extLst>
                <a:ext uri="{63B3BB69-23CF-44E3-9099-C40C66FF867C}">
                  <a14:compatExt spid="_x0000_s10271"/>
                </a:ext>
                <a:ext uri="{FF2B5EF4-FFF2-40B4-BE49-F238E27FC236}">
                  <a16:creationId xmlns:a16="http://schemas.microsoft.com/office/drawing/2014/main" id="{00000000-0008-0000-1400-00001F2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11285" name="Spinner 21" hidden="1">
              <a:extLst>
                <a:ext uri="{63B3BB69-23CF-44E3-9099-C40C66FF867C}">
                  <a14:compatExt spid="_x0000_s11285"/>
                </a:ext>
                <a:ext uri="{FF2B5EF4-FFF2-40B4-BE49-F238E27FC236}">
                  <a16:creationId xmlns:a16="http://schemas.microsoft.com/office/drawing/2014/main" id="{00000000-0008-0000-1500-0000152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32</xdr:col>
          <xdr:colOff>190500</xdr:colOff>
          <xdr:row>3</xdr:row>
          <xdr:rowOff>47625</xdr:rowOff>
        </xdr:to>
        <xdr:sp macro="" textlink="">
          <xdr:nvSpPr>
            <xdr:cNvPr id="11288" name="Check Box 24" hidden="1">
              <a:extLst>
                <a:ext uri="{63B3BB69-23CF-44E3-9099-C40C66FF867C}">
                  <a14:compatExt spid="_x0000_s11288"/>
                </a:ext>
                <a:ext uri="{FF2B5EF4-FFF2-40B4-BE49-F238E27FC236}">
                  <a16:creationId xmlns:a16="http://schemas.microsoft.com/office/drawing/2014/main" id="{00000000-0008-0000-1500-0000182C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28575</xdr:colOff>
          <xdr:row>0</xdr:row>
          <xdr:rowOff>9525</xdr:rowOff>
        </xdr:from>
        <xdr:to>
          <xdr:col>32</xdr:col>
          <xdr:colOff>180975</xdr:colOff>
          <xdr:row>2</xdr:row>
          <xdr:rowOff>9525</xdr:rowOff>
        </xdr:to>
        <xdr:sp macro="" textlink="">
          <xdr:nvSpPr>
            <xdr:cNvPr id="11300" name="Button 36" hidden="1">
              <a:extLst>
                <a:ext uri="{63B3BB69-23CF-44E3-9099-C40C66FF867C}">
                  <a14:compatExt spid="_x0000_s11300"/>
                </a:ext>
                <a:ext uri="{FF2B5EF4-FFF2-40B4-BE49-F238E27FC236}">
                  <a16:creationId xmlns:a16="http://schemas.microsoft.com/office/drawing/2014/main" id="{00000000-0008-0000-1500-0000242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4</xdr:row>
          <xdr:rowOff>9525</xdr:rowOff>
        </xdr:from>
        <xdr:to>
          <xdr:col>4</xdr:col>
          <xdr:colOff>514350</xdr:colOff>
          <xdr:row>4</xdr:row>
          <xdr:rowOff>247650</xdr:rowOff>
        </xdr:to>
        <xdr:sp macro="" textlink="">
          <xdr:nvSpPr>
            <xdr:cNvPr id="26629" name="Button 5" hidden="1">
              <a:extLst>
                <a:ext uri="{63B3BB69-23CF-44E3-9099-C40C66FF867C}">
                  <a14:compatExt spid="_x0000_s26629"/>
                </a:ext>
                <a:ext uri="{FF2B5EF4-FFF2-40B4-BE49-F238E27FC236}">
                  <a16:creationId xmlns:a16="http://schemas.microsoft.com/office/drawing/2014/main" id="{00000000-0008-0000-1700-0000056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514350</xdr:colOff>
          <xdr:row>4</xdr:row>
          <xdr:rowOff>9525</xdr:rowOff>
        </xdr:from>
        <xdr:to>
          <xdr:col>5</xdr:col>
          <xdr:colOff>1247775</xdr:colOff>
          <xdr:row>4</xdr:row>
          <xdr:rowOff>247650</xdr:rowOff>
        </xdr:to>
        <xdr:sp macro="" textlink="">
          <xdr:nvSpPr>
            <xdr:cNvPr id="26630" name="Button 6" hidden="1">
              <a:extLst>
                <a:ext uri="{63B3BB69-23CF-44E3-9099-C40C66FF867C}">
                  <a14:compatExt spid="_x0000_s26630"/>
                </a:ext>
                <a:ext uri="{FF2B5EF4-FFF2-40B4-BE49-F238E27FC236}">
                  <a16:creationId xmlns:a16="http://schemas.microsoft.com/office/drawing/2014/main" id="{00000000-0008-0000-1700-0000066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Bảng tổng hợp khối lượng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1285875</xdr:colOff>
          <xdr:row>4</xdr:row>
          <xdr:rowOff>28575</xdr:rowOff>
        </xdr:from>
        <xdr:to>
          <xdr:col>7</xdr:col>
          <xdr:colOff>9525</xdr:colOff>
          <xdr:row>4</xdr:row>
          <xdr:rowOff>247650</xdr:rowOff>
        </xdr:to>
        <xdr:sp macro="" textlink="">
          <xdr:nvSpPr>
            <xdr:cNvPr id="26632" name="Check Box 8" hidden="1">
              <a:extLst>
                <a:ext uri="{63B3BB69-23CF-44E3-9099-C40C66FF867C}">
                  <a14:compatExt spid="_x0000_s26632"/>
                </a:ext>
                <a:ext uri="{FF2B5EF4-FFF2-40B4-BE49-F238E27FC236}">
                  <a16:creationId xmlns:a16="http://schemas.microsoft.com/office/drawing/2014/main" id="{00000000-0008-0000-1700-000008680000}"/>
                </a:ext>
              </a:extLst>
            </xdr:cNvPr>
            <xdr:cNvSpPr/>
          </xdr:nvSpPr>
          <xdr:spPr bwMode="auto">
            <a:xfrm>
              <a:off x="0" y="0"/>
              <a:ext cx="0" cy="0"/>
            </a:xfrm>
            <a:prstGeom prst="rect">
              <a:avLst/>
            </a:prstGeom>
            <a:solidFill>
              <a:srgbClr val="00FFFF" mc:Ignorable="a14" a14:legacySpreadsheetColorIndex="1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TÍNH KHỐI LƯỢNG CƠ ĐIỆN MEP</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3</xdr:row>
          <xdr:rowOff>0</xdr:rowOff>
        </xdr:from>
        <xdr:to>
          <xdr:col>3</xdr:col>
          <xdr:colOff>657225</xdr:colOff>
          <xdr:row>3</xdr:row>
          <xdr:rowOff>238125</xdr:rowOff>
        </xdr:to>
        <xdr:sp macro="" textlink="">
          <xdr:nvSpPr>
            <xdr:cNvPr id="27652" name="Button 4" hidden="1">
              <a:extLst>
                <a:ext uri="{63B3BB69-23CF-44E3-9099-C40C66FF867C}">
                  <a14:compatExt spid="_x0000_s27652"/>
                </a:ext>
                <a:ext uri="{FF2B5EF4-FFF2-40B4-BE49-F238E27FC236}">
                  <a16:creationId xmlns:a16="http://schemas.microsoft.com/office/drawing/2014/main" id="{00000000-0008-0000-1800-0000046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3</xdr:row>
          <xdr:rowOff>0</xdr:rowOff>
        </xdr:from>
        <xdr:to>
          <xdr:col>5</xdr:col>
          <xdr:colOff>409575</xdr:colOff>
          <xdr:row>3</xdr:row>
          <xdr:rowOff>238125</xdr:rowOff>
        </xdr:to>
        <xdr:sp macro="" textlink="">
          <xdr:nvSpPr>
            <xdr:cNvPr id="27653" name="Button 5" hidden="1">
              <a:extLst>
                <a:ext uri="{63B3BB69-23CF-44E3-9099-C40C66FF867C}">
                  <a14:compatExt spid="_x0000_s27653"/>
                </a:ext>
                <a:ext uri="{FF2B5EF4-FFF2-40B4-BE49-F238E27FC236}">
                  <a16:creationId xmlns:a16="http://schemas.microsoft.com/office/drawing/2014/main" id="{00000000-0008-0000-1800-0000056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Bảng khối lượng</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3</xdr:row>
          <xdr:rowOff>9525</xdr:rowOff>
        </xdr:from>
        <xdr:to>
          <xdr:col>3</xdr:col>
          <xdr:colOff>504825</xdr:colOff>
          <xdr:row>3</xdr:row>
          <xdr:rowOff>247650</xdr:rowOff>
        </xdr:to>
        <xdr:sp macro="" textlink="">
          <xdr:nvSpPr>
            <xdr:cNvPr id="32773" name="Button 5" hidden="1">
              <a:extLst>
                <a:ext uri="{63B3BB69-23CF-44E3-9099-C40C66FF867C}">
                  <a14:compatExt spid="_x0000_s32773"/>
                </a:ext>
                <a:ext uri="{FF2B5EF4-FFF2-40B4-BE49-F238E27FC236}">
                  <a16:creationId xmlns:a16="http://schemas.microsoft.com/office/drawing/2014/main" id="{00000000-0008-0000-1B00-0000058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514350</xdr:colOff>
          <xdr:row>3</xdr:row>
          <xdr:rowOff>9525</xdr:rowOff>
        </xdr:from>
        <xdr:to>
          <xdr:col>4</xdr:col>
          <xdr:colOff>0</xdr:colOff>
          <xdr:row>3</xdr:row>
          <xdr:rowOff>247650</xdr:rowOff>
        </xdr:to>
        <xdr:sp macro="" textlink="">
          <xdr:nvSpPr>
            <xdr:cNvPr id="32774" name="Button 6" hidden="1">
              <a:extLst>
                <a:ext uri="{63B3BB69-23CF-44E3-9099-C40C66FF867C}">
                  <a14:compatExt spid="_x0000_s32774"/>
                </a:ext>
                <a:ext uri="{FF2B5EF4-FFF2-40B4-BE49-F238E27FC236}">
                  <a16:creationId xmlns:a16="http://schemas.microsoft.com/office/drawing/2014/main" id="{00000000-0008-0000-1B00-0000068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Bảng khối lượng</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3</xdr:row>
          <xdr:rowOff>19050</xdr:rowOff>
        </xdr:from>
        <xdr:to>
          <xdr:col>2</xdr:col>
          <xdr:colOff>647700</xdr:colOff>
          <xdr:row>3</xdr:row>
          <xdr:rowOff>238125</xdr:rowOff>
        </xdr:to>
        <xdr:sp macro="" textlink="">
          <xdr:nvSpPr>
            <xdr:cNvPr id="13321" name="Check Box 9" hidden="1">
              <a:extLst>
                <a:ext uri="{63B3BB69-23CF-44E3-9099-C40C66FF867C}">
                  <a14:compatExt spid="_x0000_s13321"/>
                </a:ext>
                <a:ext uri="{FF2B5EF4-FFF2-40B4-BE49-F238E27FC236}">
                  <a16:creationId xmlns:a16="http://schemas.microsoft.com/office/drawing/2014/main" id="{00000000-0008-0000-1D00-000009340000}"/>
                </a:ext>
              </a:extLst>
            </xdr:cNvPr>
            <xdr:cNvSpPr/>
          </xdr:nvSpPr>
          <xdr:spPr bwMode="auto">
            <a:xfrm>
              <a:off x="0" y="0"/>
              <a:ext cx="0" cy="0"/>
            </a:xfrm>
            <a:prstGeom prst="rect">
              <a:avLst/>
            </a:prstGeom>
            <a:solidFill>
              <a:srgbClr val="00FFFF" mc:Ignorable="a14" a14:legacySpreadsheetColorIndex="3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TỰ ĐỘNG KIỂM TRA NGÀY NHẬP</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704850</xdr:colOff>
          <xdr:row>3</xdr:row>
          <xdr:rowOff>19050</xdr:rowOff>
        </xdr:from>
        <xdr:to>
          <xdr:col>3</xdr:col>
          <xdr:colOff>962025</xdr:colOff>
          <xdr:row>3</xdr:row>
          <xdr:rowOff>238125</xdr:rowOff>
        </xdr:to>
        <xdr:sp macro="" textlink="">
          <xdr:nvSpPr>
            <xdr:cNvPr id="13322" name="Check Box 10" hidden="1">
              <a:extLst>
                <a:ext uri="{63B3BB69-23CF-44E3-9099-C40C66FF867C}">
                  <a14:compatExt spid="_x0000_s13322"/>
                </a:ext>
                <a:ext uri="{FF2B5EF4-FFF2-40B4-BE49-F238E27FC236}">
                  <a16:creationId xmlns:a16="http://schemas.microsoft.com/office/drawing/2014/main" id="{00000000-0008-0000-1D00-00000A340000}"/>
                </a:ext>
              </a:extLst>
            </xdr:cNvPr>
            <xdr:cNvSpPr/>
          </xdr:nvSpPr>
          <xdr:spPr bwMode="auto">
            <a:xfrm>
              <a:off x="0" y="0"/>
              <a:ext cx="0" cy="0"/>
            </a:xfrm>
            <a:prstGeom prst="rect">
              <a:avLst/>
            </a:prstGeom>
            <a:solidFill>
              <a:srgbClr val="FFFF00" mc:Ignorable="a14" a14:legacySpreadsheetColorIndex="13"/>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HIỆN/ẨN GIỜ</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xdr:row>
          <xdr:rowOff>19050</xdr:rowOff>
        </xdr:from>
        <xdr:to>
          <xdr:col>4</xdr:col>
          <xdr:colOff>952500</xdr:colOff>
          <xdr:row>3</xdr:row>
          <xdr:rowOff>238125</xdr:rowOff>
        </xdr:to>
        <xdr:sp macro="" textlink="">
          <xdr:nvSpPr>
            <xdr:cNvPr id="13323" name="Check Box 11" hidden="1">
              <a:extLst>
                <a:ext uri="{63B3BB69-23CF-44E3-9099-C40C66FF867C}">
                  <a14:compatExt spid="_x0000_s13323"/>
                </a:ext>
                <a:ext uri="{FF2B5EF4-FFF2-40B4-BE49-F238E27FC236}">
                  <a16:creationId xmlns:a16="http://schemas.microsoft.com/office/drawing/2014/main" id="{00000000-0008-0000-1D00-00000B34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BẢNG MẪU</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962025</xdr:colOff>
          <xdr:row>3</xdr:row>
          <xdr:rowOff>19050</xdr:rowOff>
        </xdr:from>
        <xdr:to>
          <xdr:col>4</xdr:col>
          <xdr:colOff>1990725</xdr:colOff>
          <xdr:row>3</xdr:row>
          <xdr:rowOff>238125</xdr:rowOff>
        </xdr:to>
        <xdr:sp macro="" textlink="">
          <xdr:nvSpPr>
            <xdr:cNvPr id="13324" name="Check Box 12" hidden="1">
              <a:extLst>
                <a:ext uri="{63B3BB69-23CF-44E3-9099-C40C66FF867C}">
                  <a14:compatExt spid="_x0000_s13324"/>
                </a:ext>
                <a:ext uri="{FF2B5EF4-FFF2-40B4-BE49-F238E27FC236}">
                  <a16:creationId xmlns:a16="http://schemas.microsoft.com/office/drawing/2014/main" id="{00000000-0008-0000-1D00-00000C340000}"/>
                </a:ext>
              </a:extLst>
            </xdr:cNvPr>
            <xdr:cNvSpPr/>
          </xdr:nvSpPr>
          <xdr:spPr bwMode="auto">
            <a:xfrm>
              <a:off x="0" y="0"/>
              <a:ext cx="0" cy="0"/>
            </a:xfrm>
            <a:prstGeom prst="rect">
              <a:avLst/>
            </a:prstGeom>
            <a:solidFill>
              <a:srgbClr val="FFCC00" mc:Ignorable="a14" a14:legacySpreadsheetColorIndex="51"/>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Ý KIẾN KHÁC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9525</xdr:colOff>
          <xdr:row>0</xdr:row>
          <xdr:rowOff>0</xdr:rowOff>
        </xdr:from>
        <xdr:to>
          <xdr:col>10</xdr:col>
          <xdr:colOff>133350</xdr:colOff>
          <xdr:row>0</xdr:row>
          <xdr:rowOff>295275</xdr:rowOff>
        </xdr:to>
        <xdr:sp macro="" textlink="">
          <xdr:nvSpPr>
            <xdr:cNvPr id="13341" name="Button 29" hidden="1">
              <a:extLst>
                <a:ext uri="{63B3BB69-23CF-44E3-9099-C40C66FF867C}">
                  <a14:compatExt spid="_x0000_s13341"/>
                </a:ext>
                <a:ext uri="{FF2B5EF4-FFF2-40B4-BE49-F238E27FC236}">
                  <a16:creationId xmlns:a16="http://schemas.microsoft.com/office/drawing/2014/main" id="{00000000-0008-0000-1D00-00001D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Lấy mẫu VL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9525</xdr:colOff>
          <xdr:row>0</xdr:row>
          <xdr:rowOff>304800</xdr:rowOff>
        </xdr:from>
        <xdr:to>
          <xdr:col>10</xdr:col>
          <xdr:colOff>133350</xdr:colOff>
          <xdr:row>1</xdr:row>
          <xdr:rowOff>238125</xdr:rowOff>
        </xdr:to>
        <xdr:sp macro="" textlink="">
          <xdr:nvSpPr>
            <xdr:cNvPr id="13342" name="Button 30" hidden="1">
              <a:extLst>
                <a:ext uri="{63B3BB69-23CF-44E3-9099-C40C66FF867C}">
                  <a14:compatExt spid="_x0000_s13342"/>
                </a:ext>
                <a:ext uri="{FF2B5EF4-FFF2-40B4-BE49-F238E27FC236}">
                  <a16:creationId xmlns:a16="http://schemas.microsoft.com/office/drawing/2014/main" id="{00000000-0008-0000-1D00-00001E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YCNT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9525</xdr:colOff>
          <xdr:row>1</xdr:row>
          <xdr:rowOff>247650</xdr:rowOff>
        </xdr:from>
        <xdr:to>
          <xdr:col>10</xdr:col>
          <xdr:colOff>133350</xdr:colOff>
          <xdr:row>2</xdr:row>
          <xdr:rowOff>257175</xdr:rowOff>
        </xdr:to>
        <xdr:sp macro="" textlink="">
          <xdr:nvSpPr>
            <xdr:cNvPr id="13343" name="Button 31" hidden="1">
              <a:extLst>
                <a:ext uri="{63B3BB69-23CF-44E3-9099-C40C66FF867C}">
                  <a14:compatExt spid="_x0000_s13343"/>
                </a:ext>
                <a:ext uri="{FF2B5EF4-FFF2-40B4-BE49-F238E27FC236}">
                  <a16:creationId xmlns:a16="http://schemas.microsoft.com/office/drawing/2014/main" id="{00000000-0008-0000-1D00-00001F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NT nội bộ VL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9525</xdr:colOff>
          <xdr:row>2</xdr:row>
          <xdr:rowOff>266700</xdr:rowOff>
        </xdr:from>
        <xdr:to>
          <xdr:col>10</xdr:col>
          <xdr:colOff>133350</xdr:colOff>
          <xdr:row>3</xdr:row>
          <xdr:rowOff>266700</xdr:rowOff>
        </xdr:to>
        <xdr:sp macro="" textlink="">
          <xdr:nvSpPr>
            <xdr:cNvPr id="13344" name="Button 32" hidden="1">
              <a:extLst>
                <a:ext uri="{63B3BB69-23CF-44E3-9099-C40C66FF867C}">
                  <a14:compatExt spid="_x0000_s13344"/>
                </a:ext>
                <a:ext uri="{FF2B5EF4-FFF2-40B4-BE49-F238E27FC236}">
                  <a16:creationId xmlns:a16="http://schemas.microsoft.com/office/drawing/2014/main" id="{00000000-0008-0000-1D00-000020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Nghiệm thu VL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0</xdr:row>
          <xdr:rowOff>0</xdr:rowOff>
        </xdr:from>
        <xdr:to>
          <xdr:col>8</xdr:col>
          <xdr:colOff>1485900</xdr:colOff>
          <xdr:row>0</xdr:row>
          <xdr:rowOff>295275</xdr:rowOff>
        </xdr:to>
        <xdr:sp macro="" textlink="">
          <xdr:nvSpPr>
            <xdr:cNvPr id="13349" name="Button 37" hidden="1">
              <a:extLst>
                <a:ext uri="{63B3BB69-23CF-44E3-9099-C40C66FF867C}">
                  <a14:compatExt spid="_x0000_s13349"/>
                </a:ext>
                <a:ext uri="{FF2B5EF4-FFF2-40B4-BE49-F238E27FC236}">
                  <a16:creationId xmlns:a16="http://schemas.microsoft.com/office/drawing/2014/main" id="{00000000-0008-0000-1D00-000025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Kiểm tra lễ, tết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0</xdr:row>
          <xdr:rowOff>304800</xdr:rowOff>
        </xdr:from>
        <xdr:to>
          <xdr:col>8</xdr:col>
          <xdr:colOff>1485900</xdr:colOff>
          <xdr:row>1</xdr:row>
          <xdr:rowOff>238125</xdr:rowOff>
        </xdr:to>
        <xdr:sp macro="" textlink="">
          <xdr:nvSpPr>
            <xdr:cNvPr id="13350" name="Button 38" hidden="1">
              <a:extLst>
                <a:ext uri="{63B3BB69-23CF-44E3-9099-C40C66FF867C}">
                  <a14:compatExt spid="_x0000_s13350"/>
                </a:ext>
                <a:ext uri="{FF2B5EF4-FFF2-40B4-BE49-F238E27FC236}">
                  <a16:creationId xmlns:a16="http://schemas.microsoft.com/office/drawing/2014/main" id="{00000000-0008-0000-1D00-000026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Nhóm tiêu chuẩn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xdr:row>
          <xdr:rowOff>247650</xdr:rowOff>
        </xdr:from>
        <xdr:to>
          <xdr:col>8</xdr:col>
          <xdr:colOff>1485900</xdr:colOff>
          <xdr:row>2</xdr:row>
          <xdr:rowOff>257175</xdr:rowOff>
        </xdr:to>
        <xdr:sp macro="" textlink="">
          <xdr:nvSpPr>
            <xdr:cNvPr id="13351" name="Button 39" hidden="1">
              <a:extLst>
                <a:ext uri="{63B3BB69-23CF-44E3-9099-C40C66FF867C}">
                  <a14:compatExt spid="_x0000_s13351"/>
                </a:ext>
                <a:ext uri="{FF2B5EF4-FFF2-40B4-BE49-F238E27FC236}">
                  <a16:creationId xmlns:a16="http://schemas.microsoft.com/office/drawing/2014/main" id="{00000000-0008-0000-1D00-000027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Quy cách lấy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2</xdr:row>
          <xdr:rowOff>266700</xdr:rowOff>
        </xdr:from>
        <xdr:to>
          <xdr:col>8</xdr:col>
          <xdr:colOff>1485900</xdr:colOff>
          <xdr:row>3</xdr:row>
          <xdr:rowOff>266700</xdr:rowOff>
        </xdr:to>
        <xdr:sp macro="" textlink="">
          <xdr:nvSpPr>
            <xdr:cNvPr id="13352" name="Button 40" hidden="1">
              <a:extLst>
                <a:ext uri="{63B3BB69-23CF-44E3-9099-C40C66FF867C}">
                  <a14:compatExt spid="_x0000_s13352"/>
                </a:ext>
                <a:ext uri="{FF2B5EF4-FFF2-40B4-BE49-F238E27FC236}">
                  <a16:creationId xmlns:a16="http://schemas.microsoft.com/office/drawing/2014/main" id="{00000000-0008-0000-1D00-000028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Nhật ký thi công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133350</xdr:colOff>
          <xdr:row>0</xdr:row>
          <xdr:rowOff>0</xdr:rowOff>
        </xdr:from>
        <xdr:to>
          <xdr:col>12</xdr:col>
          <xdr:colOff>0</xdr:colOff>
          <xdr:row>0</xdr:row>
          <xdr:rowOff>295275</xdr:rowOff>
        </xdr:to>
        <xdr:sp macro="" textlink="">
          <xdr:nvSpPr>
            <xdr:cNvPr id="13353" name="Button 41" hidden="1">
              <a:extLst>
                <a:ext uri="{63B3BB69-23CF-44E3-9099-C40C66FF867C}">
                  <a14:compatExt spid="_x0000_s13353"/>
                </a:ext>
                <a:ext uri="{FF2B5EF4-FFF2-40B4-BE49-F238E27FC236}">
                  <a16:creationId xmlns:a16="http://schemas.microsoft.com/office/drawing/2014/main" id="{00000000-0008-0000-1D00-000029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133350</xdr:colOff>
          <xdr:row>0</xdr:row>
          <xdr:rowOff>304800</xdr:rowOff>
        </xdr:from>
        <xdr:to>
          <xdr:col>12</xdr:col>
          <xdr:colOff>0</xdr:colOff>
          <xdr:row>1</xdr:row>
          <xdr:rowOff>238125</xdr:rowOff>
        </xdr:to>
        <xdr:sp macro="" textlink="">
          <xdr:nvSpPr>
            <xdr:cNvPr id="13354" name="Button 42" hidden="1">
              <a:extLst>
                <a:ext uri="{63B3BB69-23CF-44E3-9099-C40C66FF867C}">
                  <a14:compatExt spid="_x0000_s13354"/>
                </a:ext>
                <a:ext uri="{FF2B5EF4-FFF2-40B4-BE49-F238E27FC236}">
                  <a16:creationId xmlns:a16="http://schemas.microsoft.com/office/drawing/2014/main" id="{00000000-0008-0000-1D00-00002A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tổng hợp vật tư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133350</xdr:colOff>
          <xdr:row>1</xdr:row>
          <xdr:rowOff>247650</xdr:rowOff>
        </xdr:from>
        <xdr:to>
          <xdr:col>12</xdr:col>
          <xdr:colOff>0</xdr:colOff>
          <xdr:row>2</xdr:row>
          <xdr:rowOff>257175</xdr:rowOff>
        </xdr:to>
        <xdr:sp macro="" textlink="">
          <xdr:nvSpPr>
            <xdr:cNvPr id="13355" name="Button 43" hidden="1">
              <a:extLst>
                <a:ext uri="{63B3BB69-23CF-44E3-9099-C40C66FF867C}">
                  <a14:compatExt spid="_x0000_s13355"/>
                </a:ext>
                <a:ext uri="{FF2B5EF4-FFF2-40B4-BE49-F238E27FC236}">
                  <a16:creationId xmlns:a16="http://schemas.microsoft.com/office/drawing/2014/main" id="{00000000-0008-0000-1D00-00002B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vật liệu nhập về</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133350</xdr:colOff>
          <xdr:row>2</xdr:row>
          <xdr:rowOff>266700</xdr:rowOff>
        </xdr:from>
        <xdr:to>
          <xdr:col>12</xdr:col>
          <xdr:colOff>0</xdr:colOff>
          <xdr:row>3</xdr:row>
          <xdr:rowOff>266700</xdr:rowOff>
        </xdr:to>
        <xdr:sp macro="" textlink="">
          <xdr:nvSpPr>
            <xdr:cNvPr id="13356" name="Button 44" hidden="1">
              <a:extLst>
                <a:ext uri="{63B3BB69-23CF-44E3-9099-C40C66FF867C}">
                  <a14:compatExt spid="_x0000_s13356"/>
                </a:ext>
                <a:ext uri="{FF2B5EF4-FFF2-40B4-BE49-F238E27FC236}">
                  <a16:creationId xmlns:a16="http://schemas.microsoft.com/office/drawing/2014/main" id="{00000000-0008-0000-1D00-00002C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hồ sơ</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0</xdr:row>
          <xdr:rowOff>9525</xdr:rowOff>
        </xdr:from>
        <xdr:to>
          <xdr:col>32</xdr:col>
          <xdr:colOff>180975</xdr:colOff>
          <xdr:row>2</xdr:row>
          <xdr:rowOff>9525</xdr:rowOff>
        </xdr:to>
        <xdr:sp macro="" textlink="">
          <xdr:nvSpPr>
            <xdr:cNvPr id="14356" name="Button 20" hidden="1">
              <a:extLst>
                <a:ext uri="{63B3BB69-23CF-44E3-9099-C40C66FF867C}">
                  <a14:compatExt spid="_x0000_s14356"/>
                </a:ext>
                <a:ext uri="{FF2B5EF4-FFF2-40B4-BE49-F238E27FC236}">
                  <a16:creationId xmlns:a16="http://schemas.microsoft.com/office/drawing/2014/main" id="{00000000-0008-0000-1E00-000014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14357" name="Spinner 21" hidden="1">
              <a:extLst>
                <a:ext uri="{63B3BB69-23CF-44E3-9099-C40C66FF867C}">
                  <a14:compatExt spid="_x0000_s14357"/>
                </a:ext>
                <a:ext uri="{FF2B5EF4-FFF2-40B4-BE49-F238E27FC236}">
                  <a16:creationId xmlns:a16="http://schemas.microsoft.com/office/drawing/2014/main" id="{00000000-0008-0000-1E00-0000153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32</xdr:col>
          <xdr:colOff>190500</xdr:colOff>
          <xdr:row>3</xdr:row>
          <xdr:rowOff>47625</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1E00-00001838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5</xdr:row>
          <xdr:rowOff>209550</xdr:rowOff>
        </xdr:to>
        <xdr:sp macro="" textlink="">
          <xdr:nvSpPr>
            <xdr:cNvPr id="15381" name="Spinner 21" hidden="1">
              <a:extLst>
                <a:ext uri="{63B3BB69-23CF-44E3-9099-C40C66FF867C}">
                  <a14:compatExt spid="_x0000_s15381"/>
                </a:ext>
                <a:ext uri="{FF2B5EF4-FFF2-40B4-BE49-F238E27FC236}">
                  <a16:creationId xmlns:a16="http://schemas.microsoft.com/office/drawing/2014/main" id="{00000000-0008-0000-1F00-0000153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33</xdr:col>
          <xdr:colOff>66675</xdr:colOff>
          <xdr:row>3</xdr:row>
          <xdr:rowOff>47625</xdr:rowOff>
        </xdr:to>
        <xdr:sp macro="" textlink="">
          <xdr:nvSpPr>
            <xdr:cNvPr id="15384" name="Check Box 24" hidden="1">
              <a:extLst>
                <a:ext uri="{63B3BB69-23CF-44E3-9099-C40C66FF867C}">
                  <a14:compatExt spid="_x0000_s15384"/>
                </a:ext>
                <a:ext uri="{FF2B5EF4-FFF2-40B4-BE49-F238E27FC236}">
                  <a16:creationId xmlns:a16="http://schemas.microsoft.com/office/drawing/2014/main" id="{00000000-0008-0000-1F00-0000183C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9525</xdr:colOff>
          <xdr:row>0</xdr:row>
          <xdr:rowOff>9525</xdr:rowOff>
        </xdr:from>
        <xdr:to>
          <xdr:col>33</xdr:col>
          <xdr:colOff>57150</xdr:colOff>
          <xdr:row>2</xdr:row>
          <xdr:rowOff>9525</xdr:rowOff>
        </xdr:to>
        <xdr:sp macro="" textlink="">
          <xdr:nvSpPr>
            <xdr:cNvPr id="15385" name="Button 25" hidden="1">
              <a:extLst>
                <a:ext uri="{63B3BB69-23CF-44E3-9099-C40C66FF867C}">
                  <a14:compatExt spid="_x0000_s15385"/>
                </a:ext>
                <a:ext uri="{FF2B5EF4-FFF2-40B4-BE49-F238E27FC236}">
                  <a16:creationId xmlns:a16="http://schemas.microsoft.com/office/drawing/2014/main" id="{00000000-0008-0000-1F00-0000193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5</xdr:row>
          <xdr:rowOff>209550</xdr:rowOff>
        </xdr:to>
        <xdr:sp macro="" textlink="">
          <xdr:nvSpPr>
            <xdr:cNvPr id="16396" name="Spinner 12" hidden="1">
              <a:extLst>
                <a:ext uri="{63B3BB69-23CF-44E3-9099-C40C66FF867C}">
                  <a14:compatExt spid="_x0000_s16396"/>
                </a:ext>
                <a:ext uri="{FF2B5EF4-FFF2-40B4-BE49-F238E27FC236}">
                  <a16:creationId xmlns:a16="http://schemas.microsoft.com/office/drawing/2014/main" id="{00000000-0008-0000-2000-00000C4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33</xdr:col>
          <xdr:colOff>66675</xdr:colOff>
          <xdr:row>3</xdr:row>
          <xdr:rowOff>47625</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2000-00000F40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19050</xdr:colOff>
          <xdr:row>0</xdr:row>
          <xdr:rowOff>9525</xdr:rowOff>
        </xdr:from>
        <xdr:to>
          <xdr:col>33</xdr:col>
          <xdr:colOff>57150</xdr:colOff>
          <xdr:row>2</xdr:row>
          <xdr:rowOff>9525</xdr:rowOff>
        </xdr:to>
        <xdr:sp macro="" textlink="">
          <xdr:nvSpPr>
            <xdr:cNvPr id="16405" name="Button 21" hidden="1">
              <a:extLst>
                <a:ext uri="{63B3BB69-23CF-44E3-9099-C40C66FF867C}">
                  <a14:compatExt spid="_x0000_s16405"/>
                </a:ext>
                <a:ext uri="{FF2B5EF4-FFF2-40B4-BE49-F238E27FC236}">
                  <a16:creationId xmlns:a16="http://schemas.microsoft.com/office/drawing/2014/main" id="{00000000-0008-0000-2000-0000154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5</xdr:row>
          <xdr:rowOff>209550</xdr:rowOff>
        </xdr:to>
        <xdr:sp macro="" textlink="">
          <xdr:nvSpPr>
            <xdr:cNvPr id="17430" name="Spinner 22" hidden="1">
              <a:extLst>
                <a:ext uri="{63B3BB69-23CF-44E3-9099-C40C66FF867C}">
                  <a14:compatExt spid="_x0000_s17430"/>
                </a:ext>
                <a:ext uri="{FF2B5EF4-FFF2-40B4-BE49-F238E27FC236}">
                  <a16:creationId xmlns:a16="http://schemas.microsoft.com/office/drawing/2014/main" id="{00000000-0008-0000-2100-0000164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30</xdr:col>
          <xdr:colOff>1038225</xdr:colOff>
          <xdr:row>3</xdr:row>
          <xdr:rowOff>47625</xdr:rowOff>
        </xdr:to>
        <xdr:sp macro="" textlink="">
          <xdr:nvSpPr>
            <xdr:cNvPr id="17433" name="Check Box 25" hidden="1">
              <a:extLst>
                <a:ext uri="{63B3BB69-23CF-44E3-9099-C40C66FF867C}">
                  <a14:compatExt spid="_x0000_s17433"/>
                </a:ext>
                <a:ext uri="{FF2B5EF4-FFF2-40B4-BE49-F238E27FC236}">
                  <a16:creationId xmlns:a16="http://schemas.microsoft.com/office/drawing/2014/main" id="{00000000-0008-0000-2100-00001944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19050</xdr:colOff>
          <xdr:row>0</xdr:row>
          <xdr:rowOff>9525</xdr:rowOff>
        </xdr:from>
        <xdr:to>
          <xdr:col>31</xdr:col>
          <xdr:colOff>0</xdr:colOff>
          <xdr:row>2</xdr:row>
          <xdr:rowOff>9525</xdr:rowOff>
        </xdr:to>
        <xdr:sp macro="" textlink="">
          <xdr:nvSpPr>
            <xdr:cNvPr id="17436" name="Button 28" hidden="1">
              <a:extLst>
                <a:ext uri="{63B3BB69-23CF-44E3-9099-C40C66FF867C}">
                  <a14:compatExt spid="_x0000_s17436"/>
                </a:ext>
                <a:ext uri="{FF2B5EF4-FFF2-40B4-BE49-F238E27FC236}">
                  <a16:creationId xmlns:a16="http://schemas.microsoft.com/office/drawing/2014/main" id="{00000000-0008-0000-2100-00001C4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47625</xdr:colOff>
          <xdr:row>1</xdr:row>
          <xdr:rowOff>228600</xdr:rowOff>
        </xdr:from>
        <xdr:to>
          <xdr:col>14</xdr:col>
          <xdr:colOff>209550</xdr:colOff>
          <xdr:row>2</xdr:row>
          <xdr:rowOff>219075</xdr:rowOff>
        </xdr:to>
        <xdr:sp macro="" textlink="">
          <xdr:nvSpPr>
            <xdr:cNvPr id="18434" name="Button 2" hidden="1">
              <a:extLst>
                <a:ext uri="{63B3BB69-23CF-44E3-9099-C40C66FF867C}">
                  <a14:compatExt spid="_x0000_s18434"/>
                </a:ext>
                <a:ext uri="{FF2B5EF4-FFF2-40B4-BE49-F238E27FC236}">
                  <a16:creationId xmlns:a16="http://schemas.microsoft.com/office/drawing/2014/main" id="{00000000-0008-0000-2200-0000024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209550</xdr:colOff>
          <xdr:row>1</xdr:row>
          <xdr:rowOff>228600</xdr:rowOff>
        </xdr:from>
        <xdr:to>
          <xdr:col>15</xdr:col>
          <xdr:colOff>609600</xdr:colOff>
          <xdr:row>2</xdr:row>
          <xdr:rowOff>219075</xdr:rowOff>
        </xdr:to>
        <xdr:sp macro="" textlink="">
          <xdr:nvSpPr>
            <xdr:cNvPr id="18435" name="Button 3" hidden="1">
              <a:extLst>
                <a:ext uri="{63B3BB69-23CF-44E3-9099-C40C66FF867C}">
                  <a14:compatExt spid="_x0000_s18435"/>
                </a:ext>
                <a:ext uri="{FF2B5EF4-FFF2-40B4-BE49-F238E27FC236}">
                  <a16:creationId xmlns:a16="http://schemas.microsoft.com/office/drawing/2014/main" id="{00000000-0008-0000-2200-0000034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Bảng tổng hợp vật tư</a:t>
              </a:r>
            </a:p>
          </xdr:txBody>
        </xdr:sp>
        <xdr:clientData fPrintsWithSheet="0"/>
      </xdr:twoCellAnchor>
    </mc:Choice>
    <mc:Fallback/>
  </mc:AlternateContent>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314325</xdr:colOff>
          <xdr:row>3</xdr:row>
          <xdr:rowOff>9525</xdr:rowOff>
        </xdr:from>
        <xdr:to>
          <xdr:col>3</xdr:col>
          <xdr:colOff>1819275</xdr:colOff>
          <xdr:row>3</xdr:row>
          <xdr:rowOff>247650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2300-000002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1828800</xdr:colOff>
          <xdr:row>3</xdr:row>
          <xdr:rowOff>9525</xdr:rowOff>
        </xdr:from>
        <xdr:to>
          <xdr:col>5</xdr:col>
          <xdr:colOff>314325</xdr:colOff>
          <xdr:row>3</xdr:row>
          <xdr:rowOff>247650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2300-000003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Bảng vật liệu nhập về</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xdr:colOff>
          <xdr:row>3</xdr:row>
          <xdr:rowOff>9525</xdr:rowOff>
        </xdr:from>
        <xdr:to>
          <xdr:col>3</xdr:col>
          <xdr:colOff>304800</xdr:colOff>
          <xdr:row>3</xdr:row>
          <xdr:rowOff>247650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2300-000004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676275</xdr:colOff>
          <xdr:row>0</xdr:row>
          <xdr:rowOff>9525</xdr:rowOff>
        </xdr:from>
        <xdr:to>
          <xdr:col>11</xdr:col>
          <xdr:colOff>123825</xdr:colOff>
          <xdr:row>0</xdr:row>
          <xdr:rowOff>323850</xdr:rowOff>
        </xdr:to>
        <xdr:sp macro="" textlink="">
          <xdr:nvSpPr>
            <xdr:cNvPr id="19463" name="Button 7" hidden="1">
              <a:extLst>
                <a:ext uri="{63B3BB69-23CF-44E3-9099-C40C66FF867C}">
                  <a14:compatExt spid="_x0000_s19463"/>
                </a:ext>
                <a:ext uri="{FF2B5EF4-FFF2-40B4-BE49-F238E27FC236}">
                  <a16:creationId xmlns:a16="http://schemas.microsoft.com/office/drawing/2014/main" id="{00000000-0008-0000-2400-000007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YCNT Giai đoạn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676275</xdr:colOff>
          <xdr:row>0</xdr:row>
          <xdr:rowOff>333375</xdr:rowOff>
        </xdr:from>
        <xdr:to>
          <xdr:col>11</xdr:col>
          <xdr:colOff>123825</xdr:colOff>
          <xdr:row>1</xdr:row>
          <xdr:rowOff>266700</xdr:rowOff>
        </xdr:to>
        <xdr:sp macro="" textlink="">
          <xdr:nvSpPr>
            <xdr:cNvPr id="19464" name="Button 8" hidden="1">
              <a:extLst>
                <a:ext uri="{63B3BB69-23CF-44E3-9099-C40C66FF867C}">
                  <a14:compatExt spid="_x0000_s19464"/>
                </a:ext>
                <a:ext uri="{FF2B5EF4-FFF2-40B4-BE49-F238E27FC236}">
                  <a16:creationId xmlns:a16="http://schemas.microsoft.com/office/drawing/2014/main" id="{00000000-0008-0000-2400-000008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NT nội bộ GĐ</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676275</xdr:colOff>
          <xdr:row>1</xdr:row>
          <xdr:rowOff>276225</xdr:rowOff>
        </xdr:from>
        <xdr:to>
          <xdr:col>11</xdr:col>
          <xdr:colOff>123825</xdr:colOff>
          <xdr:row>3</xdr:row>
          <xdr:rowOff>9525</xdr:rowOff>
        </xdr:to>
        <xdr:sp macro="" textlink="">
          <xdr:nvSpPr>
            <xdr:cNvPr id="19465" name="Button 9" hidden="1">
              <a:extLst>
                <a:ext uri="{63B3BB69-23CF-44E3-9099-C40C66FF867C}">
                  <a14:compatExt spid="_x0000_s19465"/>
                </a:ext>
                <a:ext uri="{FF2B5EF4-FFF2-40B4-BE49-F238E27FC236}">
                  <a16:creationId xmlns:a16="http://schemas.microsoft.com/office/drawing/2014/main" id="{00000000-0008-0000-2400-000009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Nghiệm thu GĐ</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152400</xdr:colOff>
          <xdr:row>0</xdr:row>
          <xdr:rowOff>0</xdr:rowOff>
        </xdr:from>
        <xdr:to>
          <xdr:col>9</xdr:col>
          <xdr:colOff>657225</xdr:colOff>
          <xdr:row>0</xdr:row>
          <xdr:rowOff>323850</xdr:rowOff>
        </xdr:to>
        <xdr:sp macro="" textlink="">
          <xdr:nvSpPr>
            <xdr:cNvPr id="19466" name="Button 10" hidden="1">
              <a:extLst>
                <a:ext uri="{63B3BB69-23CF-44E3-9099-C40C66FF867C}">
                  <a14:compatExt spid="_x0000_s19466"/>
                </a:ext>
                <a:ext uri="{FF2B5EF4-FFF2-40B4-BE49-F238E27FC236}">
                  <a16:creationId xmlns:a16="http://schemas.microsoft.com/office/drawing/2014/main" id="{00000000-0008-0000-2400-00000A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Kiểm tra lễ, tết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152400</xdr:colOff>
          <xdr:row>0</xdr:row>
          <xdr:rowOff>333375</xdr:rowOff>
        </xdr:from>
        <xdr:to>
          <xdr:col>9</xdr:col>
          <xdr:colOff>657225</xdr:colOff>
          <xdr:row>1</xdr:row>
          <xdr:rowOff>266700</xdr:rowOff>
        </xdr:to>
        <xdr:sp macro="" textlink="">
          <xdr:nvSpPr>
            <xdr:cNvPr id="19467" name="Button 11" hidden="1">
              <a:extLst>
                <a:ext uri="{63B3BB69-23CF-44E3-9099-C40C66FF867C}">
                  <a14:compatExt spid="_x0000_s19467"/>
                </a:ext>
                <a:ext uri="{FF2B5EF4-FFF2-40B4-BE49-F238E27FC236}">
                  <a16:creationId xmlns:a16="http://schemas.microsoft.com/office/drawing/2014/main" id="{00000000-0008-0000-2400-00000B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Nhóm tiêu chuẩn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152400</xdr:colOff>
          <xdr:row>1</xdr:row>
          <xdr:rowOff>276225</xdr:rowOff>
        </xdr:from>
        <xdr:to>
          <xdr:col>9</xdr:col>
          <xdr:colOff>657225</xdr:colOff>
          <xdr:row>3</xdr:row>
          <xdr:rowOff>9525</xdr:rowOff>
        </xdr:to>
        <xdr:sp macro="" textlink="">
          <xdr:nvSpPr>
            <xdr:cNvPr id="19469" name="Button 13" hidden="1">
              <a:extLst>
                <a:ext uri="{63B3BB69-23CF-44E3-9099-C40C66FF867C}">
                  <a14:compatExt spid="_x0000_s19469"/>
                </a:ext>
                <a:ext uri="{FF2B5EF4-FFF2-40B4-BE49-F238E27FC236}">
                  <a16:creationId xmlns:a16="http://schemas.microsoft.com/office/drawing/2014/main" id="{00000000-0008-0000-2400-00000D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Nhật ký thi công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142875</xdr:colOff>
          <xdr:row>0</xdr:row>
          <xdr:rowOff>0</xdr:rowOff>
        </xdr:from>
        <xdr:to>
          <xdr:col>12</xdr:col>
          <xdr:colOff>942975</xdr:colOff>
          <xdr:row>0</xdr:row>
          <xdr:rowOff>323850</xdr:rowOff>
        </xdr:to>
        <xdr:sp macro="" textlink="">
          <xdr:nvSpPr>
            <xdr:cNvPr id="19470" name="Button 14" hidden="1">
              <a:extLst>
                <a:ext uri="{63B3BB69-23CF-44E3-9099-C40C66FF867C}">
                  <a14:compatExt spid="_x0000_s19470"/>
                </a:ext>
                <a:ext uri="{FF2B5EF4-FFF2-40B4-BE49-F238E27FC236}">
                  <a16:creationId xmlns:a16="http://schemas.microsoft.com/office/drawing/2014/main" id="{00000000-0008-0000-2400-00000E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mẫu nghiệm thu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142875</xdr:colOff>
          <xdr:row>0</xdr:row>
          <xdr:rowOff>333375</xdr:rowOff>
        </xdr:from>
        <xdr:to>
          <xdr:col>12</xdr:col>
          <xdr:colOff>942975</xdr:colOff>
          <xdr:row>1</xdr:row>
          <xdr:rowOff>266700</xdr:rowOff>
        </xdr:to>
        <xdr:sp macro="" textlink="">
          <xdr:nvSpPr>
            <xdr:cNvPr id="19473" name="Button 17" hidden="1">
              <a:extLst>
                <a:ext uri="{63B3BB69-23CF-44E3-9099-C40C66FF867C}">
                  <a14:compatExt spid="_x0000_s19473"/>
                </a:ext>
                <a:ext uri="{FF2B5EF4-FFF2-40B4-BE49-F238E27FC236}">
                  <a16:creationId xmlns:a16="http://schemas.microsoft.com/office/drawing/2014/main" id="{00000000-0008-0000-2400-000011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hồ sơ</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142875</xdr:colOff>
          <xdr:row>1</xdr:row>
          <xdr:rowOff>276225</xdr:rowOff>
        </xdr:from>
        <xdr:to>
          <xdr:col>12</xdr:col>
          <xdr:colOff>942975</xdr:colOff>
          <xdr:row>3</xdr:row>
          <xdr:rowOff>9525</xdr:rowOff>
        </xdr:to>
        <xdr:sp macro="" textlink="">
          <xdr:nvSpPr>
            <xdr:cNvPr id="19475" name="Button 19" hidden="1">
              <a:extLst>
                <a:ext uri="{63B3BB69-23CF-44E3-9099-C40C66FF867C}">
                  <a14:compatExt spid="_x0000_s19475"/>
                </a:ext>
                <a:ext uri="{FF2B5EF4-FFF2-40B4-BE49-F238E27FC236}">
                  <a16:creationId xmlns:a16="http://schemas.microsoft.com/office/drawing/2014/main" id="{00000000-0008-0000-2400-000013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công việc</a:t>
              </a:r>
            </a:p>
          </xdr:txBody>
        </xdr:sp>
        <xdr:clientData fPrintsWithSheet="0"/>
      </xdr:twoCellAnchor>
    </mc:Choice>
    <mc:Fallback/>
  </mc:AlternateContent>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28575</xdr:colOff>
          <xdr:row>0</xdr:row>
          <xdr:rowOff>9525</xdr:rowOff>
        </xdr:from>
        <xdr:to>
          <xdr:col>33</xdr:col>
          <xdr:colOff>66675</xdr:colOff>
          <xdr:row>2</xdr:row>
          <xdr:rowOff>9525</xdr:rowOff>
        </xdr:to>
        <xdr:sp macro="" textlink="">
          <xdr:nvSpPr>
            <xdr:cNvPr id="20498" name="Button 18" hidden="1">
              <a:extLst>
                <a:ext uri="{63B3BB69-23CF-44E3-9099-C40C66FF867C}">
                  <a14:compatExt spid="_x0000_s20498"/>
                </a:ext>
                <a:ext uri="{FF2B5EF4-FFF2-40B4-BE49-F238E27FC236}">
                  <a16:creationId xmlns:a16="http://schemas.microsoft.com/office/drawing/2014/main" id="{00000000-0008-0000-2500-0000125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5</xdr:row>
          <xdr:rowOff>209550</xdr:rowOff>
        </xdr:to>
        <xdr:sp macro="" textlink="">
          <xdr:nvSpPr>
            <xdr:cNvPr id="20499" name="Spinner 19" hidden="1">
              <a:extLst>
                <a:ext uri="{63B3BB69-23CF-44E3-9099-C40C66FF867C}">
                  <a14:compatExt spid="_x0000_s20499"/>
                </a:ext>
                <a:ext uri="{FF2B5EF4-FFF2-40B4-BE49-F238E27FC236}">
                  <a16:creationId xmlns:a16="http://schemas.microsoft.com/office/drawing/2014/main" id="{00000000-0008-0000-2500-0000135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333375</xdr:colOff>
          <xdr:row>2</xdr:row>
          <xdr:rowOff>28575</xdr:rowOff>
        </xdr:from>
        <xdr:to>
          <xdr:col>33</xdr:col>
          <xdr:colOff>85725</xdr:colOff>
          <xdr:row>3</xdr:row>
          <xdr:rowOff>47625</xdr:rowOff>
        </xdr:to>
        <xdr:sp macro="" textlink="">
          <xdr:nvSpPr>
            <xdr:cNvPr id="20502" name="Check Box 22" hidden="1">
              <a:extLst>
                <a:ext uri="{63B3BB69-23CF-44E3-9099-C40C66FF867C}">
                  <a14:compatExt spid="_x0000_s20502"/>
                </a:ext>
                <a:ext uri="{FF2B5EF4-FFF2-40B4-BE49-F238E27FC236}">
                  <a16:creationId xmlns:a16="http://schemas.microsoft.com/office/drawing/2014/main" id="{00000000-0008-0000-2500-00001650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0</xdr:row>
          <xdr:rowOff>9525</xdr:rowOff>
        </xdr:from>
        <xdr:to>
          <xdr:col>33</xdr:col>
          <xdr:colOff>66675</xdr:colOff>
          <xdr:row>2</xdr:row>
          <xdr:rowOff>9525</xdr:rowOff>
        </xdr:to>
        <xdr:sp macro="" textlink="">
          <xdr:nvSpPr>
            <xdr:cNvPr id="21514" name="Button 10" hidden="1">
              <a:extLst>
                <a:ext uri="{63B3BB69-23CF-44E3-9099-C40C66FF867C}">
                  <a14:compatExt spid="_x0000_s21514"/>
                </a:ext>
                <a:ext uri="{FF2B5EF4-FFF2-40B4-BE49-F238E27FC236}">
                  <a16:creationId xmlns:a16="http://schemas.microsoft.com/office/drawing/2014/main" id="{00000000-0008-0000-2600-00000A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5</xdr:row>
          <xdr:rowOff>209550</xdr:rowOff>
        </xdr:to>
        <xdr:sp macro="" textlink="">
          <xdr:nvSpPr>
            <xdr:cNvPr id="21515" name="Spinner 11" hidden="1">
              <a:extLst>
                <a:ext uri="{63B3BB69-23CF-44E3-9099-C40C66FF867C}">
                  <a14:compatExt spid="_x0000_s21515"/>
                </a:ext>
                <a:ext uri="{FF2B5EF4-FFF2-40B4-BE49-F238E27FC236}">
                  <a16:creationId xmlns:a16="http://schemas.microsoft.com/office/drawing/2014/main" id="{00000000-0008-0000-2600-00000B5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33</xdr:col>
          <xdr:colOff>66675</xdr:colOff>
          <xdr:row>3</xdr:row>
          <xdr:rowOff>47625</xdr:rowOff>
        </xdr:to>
        <xdr:sp macro="" textlink="">
          <xdr:nvSpPr>
            <xdr:cNvPr id="21518" name="Check Box 14" hidden="1">
              <a:extLst>
                <a:ext uri="{63B3BB69-23CF-44E3-9099-C40C66FF867C}">
                  <a14:compatExt spid="_x0000_s21518"/>
                </a:ext>
                <a:ext uri="{FF2B5EF4-FFF2-40B4-BE49-F238E27FC236}">
                  <a16:creationId xmlns:a16="http://schemas.microsoft.com/office/drawing/2014/main" id="{00000000-0008-0000-2600-00000E54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28575</xdr:colOff>
          <xdr:row>0</xdr:row>
          <xdr:rowOff>9525</xdr:rowOff>
        </xdr:from>
        <xdr:to>
          <xdr:col>31</xdr:col>
          <xdr:colOff>9525</xdr:colOff>
          <xdr:row>2</xdr:row>
          <xdr:rowOff>9525</xdr:rowOff>
        </xdr:to>
        <xdr:sp macro="" textlink="">
          <xdr:nvSpPr>
            <xdr:cNvPr id="22546" name="Button 18" hidden="1">
              <a:extLst>
                <a:ext uri="{63B3BB69-23CF-44E3-9099-C40C66FF867C}">
                  <a14:compatExt spid="_x0000_s22546"/>
                </a:ext>
                <a:ext uri="{FF2B5EF4-FFF2-40B4-BE49-F238E27FC236}">
                  <a16:creationId xmlns:a16="http://schemas.microsoft.com/office/drawing/2014/main" id="{00000000-0008-0000-2700-0000125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5</xdr:row>
          <xdr:rowOff>209550</xdr:rowOff>
        </xdr:to>
        <xdr:sp macro="" textlink="">
          <xdr:nvSpPr>
            <xdr:cNvPr id="22547" name="Spinner 19" hidden="1">
              <a:extLst>
                <a:ext uri="{63B3BB69-23CF-44E3-9099-C40C66FF867C}">
                  <a14:compatExt spid="_x0000_s22547"/>
                </a:ext>
                <a:ext uri="{FF2B5EF4-FFF2-40B4-BE49-F238E27FC236}">
                  <a16:creationId xmlns:a16="http://schemas.microsoft.com/office/drawing/2014/main" id="{00000000-0008-0000-2700-0000135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31</xdr:col>
          <xdr:colOff>0</xdr:colOff>
          <xdr:row>3</xdr:row>
          <xdr:rowOff>47625</xdr:rowOff>
        </xdr:to>
        <xdr:sp macro="" textlink="">
          <xdr:nvSpPr>
            <xdr:cNvPr id="22550" name="Check Box 22" hidden="1">
              <a:extLst>
                <a:ext uri="{63B3BB69-23CF-44E3-9099-C40C66FF867C}">
                  <a14:compatExt spid="_x0000_s22550"/>
                </a:ext>
                <a:ext uri="{FF2B5EF4-FFF2-40B4-BE49-F238E27FC236}">
                  <a16:creationId xmlns:a16="http://schemas.microsoft.com/office/drawing/2014/main" id="{00000000-0008-0000-2700-00001658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xdr:from>
      <xdr:col>3</xdr:col>
      <xdr:colOff>195629</xdr:colOff>
      <xdr:row>2</xdr:row>
      <xdr:rowOff>0</xdr:rowOff>
    </xdr:from>
    <xdr:to>
      <xdr:col>7</xdr:col>
      <xdr:colOff>151668</xdr:colOff>
      <xdr:row>2</xdr:row>
      <xdr:rowOff>0</xdr:rowOff>
    </xdr:to>
    <xdr:cxnSp macro="">
      <xdr:nvCxnSpPr>
        <xdr:cNvPr id="2" name="Straight Connector 1">
          <a:extLst>
            <a:ext uri="{FF2B5EF4-FFF2-40B4-BE49-F238E27FC236}">
              <a16:creationId xmlns:a16="http://schemas.microsoft.com/office/drawing/2014/main" id="{00000000-0008-0000-2C00-000002000000}"/>
            </a:ext>
          </a:extLst>
        </xdr:cNvPr>
        <xdr:cNvCxnSpPr/>
      </xdr:nvCxnSpPr>
      <xdr:spPr>
        <a:xfrm>
          <a:off x="2757854" y="495300"/>
          <a:ext cx="11180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66675</xdr:colOff>
      <xdr:row>2</xdr:row>
      <xdr:rowOff>0</xdr:rowOff>
    </xdr:from>
    <xdr:to>
      <xdr:col>24</xdr:col>
      <xdr:colOff>161925</xdr:colOff>
      <xdr:row>2</xdr:row>
      <xdr:rowOff>0</xdr:rowOff>
    </xdr:to>
    <xdr:cxnSp macro="">
      <xdr:nvCxnSpPr>
        <xdr:cNvPr id="3" name="Straight Connector 2">
          <a:extLst>
            <a:ext uri="{FF2B5EF4-FFF2-40B4-BE49-F238E27FC236}">
              <a16:creationId xmlns:a16="http://schemas.microsoft.com/office/drawing/2014/main" id="{00000000-0008-0000-2C00-000003000000}"/>
            </a:ext>
          </a:extLst>
        </xdr:cNvPr>
        <xdr:cNvCxnSpPr/>
      </xdr:nvCxnSpPr>
      <xdr:spPr>
        <a:xfrm>
          <a:off x="6143625" y="495300"/>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4.xml><?xml version="1.0" encoding="utf-8"?>
<xdr:wsDr xmlns:xdr="http://schemas.openxmlformats.org/drawingml/2006/spreadsheetDrawing" xmlns:a="http://schemas.openxmlformats.org/drawingml/2006/main">
  <xdr:twoCellAnchor>
    <xdr:from>
      <xdr:col>3</xdr:col>
      <xdr:colOff>195629</xdr:colOff>
      <xdr:row>2</xdr:row>
      <xdr:rowOff>0</xdr:rowOff>
    </xdr:from>
    <xdr:to>
      <xdr:col>7</xdr:col>
      <xdr:colOff>151668</xdr:colOff>
      <xdr:row>2</xdr:row>
      <xdr:rowOff>0</xdr:rowOff>
    </xdr:to>
    <xdr:cxnSp macro="">
      <xdr:nvCxnSpPr>
        <xdr:cNvPr id="2" name="Straight Connector 1">
          <a:extLst>
            <a:ext uri="{FF2B5EF4-FFF2-40B4-BE49-F238E27FC236}">
              <a16:creationId xmlns:a16="http://schemas.microsoft.com/office/drawing/2014/main" id="{00000000-0008-0000-3000-000002000000}"/>
            </a:ext>
          </a:extLst>
        </xdr:cNvPr>
        <xdr:cNvCxnSpPr/>
      </xdr:nvCxnSpPr>
      <xdr:spPr>
        <a:xfrm>
          <a:off x="2757854" y="495300"/>
          <a:ext cx="11180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66675</xdr:colOff>
      <xdr:row>2</xdr:row>
      <xdr:rowOff>0</xdr:rowOff>
    </xdr:from>
    <xdr:to>
      <xdr:col>24</xdr:col>
      <xdr:colOff>161925</xdr:colOff>
      <xdr:row>2</xdr:row>
      <xdr:rowOff>0</xdr:rowOff>
    </xdr:to>
    <xdr:cxnSp macro="">
      <xdr:nvCxnSpPr>
        <xdr:cNvPr id="3" name="Straight Connector 2">
          <a:extLst>
            <a:ext uri="{FF2B5EF4-FFF2-40B4-BE49-F238E27FC236}">
              <a16:creationId xmlns:a16="http://schemas.microsoft.com/office/drawing/2014/main" id="{00000000-0008-0000-3000-000003000000}"/>
            </a:ext>
          </a:extLst>
        </xdr:cNvPr>
        <xdr:cNvCxnSpPr/>
      </xdr:nvCxnSpPr>
      <xdr:spPr>
        <a:xfrm>
          <a:off x="6143625" y="495300"/>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5.xml><?xml version="1.0" encoding="utf-8"?>
<xdr:wsDr xmlns:xdr="http://schemas.openxmlformats.org/drawingml/2006/spreadsheetDrawing" xmlns:a="http://schemas.openxmlformats.org/drawingml/2006/main">
  <xdr:twoCellAnchor>
    <xdr:from>
      <xdr:col>3</xdr:col>
      <xdr:colOff>195629</xdr:colOff>
      <xdr:row>2</xdr:row>
      <xdr:rowOff>0</xdr:rowOff>
    </xdr:from>
    <xdr:to>
      <xdr:col>7</xdr:col>
      <xdr:colOff>151668</xdr:colOff>
      <xdr:row>2</xdr:row>
      <xdr:rowOff>0</xdr:rowOff>
    </xdr:to>
    <xdr:cxnSp macro="">
      <xdr:nvCxnSpPr>
        <xdr:cNvPr id="2" name="Straight Connector 1">
          <a:extLst>
            <a:ext uri="{FF2B5EF4-FFF2-40B4-BE49-F238E27FC236}">
              <a16:creationId xmlns:a16="http://schemas.microsoft.com/office/drawing/2014/main" id="{00000000-0008-0000-3400-000002000000}"/>
            </a:ext>
          </a:extLst>
        </xdr:cNvPr>
        <xdr:cNvCxnSpPr/>
      </xdr:nvCxnSpPr>
      <xdr:spPr>
        <a:xfrm>
          <a:off x="2757854" y="495300"/>
          <a:ext cx="11180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66675</xdr:colOff>
      <xdr:row>2</xdr:row>
      <xdr:rowOff>0</xdr:rowOff>
    </xdr:from>
    <xdr:to>
      <xdr:col>24</xdr:col>
      <xdr:colOff>161925</xdr:colOff>
      <xdr:row>2</xdr:row>
      <xdr:rowOff>0</xdr:rowOff>
    </xdr:to>
    <xdr:cxnSp macro="">
      <xdr:nvCxnSpPr>
        <xdr:cNvPr id="3" name="Straight Connector 2">
          <a:extLst>
            <a:ext uri="{FF2B5EF4-FFF2-40B4-BE49-F238E27FC236}">
              <a16:creationId xmlns:a16="http://schemas.microsoft.com/office/drawing/2014/main" id="{00000000-0008-0000-3400-000003000000}"/>
            </a:ext>
          </a:extLst>
        </xdr:cNvPr>
        <xdr:cNvCxnSpPr/>
      </xdr:nvCxnSpPr>
      <xdr:spPr>
        <a:xfrm>
          <a:off x="6143625" y="495300"/>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6.xml><?xml version="1.0" encoding="utf-8"?>
<xdr:wsDr xmlns:xdr="http://schemas.openxmlformats.org/drawingml/2006/spreadsheetDrawing" xmlns:a="http://schemas.openxmlformats.org/drawingml/2006/main">
  <xdr:twoCellAnchor>
    <xdr:from>
      <xdr:col>3</xdr:col>
      <xdr:colOff>195629</xdr:colOff>
      <xdr:row>2</xdr:row>
      <xdr:rowOff>0</xdr:rowOff>
    </xdr:from>
    <xdr:to>
      <xdr:col>7</xdr:col>
      <xdr:colOff>151668</xdr:colOff>
      <xdr:row>2</xdr:row>
      <xdr:rowOff>0</xdr:rowOff>
    </xdr:to>
    <xdr:cxnSp macro="">
      <xdr:nvCxnSpPr>
        <xdr:cNvPr id="2" name="Straight Connector 1">
          <a:extLst>
            <a:ext uri="{FF2B5EF4-FFF2-40B4-BE49-F238E27FC236}">
              <a16:creationId xmlns:a16="http://schemas.microsoft.com/office/drawing/2014/main" id="{00000000-0008-0000-3700-000002000000}"/>
            </a:ext>
          </a:extLst>
        </xdr:cNvPr>
        <xdr:cNvCxnSpPr/>
      </xdr:nvCxnSpPr>
      <xdr:spPr>
        <a:xfrm>
          <a:off x="2757854" y="495300"/>
          <a:ext cx="11180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66675</xdr:colOff>
      <xdr:row>2</xdr:row>
      <xdr:rowOff>0</xdr:rowOff>
    </xdr:from>
    <xdr:to>
      <xdr:col>24</xdr:col>
      <xdr:colOff>161925</xdr:colOff>
      <xdr:row>2</xdr:row>
      <xdr:rowOff>0</xdr:rowOff>
    </xdr:to>
    <xdr:cxnSp macro="">
      <xdr:nvCxnSpPr>
        <xdr:cNvPr id="3" name="Straight Connector 2">
          <a:extLst>
            <a:ext uri="{FF2B5EF4-FFF2-40B4-BE49-F238E27FC236}">
              <a16:creationId xmlns:a16="http://schemas.microsoft.com/office/drawing/2014/main" id="{00000000-0008-0000-3700-000003000000}"/>
            </a:ext>
          </a:extLst>
        </xdr:cNvPr>
        <xdr:cNvCxnSpPr/>
      </xdr:nvCxnSpPr>
      <xdr:spPr>
        <a:xfrm>
          <a:off x="6143625" y="495300"/>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3</xdr:row>
          <xdr:rowOff>19050</xdr:rowOff>
        </xdr:from>
        <xdr:to>
          <xdr:col>1</xdr:col>
          <xdr:colOff>1171575</xdr:colOff>
          <xdr:row>3</xdr:row>
          <xdr:rowOff>266700</xdr:rowOff>
        </xdr:to>
        <xdr:sp macro="" textlink="">
          <xdr:nvSpPr>
            <xdr:cNvPr id="74753" name="Button 1" hidden="1">
              <a:extLst>
                <a:ext uri="{63B3BB69-23CF-44E3-9099-C40C66FF867C}">
                  <a14:compatExt spid="_x0000_s74753"/>
                </a:ext>
                <a:ext uri="{FF2B5EF4-FFF2-40B4-BE49-F238E27FC236}">
                  <a16:creationId xmlns:a16="http://schemas.microsoft.com/office/drawing/2014/main" id="{00000000-0008-0000-3800-0000012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1181100</xdr:colOff>
          <xdr:row>3</xdr:row>
          <xdr:rowOff>19050</xdr:rowOff>
        </xdr:from>
        <xdr:to>
          <xdr:col>2</xdr:col>
          <xdr:colOff>1000125</xdr:colOff>
          <xdr:row>3</xdr:row>
          <xdr:rowOff>266700</xdr:rowOff>
        </xdr:to>
        <xdr:sp macro="" textlink="">
          <xdr:nvSpPr>
            <xdr:cNvPr id="74754" name="Button 2" hidden="1">
              <a:extLst>
                <a:ext uri="{63B3BB69-23CF-44E3-9099-C40C66FF867C}">
                  <a14:compatExt spid="_x0000_s74754"/>
                </a:ext>
                <a:ext uri="{FF2B5EF4-FFF2-40B4-BE49-F238E27FC236}">
                  <a16:creationId xmlns:a16="http://schemas.microsoft.com/office/drawing/2014/main" id="{00000000-0008-0000-3800-0000022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19050</xdr:colOff>
          <xdr:row>0</xdr:row>
          <xdr:rowOff>9525</xdr:rowOff>
        </xdr:from>
        <xdr:to>
          <xdr:col>15</xdr:col>
          <xdr:colOff>323850</xdr:colOff>
          <xdr:row>4</xdr:row>
          <xdr:rowOff>9525</xdr:rowOff>
        </xdr:to>
        <xdr:sp macro="" textlink="">
          <xdr:nvSpPr>
            <xdr:cNvPr id="87050" name="Spinner 10" hidden="1">
              <a:extLst>
                <a:ext uri="{63B3BB69-23CF-44E3-9099-C40C66FF867C}">
                  <a14:compatExt spid="_x0000_s87050"/>
                </a:ext>
                <a:ext uri="{FF2B5EF4-FFF2-40B4-BE49-F238E27FC236}">
                  <a16:creationId xmlns:a16="http://schemas.microsoft.com/office/drawing/2014/main" id="{00000000-0008-0000-4300-00000A54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5</xdr:row>
          <xdr:rowOff>85725</xdr:rowOff>
        </xdr:from>
        <xdr:to>
          <xdr:col>17</xdr:col>
          <xdr:colOff>542925</xdr:colOff>
          <xdr:row>6</xdr:row>
          <xdr:rowOff>19050</xdr:rowOff>
        </xdr:to>
        <xdr:sp macro="" textlink="">
          <xdr:nvSpPr>
            <xdr:cNvPr id="87055" name="Check Box 15" hidden="1">
              <a:extLst>
                <a:ext uri="{63B3BB69-23CF-44E3-9099-C40C66FF867C}">
                  <a14:compatExt spid="_x0000_s87055"/>
                </a:ext>
                <a:ext uri="{FF2B5EF4-FFF2-40B4-BE49-F238E27FC236}">
                  <a16:creationId xmlns:a16="http://schemas.microsoft.com/office/drawing/2014/main" id="{00000000-0008-0000-4300-00000F540100}"/>
                </a:ext>
              </a:extLst>
            </xdr:cNvPr>
            <xdr:cNvSpPr/>
          </xdr:nvSpPr>
          <xdr:spPr bwMode="auto">
            <a:xfrm>
              <a:off x="0" y="0"/>
              <a:ext cx="0" cy="0"/>
            </a:xfrm>
            <a:prstGeom prst="rect">
              <a:avLst/>
            </a:prstGeom>
            <a:solidFill>
              <a:srgbClr val="FFFF00" mc:Ignorable="a14" a14:legacySpreadsheetColorIndex="13"/>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BỎ QUA KHÔNG IN NGÀY NÀY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3</xdr:row>
          <xdr:rowOff>19050</xdr:rowOff>
        </xdr:from>
        <xdr:to>
          <xdr:col>23</xdr:col>
          <xdr:colOff>76200</xdr:colOff>
          <xdr:row>3</xdr:row>
          <xdr:rowOff>228600</xdr:rowOff>
        </xdr:to>
        <xdr:sp macro="" textlink="">
          <xdr:nvSpPr>
            <xdr:cNvPr id="87060" name="Check Box 20" hidden="1">
              <a:extLst>
                <a:ext uri="{63B3BB69-23CF-44E3-9099-C40C66FF867C}">
                  <a14:compatExt spid="_x0000_s87060"/>
                </a:ext>
                <a:ext uri="{FF2B5EF4-FFF2-40B4-BE49-F238E27FC236}">
                  <a16:creationId xmlns:a16="http://schemas.microsoft.com/office/drawing/2014/main" id="{00000000-0008-0000-4300-0000145401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19050</xdr:colOff>
          <xdr:row>4</xdr:row>
          <xdr:rowOff>19050</xdr:rowOff>
        </xdr:from>
        <xdr:to>
          <xdr:col>0</xdr:col>
          <xdr:colOff>1524000</xdr:colOff>
          <xdr:row>5</xdr:row>
          <xdr:rowOff>19050</xdr:rowOff>
        </xdr:to>
        <xdr:sp macro="" textlink="">
          <xdr:nvSpPr>
            <xdr:cNvPr id="87052" name="Button 12" hidden="1">
              <a:extLst>
                <a:ext uri="{63B3BB69-23CF-44E3-9099-C40C66FF867C}">
                  <a14:compatExt spid="_x0000_s87052"/>
                </a:ext>
                <a:ext uri="{FF2B5EF4-FFF2-40B4-BE49-F238E27FC236}">
                  <a16:creationId xmlns:a16="http://schemas.microsoft.com/office/drawing/2014/main" id="{00000000-0008-0000-4300-00000C5401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5</xdr:row>
          <xdr:rowOff>19050</xdr:rowOff>
        </xdr:from>
        <xdr:to>
          <xdr:col>0</xdr:col>
          <xdr:colOff>1524000</xdr:colOff>
          <xdr:row>6</xdr:row>
          <xdr:rowOff>19050</xdr:rowOff>
        </xdr:to>
        <xdr:sp macro="" textlink="">
          <xdr:nvSpPr>
            <xdr:cNvPr id="87053" name="Button 13" hidden="1">
              <a:extLst>
                <a:ext uri="{63B3BB69-23CF-44E3-9099-C40C66FF867C}">
                  <a14:compatExt spid="_x0000_s87053"/>
                </a:ext>
                <a:ext uri="{FF2B5EF4-FFF2-40B4-BE49-F238E27FC236}">
                  <a16:creationId xmlns:a16="http://schemas.microsoft.com/office/drawing/2014/main" id="{00000000-0008-0000-4300-00000D5401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6</xdr:row>
          <xdr:rowOff>28575</xdr:rowOff>
        </xdr:from>
        <xdr:to>
          <xdr:col>0</xdr:col>
          <xdr:colOff>1524000</xdr:colOff>
          <xdr:row>7</xdr:row>
          <xdr:rowOff>28575</xdr:rowOff>
        </xdr:to>
        <xdr:sp macro="" textlink="">
          <xdr:nvSpPr>
            <xdr:cNvPr id="87054" name="Button 14" hidden="1">
              <a:extLst>
                <a:ext uri="{63B3BB69-23CF-44E3-9099-C40C66FF867C}">
                  <a14:compatExt spid="_x0000_s87054"/>
                </a:ext>
                <a:ext uri="{FF2B5EF4-FFF2-40B4-BE49-F238E27FC236}">
                  <a16:creationId xmlns:a16="http://schemas.microsoft.com/office/drawing/2014/main" id="{00000000-0008-0000-4300-00000E5401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giai đoạn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0</xdr:row>
          <xdr:rowOff>19050</xdr:rowOff>
        </xdr:from>
        <xdr:to>
          <xdr:col>1</xdr:col>
          <xdr:colOff>0</xdr:colOff>
          <xdr:row>1</xdr:row>
          <xdr:rowOff>142875</xdr:rowOff>
        </xdr:to>
        <xdr:sp macro="" textlink="">
          <xdr:nvSpPr>
            <xdr:cNvPr id="87057" name="Button 17" hidden="1">
              <a:extLst>
                <a:ext uri="{63B3BB69-23CF-44E3-9099-C40C66FF867C}">
                  <a14:compatExt spid="_x0000_s87057"/>
                </a:ext>
                <a:ext uri="{FF2B5EF4-FFF2-40B4-BE49-F238E27FC236}">
                  <a16:creationId xmlns:a16="http://schemas.microsoft.com/office/drawing/2014/main" id="{00000000-0008-0000-4300-0000115401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Cập nhật dữ liệu báo cáo</a:t>
              </a:r>
            </a:p>
            <a:p>
              <a:pPr algn="l" rtl="0">
                <a:defRPr sz="1000"/>
              </a:pPr>
              <a:r>
                <a:rPr lang="en-US" sz="1300" b="0" i="0" u="none" strike="noStrike" baseline="0">
                  <a:solidFill>
                    <a:srgbClr val="000000"/>
                  </a:solidFill>
                  <a:latin typeface="Times New Roman"/>
                  <a:cs typeface="Times New Roman"/>
                </a:rPr>
                <a:t> (Ctrl + Shift + 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2</xdr:row>
          <xdr:rowOff>200025</xdr:rowOff>
        </xdr:from>
        <xdr:to>
          <xdr:col>1</xdr:col>
          <xdr:colOff>0</xdr:colOff>
          <xdr:row>3</xdr:row>
          <xdr:rowOff>219075</xdr:rowOff>
        </xdr:to>
        <xdr:sp macro="" textlink="">
          <xdr:nvSpPr>
            <xdr:cNvPr id="87058" name="Button 18" hidden="1">
              <a:extLst>
                <a:ext uri="{63B3BB69-23CF-44E3-9099-C40C66FF867C}">
                  <a14:compatExt spid="_x0000_s87058"/>
                </a:ext>
                <a:ext uri="{FF2B5EF4-FFF2-40B4-BE49-F238E27FC236}">
                  <a16:creationId xmlns:a16="http://schemas.microsoft.com/office/drawing/2014/main" id="{00000000-0008-0000-4300-0000125401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Chèn ảnh (Ctrl + Shift + 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1</xdr:row>
          <xdr:rowOff>152400</xdr:rowOff>
        </xdr:from>
        <xdr:to>
          <xdr:col>1</xdr:col>
          <xdr:colOff>0</xdr:colOff>
          <xdr:row>2</xdr:row>
          <xdr:rowOff>200025</xdr:rowOff>
        </xdr:to>
        <xdr:sp macro="" textlink="">
          <xdr:nvSpPr>
            <xdr:cNvPr id="87059" name="Button 19" hidden="1">
              <a:extLst>
                <a:ext uri="{63B3BB69-23CF-44E3-9099-C40C66FF867C}">
                  <a14:compatExt spid="_x0000_s87059"/>
                </a:ext>
                <a:ext uri="{FF2B5EF4-FFF2-40B4-BE49-F238E27FC236}">
                  <a16:creationId xmlns:a16="http://schemas.microsoft.com/office/drawing/2014/main" id="{00000000-0008-0000-4300-0000135401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1" i="0" u="none" strike="noStrike" baseline="0">
                  <a:solidFill>
                    <a:srgbClr val="000000"/>
                  </a:solidFill>
                  <a:latin typeface="Times New Roman"/>
                  <a:cs typeface="Times New Roman"/>
                </a:rPr>
                <a:t> Cập nhật tất cả các ngày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19050</xdr:colOff>
          <xdr:row>6</xdr:row>
          <xdr:rowOff>57150</xdr:rowOff>
        </xdr:from>
        <xdr:to>
          <xdr:col>16</xdr:col>
          <xdr:colOff>600075</xdr:colOff>
          <xdr:row>7</xdr:row>
          <xdr:rowOff>57150</xdr:rowOff>
        </xdr:to>
        <xdr:sp macro="" textlink="">
          <xdr:nvSpPr>
            <xdr:cNvPr id="87063" name="Button 23" hidden="1">
              <a:extLst>
                <a:ext uri="{63B3BB69-23CF-44E3-9099-C40C66FF867C}">
                  <a14:compatExt spid="_x0000_s87063"/>
                </a:ext>
                <a:ext uri="{FF2B5EF4-FFF2-40B4-BE49-F238E27FC236}">
                  <a16:creationId xmlns:a16="http://schemas.microsoft.com/office/drawing/2014/main" id="{00000000-0008-0000-4300-0000175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IN ẤN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638175</xdr:colOff>
          <xdr:row>6</xdr:row>
          <xdr:rowOff>57150</xdr:rowOff>
        </xdr:from>
        <xdr:to>
          <xdr:col>17</xdr:col>
          <xdr:colOff>542925</xdr:colOff>
          <xdr:row>7</xdr:row>
          <xdr:rowOff>57150</xdr:rowOff>
        </xdr:to>
        <xdr:sp macro="" textlink="">
          <xdr:nvSpPr>
            <xdr:cNvPr id="87064" name="Button 24" hidden="1">
              <a:extLst>
                <a:ext uri="{63B3BB69-23CF-44E3-9099-C40C66FF867C}">
                  <a14:compatExt spid="_x0000_s87064"/>
                </a:ext>
                <a:ext uri="{FF2B5EF4-FFF2-40B4-BE49-F238E27FC236}">
                  <a16:creationId xmlns:a16="http://schemas.microsoft.com/office/drawing/2014/main" id="{00000000-0008-0000-4300-0000185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LƯU 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7</xdr:row>
          <xdr:rowOff>57150</xdr:rowOff>
        </xdr:from>
        <xdr:to>
          <xdr:col>0</xdr:col>
          <xdr:colOff>742950</xdr:colOff>
          <xdr:row>8</xdr:row>
          <xdr:rowOff>66675</xdr:rowOff>
        </xdr:to>
        <xdr:sp macro="" textlink="">
          <xdr:nvSpPr>
            <xdr:cNvPr id="87082" name="Button 42" hidden="1">
              <a:extLst>
                <a:ext uri="{63B3BB69-23CF-44E3-9099-C40C66FF867C}">
                  <a14:compatExt spid="_x0000_s87082"/>
                </a:ext>
                <a:ext uri="{FF2B5EF4-FFF2-40B4-BE49-F238E27FC236}">
                  <a16:creationId xmlns:a16="http://schemas.microsoft.com/office/drawing/2014/main" id="{00000000-0008-0000-4300-00002A5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Nhật ký</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762000</xdr:colOff>
          <xdr:row>7</xdr:row>
          <xdr:rowOff>57150</xdr:rowOff>
        </xdr:from>
        <xdr:to>
          <xdr:col>0</xdr:col>
          <xdr:colOff>1514475</xdr:colOff>
          <xdr:row>8</xdr:row>
          <xdr:rowOff>66675</xdr:rowOff>
        </xdr:to>
        <xdr:sp macro="" textlink="">
          <xdr:nvSpPr>
            <xdr:cNvPr id="87102" name="Button 62" hidden="1">
              <a:extLst>
                <a:ext uri="{63B3BB69-23CF-44E3-9099-C40C66FF867C}">
                  <a14:compatExt spid="_x0000_s87102"/>
                </a:ext>
                <a:ext uri="{FF2B5EF4-FFF2-40B4-BE49-F238E27FC236}">
                  <a16:creationId xmlns:a16="http://schemas.microsoft.com/office/drawing/2014/main" id="{00000000-0008-0000-4300-00003E5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ATLĐ</a:t>
              </a:r>
            </a:p>
          </xdr:txBody>
        </xdr:sp>
        <xdr:clientData fPrintsWithSheet="0"/>
      </xdr:twoCellAnchor>
    </mc:Choice>
    <mc:Fallback/>
  </mc:AlternateContent>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19050</xdr:colOff>
          <xdr:row>0</xdr:row>
          <xdr:rowOff>9525</xdr:rowOff>
        </xdr:from>
        <xdr:to>
          <xdr:col>15</xdr:col>
          <xdr:colOff>323850</xdr:colOff>
          <xdr:row>4</xdr:row>
          <xdr:rowOff>9525</xdr:rowOff>
        </xdr:to>
        <xdr:sp macro="" textlink="">
          <xdr:nvSpPr>
            <xdr:cNvPr id="265217" name="Spinner 1" hidden="1">
              <a:extLst>
                <a:ext uri="{63B3BB69-23CF-44E3-9099-C40C66FF867C}">
                  <a14:compatExt spid="_x0000_s265217"/>
                </a:ext>
                <a:ext uri="{FF2B5EF4-FFF2-40B4-BE49-F238E27FC236}">
                  <a16:creationId xmlns:a16="http://schemas.microsoft.com/office/drawing/2014/main" id="{00000000-0008-0000-4600-0000010C04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xdr:row>
          <xdr:rowOff>228600</xdr:rowOff>
        </xdr:from>
        <xdr:to>
          <xdr:col>17</xdr:col>
          <xdr:colOff>523875</xdr:colOff>
          <xdr:row>6</xdr:row>
          <xdr:rowOff>209550</xdr:rowOff>
        </xdr:to>
        <xdr:sp macro="" textlink="">
          <xdr:nvSpPr>
            <xdr:cNvPr id="265218" name="Check Box 2" hidden="1">
              <a:extLst>
                <a:ext uri="{63B3BB69-23CF-44E3-9099-C40C66FF867C}">
                  <a14:compatExt spid="_x0000_s265218"/>
                </a:ext>
                <a:ext uri="{FF2B5EF4-FFF2-40B4-BE49-F238E27FC236}">
                  <a16:creationId xmlns:a16="http://schemas.microsoft.com/office/drawing/2014/main" id="{00000000-0008-0000-4600-0000020C0400}"/>
                </a:ext>
              </a:extLst>
            </xdr:cNvPr>
            <xdr:cNvSpPr/>
          </xdr:nvSpPr>
          <xdr:spPr bwMode="auto">
            <a:xfrm>
              <a:off x="0" y="0"/>
              <a:ext cx="0" cy="0"/>
            </a:xfrm>
            <a:prstGeom prst="rect">
              <a:avLst/>
            </a:prstGeom>
            <a:solidFill>
              <a:srgbClr val="FFFF00" mc:Ignorable="a14" a14:legacySpreadsheetColorIndex="13"/>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BỎ QUA KHÔNG IN NGÀY NÀY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xdr:row>
          <xdr:rowOff>19050</xdr:rowOff>
        </xdr:from>
        <xdr:to>
          <xdr:col>23</xdr:col>
          <xdr:colOff>57150</xdr:colOff>
          <xdr:row>3</xdr:row>
          <xdr:rowOff>228600</xdr:rowOff>
        </xdr:to>
        <xdr:sp macro="" textlink="">
          <xdr:nvSpPr>
            <xdr:cNvPr id="265219" name="Check Box 3" hidden="1">
              <a:extLst>
                <a:ext uri="{63B3BB69-23CF-44E3-9099-C40C66FF867C}">
                  <a14:compatExt spid="_x0000_s265219"/>
                </a:ext>
                <a:ext uri="{FF2B5EF4-FFF2-40B4-BE49-F238E27FC236}">
                  <a16:creationId xmlns:a16="http://schemas.microsoft.com/office/drawing/2014/main" id="{00000000-0008-0000-4600-0000030C04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19050</xdr:colOff>
          <xdr:row>4</xdr:row>
          <xdr:rowOff>47625</xdr:rowOff>
        </xdr:from>
        <xdr:to>
          <xdr:col>0</xdr:col>
          <xdr:colOff>1524000</xdr:colOff>
          <xdr:row>5</xdr:row>
          <xdr:rowOff>190500</xdr:rowOff>
        </xdr:to>
        <xdr:sp macro="" textlink="">
          <xdr:nvSpPr>
            <xdr:cNvPr id="265269" name="Button 53" hidden="1">
              <a:extLst>
                <a:ext uri="{63B3BB69-23CF-44E3-9099-C40C66FF867C}">
                  <a14:compatExt spid="_x0000_s265269"/>
                </a:ext>
                <a:ext uri="{FF2B5EF4-FFF2-40B4-BE49-F238E27FC236}">
                  <a16:creationId xmlns:a16="http://schemas.microsoft.com/office/drawing/2014/main" id="{00000000-0008-0000-4600-0000350C04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6</xdr:row>
          <xdr:rowOff>0</xdr:rowOff>
        </xdr:from>
        <xdr:to>
          <xdr:col>0</xdr:col>
          <xdr:colOff>1524000</xdr:colOff>
          <xdr:row>7</xdr:row>
          <xdr:rowOff>0</xdr:rowOff>
        </xdr:to>
        <xdr:sp macro="" textlink="">
          <xdr:nvSpPr>
            <xdr:cNvPr id="265270" name="Button 54" hidden="1">
              <a:extLst>
                <a:ext uri="{63B3BB69-23CF-44E3-9099-C40C66FF867C}">
                  <a14:compatExt spid="_x0000_s265270"/>
                </a:ext>
                <a:ext uri="{FF2B5EF4-FFF2-40B4-BE49-F238E27FC236}">
                  <a16:creationId xmlns:a16="http://schemas.microsoft.com/office/drawing/2014/main" id="{00000000-0008-0000-4600-0000360C04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7</xdr:row>
          <xdr:rowOff>9525</xdr:rowOff>
        </xdr:from>
        <xdr:to>
          <xdr:col>0</xdr:col>
          <xdr:colOff>1524000</xdr:colOff>
          <xdr:row>8</xdr:row>
          <xdr:rowOff>0</xdr:rowOff>
        </xdr:to>
        <xdr:sp macro="" textlink="">
          <xdr:nvSpPr>
            <xdr:cNvPr id="265271" name="Button 55" hidden="1">
              <a:extLst>
                <a:ext uri="{63B3BB69-23CF-44E3-9099-C40C66FF867C}">
                  <a14:compatExt spid="_x0000_s265271"/>
                </a:ext>
                <a:ext uri="{FF2B5EF4-FFF2-40B4-BE49-F238E27FC236}">
                  <a16:creationId xmlns:a16="http://schemas.microsoft.com/office/drawing/2014/main" id="{00000000-0008-0000-4600-0000370C04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giai đoạn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0</xdr:colOff>
          <xdr:row>7</xdr:row>
          <xdr:rowOff>0</xdr:rowOff>
        </xdr:from>
        <xdr:to>
          <xdr:col>16</xdr:col>
          <xdr:colOff>590550</xdr:colOff>
          <xdr:row>8</xdr:row>
          <xdr:rowOff>0</xdr:rowOff>
        </xdr:to>
        <xdr:sp macro="" textlink="">
          <xdr:nvSpPr>
            <xdr:cNvPr id="265274" name="Button 58" hidden="1">
              <a:extLst>
                <a:ext uri="{63B3BB69-23CF-44E3-9099-C40C66FF867C}">
                  <a14:compatExt spid="_x0000_s265274"/>
                </a:ext>
                <a:ext uri="{FF2B5EF4-FFF2-40B4-BE49-F238E27FC236}">
                  <a16:creationId xmlns:a16="http://schemas.microsoft.com/office/drawing/2014/main" id="{00000000-0008-0000-4600-00003A0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IN ẤN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628650</xdr:colOff>
          <xdr:row>7</xdr:row>
          <xdr:rowOff>0</xdr:rowOff>
        </xdr:from>
        <xdr:to>
          <xdr:col>17</xdr:col>
          <xdr:colOff>523875</xdr:colOff>
          <xdr:row>8</xdr:row>
          <xdr:rowOff>0</xdr:rowOff>
        </xdr:to>
        <xdr:sp macro="" textlink="">
          <xdr:nvSpPr>
            <xdr:cNvPr id="265275" name="Button 59" hidden="1">
              <a:extLst>
                <a:ext uri="{63B3BB69-23CF-44E3-9099-C40C66FF867C}">
                  <a14:compatExt spid="_x0000_s265275"/>
                </a:ext>
                <a:ext uri="{FF2B5EF4-FFF2-40B4-BE49-F238E27FC236}">
                  <a16:creationId xmlns:a16="http://schemas.microsoft.com/office/drawing/2014/main" id="{00000000-0008-0000-4600-00003B0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LƯU 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0</xdr:row>
          <xdr:rowOff>19050</xdr:rowOff>
        </xdr:from>
        <xdr:to>
          <xdr:col>1</xdr:col>
          <xdr:colOff>0</xdr:colOff>
          <xdr:row>1</xdr:row>
          <xdr:rowOff>152400</xdr:rowOff>
        </xdr:to>
        <xdr:sp macro="" textlink="">
          <xdr:nvSpPr>
            <xdr:cNvPr id="265276" name="Button 60" hidden="1">
              <a:extLst>
                <a:ext uri="{63B3BB69-23CF-44E3-9099-C40C66FF867C}">
                  <a14:compatExt spid="_x0000_s265276"/>
                </a:ext>
                <a:ext uri="{FF2B5EF4-FFF2-40B4-BE49-F238E27FC236}">
                  <a16:creationId xmlns:a16="http://schemas.microsoft.com/office/drawing/2014/main" id="{00000000-0008-0000-4600-00003C0C04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Cập nhật dữ liệu ATLĐ</a:t>
              </a:r>
            </a:p>
            <a:p>
              <a:pPr algn="l" rtl="0">
                <a:defRPr sz="1000"/>
              </a:pPr>
              <a:r>
                <a:rPr lang="en-US" sz="1300" b="0" i="0" u="none" strike="noStrike" baseline="0">
                  <a:solidFill>
                    <a:srgbClr val="000000"/>
                  </a:solidFill>
                  <a:latin typeface="Times New Roman"/>
                  <a:cs typeface="Times New Roman"/>
                </a:rPr>
                <a:t> (Ctrl + Shift + 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2</xdr:row>
          <xdr:rowOff>209550</xdr:rowOff>
        </xdr:from>
        <xdr:to>
          <xdr:col>1</xdr:col>
          <xdr:colOff>0</xdr:colOff>
          <xdr:row>3</xdr:row>
          <xdr:rowOff>228600</xdr:rowOff>
        </xdr:to>
        <xdr:sp macro="" textlink="">
          <xdr:nvSpPr>
            <xdr:cNvPr id="265277" name="Button 61" hidden="1">
              <a:extLst>
                <a:ext uri="{63B3BB69-23CF-44E3-9099-C40C66FF867C}">
                  <a14:compatExt spid="_x0000_s265277"/>
                </a:ext>
                <a:ext uri="{FF2B5EF4-FFF2-40B4-BE49-F238E27FC236}">
                  <a16:creationId xmlns:a16="http://schemas.microsoft.com/office/drawing/2014/main" id="{00000000-0008-0000-4600-00003D0C04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Chèn ảnh (Ctrl + Shift + 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1</xdr:row>
          <xdr:rowOff>161925</xdr:rowOff>
        </xdr:from>
        <xdr:to>
          <xdr:col>1</xdr:col>
          <xdr:colOff>0</xdr:colOff>
          <xdr:row>2</xdr:row>
          <xdr:rowOff>209550</xdr:rowOff>
        </xdr:to>
        <xdr:sp macro="" textlink="">
          <xdr:nvSpPr>
            <xdr:cNvPr id="265278" name="Button 62" hidden="1">
              <a:extLst>
                <a:ext uri="{63B3BB69-23CF-44E3-9099-C40C66FF867C}">
                  <a14:compatExt spid="_x0000_s265278"/>
                </a:ext>
                <a:ext uri="{FF2B5EF4-FFF2-40B4-BE49-F238E27FC236}">
                  <a16:creationId xmlns:a16="http://schemas.microsoft.com/office/drawing/2014/main" id="{00000000-0008-0000-4600-00003E0C04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1" i="0" u="none" strike="noStrike" baseline="0">
                  <a:solidFill>
                    <a:srgbClr val="000000"/>
                  </a:solidFill>
                  <a:latin typeface="Times New Roman"/>
                  <a:cs typeface="Times New Roman"/>
                </a:rPr>
                <a:t> Cập nhật tất cả các ngày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695325</xdr:colOff>
          <xdr:row>8</xdr:row>
          <xdr:rowOff>28575</xdr:rowOff>
        </xdr:from>
        <xdr:to>
          <xdr:col>0</xdr:col>
          <xdr:colOff>1524000</xdr:colOff>
          <xdr:row>9</xdr:row>
          <xdr:rowOff>47625</xdr:rowOff>
        </xdr:to>
        <xdr:sp macro="" textlink="">
          <xdr:nvSpPr>
            <xdr:cNvPr id="265281" name="Button 65" hidden="1">
              <a:extLst>
                <a:ext uri="{63B3BB69-23CF-44E3-9099-C40C66FF867C}">
                  <a14:compatExt spid="_x0000_s265281"/>
                </a:ext>
                <a:ext uri="{FF2B5EF4-FFF2-40B4-BE49-F238E27FC236}">
                  <a16:creationId xmlns:a16="http://schemas.microsoft.com/office/drawing/2014/main" id="{00000000-0008-0000-4600-0000410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Báo cáo ngày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8</xdr:row>
          <xdr:rowOff>28575</xdr:rowOff>
        </xdr:from>
        <xdr:to>
          <xdr:col>0</xdr:col>
          <xdr:colOff>657225</xdr:colOff>
          <xdr:row>9</xdr:row>
          <xdr:rowOff>47625</xdr:rowOff>
        </xdr:to>
        <xdr:sp macro="" textlink="">
          <xdr:nvSpPr>
            <xdr:cNvPr id="265282" name="Button 66" hidden="1">
              <a:extLst>
                <a:ext uri="{63B3BB69-23CF-44E3-9099-C40C66FF867C}">
                  <a14:compatExt spid="_x0000_s265282"/>
                </a:ext>
                <a:ext uri="{FF2B5EF4-FFF2-40B4-BE49-F238E27FC236}">
                  <a16:creationId xmlns:a16="http://schemas.microsoft.com/office/drawing/2014/main" id="{00000000-0008-0000-4600-0000420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Nhật ký</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3.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omments" Target="../comments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13" Type="http://schemas.openxmlformats.org/officeDocument/2006/relationships/hyperlink" Target="https://giaxaydung.vn/threads/.101777/" TargetMode="External"/><Relationship Id="rId18" Type="http://schemas.openxmlformats.org/officeDocument/2006/relationships/hyperlink" Target="https://qlcl.gxd.vn/van-ban/qlda/nghi-dinh-15-2021-qlda.html" TargetMode="External"/><Relationship Id="rId26" Type="http://schemas.openxmlformats.org/officeDocument/2006/relationships/hyperlink" Target="https://qlcl.gxd.vn/" TargetMode="External"/><Relationship Id="rId39" Type="http://schemas.openxmlformats.org/officeDocument/2006/relationships/hyperlink" Target="https://qlcl.gxd.vn/van-ban/hop-dong/nghi-dinh-50-2021-hop-dong-xay-dung.html" TargetMode="External"/><Relationship Id="rId21" Type="http://schemas.openxmlformats.org/officeDocument/2006/relationships/hyperlink" Target="https://qlcl.gxd.vn/van-ban/chat-luong/nghi-dinh-06-2021-qlcl.html" TargetMode="External"/><Relationship Id="rId34" Type="http://schemas.openxmlformats.org/officeDocument/2006/relationships/hyperlink" Target="https://qlcl.gxd.vn/van-ban/chat-luong/nghi-dinh-06-2021-qlcl.html" TargetMode="External"/><Relationship Id="rId42" Type="http://schemas.openxmlformats.org/officeDocument/2006/relationships/hyperlink" Target="https://qlda.gxd.vn/van-ban/qlda/nghi-dinh-21-2020-xu-phat-vi-pham.html" TargetMode="External"/><Relationship Id="rId47" Type="http://schemas.openxmlformats.org/officeDocument/2006/relationships/hyperlink" Target="https://qlda.gxd.vn/van-ban/hop-dong/thong-tu-09-2016-TT-BXD-mau-hop-dong-thi-cong-xay-dung.html" TargetMode="External"/><Relationship Id="rId50" Type="http://schemas.openxmlformats.org/officeDocument/2006/relationships/printerSettings" Target="../printerSettings/printerSettings4.bin"/><Relationship Id="rId7" Type="http://schemas.openxmlformats.org/officeDocument/2006/relationships/hyperlink" Target="https://qlcl.gxd.vn/van-ban/chat-luong/nghi-dinh-06-2021-qlcl.html" TargetMode="External"/><Relationship Id="rId2" Type="http://schemas.openxmlformats.org/officeDocument/2006/relationships/hyperlink" Target="https://qlcl.gxd.vn/van-ban/luat/luat-xay-dung-50-ghep-62.html" TargetMode="External"/><Relationship Id="rId16" Type="http://schemas.openxmlformats.org/officeDocument/2006/relationships/hyperlink" Target="https://qlcl.gxd.vn/van-ban/luat/luat-xay-dung-50-ghep-62.html" TargetMode="External"/><Relationship Id="rId29" Type="http://schemas.openxmlformats.org/officeDocument/2006/relationships/hyperlink" Target="https://qlcl.gxd.vn/van-ban/chat-luong/nghi-dinh-06-2021-qlcl.html" TargetMode="External"/><Relationship Id="rId11" Type="http://schemas.openxmlformats.org/officeDocument/2006/relationships/hyperlink" Target="https://giaxaydung.vn/threads/.101782/" TargetMode="External"/><Relationship Id="rId24" Type="http://schemas.openxmlformats.org/officeDocument/2006/relationships/hyperlink" Target="https://qlda.gxd.vn/van-ban/luat/luat-xay-dung-62-2020.html" TargetMode="External"/><Relationship Id="rId32" Type="http://schemas.openxmlformats.org/officeDocument/2006/relationships/hyperlink" Target="https://qlcl.gxd.vn/van-ban/luat/luat-xay-dung-50-ghep-62.html" TargetMode="External"/><Relationship Id="rId37" Type="http://schemas.openxmlformats.org/officeDocument/2006/relationships/hyperlink" Target="https://qlcl.gxd.vn/van-ban/hop-dong/nghi-dinh-37-2015-hop-dong-xay-dung.html" TargetMode="External"/><Relationship Id="rId40" Type="http://schemas.openxmlformats.org/officeDocument/2006/relationships/hyperlink" Target="https://qlcl.gxd.vn/van-ban/hop-dong/nghi-dinh-50-2021-hop-dong-xay-dung.html" TargetMode="External"/><Relationship Id="rId45" Type="http://schemas.openxmlformats.org/officeDocument/2006/relationships/hyperlink" Target="https://qlcl.gxd.vn/van-ban/chat-luong/thong-tu-10-2021-TT-BXD.html" TargetMode="External"/><Relationship Id="rId5" Type="http://schemas.openxmlformats.org/officeDocument/2006/relationships/hyperlink" Target="https://qlcl.gxd.vn/van-ban/chat-luong/nghi-dinh-06-2021-qlcl.html" TargetMode="External"/><Relationship Id="rId15" Type="http://schemas.openxmlformats.org/officeDocument/2006/relationships/hyperlink" Target="https://giaxaydung.vn/threads/.101778/" TargetMode="External"/><Relationship Id="rId23" Type="http://schemas.openxmlformats.org/officeDocument/2006/relationships/hyperlink" Target="https://qlda.gxd.vn/van-ban/qlda/nghi-dinh-139-2017-xu-phat-vi-pham.html" TargetMode="External"/><Relationship Id="rId28" Type="http://schemas.openxmlformats.org/officeDocument/2006/relationships/hyperlink" Target="https://qlcl.gxd.vn/van-ban/chat-luong/nghi-dinh-06-2021-qlcl.html" TargetMode="External"/><Relationship Id="rId36" Type="http://schemas.openxmlformats.org/officeDocument/2006/relationships/hyperlink" Target="https://qlcl.gxd.vn/van-ban/chi-phi/nghi-dinh-10-2021-qlcp.html" TargetMode="External"/><Relationship Id="rId49" Type="http://schemas.openxmlformats.org/officeDocument/2006/relationships/hyperlink" Target="https://qlcl.gxd.vn/van-ban/chat-luong/nghi-dinh-62-2016.html" TargetMode="External"/><Relationship Id="rId10" Type="http://schemas.openxmlformats.org/officeDocument/2006/relationships/hyperlink" Target="https://qlcl.gxd.vn/van-ban/chat-luong/nghi-dinh-06-2021-qlcl.html" TargetMode="External"/><Relationship Id="rId19" Type="http://schemas.openxmlformats.org/officeDocument/2006/relationships/hyperlink" Target="https://qlcl.gxd.vn/van-ban/chi-phi/nghi-dinh-10-2021-qlcp.html" TargetMode="External"/><Relationship Id="rId31" Type="http://schemas.openxmlformats.org/officeDocument/2006/relationships/hyperlink" Target="https://qlcl.gxd.vn/van-ban/chat-luong/nghi-dinh-06-2021-qlcl.html" TargetMode="External"/><Relationship Id="rId44" Type="http://schemas.openxmlformats.org/officeDocument/2006/relationships/hyperlink" Target="https://qlcl.gxd.vn/van-ban/chat-luong/thong-tu-06-2021-TT-BXD.html" TargetMode="External"/><Relationship Id="rId4" Type="http://schemas.openxmlformats.org/officeDocument/2006/relationships/hyperlink" Target="https://qlcl.gxd.vn/van-ban/chat-luong/nghi-dinh-06-2021-qlcl.html" TargetMode="External"/><Relationship Id="rId9" Type="http://schemas.openxmlformats.org/officeDocument/2006/relationships/hyperlink" Target="https://qlcl.gxd.vn/van-ban/luat/luat-xay-dung-50-ghep-62.html" TargetMode="External"/><Relationship Id="rId14" Type="http://schemas.openxmlformats.org/officeDocument/2006/relationships/hyperlink" Target="https://giaxaydung.vn/threads/.101779/" TargetMode="External"/><Relationship Id="rId22" Type="http://schemas.openxmlformats.org/officeDocument/2006/relationships/hyperlink" Target="https://qlcl.gxd.vn/van-ban/chat-luong/thong-tu-06-2021-TT-BXD.html" TargetMode="External"/><Relationship Id="rId27" Type="http://schemas.openxmlformats.org/officeDocument/2006/relationships/hyperlink" Target="https://qlcl.gxd.vn/van-ban/chat-luong/nghi-dinh-06-2021-qlcl.html" TargetMode="External"/><Relationship Id="rId30" Type="http://schemas.openxmlformats.org/officeDocument/2006/relationships/hyperlink" Target="https://qlcl.gxd.vn/van-ban/chat-luong/nghi-dinh-06-2021-qlcl.html" TargetMode="External"/><Relationship Id="rId35" Type="http://schemas.openxmlformats.org/officeDocument/2006/relationships/hyperlink" Target="https://qlcl.gxd.vn/van-ban/qlda/nghi-dinh-15-2021-qlda.html" TargetMode="External"/><Relationship Id="rId43" Type="http://schemas.openxmlformats.org/officeDocument/2006/relationships/hyperlink" Target="https://qlda.gxd.vn/van-ban/qlda/nghi-dinh-139-2017-xu-phat-vi-pham.html" TargetMode="External"/><Relationship Id="rId48" Type="http://schemas.openxmlformats.org/officeDocument/2006/relationships/hyperlink" Target="https://qlcl.gxd.vn/van-ban/chat-luong/nghi-dinh-62-2016.html" TargetMode="External"/><Relationship Id="rId8" Type="http://schemas.openxmlformats.org/officeDocument/2006/relationships/hyperlink" Target="https://qlcl.gxd.vn/van-ban/luat/luat-xay-dung-50-ghep-62.html" TargetMode="External"/><Relationship Id="rId3" Type="http://schemas.openxmlformats.org/officeDocument/2006/relationships/hyperlink" Target="https://qlcl.gxd.vn/van-ban/chat-luong/nghi-dinh-06-2021-qlcl.html" TargetMode="External"/><Relationship Id="rId12" Type="http://schemas.openxmlformats.org/officeDocument/2006/relationships/hyperlink" Target="https://giaxaydung.vn/threads/.101781/" TargetMode="External"/><Relationship Id="rId17" Type="http://schemas.openxmlformats.org/officeDocument/2006/relationships/hyperlink" Target="https://qlcl.gxd.vn/van-ban/chat-luong/nghi-dinh-06-2021-qlcl.html" TargetMode="External"/><Relationship Id="rId25" Type="http://schemas.openxmlformats.org/officeDocument/2006/relationships/hyperlink" Target="http://qlda.gxd.vn/vanban/danh-muc-van-ban.html" TargetMode="External"/><Relationship Id="rId33" Type="http://schemas.openxmlformats.org/officeDocument/2006/relationships/hyperlink" Target="https://qlda.gxd.vn/van-ban/luat/luat-xay-dung-62-2020.html" TargetMode="External"/><Relationship Id="rId38" Type="http://schemas.openxmlformats.org/officeDocument/2006/relationships/hyperlink" Target="https://qlda.gxd.vn/van-ban/hop-dong/nghi-dinh-50-ghep-37-hop-dong-xay-dung.html" TargetMode="External"/><Relationship Id="rId46" Type="http://schemas.openxmlformats.org/officeDocument/2006/relationships/hyperlink" Target="https://qlcl.gxd.vn/van-ban/chat-luong/thong-tu-10-2021-TT-BXD.html" TargetMode="External"/><Relationship Id="rId20" Type="http://schemas.openxmlformats.org/officeDocument/2006/relationships/hyperlink" Target="https://giaxaydung.vn/threads/.101784/" TargetMode="External"/><Relationship Id="rId41" Type="http://schemas.openxmlformats.org/officeDocument/2006/relationships/hyperlink" Target="https://qlda.gxd.vn/van-ban/qlda/nghi-dinh-21-2020-xu-phat-vi-pham.html" TargetMode="External"/><Relationship Id="rId1" Type="http://schemas.openxmlformats.org/officeDocument/2006/relationships/hyperlink" Target="https://qlcl.gxd.vn/van-ban/luat/luat-xay-dung-50-ghep-62.html" TargetMode="External"/><Relationship Id="rId6" Type="http://schemas.openxmlformats.org/officeDocument/2006/relationships/hyperlink" Target="https://qlcl.gxd.vn/van-ban/luat/luat-xay-dung-50-ghep-62.html" TargetMode="Externa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omments" Target="../comments4.xml"/><Relationship Id="rId2" Type="http://schemas.openxmlformats.org/officeDocument/2006/relationships/drawing" Target="../drawings/drawing2.xml"/><Relationship Id="rId1" Type="http://schemas.openxmlformats.org/officeDocument/2006/relationships/printerSettings" Target="../printerSettings/printerSettings5.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8" Type="http://schemas.openxmlformats.org/officeDocument/2006/relationships/comments" Target="../comments6.xml"/><Relationship Id="rId3" Type="http://schemas.openxmlformats.org/officeDocument/2006/relationships/vmlDrawing" Target="../drawings/vmlDrawing6.vml"/><Relationship Id="rId7" Type="http://schemas.openxmlformats.org/officeDocument/2006/relationships/ctrlProp" Target="../ctrlProps/ctrlProp14.xml"/><Relationship Id="rId2" Type="http://schemas.openxmlformats.org/officeDocument/2006/relationships/drawing" Target="../drawings/drawing3.xml"/><Relationship Id="rId1" Type="http://schemas.openxmlformats.org/officeDocument/2006/relationships/printerSettings" Target="../printerSettings/printerSettings6.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8.xml.rels><?xml version="1.0" encoding="UTF-8" standalone="yes"?>
<Relationships xmlns="http://schemas.openxmlformats.org/package/2006/relationships"><Relationship Id="rId8" Type="http://schemas.openxmlformats.org/officeDocument/2006/relationships/comments" Target="../comments7.xml"/><Relationship Id="rId3" Type="http://schemas.openxmlformats.org/officeDocument/2006/relationships/vmlDrawing" Target="../drawings/vmlDrawing7.vml"/><Relationship Id="rId7" Type="http://schemas.openxmlformats.org/officeDocument/2006/relationships/ctrlProp" Target="../ctrlProps/ctrlProp18.xml"/><Relationship Id="rId2" Type="http://schemas.openxmlformats.org/officeDocument/2006/relationships/drawing" Target="../drawings/drawing4.xml"/><Relationship Id="rId1" Type="http://schemas.openxmlformats.org/officeDocument/2006/relationships/printerSettings" Target="../printerSettings/printerSettings7.bin"/><Relationship Id="rId6" Type="http://schemas.openxmlformats.org/officeDocument/2006/relationships/ctrlProp" Target="../ctrlProps/ctrlProp17.xml"/><Relationship Id="rId5" Type="http://schemas.openxmlformats.org/officeDocument/2006/relationships/ctrlProp" Target="../ctrlProps/ctrlProp16.xml"/><Relationship Id="rId4" Type="http://schemas.openxmlformats.org/officeDocument/2006/relationships/ctrlProp" Target="../ctrlProps/ctrlProp1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22.xml"/><Relationship Id="rId2" Type="http://schemas.openxmlformats.org/officeDocument/2006/relationships/drawing" Target="../drawings/drawing5.xml"/><Relationship Id="rId1" Type="http://schemas.openxmlformats.org/officeDocument/2006/relationships/printerSettings" Target="../printerSettings/printerSettings8.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0.xml.rels><?xml version="1.0" encoding="UTF-8" standalone="yes"?>
<Relationships xmlns="http://schemas.openxmlformats.org/package/2006/relationships"><Relationship Id="rId8" Type="http://schemas.openxmlformats.org/officeDocument/2006/relationships/comments" Target="../comments8.xml"/><Relationship Id="rId3" Type="http://schemas.openxmlformats.org/officeDocument/2006/relationships/vmlDrawing" Target="../drawings/vmlDrawing9.vml"/><Relationship Id="rId7" Type="http://schemas.openxmlformats.org/officeDocument/2006/relationships/ctrlProp" Target="../ctrlProps/ctrlProp26.xml"/><Relationship Id="rId2" Type="http://schemas.openxmlformats.org/officeDocument/2006/relationships/drawing" Target="../drawings/drawing6.xml"/><Relationship Id="rId1" Type="http://schemas.openxmlformats.org/officeDocument/2006/relationships/printerSettings" Target="../printerSettings/printerSettings9.bin"/><Relationship Id="rId6" Type="http://schemas.openxmlformats.org/officeDocument/2006/relationships/ctrlProp" Target="../ctrlProps/ctrlProp25.xml"/><Relationship Id="rId5" Type="http://schemas.openxmlformats.org/officeDocument/2006/relationships/ctrlProp" Target="../ctrlProps/ctrlProp24.xml"/><Relationship Id="rId4" Type="http://schemas.openxmlformats.org/officeDocument/2006/relationships/ctrlProp" Target="../ctrlProps/ctrlProp23.xml"/></Relationships>
</file>

<file path=xl/worksheets/_rels/sheet11.xml.rels><?xml version="1.0" encoding="UTF-8" standalone="yes"?>
<Relationships xmlns="http://schemas.openxmlformats.org/package/2006/relationships"><Relationship Id="rId8" Type="http://schemas.openxmlformats.org/officeDocument/2006/relationships/comments" Target="../comments9.xml"/><Relationship Id="rId3" Type="http://schemas.openxmlformats.org/officeDocument/2006/relationships/vmlDrawing" Target="../drawings/vmlDrawing10.vml"/><Relationship Id="rId7" Type="http://schemas.openxmlformats.org/officeDocument/2006/relationships/ctrlProp" Target="../ctrlProps/ctrlProp30.xml"/><Relationship Id="rId2" Type="http://schemas.openxmlformats.org/officeDocument/2006/relationships/drawing" Target="../drawings/drawing7.xml"/><Relationship Id="rId1" Type="http://schemas.openxmlformats.org/officeDocument/2006/relationships/printerSettings" Target="../printerSettings/printerSettings10.bin"/><Relationship Id="rId6" Type="http://schemas.openxmlformats.org/officeDocument/2006/relationships/ctrlProp" Target="../ctrlProps/ctrlProp29.xml"/><Relationship Id="rId5" Type="http://schemas.openxmlformats.org/officeDocument/2006/relationships/ctrlProp" Target="../ctrlProps/ctrlProp28.xml"/><Relationship Id="rId4" Type="http://schemas.openxmlformats.org/officeDocument/2006/relationships/ctrlProp" Target="../ctrlProps/ctrlProp27.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31.xml"/><Relationship Id="rId2" Type="http://schemas.openxmlformats.org/officeDocument/2006/relationships/vmlDrawing" Target="../drawings/vmlDrawing11.vml"/><Relationship Id="rId1" Type="http://schemas.openxmlformats.org/officeDocument/2006/relationships/drawing" Target="../drawings/drawing8.xml"/><Relationship Id="rId5" Type="http://schemas.openxmlformats.org/officeDocument/2006/relationships/ctrlProp" Target="../ctrlProps/ctrlProp33.xml"/><Relationship Id="rId4" Type="http://schemas.openxmlformats.org/officeDocument/2006/relationships/ctrlProp" Target="../ctrlProps/ctrlProp32.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38.xml"/><Relationship Id="rId13" Type="http://schemas.openxmlformats.org/officeDocument/2006/relationships/ctrlProp" Target="../ctrlProps/ctrlProp43.xml"/><Relationship Id="rId18" Type="http://schemas.openxmlformats.org/officeDocument/2006/relationships/comments" Target="../comments10.xml"/><Relationship Id="rId3" Type="http://schemas.openxmlformats.org/officeDocument/2006/relationships/vmlDrawing" Target="../drawings/vmlDrawing12.vml"/><Relationship Id="rId7" Type="http://schemas.openxmlformats.org/officeDocument/2006/relationships/ctrlProp" Target="../ctrlProps/ctrlProp37.xml"/><Relationship Id="rId12" Type="http://schemas.openxmlformats.org/officeDocument/2006/relationships/ctrlProp" Target="../ctrlProps/ctrlProp42.xml"/><Relationship Id="rId17" Type="http://schemas.openxmlformats.org/officeDocument/2006/relationships/ctrlProp" Target="../ctrlProps/ctrlProp47.xml"/><Relationship Id="rId2" Type="http://schemas.openxmlformats.org/officeDocument/2006/relationships/drawing" Target="../drawings/drawing9.xml"/><Relationship Id="rId16" Type="http://schemas.openxmlformats.org/officeDocument/2006/relationships/ctrlProp" Target="../ctrlProps/ctrlProp46.xml"/><Relationship Id="rId1" Type="http://schemas.openxmlformats.org/officeDocument/2006/relationships/printerSettings" Target="../printerSettings/printerSettings11.bin"/><Relationship Id="rId6" Type="http://schemas.openxmlformats.org/officeDocument/2006/relationships/ctrlProp" Target="../ctrlProps/ctrlProp36.xml"/><Relationship Id="rId11" Type="http://schemas.openxmlformats.org/officeDocument/2006/relationships/ctrlProp" Target="../ctrlProps/ctrlProp41.xml"/><Relationship Id="rId5" Type="http://schemas.openxmlformats.org/officeDocument/2006/relationships/ctrlProp" Target="../ctrlProps/ctrlProp35.xml"/><Relationship Id="rId15" Type="http://schemas.openxmlformats.org/officeDocument/2006/relationships/ctrlProp" Target="../ctrlProps/ctrlProp45.xml"/><Relationship Id="rId10" Type="http://schemas.openxmlformats.org/officeDocument/2006/relationships/ctrlProp" Target="../ctrlProps/ctrlProp40.xml"/><Relationship Id="rId4" Type="http://schemas.openxmlformats.org/officeDocument/2006/relationships/ctrlProp" Target="../ctrlProps/ctrlProp34.xml"/><Relationship Id="rId9" Type="http://schemas.openxmlformats.org/officeDocument/2006/relationships/ctrlProp" Target="../ctrlProps/ctrlProp39.xml"/><Relationship Id="rId14" Type="http://schemas.openxmlformats.org/officeDocument/2006/relationships/ctrlProp" Target="../ctrlProps/ctrlProp44.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omments" Target="../comments11.xml"/><Relationship Id="rId2" Type="http://schemas.openxmlformats.org/officeDocument/2006/relationships/drawing" Target="../drawings/drawing10.xml"/><Relationship Id="rId1" Type="http://schemas.openxmlformats.org/officeDocument/2006/relationships/printerSettings" Target="../printerSettings/printerSettings12.bin"/><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ctrlProp" Target="../ctrlProps/ctrlProp48.xml"/></Relationships>
</file>

<file path=xl/worksheets/_rels/sheet15.xml.rels><?xml version="1.0" encoding="UTF-8" standalone="yes"?>
<Relationships xmlns="http://schemas.openxmlformats.org/package/2006/relationships"><Relationship Id="rId3" Type="http://schemas.openxmlformats.org/officeDocument/2006/relationships/ctrlProp" Target="../ctrlProps/ctrlProp51.xml"/><Relationship Id="rId2" Type="http://schemas.openxmlformats.org/officeDocument/2006/relationships/vmlDrawing" Target="../drawings/vmlDrawing14.vml"/><Relationship Id="rId1" Type="http://schemas.openxmlformats.org/officeDocument/2006/relationships/drawing" Target="../drawings/drawing11.xml"/><Relationship Id="rId4" Type="http://schemas.openxmlformats.org/officeDocument/2006/relationships/comments" Target="../comments12.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56.xml"/><Relationship Id="rId13" Type="http://schemas.openxmlformats.org/officeDocument/2006/relationships/ctrlProp" Target="../ctrlProps/ctrlProp61.xml"/><Relationship Id="rId18" Type="http://schemas.openxmlformats.org/officeDocument/2006/relationships/ctrlProp" Target="../ctrlProps/ctrlProp66.xml"/><Relationship Id="rId3" Type="http://schemas.openxmlformats.org/officeDocument/2006/relationships/vmlDrawing" Target="../drawings/vmlDrawing15.vml"/><Relationship Id="rId21" Type="http://schemas.openxmlformats.org/officeDocument/2006/relationships/ctrlProp" Target="../ctrlProps/ctrlProp69.xml"/><Relationship Id="rId7" Type="http://schemas.openxmlformats.org/officeDocument/2006/relationships/ctrlProp" Target="../ctrlProps/ctrlProp55.xml"/><Relationship Id="rId12" Type="http://schemas.openxmlformats.org/officeDocument/2006/relationships/ctrlProp" Target="../ctrlProps/ctrlProp60.xml"/><Relationship Id="rId17" Type="http://schemas.openxmlformats.org/officeDocument/2006/relationships/ctrlProp" Target="../ctrlProps/ctrlProp65.xml"/><Relationship Id="rId25" Type="http://schemas.openxmlformats.org/officeDocument/2006/relationships/comments" Target="../comments13.xml"/><Relationship Id="rId2" Type="http://schemas.openxmlformats.org/officeDocument/2006/relationships/drawing" Target="../drawings/drawing12.xml"/><Relationship Id="rId16" Type="http://schemas.openxmlformats.org/officeDocument/2006/relationships/ctrlProp" Target="../ctrlProps/ctrlProp64.xml"/><Relationship Id="rId20" Type="http://schemas.openxmlformats.org/officeDocument/2006/relationships/ctrlProp" Target="../ctrlProps/ctrlProp68.xml"/><Relationship Id="rId1" Type="http://schemas.openxmlformats.org/officeDocument/2006/relationships/printerSettings" Target="../printerSettings/printerSettings13.bin"/><Relationship Id="rId6" Type="http://schemas.openxmlformats.org/officeDocument/2006/relationships/ctrlProp" Target="../ctrlProps/ctrlProp54.xml"/><Relationship Id="rId11" Type="http://schemas.openxmlformats.org/officeDocument/2006/relationships/ctrlProp" Target="../ctrlProps/ctrlProp59.xml"/><Relationship Id="rId24" Type="http://schemas.openxmlformats.org/officeDocument/2006/relationships/ctrlProp" Target="../ctrlProps/ctrlProp72.xml"/><Relationship Id="rId5" Type="http://schemas.openxmlformats.org/officeDocument/2006/relationships/ctrlProp" Target="../ctrlProps/ctrlProp53.xml"/><Relationship Id="rId15" Type="http://schemas.openxmlformats.org/officeDocument/2006/relationships/ctrlProp" Target="../ctrlProps/ctrlProp63.xml"/><Relationship Id="rId23" Type="http://schemas.openxmlformats.org/officeDocument/2006/relationships/ctrlProp" Target="../ctrlProps/ctrlProp71.xml"/><Relationship Id="rId10" Type="http://schemas.openxmlformats.org/officeDocument/2006/relationships/ctrlProp" Target="../ctrlProps/ctrlProp58.xml"/><Relationship Id="rId19" Type="http://schemas.openxmlformats.org/officeDocument/2006/relationships/ctrlProp" Target="../ctrlProps/ctrlProp67.xml"/><Relationship Id="rId4" Type="http://schemas.openxmlformats.org/officeDocument/2006/relationships/ctrlProp" Target="../ctrlProps/ctrlProp52.xml"/><Relationship Id="rId9" Type="http://schemas.openxmlformats.org/officeDocument/2006/relationships/ctrlProp" Target="../ctrlProps/ctrlProp57.xml"/><Relationship Id="rId14" Type="http://schemas.openxmlformats.org/officeDocument/2006/relationships/ctrlProp" Target="../ctrlProps/ctrlProp62.xml"/><Relationship Id="rId22" Type="http://schemas.openxmlformats.org/officeDocument/2006/relationships/ctrlProp" Target="../ctrlProps/ctrlProp70.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omments" Target="../comments14.xml"/><Relationship Id="rId2" Type="http://schemas.openxmlformats.org/officeDocument/2006/relationships/drawing" Target="../drawings/drawing13.xml"/><Relationship Id="rId1" Type="http://schemas.openxmlformats.org/officeDocument/2006/relationships/printerSettings" Target="../printerSettings/printerSettings14.bin"/><Relationship Id="rId6" Type="http://schemas.openxmlformats.org/officeDocument/2006/relationships/ctrlProp" Target="../ctrlProps/ctrlProp75.xml"/><Relationship Id="rId5" Type="http://schemas.openxmlformats.org/officeDocument/2006/relationships/ctrlProp" Target="../ctrlProps/ctrlProp74.xml"/><Relationship Id="rId4" Type="http://schemas.openxmlformats.org/officeDocument/2006/relationships/ctrlProp" Target="../ctrlProps/ctrlProp73.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omments" Target="../comments15.xml"/><Relationship Id="rId2" Type="http://schemas.openxmlformats.org/officeDocument/2006/relationships/drawing" Target="../drawings/drawing14.xml"/><Relationship Id="rId1" Type="http://schemas.openxmlformats.org/officeDocument/2006/relationships/printerSettings" Target="../printerSettings/printerSettings15.bin"/><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ctrlProp" Target="../ctrlProps/ctrlProp76.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omments" Target="../comments16.xml"/><Relationship Id="rId2" Type="http://schemas.openxmlformats.org/officeDocument/2006/relationships/drawing" Target="../drawings/drawing15.xml"/><Relationship Id="rId1" Type="http://schemas.openxmlformats.org/officeDocument/2006/relationships/printerSettings" Target="../printerSettings/printerSettings16.bin"/><Relationship Id="rId6" Type="http://schemas.openxmlformats.org/officeDocument/2006/relationships/ctrlProp" Target="../ctrlProps/ctrlProp81.xml"/><Relationship Id="rId5" Type="http://schemas.openxmlformats.org/officeDocument/2006/relationships/ctrlProp" Target="../ctrlProps/ctrlProp80.xml"/><Relationship Id="rId4" Type="http://schemas.openxmlformats.org/officeDocument/2006/relationships/ctrlProp" Target="../ctrlProps/ctrlProp7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omments" Target="../comments17.xml"/><Relationship Id="rId2" Type="http://schemas.openxmlformats.org/officeDocument/2006/relationships/drawing" Target="../drawings/drawing16.xml"/><Relationship Id="rId1" Type="http://schemas.openxmlformats.org/officeDocument/2006/relationships/printerSettings" Target="../printerSettings/printerSettings17.bin"/><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ctrlProp" Target="../ctrlProps/ctrlProp82.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omments" Target="../comments18.xml"/><Relationship Id="rId2" Type="http://schemas.openxmlformats.org/officeDocument/2006/relationships/drawing" Target="../drawings/drawing17.xml"/><Relationship Id="rId1" Type="http://schemas.openxmlformats.org/officeDocument/2006/relationships/printerSettings" Target="../printerSettings/printerSettings18.bin"/><Relationship Id="rId6" Type="http://schemas.openxmlformats.org/officeDocument/2006/relationships/ctrlProp" Target="../ctrlProps/ctrlProp87.xml"/><Relationship Id="rId5" Type="http://schemas.openxmlformats.org/officeDocument/2006/relationships/ctrlProp" Target="../ctrlProps/ctrlProp86.xml"/><Relationship Id="rId4" Type="http://schemas.openxmlformats.org/officeDocument/2006/relationships/ctrlProp" Target="../ctrlProps/ctrlProp85.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omments" Target="../comments19.xml"/><Relationship Id="rId2" Type="http://schemas.openxmlformats.org/officeDocument/2006/relationships/drawing" Target="../drawings/drawing18.xml"/><Relationship Id="rId1" Type="http://schemas.openxmlformats.org/officeDocument/2006/relationships/printerSettings" Target="../printerSettings/printerSettings19.bin"/><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ctrlProp" Target="../ctrlProps/ctrlProp88.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omments" Target="../comments20.xml"/><Relationship Id="rId2" Type="http://schemas.openxmlformats.org/officeDocument/2006/relationships/drawing" Target="../drawings/drawing19.xml"/><Relationship Id="rId1" Type="http://schemas.openxmlformats.org/officeDocument/2006/relationships/printerSettings" Target="../printerSettings/printerSettings20.bin"/><Relationship Id="rId6" Type="http://schemas.openxmlformats.org/officeDocument/2006/relationships/ctrlProp" Target="../ctrlProps/ctrlProp93.xml"/><Relationship Id="rId5" Type="http://schemas.openxmlformats.org/officeDocument/2006/relationships/ctrlProp" Target="../ctrlProps/ctrlProp92.xml"/><Relationship Id="rId4" Type="http://schemas.openxmlformats.org/officeDocument/2006/relationships/ctrlProp" Target="../ctrlProps/ctrlProp91.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0.xml"/><Relationship Id="rId1" Type="http://schemas.openxmlformats.org/officeDocument/2006/relationships/printerSettings" Target="../printerSettings/printerSettings21.bin"/><Relationship Id="rId6" Type="http://schemas.openxmlformats.org/officeDocument/2006/relationships/comments" Target="../comments21.xml"/><Relationship Id="rId5" Type="http://schemas.openxmlformats.org/officeDocument/2006/relationships/ctrlProp" Target="../ctrlProps/ctrlProp95.xml"/><Relationship Id="rId4" Type="http://schemas.openxmlformats.org/officeDocument/2006/relationships/ctrlProp" Target="../ctrlProps/ctrlProp94.xml"/></Relationships>
</file>

<file path=xl/worksheets/_rels/sheet26.xml.rels><?xml version="1.0" encoding="UTF-8" standalone="yes"?>
<Relationships xmlns="http://schemas.openxmlformats.org/package/2006/relationships"><Relationship Id="rId2" Type="http://schemas.openxmlformats.org/officeDocument/2006/relationships/comments" Target="../comments22.xml"/><Relationship Id="rId1" Type="http://schemas.openxmlformats.org/officeDocument/2006/relationships/vmlDrawing" Target="../drawings/vmlDrawing24.vml"/></Relationships>
</file>

<file path=xl/worksheets/_rels/sheet27.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5.vml"/><Relationship Id="rId1" Type="http://schemas.openxmlformats.org/officeDocument/2006/relationships/printerSettings" Target="../printerSettings/printerSettings22.bin"/></Relationships>
</file>

<file path=xl/worksheets/_rels/sheet28.xml.rels><?xml version="1.0" encoding="UTF-8" standalone="yes"?>
<Relationships xmlns="http://schemas.openxmlformats.org/package/2006/relationships"><Relationship Id="rId3" Type="http://schemas.openxmlformats.org/officeDocument/2006/relationships/ctrlProp" Target="../ctrlProps/ctrlProp96.xml"/><Relationship Id="rId2" Type="http://schemas.openxmlformats.org/officeDocument/2006/relationships/vmlDrawing" Target="../drawings/vmlDrawing26.vml"/><Relationship Id="rId1" Type="http://schemas.openxmlformats.org/officeDocument/2006/relationships/drawing" Target="../drawings/drawing21.xml"/><Relationship Id="rId5" Type="http://schemas.openxmlformats.org/officeDocument/2006/relationships/comments" Target="../comments24.xml"/><Relationship Id="rId4" Type="http://schemas.openxmlformats.org/officeDocument/2006/relationships/ctrlProp" Target="../ctrlProps/ctrlProp97.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103.xml"/><Relationship Id="rId13" Type="http://schemas.openxmlformats.org/officeDocument/2006/relationships/ctrlProp" Target="../ctrlProps/ctrlProp108.xml"/><Relationship Id="rId18" Type="http://schemas.openxmlformats.org/officeDocument/2006/relationships/ctrlProp" Target="../ctrlProps/ctrlProp113.xml"/><Relationship Id="rId3" Type="http://schemas.openxmlformats.org/officeDocument/2006/relationships/ctrlProp" Target="../ctrlProps/ctrlProp98.xml"/><Relationship Id="rId7" Type="http://schemas.openxmlformats.org/officeDocument/2006/relationships/ctrlProp" Target="../ctrlProps/ctrlProp102.xml"/><Relationship Id="rId12" Type="http://schemas.openxmlformats.org/officeDocument/2006/relationships/ctrlProp" Target="../ctrlProps/ctrlProp107.xml"/><Relationship Id="rId17" Type="http://schemas.openxmlformats.org/officeDocument/2006/relationships/ctrlProp" Target="../ctrlProps/ctrlProp112.xml"/><Relationship Id="rId2" Type="http://schemas.openxmlformats.org/officeDocument/2006/relationships/vmlDrawing" Target="../drawings/vmlDrawing27.vml"/><Relationship Id="rId16" Type="http://schemas.openxmlformats.org/officeDocument/2006/relationships/ctrlProp" Target="../ctrlProps/ctrlProp111.xml"/><Relationship Id="rId1" Type="http://schemas.openxmlformats.org/officeDocument/2006/relationships/drawing" Target="../drawings/drawing22.xml"/><Relationship Id="rId6" Type="http://schemas.openxmlformats.org/officeDocument/2006/relationships/ctrlProp" Target="../ctrlProps/ctrlProp101.xml"/><Relationship Id="rId11" Type="http://schemas.openxmlformats.org/officeDocument/2006/relationships/ctrlProp" Target="../ctrlProps/ctrlProp106.xml"/><Relationship Id="rId5" Type="http://schemas.openxmlformats.org/officeDocument/2006/relationships/ctrlProp" Target="../ctrlProps/ctrlProp100.xml"/><Relationship Id="rId15" Type="http://schemas.openxmlformats.org/officeDocument/2006/relationships/ctrlProp" Target="../ctrlProps/ctrlProp110.xml"/><Relationship Id="rId10" Type="http://schemas.openxmlformats.org/officeDocument/2006/relationships/ctrlProp" Target="../ctrlProps/ctrlProp105.xml"/><Relationship Id="rId19" Type="http://schemas.openxmlformats.org/officeDocument/2006/relationships/comments" Target="../comments25.xml"/><Relationship Id="rId4" Type="http://schemas.openxmlformats.org/officeDocument/2006/relationships/ctrlProp" Target="../ctrlProps/ctrlProp99.xml"/><Relationship Id="rId9" Type="http://schemas.openxmlformats.org/officeDocument/2006/relationships/ctrlProp" Target="../ctrlProps/ctrlProp104.xml"/><Relationship Id="rId14" Type="http://schemas.openxmlformats.org/officeDocument/2006/relationships/ctrlProp" Target="../ctrlProps/ctrlProp109.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omments" Target="../comments26.xml"/><Relationship Id="rId2" Type="http://schemas.openxmlformats.org/officeDocument/2006/relationships/drawing" Target="../drawings/drawing23.xml"/><Relationship Id="rId1" Type="http://schemas.openxmlformats.org/officeDocument/2006/relationships/printerSettings" Target="../printerSettings/printerSettings23.bin"/><Relationship Id="rId6" Type="http://schemas.openxmlformats.org/officeDocument/2006/relationships/ctrlProp" Target="../ctrlProps/ctrlProp116.xml"/><Relationship Id="rId5" Type="http://schemas.openxmlformats.org/officeDocument/2006/relationships/ctrlProp" Target="../ctrlProps/ctrlProp115.xml"/><Relationship Id="rId4" Type="http://schemas.openxmlformats.org/officeDocument/2006/relationships/ctrlProp" Target="../ctrlProps/ctrlProp114.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9.vml"/><Relationship Id="rId7" Type="http://schemas.openxmlformats.org/officeDocument/2006/relationships/comments" Target="../comments27.xml"/><Relationship Id="rId2" Type="http://schemas.openxmlformats.org/officeDocument/2006/relationships/drawing" Target="../drawings/drawing24.xml"/><Relationship Id="rId1" Type="http://schemas.openxmlformats.org/officeDocument/2006/relationships/printerSettings" Target="../printerSettings/printerSettings24.bin"/><Relationship Id="rId6" Type="http://schemas.openxmlformats.org/officeDocument/2006/relationships/ctrlProp" Target="../ctrlProps/ctrlProp119.xml"/><Relationship Id="rId5" Type="http://schemas.openxmlformats.org/officeDocument/2006/relationships/ctrlProp" Target="../ctrlProps/ctrlProp118.xml"/><Relationship Id="rId4" Type="http://schemas.openxmlformats.org/officeDocument/2006/relationships/ctrlProp" Target="../ctrlProps/ctrlProp117.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omments" Target="../comments28.xml"/><Relationship Id="rId2" Type="http://schemas.openxmlformats.org/officeDocument/2006/relationships/drawing" Target="../drawings/drawing25.xml"/><Relationship Id="rId1" Type="http://schemas.openxmlformats.org/officeDocument/2006/relationships/printerSettings" Target="../printerSettings/printerSettings25.bin"/><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ctrlProp" Target="../ctrlProps/ctrlProp120.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omments" Target="../comments29.xml"/><Relationship Id="rId2" Type="http://schemas.openxmlformats.org/officeDocument/2006/relationships/drawing" Target="../drawings/drawing26.xml"/><Relationship Id="rId1" Type="http://schemas.openxmlformats.org/officeDocument/2006/relationships/printerSettings" Target="../printerSettings/printerSettings26.bin"/><Relationship Id="rId6" Type="http://schemas.openxmlformats.org/officeDocument/2006/relationships/ctrlProp" Target="../ctrlProps/ctrlProp125.xml"/><Relationship Id="rId5" Type="http://schemas.openxmlformats.org/officeDocument/2006/relationships/ctrlProp" Target="../ctrlProps/ctrlProp124.xml"/><Relationship Id="rId4" Type="http://schemas.openxmlformats.org/officeDocument/2006/relationships/ctrlProp" Target="../ctrlProps/ctrlProp123.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27.xml"/><Relationship Id="rId1" Type="http://schemas.openxmlformats.org/officeDocument/2006/relationships/printerSettings" Target="../printerSettings/printerSettings27.bin"/><Relationship Id="rId6" Type="http://schemas.openxmlformats.org/officeDocument/2006/relationships/comments" Target="../comments30.xml"/><Relationship Id="rId5" Type="http://schemas.openxmlformats.org/officeDocument/2006/relationships/ctrlProp" Target="../ctrlProps/ctrlProp127.xml"/><Relationship Id="rId4" Type="http://schemas.openxmlformats.org/officeDocument/2006/relationships/ctrlProp" Target="../ctrlProps/ctrlProp126.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3.vml"/><Relationship Id="rId7" Type="http://schemas.openxmlformats.org/officeDocument/2006/relationships/comments" Target="../comments31.xml"/><Relationship Id="rId2" Type="http://schemas.openxmlformats.org/officeDocument/2006/relationships/drawing" Target="../drawings/drawing28.xml"/><Relationship Id="rId1" Type="http://schemas.openxmlformats.org/officeDocument/2006/relationships/printerSettings" Target="../printerSettings/printerSettings28.bin"/><Relationship Id="rId6" Type="http://schemas.openxmlformats.org/officeDocument/2006/relationships/ctrlProp" Target="../ctrlProps/ctrlProp130.xml"/><Relationship Id="rId5" Type="http://schemas.openxmlformats.org/officeDocument/2006/relationships/ctrlProp" Target="../ctrlProps/ctrlProp129.xml"/><Relationship Id="rId4" Type="http://schemas.openxmlformats.org/officeDocument/2006/relationships/ctrlProp" Target="../ctrlProps/ctrlProp128.xml"/></Relationships>
</file>

<file path=xl/worksheets/_rels/sheet37.xml.rels><?xml version="1.0" encoding="UTF-8" standalone="yes"?>
<Relationships xmlns="http://schemas.openxmlformats.org/package/2006/relationships"><Relationship Id="rId8" Type="http://schemas.openxmlformats.org/officeDocument/2006/relationships/ctrlProp" Target="../ctrlProps/ctrlProp135.xml"/><Relationship Id="rId13" Type="http://schemas.openxmlformats.org/officeDocument/2006/relationships/comments" Target="../comments32.xml"/><Relationship Id="rId3" Type="http://schemas.openxmlformats.org/officeDocument/2006/relationships/vmlDrawing" Target="../drawings/vmlDrawing34.vml"/><Relationship Id="rId7" Type="http://schemas.openxmlformats.org/officeDocument/2006/relationships/ctrlProp" Target="../ctrlProps/ctrlProp134.xml"/><Relationship Id="rId12" Type="http://schemas.openxmlformats.org/officeDocument/2006/relationships/ctrlProp" Target="../ctrlProps/ctrlProp139.xml"/><Relationship Id="rId2" Type="http://schemas.openxmlformats.org/officeDocument/2006/relationships/drawing" Target="../drawings/drawing29.xml"/><Relationship Id="rId1" Type="http://schemas.openxmlformats.org/officeDocument/2006/relationships/printerSettings" Target="../printerSettings/printerSettings29.bin"/><Relationship Id="rId6" Type="http://schemas.openxmlformats.org/officeDocument/2006/relationships/ctrlProp" Target="../ctrlProps/ctrlProp133.xml"/><Relationship Id="rId11" Type="http://schemas.openxmlformats.org/officeDocument/2006/relationships/ctrlProp" Target="../ctrlProps/ctrlProp138.xml"/><Relationship Id="rId5" Type="http://schemas.openxmlformats.org/officeDocument/2006/relationships/ctrlProp" Target="../ctrlProps/ctrlProp132.xml"/><Relationship Id="rId10" Type="http://schemas.openxmlformats.org/officeDocument/2006/relationships/ctrlProp" Target="../ctrlProps/ctrlProp137.xml"/><Relationship Id="rId4" Type="http://schemas.openxmlformats.org/officeDocument/2006/relationships/ctrlProp" Target="../ctrlProps/ctrlProp131.xml"/><Relationship Id="rId9" Type="http://schemas.openxmlformats.org/officeDocument/2006/relationships/ctrlProp" Target="../ctrlProps/ctrlProp136.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5.vml"/><Relationship Id="rId7" Type="http://schemas.openxmlformats.org/officeDocument/2006/relationships/comments" Target="../comments33.xml"/><Relationship Id="rId2" Type="http://schemas.openxmlformats.org/officeDocument/2006/relationships/drawing" Target="../drawings/drawing30.xml"/><Relationship Id="rId1" Type="http://schemas.openxmlformats.org/officeDocument/2006/relationships/printerSettings" Target="../printerSettings/printerSettings30.bin"/><Relationship Id="rId6" Type="http://schemas.openxmlformats.org/officeDocument/2006/relationships/ctrlProp" Target="../ctrlProps/ctrlProp142.xml"/><Relationship Id="rId5" Type="http://schemas.openxmlformats.org/officeDocument/2006/relationships/ctrlProp" Target="../ctrlProps/ctrlProp141.xml"/><Relationship Id="rId4" Type="http://schemas.openxmlformats.org/officeDocument/2006/relationships/ctrlProp" Target="../ctrlProps/ctrlProp140.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6.vml"/><Relationship Id="rId7" Type="http://schemas.openxmlformats.org/officeDocument/2006/relationships/comments" Target="../comments34.xml"/><Relationship Id="rId2" Type="http://schemas.openxmlformats.org/officeDocument/2006/relationships/drawing" Target="../drawings/drawing31.xml"/><Relationship Id="rId1" Type="http://schemas.openxmlformats.org/officeDocument/2006/relationships/printerSettings" Target="../printerSettings/printerSettings31.bin"/><Relationship Id="rId6" Type="http://schemas.openxmlformats.org/officeDocument/2006/relationships/ctrlProp" Target="../ctrlProps/ctrlProp145.xml"/><Relationship Id="rId5" Type="http://schemas.openxmlformats.org/officeDocument/2006/relationships/ctrlProp" Target="../ctrlProps/ctrlProp144.xml"/><Relationship Id="rId4" Type="http://schemas.openxmlformats.org/officeDocument/2006/relationships/ctrlProp" Target="../ctrlProps/ctrlProp143.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7.vml"/><Relationship Id="rId7" Type="http://schemas.openxmlformats.org/officeDocument/2006/relationships/comments" Target="../comments35.xml"/><Relationship Id="rId2" Type="http://schemas.openxmlformats.org/officeDocument/2006/relationships/drawing" Target="../drawings/drawing32.xml"/><Relationship Id="rId1" Type="http://schemas.openxmlformats.org/officeDocument/2006/relationships/printerSettings" Target="../printerSettings/printerSettings32.bin"/><Relationship Id="rId6" Type="http://schemas.openxmlformats.org/officeDocument/2006/relationships/ctrlProp" Target="../ctrlProps/ctrlProp148.xml"/><Relationship Id="rId5" Type="http://schemas.openxmlformats.org/officeDocument/2006/relationships/ctrlProp" Target="../ctrlProps/ctrlProp147.xml"/><Relationship Id="rId4" Type="http://schemas.openxmlformats.org/officeDocument/2006/relationships/ctrlProp" Target="../ctrlProps/ctrlProp146.xml"/></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3.xml.rels><?xml version="1.0" encoding="UTF-8" standalone="yes"?>
<Relationships xmlns="http://schemas.openxmlformats.org/package/2006/relationships"><Relationship Id="rId3" Type="http://schemas.openxmlformats.org/officeDocument/2006/relationships/comments" Target="../comments36.xml"/><Relationship Id="rId2" Type="http://schemas.openxmlformats.org/officeDocument/2006/relationships/vmlDrawing" Target="../drawings/vmlDrawing38.vml"/><Relationship Id="rId1" Type="http://schemas.openxmlformats.org/officeDocument/2006/relationships/printerSettings" Target="../printerSettings/printerSettings35.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7.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7.xml.rels><?xml version="1.0" encoding="UTF-8" standalone="yes"?>
<Relationships xmlns="http://schemas.openxmlformats.org/package/2006/relationships"><Relationship Id="rId3" Type="http://schemas.openxmlformats.org/officeDocument/2006/relationships/comments" Target="../comments37.xml"/><Relationship Id="rId2" Type="http://schemas.openxmlformats.org/officeDocument/2006/relationships/vmlDrawing" Target="../drawings/vmlDrawing39.vml"/><Relationship Id="rId1" Type="http://schemas.openxmlformats.org/officeDocument/2006/relationships/printerSettings" Target="../printerSettings/printerSettings39.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41.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51.xml.rels><?xml version="1.0" encoding="UTF-8" standalone="yes"?>
<Relationships xmlns="http://schemas.openxmlformats.org/package/2006/relationships"><Relationship Id="rId3" Type="http://schemas.openxmlformats.org/officeDocument/2006/relationships/comments" Target="../comments38.xml"/><Relationship Id="rId2" Type="http://schemas.openxmlformats.org/officeDocument/2006/relationships/vmlDrawing" Target="../drawings/vmlDrawing40.vml"/><Relationship Id="rId1" Type="http://schemas.openxmlformats.org/officeDocument/2006/relationships/printerSettings" Target="../printerSettings/printerSettings43.bin"/></Relationships>
</file>

<file path=xl/worksheets/_rels/sheet52.xml.rels><?xml version="1.0" encoding="UTF-8" standalone="yes"?>
<Relationships xmlns="http://schemas.openxmlformats.org/package/2006/relationships"><Relationship Id="rId3" Type="http://schemas.openxmlformats.org/officeDocument/2006/relationships/comments" Target="../comments39.xml"/><Relationship Id="rId2" Type="http://schemas.openxmlformats.org/officeDocument/2006/relationships/vmlDrawing" Target="../drawings/vmlDrawing41.vml"/><Relationship Id="rId1" Type="http://schemas.openxmlformats.org/officeDocument/2006/relationships/printerSettings" Target="../printerSettings/printerSettings44.bin"/></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35.xml"/><Relationship Id="rId1" Type="http://schemas.openxmlformats.org/officeDocument/2006/relationships/printerSettings" Target="../printerSettings/printerSettings45.bin"/><Relationship Id="rId4" Type="http://schemas.openxmlformats.org/officeDocument/2006/relationships/comments" Target="../comments40.xml"/></Relationships>
</file>

<file path=xl/worksheets/_rels/sheet54.xml.rels><?xml version="1.0" encoding="UTF-8" standalone="yes"?>
<Relationships xmlns="http://schemas.openxmlformats.org/package/2006/relationships"><Relationship Id="rId3" Type="http://schemas.openxmlformats.org/officeDocument/2006/relationships/comments" Target="../comments41.xml"/><Relationship Id="rId2" Type="http://schemas.openxmlformats.org/officeDocument/2006/relationships/vmlDrawing" Target="../drawings/vmlDrawing43.vml"/><Relationship Id="rId1" Type="http://schemas.openxmlformats.org/officeDocument/2006/relationships/printerSettings" Target="../printerSettings/printerSettings46.bin"/></Relationships>
</file>

<file path=xl/worksheets/_rels/sheet55.xml.rels><?xml version="1.0" encoding="UTF-8" standalone="yes"?>
<Relationships xmlns="http://schemas.openxmlformats.org/package/2006/relationships"><Relationship Id="rId3" Type="http://schemas.openxmlformats.org/officeDocument/2006/relationships/comments" Target="../comments42.xml"/><Relationship Id="rId2" Type="http://schemas.openxmlformats.org/officeDocument/2006/relationships/vmlDrawing" Target="../drawings/vmlDrawing44.vml"/><Relationship Id="rId1" Type="http://schemas.openxmlformats.org/officeDocument/2006/relationships/printerSettings" Target="../printerSettings/printerSettings47.bin"/></Relationships>
</file>

<file path=xl/worksheets/_rels/sheet56.xml.rels><?xml version="1.0" encoding="UTF-8" standalone="yes"?>
<Relationships xmlns="http://schemas.openxmlformats.org/package/2006/relationships"><Relationship Id="rId3" Type="http://schemas.openxmlformats.org/officeDocument/2006/relationships/vmlDrawing" Target="../drawings/vmlDrawing45.vml"/><Relationship Id="rId2" Type="http://schemas.openxmlformats.org/officeDocument/2006/relationships/drawing" Target="../drawings/drawing36.xml"/><Relationship Id="rId1" Type="http://schemas.openxmlformats.org/officeDocument/2006/relationships/printerSettings" Target="../printerSettings/printerSettings48.bin"/><Relationship Id="rId4" Type="http://schemas.openxmlformats.org/officeDocument/2006/relationships/comments" Target="../comments43.xml"/></Relationships>
</file>

<file path=xl/worksheets/_rels/sheet57.xml.rels><?xml version="1.0" encoding="UTF-8" standalone="yes"?>
<Relationships xmlns="http://schemas.openxmlformats.org/package/2006/relationships"><Relationship Id="rId3" Type="http://schemas.openxmlformats.org/officeDocument/2006/relationships/ctrlProp" Target="../ctrlProps/ctrlProp149.xml"/><Relationship Id="rId2" Type="http://schemas.openxmlformats.org/officeDocument/2006/relationships/vmlDrawing" Target="../drawings/vmlDrawing46.vml"/><Relationship Id="rId1" Type="http://schemas.openxmlformats.org/officeDocument/2006/relationships/drawing" Target="../drawings/drawing37.xml"/><Relationship Id="rId4" Type="http://schemas.openxmlformats.org/officeDocument/2006/relationships/ctrlProp" Target="../ctrlProps/ctrlProp150.xml"/></Relationships>
</file>

<file path=xl/worksheets/_rels/sheet58.xml.rels><?xml version="1.0" encoding="UTF-8" standalone="yes"?>
<Relationships xmlns="http://schemas.openxmlformats.org/package/2006/relationships"><Relationship Id="rId2" Type="http://schemas.openxmlformats.org/officeDocument/2006/relationships/comments" Target="../comments44.xml"/><Relationship Id="rId1" Type="http://schemas.openxmlformats.org/officeDocument/2006/relationships/vmlDrawing" Target="../drawings/vmlDrawing47.vml"/></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65.xml.rels><?xml version="1.0" encoding="UTF-8" standalone="yes"?>
<Relationships xmlns="http://schemas.openxmlformats.org/package/2006/relationships"><Relationship Id="rId2" Type="http://schemas.openxmlformats.org/officeDocument/2006/relationships/comments" Target="../comments45.xml"/><Relationship Id="rId1" Type="http://schemas.openxmlformats.org/officeDocument/2006/relationships/vmlDrawing" Target="../drawings/vmlDrawing48.vml"/></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67.xml.rels><?xml version="1.0" encoding="UTF-8" standalone="yes"?>
<Relationships xmlns="http://schemas.openxmlformats.org/package/2006/relationships"><Relationship Id="rId2" Type="http://schemas.openxmlformats.org/officeDocument/2006/relationships/comments" Target="../comments46.xml"/><Relationship Id="rId1" Type="http://schemas.openxmlformats.org/officeDocument/2006/relationships/vmlDrawing" Target="../drawings/vmlDrawing49.vml"/></Relationships>
</file>

<file path=xl/worksheets/_rels/sheet68.xml.rels><?xml version="1.0" encoding="UTF-8" standalone="yes"?>
<Relationships xmlns="http://schemas.openxmlformats.org/package/2006/relationships"><Relationship Id="rId8" Type="http://schemas.openxmlformats.org/officeDocument/2006/relationships/ctrlProp" Target="../ctrlProps/ctrlProp155.xml"/><Relationship Id="rId13" Type="http://schemas.openxmlformats.org/officeDocument/2006/relationships/ctrlProp" Target="../ctrlProps/ctrlProp160.xml"/><Relationship Id="rId3" Type="http://schemas.openxmlformats.org/officeDocument/2006/relationships/vmlDrawing" Target="../drawings/vmlDrawing50.vml"/><Relationship Id="rId7" Type="http://schemas.openxmlformats.org/officeDocument/2006/relationships/ctrlProp" Target="../ctrlProps/ctrlProp154.xml"/><Relationship Id="rId12" Type="http://schemas.openxmlformats.org/officeDocument/2006/relationships/ctrlProp" Target="../ctrlProps/ctrlProp159.xml"/><Relationship Id="rId17" Type="http://schemas.openxmlformats.org/officeDocument/2006/relationships/comments" Target="../comments47.xml"/><Relationship Id="rId2" Type="http://schemas.openxmlformats.org/officeDocument/2006/relationships/drawing" Target="../drawings/drawing38.xml"/><Relationship Id="rId16" Type="http://schemas.openxmlformats.org/officeDocument/2006/relationships/ctrlProp" Target="../ctrlProps/ctrlProp163.xml"/><Relationship Id="rId1" Type="http://schemas.openxmlformats.org/officeDocument/2006/relationships/printerSettings" Target="../printerSettings/printerSettings56.bin"/><Relationship Id="rId6" Type="http://schemas.openxmlformats.org/officeDocument/2006/relationships/ctrlProp" Target="../ctrlProps/ctrlProp153.xml"/><Relationship Id="rId11" Type="http://schemas.openxmlformats.org/officeDocument/2006/relationships/ctrlProp" Target="../ctrlProps/ctrlProp158.xml"/><Relationship Id="rId5" Type="http://schemas.openxmlformats.org/officeDocument/2006/relationships/ctrlProp" Target="../ctrlProps/ctrlProp152.xml"/><Relationship Id="rId15" Type="http://schemas.openxmlformats.org/officeDocument/2006/relationships/ctrlProp" Target="../ctrlProps/ctrlProp162.xml"/><Relationship Id="rId10" Type="http://schemas.openxmlformats.org/officeDocument/2006/relationships/ctrlProp" Target="../ctrlProps/ctrlProp157.xml"/><Relationship Id="rId4" Type="http://schemas.openxmlformats.org/officeDocument/2006/relationships/ctrlProp" Target="../ctrlProps/ctrlProp151.xml"/><Relationship Id="rId9" Type="http://schemas.openxmlformats.org/officeDocument/2006/relationships/ctrlProp" Target="../ctrlProps/ctrlProp156.xml"/><Relationship Id="rId14" Type="http://schemas.openxmlformats.org/officeDocument/2006/relationships/ctrlProp" Target="../ctrlProps/ctrlProp161.xml"/></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71.xml.rels><?xml version="1.0" encoding="UTF-8" standalone="yes"?>
<Relationships xmlns="http://schemas.openxmlformats.org/package/2006/relationships"><Relationship Id="rId8" Type="http://schemas.openxmlformats.org/officeDocument/2006/relationships/ctrlProp" Target="../ctrlProps/ctrlProp168.xml"/><Relationship Id="rId13" Type="http://schemas.openxmlformats.org/officeDocument/2006/relationships/ctrlProp" Target="../ctrlProps/ctrlProp173.xml"/><Relationship Id="rId3" Type="http://schemas.openxmlformats.org/officeDocument/2006/relationships/vmlDrawing" Target="../drawings/vmlDrawing51.vml"/><Relationship Id="rId7" Type="http://schemas.openxmlformats.org/officeDocument/2006/relationships/ctrlProp" Target="../ctrlProps/ctrlProp167.xml"/><Relationship Id="rId12" Type="http://schemas.openxmlformats.org/officeDocument/2006/relationships/ctrlProp" Target="../ctrlProps/ctrlProp172.xml"/><Relationship Id="rId17" Type="http://schemas.openxmlformats.org/officeDocument/2006/relationships/comments" Target="../comments48.xml"/><Relationship Id="rId2" Type="http://schemas.openxmlformats.org/officeDocument/2006/relationships/drawing" Target="../drawings/drawing39.xml"/><Relationship Id="rId16" Type="http://schemas.openxmlformats.org/officeDocument/2006/relationships/ctrlProp" Target="../ctrlProps/ctrlProp176.xml"/><Relationship Id="rId1" Type="http://schemas.openxmlformats.org/officeDocument/2006/relationships/printerSettings" Target="../printerSettings/printerSettings59.bin"/><Relationship Id="rId6" Type="http://schemas.openxmlformats.org/officeDocument/2006/relationships/ctrlProp" Target="../ctrlProps/ctrlProp166.xml"/><Relationship Id="rId11" Type="http://schemas.openxmlformats.org/officeDocument/2006/relationships/ctrlProp" Target="../ctrlProps/ctrlProp171.xml"/><Relationship Id="rId5" Type="http://schemas.openxmlformats.org/officeDocument/2006/relationships/ctrlProp" Target="../ctrlProps/ctrlProp165.xml"/><Relationship Id="rId15" Type="http://schemas.openxmlformats.org/officeDocument/2006/relationships/ctrlProp" Target="../ctrlProps/ctrlProp175.xml"/><Relationship Id="rId10" Type="http://schemas.openxmlformats.org/officeDocument/2006/relationships/ctrlProp" Target="../ctrlProps/ctrlProp170.xml"/><Relationship Id="rId4" Type="http://schemas.openxmlformats.org/officeDocument/2006/relationships/ctrlProp" Target="../ctrlProps/ctrlProp164.xml"/><Relationship Id="rId9" Type="http://schemas.openxmlformats.org/officeDocument/2006/relationships/ctrlProp" Target="../ctrlProps/ctrlProp169.xml"/><Relationship Id="rId14" Type="http://schemas.openxmlformats.org/officeDocument/2006/relationships/ctrlProp" Target="../ctrlProps/ctrlProp17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S">
    <tabColor theme="0" tint="-0.249977111117893"/>
  </sheetPr>
  <dimension ref="C1:BQ80"/>
  <sheetViews>
    <sheetView topLeftCell="F1" zoomScale="85" zoomScaleNormal="85" workbookViewId="0">
      <pane ySplit="1" topLeftCell="A62" activePane="bottomLeft" state="frozen"/>
      <selection pane="bottomLeft" activeCell="K72" sqref="K72"/>
    </sheetView>
  </sheetViews>
  <sheetFormatPr defaultColWidth="8.88671875" defaultRowHeight="16.5"/>
  <cols>
    <col min="1" max="2" width="2.5546875" style="18" customWidth="1"/>
    <col min="3" max="4" width="2.5546875" style="18" hidden="1" customWidth="1"/>
    <col min="5" max="5" width="30.44140625" style="18" customWidth="1"/>
    <col min="6" max="6" width="26.88671875" style="18" customWidth="1"/>
    <col min="7" max="7" width="35.21875" style="18" customWidth="1"/>
    <col min="8" max="8" width="10" style="18" customWidth="1"/>
    <col min="9" max="9" width="7.5546875" style="18" customWidth="1"/>
    <col min="10" max="10" width="17.33203125" style="15" customWidth="1"/>
    <col min="11" max="11" width="15.6640625" style="15" customWidth="1"/>
    <col min="12" max="12" width="65.33203125" style="629" customWidth="1"/>
    <col min="13" max="13" width="9.88671875" style="18" customWidth="1"/>
    <col min="14" max="14" width="14.5546875" style="18" customWidth="1"/>
    <col min="15" max="15" width="10.88671875" style="18" customWidth="1"/>
    <col min="16" max="16" width="2.88671875" style="18" customWidth="1"/>
    <col min="17" max="20" width="11.109375" style="18" customWidth="1"/>
    <col min="21" max="34" width="2.5546875" style="18" customWidth="1"/>
    <col min="35" max="35" width="20.109375" style="18" customWidth="1"/>
    <col min="36" max="36" width="7" style="8" customWidth="1"/>
    <col min="37" max="37" width="12" style="18" customWidth="1"/>
    <col min="38" max="38" width="24.21875" style="18" customWidth="1"/>
    <col min="39" max="39" width="9.5546875" style="8" customWidth="1"/>
    <col min="40" max="41" width="6.77734375" style="8" customWidth="1"/>
    <col min="42" max="44" width="4.44140625" style="18" customWidth="1"/>
    <col min="45" max="45" width="27" style="18" customWidth="1"/>
    <col min="46" max="46" width="8.44140625" style="18" customWidth="1"/>
    <col min="47" max="47" width="8" style="18"/>
    <col min="48" max="49" width="4.109375" style="18" customWidth="1"/>
    <col min="50" max="58" width="4.109375" style="18" hidden="1" customWidth="1"/>
    <col min="59" max="60" width="4.77734375" style="18" hidden="1" customWidth="1"/>
    <col min="61" max="61" width="29.21875" style="18" customWidth="1"/>
    <col min="62" max="62" width="9.21875" style="18" customWidth="1"/>
    <col min="63" max="64" width="4.33203125" style="18" customWidth="1"/>
    <col min="65" max="65" width="6.77734375" style="18" customWidth="1"/>
    <col min="66" max="66" width="8" style="18"/>
    <col min="67" max="67" width="4.5546875" style="18" customWidth="1"/>
    <col min="68" max="68" width="13.5546875" style="18" customWidth="1"/>
    <col min="69" max="69" width="8" style="18" customWidth="1"/>
    <col min="70" max="16384" width="8.88671875" style="18"/>
  </cols>
  <sheetData>
    <row r="1" spans="4:69" ht="36" customHeight="1">
      <c r="D1" s="19"/>
      <c r="E1" s="718" t="s">
        <v>4136</v>
      </c>
      <c r="F1" s="630">
        <v>1</v>
      </c>
      <c r="G1" s="796" t="s">
        <v>812</v>
      </c>
      <c r="H1" s="719" t="s">
        <v>813</v>
      </c>
      <c r="I1" s="443"/>
      <c r="J1" s="812" t="s">
        <v>951</v>
      </c>
      <c r="K1" s="812" t="s">
        <v>954</v>
      </c>
      <c r="L1" s="812" t="s">
        <v>952</v>
      </c>
      <c r="M1" s="443"/>
      <c r="N1" s="2285" t="s">
        <v>965</v>
      </c>
      <c r="O1" s="2285"/>
      <c r="P1" s="443"/>
      <c r="Q1" s="2286" t="s">
        <v>978</v>
      </c>
      <c r="R1" s="2287"/>
      <c r="S1" s="443"/>
      <c r="T1" s="1160"/>
      <c r="U1" s="443"/>
      <c r="V1" s="443"/>
      <c r="W1" s="443"/>
      <c r="X1" s="443"/>
      <c r="Y1" s="443"/>
      <c r="Z1" s="443">
        <v>8</v>
      </c>
      <c r="AA1" s="443">
        <v>28</v>
      </c>
      <c r="AB1" s="443"/>
      <c r="AC1" s="443"/>
      <c r="AD1" s="443"/>
      <c r="AE1" s="443"/>
      <c r="AF1" s="443"/>
      <c r="AG1" s="443"/>
      <c r="AH1" s="443"/>
      <c r="AI1" s="720">
        <v>0</v>
      </c>
      <c r="AJ1" s="793"/>
      <c r="AK1" s="721"/>
      <c r="AL1" s="797" t="s">
        <v>814</v>
      </c>
      <c r="AM1" s="794" t="s">
        <v>950</v>
      </c>
      <c r="AN1" s="2283" t="s">
        <v>815</v>
      </c>
      <c r="AO1" s="2284"/>
      <c r="AP1" s="179"/>
      <c r="AQ1" s="19"/>
      <c r="AR1" s="19"/>
      <c r="AS1" s="719" t="s">
        <v>816</v>
      </c>
      <c r="AT1" s="722"/>
      <c r="AU1" s="19"/>
      <c r="AV1" s="19"/>
      <c r="AW1" s="19"/>
      <c r="AX1" s="19"/>
      <c r="AY1" s="19"/>
      <c r="AZ1" s="19"/>
      <c r="BA1" s="19"/>
      <c r="BB1" s="19"/>
      <c r="BC1" s="19"/>
      <c r="BD1" s="19"/>
      <c r="BE1" s="19"/>
      <c r="BF1" s="19"/>
      <c r="BG1" s="206"/>
      <c r="BH1" s="206"/>
      <c r="BI1" s="795" t="s">
        <v>817</v>
      </c>
      <c r="BJ1" s="722">
        <v>0</v>
      </c>
      <c r="BK1" s="206"/>
      <c r="BL1" s="206"/>
      <c r="BM1" s="798" t="s">
        <v>818</v>
      </c>
      <c r="BN1" s="799" t="s">
        <v>819</v>
      </c>
      <c r="BO1" s="19"/>
      <c r="BP1" s="206" t="s">
        <v>820</v>
      </c>
      <c r="BQ1" s="19"/>
    </row>
    <row r="2" spans="4:69" ht="20.100000000000001" customHeight="1">
      <c r="D2" s="800"/>
      <c r="E2" s="801" t="s">
        <v>821</v>
      </c>
      <c r="F2" s="630"/>
      <c r="G2" s="802" t="s">
        <v>3495</v>
      </c>
      <c r="H2" s="722">
        <v>1</v>
      </c>
      <c r="I2" s="206"/>
      <c r="J2" s="841" t="s">
        <v>961</v>
      </c>
      <c r="K2" s="13">
        <v>1</v>
      </c>
      <c r="L2" s="813" t="s">
        <v>980</v>
      </c>
      <c r="M2" s="206"/>
      <c r="N2" s="815" t="s">
        <v>818</v>
      </c>
      <c r="O2" s="630" t="s">
        <v>819</v>
      </c>
      <c r="P2" s="206"/>
      <c r="Q2" s="865" t="s">
        <v>525</v>
      </c>
      <c r="R2" s="839" t="s">
        <v>845</v>
      </c>
      <c r="S2" s="206"/>
      <c r="T2" s="206"/>
      <c r="U2" s="206"/>
      <c r="V2" s="206"/>
      <c r="W2" s="206"/>
      <c r="X2" s="206"/>
      <c r="Y2" s="206"/>
      <c r="Z2" s="206" t="s">
        <v>4152</v>
      </c>
      <c r="AA2" s="206"/>
      <c r="AB2" s="206"/>
      <c r="AC2" s="206"/>
      <c r="AD2" s="206"/>
      <c r="AE2" s="206"/>
      <c r="AF2" s="206"/>
      <c r="AG2" s="206"/>
      <c r="AH2" s="206"/>
      <c r="AI2" s="722" t="s">
        <v>814</v>
      </c>
      <c r="AJ2" s="722" t="s">
        <v>822</v>
      </c>
      <c r="AK2" s="722" t="s">
        <v>823</v>
      </c>
      <c r="AL2" s="799"/>
      <c r="AM2" s="722" t="b">
        <v>1</v>
      </c>
      <c r="AN2" s="206" t="s">
        <v>824</v>
      </c>
      <c r="AO2" s="206" t="s">
        <v>825</v>
      </c>
      <c r="AP2" s="19"/>
      <c r="AQ2" s="19"/>
      <c r="AR2" s="19"/>
      <c r="AS2" s="799" t="s">
        <v>826</v>
      </c>
      <c r="AT2" s="722" t="s">
        <v>141</v>
      </c>
      <c r="AU2" s="19">
        <v>2</v>
      </c>
      <c r="AV2" s="19"/>
      <c r="AW2" s="19"/>
      <c r="AX2" s="19"/>
      <c r="AY2" s="19"/>
      <c r="AZ2" s="19"/>
      <c r="BA2" s="19"/>
      <c r="BB2" s="19"/>
      <c r="BC2" s="19"/>
      <c r="BD2" s="19"/>
      <c r="BE2" s="19"/>
      <c r="BF2" s="19"/>
      <c r="BG2" s="206"/>
      <c r="BH2" s="206"/>
      <c r="BI2" s="798" t="s">
        <v>827</v>
      </c>
      <c r="BJ2" s="722">
        <v>1</v>
      </c>
      <c r="BK2" s="206"/>
      <c r="BL2" s="206"/>
      <c r="BM2" s="798" t="s">
        <v>828</v>
      </c>
      <c r="BN2" s="799" t="s">
        <v>829</v>
      </c>
      <c r="BO2" s="19"/>
      <c r="BP2" s="206" t="s">
        <v>308</v>
      </c>
      <c r="BQ2" s="19"/>
    </row>
    <row r="3" spans="4:69" ht="20.100000000000001" customHeight="1">
      <c r="D3" s="800"/>
      <c r="E3" s="801" t="s">
        <v>830</v>
      </c>
      <c r="F3" s="802" t="s">
        <v>1326</v>
      </c>
      <c r="G3" s="803" t="s">
        <v>3496</v>
      </c>
      <c r="H3" s="722">
        <v>1</v>
      </c>
      <c r="I3" s="206"/>
      <c r="J3" s="841" t="s">
        <v>964</v>
      </c>
      <c r="K3" s="13">
        <v>0</v>
      </c>
      <c r="L3" s="813" t="s">
        <v>981</v>
      </c>
      <c r="M3" s="206"/>
      <c r="N3" s="630" t="s">
        <v>828</v>
      </c>
      <c r="O3" s="630" t="s">
        <v>829</v>
      </c>
      <c r="P3" s="206"/>
      <c r="Q3" s="866" t="s">
        <v>526</v>
      </c>
      <c r="R3" s="840" t="s">
        <v>526</v>
      </c>
      <c r="S3" s="206"/>
      <c r="T3" s="206"/>
      <c r="U3" s="206"/>
      <c r="V3" s="206"/>
      <c r="W3" s="206"/>
      <c r="X3" s="206"/>
      <c r="Y3" s="206"/>
      <c r="Z3" s="206" t="s">
        <v>4094</v>
      </c>
      <c r="AA3" s="206"/>
      <c r="AB3" s="206"/>
      <c r="AC3" s="206"/>
      <c r="AD3" s="206"/>
      <c r="AE3" s="206"/>
      <c r="AF3" s="206"/>
      <c r="AG3" s="206"/>
      <c r="AH3" s="206"/>
      <c r="AI3" s="799" t="s">
        <v>831</v>
      </c>
      <c r="AJ3" s="722" t="s">
        <v>832</v>
      </c>
      <c r="AK3" s="799"/>
      <c r="AL3" s="799"/>
      <c r="AM3" s="722">
        <v>11</v>
      </c>
      <c r="AN3" s="206">
        <v>1</v>
      </c>
      <c r="AO3" s="206">
        <v>43</v>
      </c>
      <c r="AP3" s="19"/>
      <c r="AQ3" s="19"/>
      <c r="AR3" s="19"/>
      <c r="AS3" s="799" t="s">
        <v>833</v>
      </c>
      <c r="AT3" s="722">
        <v>-1</v>
      </c>
      <c r="AU3" s="19"/>
      <c r="AV3" s="19"/>
      <c r="AW3" s="19"/>
      <c r="AX3" s="19"/>
      <c r="AY3" s="19"/>
      <c r="AZ3" s="19"/>
      <c r="BA3" s="19"/>
      <c r="BB3" s="19"/>
      <c r="BC3" s="19"/>
      <c r="BD3" s="19"/>
      <c r="BE3" s="19"/>
      <c r="BF3" s="19"/>
      <c r="BG3" s="206"/>
      <c r="BH3" s="206"/>
      <c r="BI3" s="798" t="s">
        <v>834</v>
      </c>
      <c r="BJ3" s="722">
        <v>0</v>
      </c>
      <c r="BK3" s="206"/>
      <c r="BL3" s="206"/>
      <c r="BM3" s="798" t="s">
        <v>835</v>
      </c>
      <c r="BN3" s="799" t="s">
        <v>836</v>
      </c>
      <c r="BO3" s="19"/>
      <c r="BP3" s="19"/>
      <c r="BQ3" s="19"/>
    </row>
    <row r="4" spans="4:69" ht="20.100000000000001" customHeight="1">
      <c r="D4" s="800"/>
      <c r="E4" s="801" t="s">
        <v>837</v>
      </c>
      <c r="F4" s="802" t="s">
        <v>1327</v>
      </c>
      <c r="G4" s="803" t="s">
        <v>3497</v>
      </c>
      <c r="H4" s="722">
        <v>1</v>
      </c>
      <c r="I4" s="206"/>
      <c r="J4" s="630" t="s">
        <v>953</v>
      </c>
      <c r="K4" s="630">
        <v>1</v>
      </c>
      <c r="L4" s="802" t="s">
        <v>982</v>
      </c>
      <c r="M4" s="206"/>
      <c r="N4" s="630" t="s">
        <v>835</v>
      </c>
      <c r="O4" s="630" t="s">
        <v>836</v>
      </c>
      <c r="P4" s="206"/>
      <c r="Q4" s="865"/>
      <c r="R4" s="839" t="s">
        <v>525</v>
      </c>
      <c r="S4" s="206"/>
      <c r="T4" s="206"/>
      <c r="U4" s="206"/>
      <c r="V4" s="206"/>
      <c r="W4" s="206"/>
      <c r="X4" s="206"/>
      <c r="Y4" s="206"/>
      <c r="Z4" s="206"/>
      <c r="AA4" s="206"/>
      <c r="AB4" s="206"/>
      <c r="AC4" s="206"/>
      <c r="AD4" s="206"/>
      <c r="AE4" s="206"/>
      <c r="AF4" s="206"/>
      <c r="AG4" s="206"/>
      <c r="AH4" s="206"/>
      <c r="AI4" s="799" t="s">
        <v>838</v>
      </c>
      <c r="AJ4" s="722">
        <v>18</v>
      </c>
      <c r="AK4" s="799"/>
      <c r="AL4" s="799"/>
      <c r="AM4" s="722">
        <v>1</v>
      </c>
      <c r="AN4" s="206"/>
      <c r="AO4" s="206"/>
      <c r="AP4" s="19"/>
      <c r="AQ4" s="19"/>
      <c r="AR4" s="19"/>
      <c r="AS4" s="799" t="s">
        <v>839</v>
      </c>
      <c r="AT4" s="722">
        <v>0</v>
      </c>
      <c r="AU4" s="19"/>
      <c r="AV4" s="19"/>
      <c r="AW4" s="19"/>
      <c r="AX4" s="19"/>
      <c r="AY4" s="19"/>
      <c r="AZ4" s="19"/>
      <c r="BA4" s="19"/>
      <c r="BB4" s="19"/>
      <c r="BC4" s="19"/>
      <c r="BD4" s="19"/>
      <c r="BE4" s="19"/>
      <c r="BF4" s="19"/>
      <c r="BG4" s="206"/>
      <c r="BH4" s="206"/>
      <c r="BI4" s="206"/>
      <c r="BJ4" s="206"/>
      <c r="BK4" s="206"/>
      <c r="BL4" s="206"/>
      <c r="BM4" s="206"/>
      <c r="BN4" s="19"/>
      <c r="BO4" s="19"/>
      <c r="BP4" s="19"/>
      <c r="BQ4" s="19"/>
    </row>
    <row r="5" spans="4:69" ht="20.100000000000001" customHeight="1">
      <c r="D5" s="800"/>
      <c r="E5" s="801" t="s">
        <v>840</v>
      </c>
      <c r="F5" s="802" t="s">
        <v>1328</v>
      </c>
      <c r="G5" s="803" t="s">
        <v>3498</v>
      </c>
      <c r="H5" s="722">
        <v>1</v>
      </c>
      <c r="I5" s="206"/>
      <c r="J5" s="630" t="s">
        <v>955</v>
      </c>
      <c r="K5" s="630">
        <v>0</v>
      </c>
      <c r="L5" s="802" t="s">
        <v>983</v>
      </c>
      <c r="M5" s="206"/>
      <c r="N5" s="206"/>
      <c r="O5" s="206"/>
      <c r="P5" s="206"/>
      <c r="Q5" s="206"/>
      <c r="R5" s="867" t="s">
        <v>1049</v>
      </c>
      <c r="S5" s="206"/>
      <c r="T5" s="206"/>
      <c r="U5" s="206"/>
      <c r="V5" s="206"/>
      <c r="W5" s="206"/>
      <c r="X5" s="206"/>
      <c r="Y5" s="206"/>
      <c r="Z5" s="206"/>
      <c r="AA5" s="206"/>
      <c r="AB5" s="206"/>
      <c r="AC5" s="206"/>
      <c r="AD5" s="206"/>
      <c r="AE5" s="206"/>
      <c r="AF5" s="206"/>
      <c r="AG5" s="206"/>
      <c r="AH5" s="206"/>
      <c r="AI5" s="799" t="s">
        <v>841</v>
      </c>
      <c r="AJ5" s="722">
        <v>2</v>
      </c>
      <c r="AK5" s="799"/>
      <c r="AL5" s="799"/>
      <c r="AM5" s="722">
        <v>1</v>
      </c>
      <c r="AN5" s="206"/>
      <c r="AO5" s="206"/>
      <c r="AP5" s="19"/>
      <c r="AQ5" s="19"/>
      <c r="AR5" s="19"/>
      <c r="AS5" s="799" t="s">
        <v>842</v>
      </c>
      <c r="AT5" s="722">
        <v>1</v>
      </c>
      <c r="AU5" s="19"/>
      <c r="AV5" s="19"/>
      <c r="AW5" s="19"/>
      <c r="AX5" s="19"/>
      <c r="AY5" s="19"/>
      <c r="AZ5" s="19"/>
      <c r="BA5" s="19"/>
      <c r="BB5" s="19"/>
      <c r="BC5" s="19"/>
      <c r="BD5" s="19"/>
      <c r="BE5" s="19"/>
      <c r="BF5" s="19"/>
      <c r="BG5" s="206"/>
      <c r="BH5" s="206"/>
      <c r="BI5" s="206"/>
      <c r="BJ5" s="206"/>
      <c r="BK5" s="206"/>
      <c r="BL5" s="206"/>
      <c r="BM5" s="206"/>
      <c r="BN5" s="19"/>
      <c r="BO5" s="19"/>
      <c r="BP5" s="19"/>
      <c r="BQ5" s="19"/>
    </row>
    <row r="6" spans="4:69" ht="20.100000000000001" customHeight="1">
      <c r="D6" s="800"/>
      <c r="E6" s="801" t="s">
        <v>843</v>
      </c>
      <c r="F6" s="802" t="s">
        <v>1329</v>
      </c>
      <c r="G6" s="803"/>
      <c r="H6" s="722"/>
      <c r="I6" s="206"/>
      <c r="J6" s="630" t="s">
        <v>956</v>
      </c>
      <c r="K6" s="13">
        <v>1</v>
      </c>
      <c r="L6" s="802" t="s">
        <v>984</v>
      </c>
      <c r="M6" s="206"/>
      <c r="N6" s="206"/>
      <c r="O6" s="206"/>
      <c r="P6" s="206"/>
      <c r="Q6" s="206"/>
      <c r="R6" s="719" t="s">
        <v>1050</v>
      </c>
      <c r="S6" s="206"/>
      <c r="T6" s="206"/>
      <c r="U6" s="206"/>
      <c r="V6" s="206"/>
      <c r="W6" s="206"/>
      <c r="X6" s="206"/>
      <c r="Y6" s="206"/>
      <c r="Z6" s="206"/>
      <c r="AA6" s="206"/>
      <c r="AB6" s="206"/>
      <c r="AC6" s="206"/>
      <c r="AD6" s="206"/>
      <c r="AE6" s="206"/>
      <c r="AF6" s="206"/>
      <c r="AG6" s="206"/>
      <c r="AH6" s="206"/>
      <c r="AI6" s="799" t="s">
        <v>844</v>
      </c>
      <c r="AJ6" s="804" t="s">
        <v>845</v>
      </c>
      <c r="AK6" s="799"/>
      <c r="AL6" s="805" t="s">
        <v>846</v>
      </c>
      <c r="AM6" s="722">
        <v>0</v>
      </c>
      <c r="AN6" s="206"/>
      <c r="AO6" s="206"/>
      <c r="AP6" s="19"/>
      <c r="AQ6" s="19"/>
      <c r="AR6" s="19"/>
      <c r="AS6" s="799" t="s">
        <v>847</v>
      </c>
      <c r="AT6" s="722">
        <v>1</v>
      </c>
      <c r="AU6" s="19"/>
      <c r="AV6" s="19"/>
      <c r="AW6" s="19"/>
      <c r="AX6" s="19"/>
      <c r="AY6" s="19"/>
      <c r="AZ6" s="19"/>
      <c r="BA6" s="19"/>
      <c r="BB6" s="19"/>
      <c r="BC6" s="19"/>
      <c r="BD6" s="19"/>
      <c r="BE6" s="19"/>
      <c r="BF6" s="19"/>
      <c r="BG6" s="206"/>
      <c r="BH6" s="206"/>
      <c r="BI6" s="719" t="s">
        <v>848</v>
      </c>
      <c r="BJ6" s="722"/>
      <c r="BK6" s="206"/>
      <c r="BL6" s="206"/>
      <c r="BM6" s="206"/>
      <c r="BN6" s="19"/>
      <c r="BO6" s="19"/>
      <c r="BP6" s="19"/>
      <c r="BQ6" s="19"/>
    </row>
    <row r="7" spans="4:69" ht="20.100000000000001" customHeight="1">
      <c r="D7" s="800"/>
      <c r="E7" s="801" t="s">
        <v>849</v>
      </c>
      <c r="F7" s="802" t="s">
        <v>1330</v>
      </c>
      <c r="G7" s="803"/>
      <c r="H7" s="722"/>
      <c r="I7" s="206"/>
      <c r="J7" s="816" t="s">
        <v>957</v>
      </c>
      <c r="K7" s="630">
        <v>1</v>
      </c>
      <c r="L7" s="802" t="s">
        <v>985</v>
      </c>
      <c r="M7" s="206"/>
      <c r="N7" s="719" t="s">
        <v>1034</v>
      </c>
      <c r="O7" s="860" t="s">
        <v>1022</v>
      </c>
      <c r="P7" s="206"/>
      <c r="Q7" s="206"/>
      <c r="R7" s="722"/>
      <c r="S7" s="206"/>
      <c r="T7" s="206"/>
      <c r="U7" s="206"/>
      <c r="V7" s="206"/>
      <c r="W7" s="206"/>
      <c r="X7" s="206"/>
      <c r="Y7" s="206"/>
      <c r="Z7" s="206"/>
      <c r="AA7" s="206"/>
      <c r="AB7" s="206"/>
      <c r="AC7" s="206"/>
      <c r="AD7" s="206"/>
      <c r="AE7" s="206"/>
      <c r="AF7" s="206"/>
      <c r="AG7" s="206"/>
      <c r="AH7" s="206"/>
      <c r="AI7" s="799" t="s">
        <v>850</v>
      </c>
      <c r="AJ7" s="722" t="s">
        <v>851</v>
      </c>
      <c r="AK7" s="799"/>
      <c r="AL7" s="806"/>
      <c r="AM7" s="722">
        <v>0</v>
      </c>
      <c r="AN7" s="206"/>
      <c r="AO7" s="206"/>
      <c r="AP7" s="19"/>
      <c r="AQ7" s="19"/>
      <c r="AR7" s="19"/>
      <c r="AS7" s="799" t="s">
        <v>852</v>
      </c>
      <c r="AT7" s="722">
        <v>1</v>
      </c>
      <c r="AU7" s="19"/>
      <c r="AV7" s="19"/>
      <c r="AW7" s="19"/>
      <c r="AX7" s="19"/>
      <c r="AY7" s="19"/>
      <c r="AZ7" s="19"/>
      <c r="BA7" s="19"/>
      <c r="BB7" s="19"/>
      <c r="BC7" s="19"/>
      <c r="BD7" s="19"/>
      <c r="BE7" s="19"/>
      <c r="BF7" s="19"/>
      <c r="BG7" s="206"/>
      <c r="BH7" s="206"/>
      <c r="BI7" s="798" t="s">
        <v>853</v>
      </c>
      <c r="BJ7" s="722">
        <v>1</v>
      </c>
      <c r="BK7" s="206"/>
      <c r="BL7" s="206"/>
      <c r="BM7" s="206"/>
      <c r="BN7" s="19"/>
      <c r="BO7" s="19"/>
      <c r="BP7" s="19"/>
      <c r="BQ7" s="19"/>
    </row>
    <row r="8" spans="4:69" ht="20.100000000000001" customHeight="1">
      <c r="D8" s="800"/>
      <c r="E8" s="807" t="s">
        <v>854</v>
      </c>
      <c r="F8" s="802"/>
      <c r="G8" s="803"/>
      <c r="H8" s="722"/>
      <c r="I8" s="206"/>
      <c r="J8" s="630" t="s">
        <v>958</v>
      </c>
      <c r="K8" s="630">
        <v>1</v>
      </c>
      <c r="L8" s="802" t="s">
        <v>986</v>
      </c>
      <c r="M8" s="206"/>
      <c r="N8" s="856" t="s">
        <v>1027</v>
      </c>
      <c r="O8" s="722">
        <v>1</v>
      </c>
      <c r="P8" s="206"/>
      <c r="Q8" s="206"/>
      <c r="R8" s="206"/>
      <c r="S8" s="206"/>
      <c r="T8" s="206"/>
      <c r="U8" s="206"/>
      <c r="V8" s="206"/>
      <c r="W8" s="206"/>
      <c r="X8" s="206"/>
      <c r="Y8" s="206"/>
      <c r="Z8" s="206"/>
      <c r="AA8" s="206"/>
      <c r="AB8" s="206"/>
      <c r="AC8" s="206"/>
      <c r="AD8" s="206"/>
      <c r="AE8" s="206"/>
      <c r="AF8" s="206"/>
      <c r="AG8" s="206"/>
      <c r="AH8" s="206"/>
      <c r="AI8" s="799" t="s">
        <v>855</v>
      </c>
      <c r="AJ8" s="722" t="s">
        <v>139</v>
      </c>
      <c r="AK8" s="799"/>
      <c r="AL8" s="806"/>
      <c r="AM8" s="722">
        <v>0</v>
      </c>
      <c r="AN8" s="206"/>
      <c r="AO8" s="206"/>
      <c r="AP8" s="19"/>
      <c r="AQ8" s="19"/>
      <c r="AR8" s="19"/>
      <c r="AS8" s="799" t="s">
        <v>856</v>
      </c>
      <c r="AT8" s="722">
        <v>1</v>
      </c>
      <c r="AU8" s="19"/>
      <c r="AV8" s="19"/>
      <c r="AW8" s="19"/>
      <c r="AX8" s="19"/>
      <c r="AY8" s="19"/>
      <c r="AZ8" s="19"/>
      <c r="BA8" s="19"/>
      <c r="BB8" s="19"/>
      <c r="BC8" s="19"/>
      <c r="BD8" s="19"/>
      <c r="BE8" s="19"/>
      <c r="BF8" s="19"/>
      <c r="BG8" s="206"/>
      <c r="BH8" s="206"/>
      <c r="BI8" s="798" t="s">
        <v>857</v>
      </c>
      <c r="BJ8" s="722">
        <v>1</v>
      </c>
      <c r="BK8" s="206"/>
      <c r="BL8" s="206"/>
      <c r="BM8" s="206"/>
      <c r="BN8" s="19"/>
      <c r="BO8" s="19"/>
      <c r="BP8" s="19"/>
      <c r="BQ8" s="19"/>
    </row>
    <row r="9" spans="4:69" ht="20.100000000000001" customHeight="1">
      <c r="D9" s="800"/>
      <c r="E9" s="178"/>
      <c r="F9" s="33"/>
      <c r="G9" s="33"/>
      <c r="H9" s="206"/>
      <c r="I9" s="206"/>
      <c r="J9" s="630" t="s">
        <v>959</v>
      </c>
      <c r="K9" s="630">
        <v>0</v>
      </c>
      <c r="L9" s="802" t="s">
        <v>987</v>
      </c>
      <c r="M9" s="206"/>
      <c r="N9" s="856" t="s">
        <v>1028</v>
      </c>
      <c r="O9" s="722">
        <v>1</v>
      </c>
      <c r="P9" s="206"/>
      <c r="Q9" s="206"/>
      <c r="R9" s="206"/>
      <c r="S9" s="206"/>
      <c r="T9" s="206"/>
      <c r="U9" s="206"/>
      <c r="V9" s="206"/>
      <c r="W9" s="206"/>
      <c r="X9" s="206"/>
      <c r="Y9" s="206"/>
      <c r="Z9" s="206"/>
      <c r="AA9" s="206"/>
      <c r="AB9" s="206"/>
      <c r="AC9" s="206"/>
      <c r="AD9" s="206"/>
      <c r="AE9" s="206"/>
      <c r="AF9" s="206"/>
      <c r="AG9" s="206"/>
      <c r="AH9" s="206"/>
      <c r="AI9" s="799" t="s">
        <v>858</v>
      </c>
      <c r="AJ9" s="722" t="b">
        <v>0</v>
      </c>
      <c r="AK9" s="799"/>
      <c r="AL9" s="799"/>
      <c r="AM9" s="722">
        <v>0</v>
      </c>
      <c r="AN9" s="206"/>
      <c r="AO9" s="206"/>
      <c r="AP9" s="19"/>
      <c r="AQ9" s="19"/>
      <c r="AR9" s="19"/>
      <c r="AS9" s="799" t="s">
        <v>859</v>
      </c>
      <c r="AT9" s="808">
        <v>1</v>
      </c>
      <c r="AU9" s="19"/>
      <c r="AV9" s="19"/>
      <c r="AW9" s="19"/>
      <c r="AX9" s="19"/>
      <c r="AY9" s="19"/>
      <c r="AZ9" s="19"/>
      <c r="BA9" s="19"/>
      <c r="BB9" s="19"/>
      <c r="BC9" s="19"/>
      <c r="BD9" s="19"/>
      <c r="BE9" s="19"/>
      <c r="BF9" s="19"/>
      <c r="BG9" s="206"/>
      <c r="BH9" s="206"/>
      <c r="BI9" s="798" t="s">
        <v>860</v>
      </c>
      <c r="BJ9" s="722">
        <v>1</v>
      </c>
      <c r="BK9" s="206"/>
      <c r="BL9" s="206"/>
      <c r="BM9" s="206"/>
      <c r="BN9" s="19"/>
      <c r="BO9" s="19"/>
      <c r="BP9" s="19"/>
      <c r="BQ9" s="19"/>
    </row>
    <row r="10" spans="4:69" ht="20.100000000000001" customHeight="1">
      <c r="D10" s="800"/>
      <c r="E10" s="2288" t="s">
        <v>1293</v>
      </c>
      <c r="F10" s="2288"/>
      <c r="G10" s="33"/>
      <c r="H10" s="206"/>
      <c r="I10" s="206"/>
      <c r="J10" s="630" t="s">
        <v>960</v>
      </c>
      <c r="K10" s="630">
        <v>1</v>
      </c>
      <c r="L10" s="802" t="s">
        <v>988</v>
      </c>
      <c r="M10" s="206"/>
      <c r="N10" s="856" t="s">
        <v>1029</v>
      </c>
      <c r="O10" s="722">
        <v>1</v>
      </c>
      <c r="P10" s="206"/>
      <c r="Q10" s="206"/>
      <c r="R10" s="206"/>
      <c r="S10" s="206"/>
      <c r="T10" s="206"/>
      <c r="U10" s="206"/>
      <c r="V10" s="206"/>
      <c r="W10" s="206"/>
      <c r="X10" s="206"/>
      <c r="Y10" s="206"/>
      <c r="Z10" s="206"/>
      <c r="AA10" s="206"/>
      <c r="AB10" s="206"/>
      <c r="AC10" s="206"/>
      <c r="AD10" s="206"/>
      <c r="AE10" s="206"/>
      <c r="AF10" s="206"/>
      <c r="AG10" s="206"/>
      <c r="AH10" s="206"/>
      <c r="AI10" s="799"/>
      <c r="AJ10" s="722"/>
      <c r="AK10" s="799"/>
      <c r="AL10" s="799"/>
      <c r="AM10" s="722">
        <v>1</v>
      </c>
      <c r="AN10" s="206"/>
      <c r="AO10" s="206"/>
      <c r="AP10" s="19"/>
      <c r="AQ10" s="19"/>
      <c r="AR10" s="19"/>
      <c r="AS10" s="799" t="s">
        <v>861</v>
      </c>
      <c r="AT10" s="722">
        <v>0</v>
      </c>
      <c r="AU10" s="19"/>
      <c r="AV10" s="19"/>
      <c r="AW10" s="19"/>
      <c r="AX10" s="19"/>
      <c r="AY10" s="19"/>
      <c r="AZ10" s="19"/>
      <c r="BA10" s="19"/>
      <c r="BB10" s="19"/>
      <c r="BC10" s="19"/>
      <c r="BD10" s="19"/>
      <c r="BE10" s="19"/>
      <c r="BF10" s="19"/>
      <c r="BG10" s="206"/>
      <c r="BH10" s="206"/>
      <c r="BI10" s="798" t="s">
        <v>862</v>
      </c>
      <c r="BJ10" s="722">
        <v>1</v>
      </c>
      <c r="BK10" s="206"/>
      <c r="BL10" s="206"/>
      <c r="BM10" s="19"/>
      <c r="BN10" s="19"/>
      <c r="BO10" s="19"/>
      <c r="BP10" s="19"/>
      <c r="BQ10" s="19"/>
    </row>
    <row r="11" spans="4:69" ht="20.100000000000001" customHeight="1">
      <c r="D11" s="800"/>
      <c r="E11" s="2288"/>
      <c r="F11" s="2288"/>
      <c r="G11" s="33"/>
      <c r="H11" s="206"/>
      <c r="I11" s="206"/>
      <c r="J11" s="630" t="s">
        <v>962</v>
      </c>
      <c r="K11" s="804" t="s">
        <v>845</v>
      </c>
      <c r="L11" s="802" t="s">
        <v>963</v>
      </c>
      <c r="M11" s="206"/>
      <c r="N11" s="858" t="s">
        <v>1030</v>
      </c>
      <c r="O11" s="722">
        <v>1</v>
      </c>
      <c r="P11" s="206"/>
      <c r="Q11" s="206"/>
      <c r="R11" s="206"/>
      <c r="S11" s="206"/>
      <c r="T11" s="206"/>
      <c r="U11" s="206"/>
      <c r="V11" s="206"/>
      <c r="W11" s="206"/>
      <c r="X11" s="206"/>
      <c r="Y11" s="206"/>
      <c r="Z11" s="206"/>
      <c r="AA11" s="206"/>
      <c r="AB11" s="206"/>
      <c r="AC11" s="206"/>
      <c r="AD11" s="206"/>
      <c r="AE11" s="206"/>
      <c r="AF11" s="206"/>
      <c r="AG11" s="206"/>
      <c r="AH11" s="206"/>
      <c r="AI11" s="799"/>
      <c r="AJ11" s="722"/>
      <c r="AK11" s="799"/>
      <c r="AL11" s="799" t="s">
        <v>863</v>
      </c>
      <c r="AM11" s="722">
        <v>0</v>
      </c>
      <c r="AN11" s="206"/>
      <c r="AO11" s="206"/>
      <c r="AP11" s="19"/>
      <c r="AQ11" s="19"/>
      <c r="AR11" s="19"/>
      <c r="AS11" s="799" t="s">
        <v>864</v>
      </c>
      <c r="AT11" s="722">
        <v>1</v>
      </c>
      <c r="AU11" s="19"/>
      <c r="AV11" s="19"/>
      <c r="AW11" s="19"/>
      <c r="AX11" s="19"/>
      <c r="AY11" s="19"/>
      <c r="AZ11" s="19"/>
      <c r="BA11" s="19"/>
      <c r="BB11" s="19"/>
      <c r="BC11" s="19"/>
      <c r="BD11" s="19"/>
      <c r="BE11" s="19"/>
      <c r="BF11" s="19"/>
      <c r="BG11" s="206"/>
      <c r="BH11" s="206"/>
      <c r="BI11" s="798" t="s">
        <v>865</v>
      </c>
      <c r="BJ11" s="722">
        <v>1</v>
      </c>
      <c r="BK11" s="206"/>
      <c r="BL11" s="206"/>
      <c r="BM11" s="19"/>
      <c r="BN11" s="19"/>
      <c r="BO11" s="19"/>
      <c r="BP11" s="19"/>
      <c r="BQ11" s="19"/>
    </row>
    <row r="12" spans="4:69" ht="20.100000000000001" customHeight="1">
      <c r="D12" s="800"/>
      <c r="E12" s="178"/>
      <c r="F12" s="33"/>
      <c r="G12" s="33"/>
      <c r="H12" s="206"/>
      <c r="I12" s="206"/>
      <c r="J12" s="816" t="s">
        <v>966</v>
      </c>
      <c r="K12" s="630">
        <v>4</v>
      </c>
      <c r="L12" s="802" t="s">
        <v>1013</v>
      </c>
      <c r="M12" s="206"/>
      <c r="N12" s="859" t="s">
        <v>1031</v>
      </c>
      <c r="O12" s="722">
        <v>1</v>
      </c>
      <c r="P12" s="206"/>
      <c r="Q12" s="206"/>
      <c r="R12" s="206"/>
      <c r="S12" s="206"/>
      <c r="T12" s="206"/>
      <c r="U12" s="206"/>
      <c r="V12" s="206"/>
      <c r="W12" s="206"/>
      <c r="X12" s="206"/>
      <c r="Y12" s="206"/>
      <c r="Z12" s="206"/>
      <c r="AA12" s="206"/>
      <c r="AB12" s="206"/>
      <c r="AC12" s="206"/>
      <c r="AD12" s="206"/>
      <c r="AE12" s="206"/>
      <c r="AF12" s="206"/>
      <c r="AG12" s="206"/>
      <c r="AH12" s="206"/>
      <c r="AI12" s="799"/>
      <c r="AJ12" s="722"/>
      <c r="AK12" s="799"/>
      <c r="AL12" s="799" t="s">
        <v>866</v>
      </c>
      <c r="AM12" s="722">
        <v>0</v>
      </c>
      <c r="AN12" s="206"/>
      <c r="AO12" s="206"/>
      <c r="AP12" s="19"/>
      <c r="AQ12" s="19"/>
      <c r="AR12" s="19"/>
      <c r="AS12" s="799" t="s">
        <v>867</v>
      </c>
      <c r="AT12" s="722">
        <v>1</v>
      </c>
      <c r="AU12" s="19"/>
      <c r="AV12" s="19"/>
      <c r="AW12" s="19"/>
      <c r="AX12" s="19"/>
      <c r="AY12" s="19"/>
      <c r="AZ12" s="19"/>
      <c r="BA12" s="19"/>
      <c r="BB12" s="19"/>
      <c r="BC12" s="19"/>
      <c r="BD12" s="19"/>
      <c r="BE12" s="19"/>
      <c r="BF12" s="19"/>
      <c r="BG12" s="206"/>
      <c r="BH12" s="206"/>
      <c r="BI12" s="798" t="s">
        <v>868</v>
      </c>
      <c r="BJ12" s="722">
        <v>1</v>
      </c>
      <c r="BK12" s="206"/>
      <c r="BL12" s="206"/>
      <c r="BM12" s="19"/>
      <c r="BN12" s="19"/>
      <c r="BO12" s="19"/>
      <c r="BP12" s="19"/>
      <c r="BQ12" s="19"/>
    </row>
    <row r="13" spans="4:69" ht="20.100000000000001" customHeight="1">
      <c r="D13" s="800"/>
      <c r="E13" s="178"/>
      <c r="F13" s="33"/>
      <c r="G13" s="33"/>
      <c r="H13" s="206"/>
      <c r="I13" s="206"/>
      <c r="J13" s="630" t="s">
        <v>979</v>
      </c>
      <c r="K13" s="630">
        <v>0</v>
      </c>
      <c r="L13" s="802" t="s">
        <v>989</v>
      </c>
      <c r="M13" s="206"/>
      <c r="N13" s="859" t="s">
        <v>1032</v>
      </c>
      <c r="O13" s="722">
        <v>1</v>
      </c>
      <c r="P13" s="206"/>
      <c r="Q13" s="206"/>
      <c r="R13" s="206"/>
      <c r="S13" s="206"/>
      <c r="T13" s="206"/>
      <c r="U13" s="206"/>
      <c r="V13" s="206"/>
      <c r="W13" s="206"/>
      <c r="X13" s="206"/>
      <c r="Y13" s="206"/>
      <c r="Z13" s="206"/>
      <c r="AA13" s="206"/>
      <c r="AB13" s="206"/>
      <c r="AC13" s="206"/>
      <c r="AD13" s="206"/>
      <c r="AE13" s="206"/>
      <c r="AF13" s="206"/>
      <c r="AG13" s="206"/>
      <c r="AH13" s="206"/>
      <c r="AI13" s="799"/>
      <c r="AJ13" s="722"/>
      <c r="AK13" s="799"/>
      <c r="AL13" s="799" t="s">
        <v>869</v>
      </c>
      <c r="AM13" s="722" t="b">
        <v>1</v>
      </c>
      <c r="AN13" s="206"/>
      <c r="AO13" s="206"/>
      <c r="AP13" s="19"/>
      <c r="AQ13" s="19"/>
      <c r="AR13" s="19"/>
      <c r="AS13" s="799" t="s">
        <v>870</v>
      </c>
      <c r="AT13" s="722">
        <v>1</v>
      </c>
      <c r="AU13" s="19"/>
      <c r="AV13" s="19"/>
      <c r="AW13" s="19"/>
      <c r="AX13" s="19"/>
      <c r="AY13" s="19"/>
      <c r="AZ13" s="19"/>
      <c r="BA13" s="19"/>
      <c r="BB13" s="19"/>
      <c r="BC13" s="19"/>
      <c r="BD13" s="19"/>
      <c r="BE13" s="19"/>
      <c r="BF13" s="19"/>
      <c r="BG13" s="206"/>
      <c r="BH13" s="206"/>
      <c r="BI13" s="798" t="s">
        <v>871</v>
      </c>
      <c r="BJ13" s="722">
        <v>1</v>
      </c>
      <c r="BK13" s="206"/>
      <c r="BL13" s="206"/>
      <c r="BM13" s="19"/>
      <c r="BN13" s="19"/>
      <c r="BO13" s="19"/>
      <c r="BP13" s="19"/>
      <c r="BQ13" s="19"/>
    </row>
    <row r="14" spans="4:69" ht="20.100000000000001" customHeight="1">
      <c r="D14" s="800"/>
      <c r="E14" s="178"/>
      <c r="F14" s="33"/>
      <c r="G14" s="33"/>
      <c r="H14" s="206"/>
      <c r="I14" s="206"/>
      <c r="J14" s="630" t="s">
        <v>993</v>
      </c>
      <c r="K14" s="630">
        <v>1</v>
      </c>
      <c r="L14" s="802" t="s">
        <v>4125</v>
      </c>
      <c r="M14" s="206"/>
      <c r="N14" s="858" t="s">
        <v>1033</v>
      </c>
      <c r="O14" s="722">
        <v>1</v>
      </c>
      <c r="P14" s="206"/>
      <c r="Q14" s="206"/>
      <c r="R14" s="206"/>
      <c r="S14" s="206"/>
      <c r="T14" s="206"/>
      <c r="U14" s="206"/>
      <c r="V14" s="206"/>
      <c r="W14" s="206"/>
      <c r="X14" s="206"/>
      <c r="Y14" s="206"/>
      <c r="Z14" s="206"/>
      <c r="AA14" s="206"/>
      <c r="AB14" s="206"/>
      <c r="AC14" s="206"/>
      <c r="AD14" s="206"/>
      <c r="AE14" s="206"/>
      <c r="AF14" s="206"/>
      <c r="AG14" s="206"/>
      <c r="AH14" s="206"/>
      <c r="AI14" s="799"/>
      <c r="AJ14" s="722"/>
      <c r="AK14" s="799"/>
      <c r="AL14" s="799" t="s">
        <v>872</v>
      </c>
      <c r="AM14" s="722">
        <v>1</v>
      </c>
      <c r="AN14" s="206"/>
      <c r="AO14" s="206"/>
      <c r="AP14" s="19"/>
      <c r="AQ14" s="19"/>
      <c r="AR14" s="19"/>
      <c r="AS14" s="799" t="s">
        <v>873</v>
      </c>
      <c r="AT14" s="722" t="b">
        <v>0</v>
      </c>
      <c r="AU14" s="19"/>
      <c r="AV14" s="19"/>
      <c r="AW14" s="19"/>
      <c r="AX14" s="19"/>
      <c r="AY14" s="19"/>
      <c r="AZ14" s="19"/>
      <c r="BA14" s="19"/>
      <c r="BB14" s="19"/>
      <c r="BC14" s="19"/>
      <c r="BD14" s="19"/>
      <c r="BE14" s="19"/>
      <c r="BF14" s="19"/>
      <c r="BG14" s="206"/>
      <c r="BH14" s="206"/>
      <c r="BI14" s="798" t="s">
        <v>874</v>
      </c>
      <c r="BJ14" s="722">
        <v>1</v>
      </c>
      <c r="BK14" s="206"/>
      <c r="BL14" s="206"/>
      <c r="BM14" s="19"/>
      <c r="BN14" s="19"/>
      <c r="BO14" s="19"/>
      <c r="BP14" s="19"/>
      <c r="BQ14" s="19"/>
    </row>
    <row r="15" spans="4:69" ht="20.100000000000001" customHeight="1">
      <c r="D15" s="800"/>
      <c r="E15" s="178"/>
      <c r="F15" s="33"/>
      <c r="G15" s="33"/>
      <c r="H15" s="206"/>
      <c r="I15" s="206"/>
      <c r="J15" s="630" t="s">
        <v>994</v>
      </c>
      <c r="K15" s="630">
        <v>0</v>
      </c>
      <c r="L15" s="802" t="s">
        <v>997</v>
      </c>
      <c r="M15" s="206"/>
      <c r="N15" s="855" t="s">
        <v>1023</v>
      </c>
      <c r="O15" s="722">
        <v>1</v>
      </c>
      <c r="P15" s="206"/>
      <c r="Q15" s="206"/>
      <c r="R15" s="206"/>
      <c r="S15" s="206"/>
      <c r="T15" s="206"/>
      <c r="U15" s="206"/>
      <c r="V15" s="206"/>
      <c r="W15" s="206"/>
      <c r="X15" s="206"/>
      <c r="Y15" s="206"/>
      <c r="Z15" s="206"/>
      <c r="AA15" s="206"/>
      <c r="AB15" s="206"/>
      <c r="AC15" s="206"/>
      <c r="AD15" s="206"/>
      <c r="AE15" s="206"/>
      <c r="AF15" s="206"/>
      <c r="AG15" s="206"/>
      <c r="AH15" s="206"/>
      <c r="AI15" s="799"/>
      <c r="AJ15" s="722"/>
      <c r="AK15" s="799"/>
      <c r="AL15" s="799" t="s">
        <v>875</v>
      </c>
      <c r="AM15" s="722">
        <v>0</v>
      </c>
      <c r="AN15" s="206"/>
      <c r="AO15" s="206"/>
      <c r="AP15" s="19"/>
      <c r="AQ15" s="19"/>
      <c r="AR15" s="19"/>
      <c r="AS15" s="799" t="s">
        <v>876</v>
      </c>
      <c r="AT15" s="722" t="b">
        <v>0</v>
      </c>
      <c r="AU15" s="19" t="b">
        <v>0</v>
      </c>
      <c r="AV15" s="19"/>
      <c r="AW15" s="19"/>
      <c r="AX15" s="19"/>
      <c r="AY15" s="19"/>
      <c r="AZ15" s="19"/>
      <c r="BA15" s="19"/>
      <c r="BB15" s="19"/>
      <c r="BC15" s="19"/>
      <c r="BD15" s="19"/>
      <c r="BE15" s="19"/>
      <c r="BF15" s="19"/>
      <c r="BG15" s="206"/>
      <c r="BH15" s="206"/>
      <c r="BI15" s="798" t="s">
        <v>877</v>
      </c>
      <c r="BJ15" s="722">
        <v>1</v>
      </c>
      <c r="BK15" s="206"/>
      <c r="BL15" s="206"/>
      <c r="BM15" s="19"/>
      <c r="BN15" s="19"/>
      <c r="BO15" s="19"/>
      <c r="BP15" s="19"/>
      <c r="BQ15" s="19"/>
    </row>
    <row r="16" spans="4:69" ht="20.100000000000001" customHeight="1">
      <c r="D16" s="19"/>
      <c r="E16" s="178"/>
      <c r="F16" s="33"/>
      <c r="G16" s="33"/>
      <c r="H16" s="206"/>
      <c r="I16" s="206"/>
      <c r="J16" s="630" t="s">
        <v>995</v>
      </c>
      <c r="K16" s="630">
        <v>0</v>
      </c>
      <c r="L16" s="802" t="s">
        <v>996</v>
      </c>
      <c r="M16" s="206"/>
      <c r="N16" s="855" t="s">
        <v>1024</v>
      </c>
      <c r="O16" s="722">
        <v>1</v>
      </c>
      <c r="P16" s="206"/>
      <c r="Q16" s="206"/>
      <c r="R16" s="206"/>
      <c r="S16" s="206"/>
      <c r="T16" s="206"/>
      <c r="U16" s="206"/>
      <c r="V16" s="206"/>
      <c r="W16" s="206"/>
      <c r="X16" s="206"/>
      <c r="Y16" s="206"/>
      <c r="Z16" s="206"/>
      <c r="AA16" s="206"/>
      <c r="AB16" s="206"/>
      <c r="AC16" s="206"/>
      <c r="AD16" s="206"/>
      <c r="AE16" s="206"/>
      <c r="AF16" s="206"/>
      <c r="AG16" s="206"/>
      <c r="AH16" s="206"/>
      <c r="AI16" s="799"/>
      <c r="AJ16" s="722"/>
      <c r="AK16" s="799"/>
      <c r="AL16" s="19"/>
      <c r="AM16" s="722">
        <v>0</v>
      </c>
      <c r="AN16" s="206"/>
      <c r="AO16" s="206"/>
      <c r="AP16" s="19"/>
      <c r="AQ16" s="19"/>
      <c r="AR16" s="19"/>
      <c r="AS16" s="799" t="s">
        <v>878</v>
      </c>
      <c r="AT16" s="722" t="b">
        <v>0</v>
      </c>
      <c r="AU16" s="19" t="b">
        <v>0</v>
      </c>
      <c r="AV16" s="19"/>
      <c r="AW16" s="19"/>
      <c r="AX16" s="19"/>
      <c r="AY16" s="19"/>
      <c r="AZ16" s="19"/>
      <c r="BA16" s="19"/>
      <c r="BB16" s="19"/>
      <c r="BC16" s="19"/>
      <c r="BD16" s="19"/>
      <c r="BE16" s="19"/>
      <c r="BF16" s="19"/>
      <c r="BG16" s="206"/>
      <c r="BH16" s="206"/>
      <c r="BI16" s="206"/>
      <c r="BJ16" s="206"/>
      <c r="BK16" s="206"/>
      <c r="BL16" s="206"/>
      <c r="BM16" s="19"/>
      <c r="BN16" s="19"/>
      <c r="BO16" s="19"/>
      <c r="BP16" s="19"/>
      <c r="BQ16" s="19"/>
    </row>
    <row r="17" spans="4:69" ht="20.100000000000001" customHeight="1">
      <c r="D17" s="19"/>
      <c r="E17" s="178"/>
      <c r="F17" s="33"/>
      <c r="G17" s="33"/>
      <c r="H17" s="206"/>
      <c r="I17" s="206"/>
      <c r="J17" s="850" t="s">
        <v>998</v>
      </c>
      <c r="K17" s="630" t="b">
        <v>0</v>
      </c>
      <c r="L17" s="802" t="s">
        <v>999</v>
      </c>
      <c r="M17" s="206"/>
      <c r="N17" s="855" t="s">
        <v>1025</v>
      </c>
      <c r="O17" s="722">
        <v>1</v>
      </c>
      <c r="P17" s="206"/>
      <c r="Q17" s="206"/>
      <c r="R17" s="206"/>
      <c r="S17" s="206"/>
      <c r="T17" s="206"/>
      <c r="U17" s="206"/>
      <c r="V17" s="206"/>
      <c r="W17" s="206"/>
      <c r="X17" s="206"/>
      <c r="Y17" s="206"/>
      <c r="Z17" s="206"/>
      <c r="AA17" s="206"/>
      <c r="AB17" s="206"/>
      <c r="AC17" s="206"/>
      <c r="AD17" s="206"/>
      <c r="AE17" s="206"/>
      <c r="AF17" s="206"/>
      <c r="AG17" s="206"/>
      <c r="AH17" s="206"/>
      <c r="AI17" s="799"/>
      <c r="AJ17" s="722"/>
      <c r="AK17" s="799"/>
      <c r="AL17" s="19"/>
      <c r="AM17" s="722">
        <v>0</v>
      </c>
      <c r="AN17" s="206"/>
      <c r="AO17" s="206"/>
      <c r="AP17" s="19"/>
      <c r="AQ17" s="19"/>
      <c r="AR17" s="19"/>
      <c r="AS17" s="799" t="s">
        <v>879</v>
      </c>
      <c r="AT17" s="722">
        <v>0</v>
      </c>
      <c r="AU17" s="19" t="b">
        <v>0</v>
      </c>
      <c r="AV17" s="19"/>
      <c r="AW17" s="19"/>
      <c r="AX17" s="19"/>
      <c r="AY17" s="19"/>
      <c r="AZ17" s="19"/>
      <c r="BA17" s="19"/>
      <c r="BB17" s="19"/>
      <c r="BC17" s="19"/>
      <c r="BD17" s="19"/>
      <c r="BE17" s="19"/>
      <c r="BF17" s="19"/>
      <c r="BG17" s="206"/>
      <c r="BH17" s="206"/>
      <c r="BI17" s="206"/>
      <c r="BJ17" s="206"/>
      <c r="BK17" s="206"/>
      <c r="BL17" s="206"/>
      <c r="BM17" s="19"/>
      <c r="BN17" s="19"/>
      <c r="BO17" s="19"/>
      <c r="BP17" s="19"/>
      <c r="BQ17" s="19"/>
    </row>
    <row r="18" spans="4:69" ht="20.100000000000001" customHeight="1">
      <c r="D18" s="19"/>
      <c r="E18" s="178"/>
      <c r="F18" s="33"/>
      <c r="G18" s="33"/>
      <c r="H18" s="206"/>
      <c r="I18" s="206"/>
      <c r="J18" s="850" t="s">
        <v>1000</v>
      </c>
      <c r="K18" s="630" t="b">
        <v>1</v>
      </c>
      <c r="L18" s="802" t="s">
        <v>1002</v>
      </c>
      <c r="M18" s="206"/>
      <c r="N18" s="855" t="s">
        <v>1026</v>
      </c>
      <c r="O18" s="722">
        <v>1</v>
      </c>
      <c r="P18" s="206"/>
      <c r="Q18" s="206"/>
      <c r="R18" s="206"/>
      <c r="S18" s="206"/>
      <c r="T18" s="206"/>
      <c r="U18" s="206"/>
      <c r="V18" s="206"/>
      <c r="W18" s="206"/>
      <c r="X18" s="206"/>
      <c r="Y18" s="206"/>
      <c r="Z18" s="206"/>
      <c r="AA18" s="206"/>
      <c r="AB18" s="206"/>
      <c r="AC18" s="206"/>
      <c r="AD18" s="206"/>
      <c r="AE18" s="206"/>
      <c r="AF18" s="206"/>
      <c r="AG18" s="206"/>
      <c r="AH18" s="206"/>
      <c r="AI18" s="19"/>
      <c r="AJ18" s="206"/>
      <c r="AK18" s="19"/>
      <c r="AL18" s="19"/>
      <c r="AM18" s="722">
        <v>0</v>
      </c>
      <c r="AN18" s="206"/>
      <c r="AO18" s="206"/>
      <c r="AP18" s="19"/>
      <c r="AQ18" s="19"/>
      <c r="AR18" s="19"/>
      <c r="AS18" s="799" t="s">
        <v>880</v>
      </c>
      <c r="AT18" s="722">
        <v>0</v>
      </c>
      <c r="AU18" s="19"/>
      <c r="AV18" s="19"/>
      <c r="AW18" s="19"/>
      <c r="AX18" s="19"/>
      <c r="AY18" s="19"/>
      <c r="AZ18" s="19"/>
      <c r="BA18" s="19"/>
      <c r="BB18" s="19"/>
      <c r="BC18" s="19"/>
      <c r="BD18" s="19"/>
      <c r="BE18" s="19"/>
      <c r="BF18" s="19"/>
      <c r="BG18" s="206"/>
      <c r="BH18" s="206"/>
      <c r="BI18" s="206"/>
      <c r="BJ18" s="206"/>
      <c r="BK18" s="206"/>
      <c r="BL18" s="206"/>
      <c r="BM18" s="19"/>
      <c r="BN18" s="19"/>
      <c r="BO18" s="19"/>
      <c r="BP18" s="19"/>
      <c r="BQ18" s="19"/>
    </row>
    <row r="19" spans="4:69" ht="20.100000000000001" customHeight="1">
      <c r="D19" s="19"/>
      <c r="E19" s="178"/>
      <c r="F19" s="33"/>
      <c r="G19" s="33"/>
      <c r="H19" s="206"/>
      <c r="I19" s="206"/>
      <c r="J19" s="850" t="s">
        <v>1001</v>
      </c>
      <c r="K19" s="630" t="b">
        <v>1</v>
      </c>
      <c r="L19" s="802" t="s">
        <v>1008</v>
      </c>
      <c r="M19" s="206"/>
      <c r="N19" s="857" t="s">
        <v>1035</v>
      </c>
      <c r="O19" s="722">
        <v>1</v>
      </c>
      <c r="P19" s="206"/>
      <c r="Q19" s="206"/>
      <c r="R19" s="206"/>
      <c r="S19" s="206"/>
      <c r="T19" s="206"/>
      <c r="U19" s="206"/>
      <c r="V19" s="206"/>
      <c r="W19" s="206"/>
      <c r="X19" s="206"/>
      <c r="Y19" s="206"/>
      <c r="Z19" s="206"/>
      <c r="AA19" s="206"/>
      <c r="AB19" s="206"/>
      <c r="AC19" s="206"/>
      <c r="AD19" s="206"/>
      <c r="AE19" s="206"/>
      <c r="AF19" s="206"/>
      <c r="AG19" s="206"/>
      <c r="AH19" s="206"/>
      <c r="AI19" s="19"/>
      <c r="AJ19" s="206"/>
      <c r="AK19" s="19"/>
      <c r="AL19" s="19"/>
      <c r="AM19" s="722">
        <v>0</v>
      </c>
      <c r="AN19" s="206"/>
      <c r="AO19" s="206"/>
      <c r="AP19" s="19"/>
      <c r="AQ19" s="19"/>
      <c r="AR19" s="19"/>
      <c r="AS19" s="799" t="s">
        <v>881</v>
      </c>
      <c r="AT19" s="722">
        <v>0</v>
      </c>
      <c r="AU19" s="19"/>
      <c r="AV19" s="19"/>
      <c r="AW19" s="19"/>
      <c r="AX19" s="19"/>
      <c r="AY19" s="19"/>
      <c r="AZ19" s="19"/>
      <c r="BA19" s="19"/>
      <c r="BB19" s="19"/>
      <c r="BC19" s="19"/>
      <c r="BD19" s="19"/>
      <c r="BE19" s="19"/>
      <c r="BF19" s="19"/>
      <c r="BG19" s="206"/>
      <c r="BH19" s="206"/>
      <c r="BI19" s="206"/>
      <c r="BJ19" s="206"/>
      <c r="BK19" s="206"/>
      <c r="BL19" s="206"/>
      <c r="BM19" s="19"/>
      <c r="BN19" s="19"/>
      <c r="BO19" s="19"/>
      <c r="BP19" s="19"/>
      <c r="BQ19" s="19"/>
    </row>
    <row r="20" spans="4:69" ht="20.100000000000001" customHeight="1">
      <c r="D20" s="19"/>
      <c r="E20" s="178"/>
      <c r="F20" s="33"/>
      <c r="G20" s="33"/>
      <c r="H20" s="206"/>
      <c r="I20" s="206"/>
      <c r="J20" s="850" t="s">
        <v>1003</v>
      </c>
      <c r="K20" s="630" t="b">
        <v>0</v>
      </c>
      <c r="L20" s="802" t="s">
        <v>1009</v>
      </c>
      <c r="M20" s="206"/>
      <c r="N20" s="857" t="s">
        <v>1036</v>
      </c>
      <c r="O20" s="722">
        <v>1</v>
      </c>
      <c r="P20" s="206"/>
      <c r="Q20" s="206"/>
      <c r="R20" s="206"/>
      <c r="S20" s="206"/>
      <c r="T20" s="206"/>
      <c r="U20" s="206"/>
      <c r="V20" s="206"/>
      <c r="W20" s="206"/>
      <c r="X20" s="206"/>
      <c r="Y20" s="206"/>
      <c r="Z20" s="206"/>
      <c r="AA20" s="206"/>
      <c r="AB20" s="206"/>
      <c r="AC20" s="206"/>
      <c r="AD20" s="206"/>
      <c r="AE20" s="206"/>
      <c r="AF20" s="206"/>
      <c r="AG20" s="206"/>
      <c r="AH20" s="206"/>
      <c r="AI20" s="19"/>
      <c r="AJ20" s="206"/>
      <c r="AK20" s="19"/>
      <c r="AL20" s="19"/>
      <c r="AM20" s="722">
        <v>0</v>
      </c>
      <c r="AN20" s="206"/>
      <c r="AO20" s="206"/>
      <c r="AP20" s="19"/>
      <c r="AQ20" s="19"/>
      <c r="AR20" s="19"/>
      <c r="AS20" s="799"/>
      <c r="AT20" s="722"/>
      <c r="AU20" s="19"/>
      <c r="AV20" s="19"/>
      <c r="AW20" s="19"/>
      <c r="AX20" s="19"/>
      <c r="AY20" s="19"/>
      <c r="AZ20" s="19"/>
      <c r="BA20" s="19"/>
      <c r="BB20" s="19"/>
      <c r="BC20" s="19"/>
      <c r="BD20" s="19"/>
      <c r="BE20" s="19"/>
      <c r="BF20" s="19"/>
      <c r="BG20" s="206"/>
      <c r="BH20" s="206"/>
      <c r="BI20" s="206"/>
      <c r="BJ20" s="206"/>
      <c r="BK20" s="206"/>
      <c r="BL20" s="206"/>
      <c r="BM20" s="19"/>
      <c r="BN20" s="19"/>
      <c r="BO20" s="19"/>
      <c r="BP20" s="19"/>
      <c r="BQ20" s="19"/>
    </row>
    <row r="21" spans="4:69" ht="20.100000000000001" customHeight="1">
      <c r="D21" s="19"/>
      <c r="E21" s="178"/>
      <c r="F21" s="33"/>
      <c r="G21" s="33"/>
      <c r="H21" s="206"/>
      <c r="I21" s="206"/>
      <c r="J21" s="850" t="s">
        <v>1004</v>
      </c>
      <c r="K21" s="630" t="b">
        <v>0</v>
      </c>
      <c r="L21" s="802" t="s">
        <v>1010</v>
      </c>
      <c r="M21" s="206"/>
      <c r="N21" s="857" t="s">
        <v>1037</v>
      </c>
      <c r="O21" s="722">
        <v>1</v>
      </c>
      <c r="P21" s="206"/>
      <c r="Q21" s="206"/>
      <c r="R21" s="206"/>
      <c r="S21" s="206"/>
      <c r="T21" s="206"/>
      <c r="U21" s="206"/>
      <c r="V21" s="206"/>
      <c r="W21" s="206"/>
      <c r="X21" s="206"/>
      <c r="Y21" s="206"/>
      <c r="Z21" s="206"/>
      <c r="AA21" s="206"/>
      <c r="AB21" s="206"/>
      <c r="AC21" s="206"/>
      <c r="AD21" s="206"/>
      <c r="AE21" s="206"/>
      <c r="AF21" s="206"/>
      <c r="AG21" s="206"/>
      <c r="AH21" s="206"/>
      <c r="AI21" s="19"/>
      <c r="AJ21" s="206"/>
      <c r="AK21" s="19"/>
      <c r="AL21" s="19"/>
      <c r="AM21" s="206"/>
      <c r="AN21" s="206"/>
      <c r="AO21" s="206"/>
      <c r="AP21" s="19"/>
      <c r="AQ21" s="19"/>
      <c r="AR21" s="19"/>
      <c r="AS21" s="799"/>
      <c r="AT21" s="722"/>
      <c r="AU21" s="19"/>
      <c r="AV21" s="19"/>
      <c r="AW21" s="19"/>
      <c r="AX21" s="19"/>
      <c r="AY21" s="19"/>
      <c r="AZ21" s="19"/>
      <c r="BA21" s="19"/>
      <c r="BB21" s="19"/>
      <c r="BC21" s="19"/>
      <c r="BD21" s="19"/>
      <c r="BE21" s="19"/>
      <c r="BF21" s="19"/>
      <c r="BG21" s="206"/>
      <c r="BH21" s="206"/>
      <c r="BI21" s="206"/>
      <c r="BJ21" s="206"/>
      <c r="BK21" s="206"/>
      <c r="BL21" s="206"/>
      <c r="BM21" s="19"/>
      <c r="BN21" s="19"/>
      <c r="BO21" s="19"/>
      <c r="BP21" s="19"/>
      <c r="BQ21" s="19"/>
    </row>
    <row r="22" spans="4:69" ht="20.100000000000001" customHeight="1">
      <c r="D22" s="19"/>
      <c r="E22" s="178"/>
      <c r="F22" s="33"/>
      <c r="G22" s="33"/>
      <c r="H22" s="206"/>
      <c r="I22" s="206"/>
      <c r="J22" s="850" t="s">
        <v>1005</v>
      </c>
      <c r="K22" s="630" t="b">
        <v>0</v>
      </c>
      <c r="L22" s="802" t="s">
        <v>1012</v>
      </c>
      <c r="M22" s="206"/>
      <c r="N22" s="206"/>
      <c r="O22" s="206"/>
      <c r="P22" s="206"/>
      <c r="Q22" s="206"/>
      <c r="R22" s="206"/>
      <c r="S22" s="206"/>
      <c r="T22" s="206"/>
      <c r="U22" s="206"/>
      <c r="V22" s="206"/>
      <c r="W22" s="206"/>
      <c r="X22" s="206"/>
      <c r="Y22" s="206"/>
      <c r="Z22" s="206"/>
      <c r="AA22" s="206"/>
      <c r="AB22" s="206"/>
      <c r="AC22" s="206"/>
      <c r="AD22" s="206"/>
      <c r="AE22" s="206"/>
      <c r="AF22" s="206"/>
      <c r="AG22" s="206"/>
      <c r="AH22" s="206"/>
      <c r="AI22" s="19"/>
      <c r="AJ22" s="206"/>
      <c r="AK22" s="19"/>
      <c r="AL22" s="19"/>
      <c r="AM22" s="206"/>
      <c r="AN22" s="206"/>
      <c r="AO22" s="206"/>
      <c r="AP22" s="19"/>
      <c r="AQ22" s="19"/>
      <c r="AR22" s="19"/>
      <c r="AS22" s="799"/>
      <c r="AT22" s="722"/>
      <c r="AU22" s="19"/>
      <c r="AV22" s="19"/>
      <c r="AW22" s="19"/>
      <c r="AX22" s="19"/>
      <c r="AY22" s="19"/>
      <c r="AZ22" s="19"/>
      <c r="BA22" s="19"/>
      <c r="BB22" s="19"/>
      <c r="BC22" s="19"/>
      <c r="BD22" s="19"/>
      <c r="BE22" s="19"/>
      <c r="BF22" s="19"/>
      <c r="BG22" s="206"/>
      <c r="BH22" s="206"/>
      <c r="BI22" s="206"/>
      <c r="BJ22" s="206"/>
      <c r="BK22" s="206"/>
      <c r="BL22" s="206"/>
      <c r="BM22" s="19"/>
      <c r="BN22" s="19"/>
      <c r="BO22" s="19"/>
      <c r="BP22" s="19"/>
      <c r="BQ22" s="19"/>
    </row>
    <row r="23" spans="4:69" ht="20.100000000000001" customHeight="1">
      <c r="D23" s="19"/>
      <c r="E23" s="178"/>
      <c r="F23" s="33"/>
      <c r="G23" s="33"/>
      <c r="H23" s="206"/>
      <c r="I23" s="206"/>
      <c r="J23" s="850" t="s">
        <v>1006</v>
      </c>
      <c r="K23" s="630" t="b">
        <v>0</v>
      </c>
      <c r="L23" s="802" t="s">
        <v>1011</v>
      </c>
      <c r="M23" s="206"/>
      <c r="N23" s="206"/>
      <c r="O23" s="206"/>
      <c r="P23" s="206"/>
      <c r="Q23" s="206"/>
      <c r="R23" s="206"/>
      <c r="S23" s="206"/>
      <c r="T23" s="206"/>
      <c r="U23" s="206"/>
      <c r="V23" s="206"/>
      <c r="W23" s="206"/>
      <c r="X23" s="206"/>
      <c r="Y23" s="206"/>
      <c r="Z23" s="206"/>
      <c r="AA23" s="206"/>
      <c r="AB23" s="206"/>
      <c r="AC23" s="206"/>
      <c r="AD23" s="206"/>
      <c r="AE23" s="206"/>
      <c r="AF23" s="206"/>
      <c r="AG23" s="206"/>
      <c r="AH23" s="206"/>
      <c r="AI23" s="19"/>
      <c r="AJ23" s="206"/>
      <c r="AK23" s="19"/>
      <c r="AL23" s="19"/>
      <c r="AM23" s="206"/>
      <c r="AN23" s="206"/>
      <c r="AO23" s="206"/>
      <c r="AP23" s="19"/>
      <c r="AQ23" s="19"/>
      <c r="AR23" s="19"/>
      <c r="AS23" s="799"/>
      <c r="AT23" s="722"/>
      <c r="AU23" s="19"/>
      <c r="AV23" s="19"/>
      <c r="AW23" s="19"/>
      <c r="AX23" s="19"/>
      <c r="AY23" s="19"/>
      <c r="AZ23" s="19"/>
      <c r="BA23" s="19"/>
      <c r="BB23" s="19"/>
      <c r="BC23" s="19"/>
      <c r="BD23" s="19"/>
      <c r="BE23" s="19"/>
      <c r="BF23" s="19"/>
      <c r="BG23" s="206"/>
      <c r="BH23" s="206"/>
      <c r="BI23" s="206"/>
      <c r="BJ23" s="206"/>
      <c r="BK23" s="206"/>
      <c r="BL23" s="206"/>
      <c r="BM23" s="19"/>
      <c r="BN23" s="19"/>
      <c r="BO23" s="19"/>
      <c r="BP23" s="19"/>
      <c r="BQ23" s="19"/>
    </row>
    <row r="24" spans="4:69" ht="20.100000000000001" customHeight="1">
      <c r="D24" s="19"/>
      <c r="E24" s="178"/>
      <c r="F24" s="33"/>
      <c r="G24" s="33"/>
      <c r="H24" s="206"/>
      <c r="I24" s="206"/>
      <c r="J24" s="850" t="s">
        <v>1343</v>
      </c>
      <c r="K24" s="630" t="b">
        <v>0</v>
      </c>
      <c r="L24" s="802" t="s">
        <v>1344</v>
      </c>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19"/>
      <c r="AJ24" s="206"/>
      <c r="AK24" s="19"/>
      <c r="AL24" s="19"/>
      <c r="AM24" s="206"/>
      <c r="AN24" s="206"/>
      <c r="AO24" s="206"/>
      <c r="AP24" s="19"/>
      <c r="AQ24" s="19"/>
      <c r="AR24" s="19"/>
      <c r="AS24" s="799"/>
      <c r="AT24" s="722"/>
      <c r="AU24" s="19"/>
      <c r="AV24" s="19"/>
      <c r="AW24" s="19"/>
      <c r="AX24" s="19"/>
      <c r="AY24" s="19"/>
      <c r="AZ24" s="19"/>
      <c r="BA24" s="19"/>
      <c r="BB24" s="19"/>
      <c r="BC24" s="19"/>
      <c r="BD24" s="19"/>
      <c r="BE24" s="19"/>
      <c r="BF24" s="19"/>
      <c r="BG24" s="206"/>
      <c r="BH24" s="206"/>
      <c r="BI24" s="206"/>
      <c r="BJ24" s="206"/>
      <c r="BK24" s="206"/>
      <c r="BL24" s="206"/>
      <c r="BM24" s="19"/>
      <c r="BN24" s="19"/>
      <c r="BO24" s="19"/>
      <c r="BP24" s="19"/>
      <c r="BQ24" s="19"/>
    </row>
    <row r="25" spans="4:69" ht="20.100000000000001" customHeight="1">
      <c r="D25" s="19"/>
      <c r="E25" s="178"/>
      <c r="F25" s="33"/>
      <c r="G25" s="33"/>
      <c r="H25" s="206"/>
      <c r="I25" s="206"/>
      <c r="J25" s="816" t="s">
        <v>1014</v>
      </c>
      <c r="K25" s="630" t="b">
        <v>0</v>
      </c>
      <c r="L25" s="802" t="s">
        <v>1015</v>
      </c>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19"/>
      <c r="AJ25" s="206"/>
      <c r="AK25" s="19"/>
      <c r="AL25" s="19"/>
      <c r="AM25" s="206"/>
      <c r="AN25" s="206"/>
      <c r="AO25" s="206"/>
      <c r="AP25" s="19"/>
      <c r="AQ25" s="19"/>
      <c r="AR25" s="19"/>
      <c r="AS25" s="799"/>
      <c r="AT25" s="722"/>
      <c r="AU25" s="19"/>
      <c r="AV25" s="19"/>
      <c r="AW25" s="19"/>
      <c r="AX25" s="19"/>
      <c r="AY25" s="19"/>
      <c r="AZ25" s="19"/>
      <c r="BA25" s="19"/>
      <c r="BB25" s="19"/>
      <c r="BC25" s="19"/>
      <c r="BD25" s="19"/>
      <c r="BE25" s="19"/>
      <c r="BF25" s="19"/>
      <c r="BG25" s="206"/>
      <c r="BH25" s="206"/>
      <c r="BI25" s="206"/>
      <c r="BJ25" s="206"/>
      <c r="BK25" s="206"/>
      <c r="BL25" s="206"/>
      <c r="BM25" s="19"/>
      <c r="BN25" s="19"/>
      <c r="BO25" s="19"/>
      <c r="BP25" s="19"/>
      <c r="BQ25" s="19"/>
    </row>
    <row r="26" spans="4:69" ht="20.100000000000001" customHeight="1">
      <c r="D26" s="19"/>
      <c r="E26" s="178"/>
      <c r="F26" s="33"/>
      <c r="G26" s="33"/>
      <c r="H26" s="206"/>
      <c r="I26" s="206"/>
      <c r="J26" s="630" t="s">
        <v>1016</v>
      </c>
      <c r="K26" s="630" t="s">
        <v>308</v>
      </c>
      <c r="L26" s="802" t="s">
        <v>1017</v>
      </c>
      <c r="M26" s="206"/>
      <c r="N26" s="206"/>
      <c r="O26" s="206"/>
      <c r="P26" s="206"/>
      <c r="Q26" s="206"/>
      <c r="R26" s="206"/>
      <c r="S26" s="206"/>
      <c r="T26" s="206"/>
      <c r="U26" s="206"/>
      <c r="V26" s="206"/>
      <c r="W26" s="206"/>
      <c r="X26" s="206"/>
      <c r="Y26" s="206"/>
      <c r="Z26" s="206"/>
      <c r="AA26" s="206"/>
      <c r="AB26" s="206"/>
      <c r="AC26" s="206"/>
      <c r="AD26" s="206"/>
      <c r="AE26" s="206"/>
      <c r="AF26" s="206"/>
      <c r="AG26" s="206"/>
      <c r="AH26" s="206"/>
      <c r="AI26" s="19"/>
      <c r="AJ26" s="206"/>
      <c r="AK26" s="19"/>
      <c r="AL26" s="19"/>
      <c r="AM26" s="206"/>
      <c r="AN26" s="206"/>
      <c r="AO26" s="206"/>
      <c r="AP26" s="19"/>
      <c r="AQ26" s="19"/>
      <c r="AR26" s="19"/>
      <c r="AS26" s="799"/>
      <c r="AT26" s="722"/>
      <c r="AU26" s="19"/>
      <c r="AV26" s="19"/>
      <c r="AW26" s="19"/>
      <c r="AX26" s="19"/>
      <c r="AY26" s="19"/>
      <c r="AZ26" s="19"/>
      <c r="BA26" s="19"/>
      <c r="BB26" s="19"/>
      <c r="BC26" s="19"/>
      <c r="BD26" s="19"/>
      <c r="BE26" s="19"/>
      <c r="BF26" s="19"/>
      <c r="BG26" s="206"/>
      <c r="BH26" s="206"/>
      <c r="BI26" s="206"/>
      <c r="BJ26" s="206"/>
      <c r="BK26" s="206"/>
      <c r="BL26" s="206"/>
      <c r="BM26" s="19"/>
      <c r="BN26" s="19"/>
      <c r="BO26" s="19"/>
      <c r="BP26" s="19"/>
      <c r="BQ26" s="19"/>
    </row>
    <row r="27" spans="4:69" ht="20.100000000000001" customHeight="1">
      <c r="D27" s="19"/>
      <c r="E27" s="178"/>
      <c r="F27" s="33"/>
      <c r="G27" s="33"/>
      <c r="H27" s="206"/>
      <c r="I27" s="206"/>
      <c r="J27" s="816" t="s">
        <v>1018</v>
      </c>
      <c r="K27" s="630">
        <v>1</v>
      </c>
      <c r="L27" s="802" t="s">
        <v>1019</v>
      </c>
      <c r="M27" s="206"/>
      <c r="N27" s="206"/>
      <c r="O27" s="206"/>
      <c r="P27" s="206"/>
      <c r="Q27" s="206"/>
      <c r="R27" s="206"/>
      <c r="S27" s="206"/>
      <c r="T27" s="206"/>
      <c r="U27" s="206"/>
      <c r="V27" s="206"/>
      <c r="W27" s="206"/>
      <c r="X27" s="206"/>
      <c r="Y27" s="206"/>
      <c r="Z27" s="206"/>
      <c r="AA27" s="206"/>
      <c r="AB27" s="206"/>
      <c r="AC27" s="206"/>
      <c r="AD27" s="206"/>
      <c r="AE27" s="206"/>
      <c r="AF27" s="206"/>
      <c r="AG27" s="206"/>
      <c r="AH27" s="206"/>
      <c r="AI27" s="19"/>
      <c r="AJ27" s="206"/>
      <c r="AK27" s="19"/>
      <c r="AL27" s="19"/>
      <c r="AM27" s="206"/>
      <c r="AN27" s="206"/>
      <c r="AO27" s="206"/>
      <c r="AP27" s="19"/>
      <c r="AQ27" s="19"/>
      <c r="AR27" s="19"/>
      <c r="AS27" s="799"/>
      <c r="AT27" s="722"/>
      <c r="AU27" s="19"/>
      <c r="AV27" s="19"/>
      <c r="AW27" s="19"/>
      <c r="AX27" s="19"/>
      <c r="AY27" s="19"/>
      <c r="AZ27" s="19"/>
      <c r="BA27" s="19"/>
      <c r="BB27" s="19"/>
      <c r="BC27" s="19"/>
      <c r="BD27" s="19"/>
      <c r="BE27" s="19"/>
      <c r="BF27" s="19"/>
      <c r="BG27" s="206"/>
      <c r="BH27" s="206"/>
      <c r="BI27" s="206"/>
      <c r="BJ27" s="206"/>
      <c r="BK27" s="206"/>
      <c r="BL27" s="206"/>
      <c r="BM27" s="19"/>
      <c r="BN27" s="19"/>
      <c r="BO27" s="19"/>
      <c r="BP27" s="19"/>
      <c r="BQ27" s="19"/>
    </row>
    <row r="28" spans="4:69" ht="20.100000000000001" customHeight="1">
      <c r="D28" s="19"/>
      <c r="E28" s="178"/>
      <c r="F28" s="33"/>
      <c r="G28" s="33"/>
      <c r="H28" s="206"/>
      <c r="I28" s="206"/>
      <c r="J28" s="630" t="s">
        <v>1020</v>
      </c>
      <c r="K28" s="630">
        <v>1</v>
      </c>
      <c r="L28" s="802" t="s">
        <v>1021</v>
      </c>
      <c r="M28" s="206"/>
      <c r="N28" s="206"/>
      <c r="O28" s="206"/>
      <c r="P28" s="206"/>
      <c r="Q28" s="206"/>
      <c r="R28" s="206"/>
      <c r="S28" s="206"/>
      <c r="T28" s="206"/>
      <c r="U28" s="206"/>
      <c r="V28" s="206"/>
      <c r="W28" s="206"/>
      <c r="X28" s="206"/>
      <c r="Y28" s="206"/>
      <c r="Z28" s="206"/>
      <c r="AA28" s="206"/>
      <c r="AB28" s="206"/>
      <c r="AC28" s="206"/>
      <c r="AD28" s="206"/>
      <c r="AE28" s="206"/>
      <c r="AF28" s="206"/>
      <c r="AG28" s="206"/>
      <c r="AH28" s="206"/>
      <c r="AI28" s="19"/>
      <c r="AJ28" s="206"/>
      <c r="AK28" s="19"/>
      <c r="AL28" s="19"/>
      <c r="AM28" s="206"/>
      <c r="AN28" s="206"/>
      <c r="AO28" s="206"/>
      <c r="AP28" s="19"/>
      <c r="AQ28" s="19"/>
      <c r="AR28" s="19"/>
      <c r="AS28" s="799"/>
      <c r="AT28" s="722"/>
      <c r="AU28" s="19"/>
      <c r="AV28" s="19"/>
      <c r="AW28" s="19"/>
      <c r="AX28" s="19"/>
      <c r="AY28" s="19"/>
      <c r="AZ28" s="19"/>
      <c r="BA28" s="19"/>
      <c r="BB28" s="19"/>
      <c r="BC28" s="19"/>
      <c r="BD28" s="19"/>
      <c r="BE28" s="19"/>
      <c r="BF28" s="19"/>
      <c r="BG28" s="206"/>
      <c r="BH28" s="206"/>
      <c r="BI28" s="206"/>
      <c r="BJ28" s="206"/>
      <c r="BK28" s="206"/>
      <c r="BL28" s="206"/>
      <c r="BM28" s="19"/>
      <c r="BN28" s="19"/>
      <c r="BO28" s="19"/>
      <c r="BP28" s="19"/>
      <c r="BQ28" s="19"/>
    </row>
    <row r="29" spans="4:69" ht="20.100000000000001" customHeight="1">
      <c r="D29" s="19"/>
      <c r="E29" s="178"/>
      <c r="F29" s="33"/>
      <c r="G29" s="33"/>
      <c r="H29" s="206"/>
      <c r="I29" s="206"/>
      <c r="J29" s="630" t="s">
        <v>1038</v>
      </c>
      <c r="K29" s="630">
        <v>0</v>
      </c>
      <c r="L29" s="802" t="s">
        <v>1039</v>
      </c>
      <c r="M29" s="206"/>
      <c r="N29" s="206"/>
      <c r="O29" s="206"/>
      <c r="P29" s="206"/>
      <c r="Q29" s="206"/>
      <c r="R29" s="206"/>
      <c r="S29" s="206"/>
      <c r="T29" s="206"/>
      <c r="U29" s="206"/>
      <c r="V29" s="206"/>
      <c r="W29" s="206"/>
      <c r="X29" s="206"/>
      <c r="Y29" s="206"/>
      <c r="Z29" s="206"/>
      <c r="AA29" s="206"/>
      <c r="AB29" s="206"/>
      <c r="AC29" s="206"/>
      <c r="AD29" s="206"/>
      <c r="AE29" s="206"/>
      <c r="AF29" s="206"/>
      <c r="AG29" s="206"/>
      <c r="AH29" s="206"/>
      <c r="AI29" s="19"/>
      <c r="AJ29" s="206"/>
      <c r="AK29" s="19"/>
      <c r="AL29" s="19"/>
      <c r="AM29" s="206"/>
      <c r="AN29" s="206"/>
      <c r="AO29" s="206"/>
      <c r="AP29" s="19"/>
      <c r="AQ29" s="19"/>
      <c r="AR29" s="19"/>
      <c r="AS29" s="799"/>
      <c r="AT29" s="722"/>
      <c r="AU29" s="19"/>
      <c r="AV29" s="19"/>
      <c r="AW29" s="19"/>
      <c r="AX29" s="19"/>
      <c r="AY29" s="19"/>
      <c r="AZ29" s="19"/>
      <c r="BA29" s="19"/>
      <c r="BB29" s="19"/>
      <c r="BC29" s="19"/>
      <c r="BD29" s="19"/>
      <c r="BE29" s="19"/>
      <c r="BF29" s="19"/>
      <c r="BG29" s="206"/>
      <c r="BH29" s="206"/>
      <c r="BI29" s="206"/>
      <c r="BJ29" s="206"/>
      <c r="BK29" s="206"/>
      <c r="BL29" s="206"/>
      <c r="BM29" s="19"/>
      <c r="BN29" s="19"/>
      <c r="BO29" s="19"/>
      <c r="BP29" s="19"/>
      <c r="BQ29" s="19"/>
    </row>
    <row r="30" spans="4:69" ht="20.100000000000001" customHeight="1">
      <c r="D30" s="19"/>
      <c r="E30" s="178"/>
      <c r="F30" s="33"/>
      <c r="G30" s="33"/>
      <c r="H30" s="206"/>
      <c r="I30" s="206"/>
      <c r="J30" s="816" t="s">
        <v>1040</v>
      </c>
      <c r="K30" s="630">
        <v>1</v>
      </c>
      <c r="L30" s="802" t="s">
        <v>1041</v>
      </c>
      <c r="M30" s="206"/>
      <c r="N30" s="206"/>
      <c r="O30" s="206"/>
      <c r="P30" s="206"/>
      <c r="Q30" s="206"/>
      <c r="R30" s="206"/>
      <c r="S30" s="206"/>
      <c r="T30" s="206"/>
      <c r="U30" s="206"/>
      <c r="V30" s="206"/>
      <c r="W30" s="206"/>
      <c r="X30" s="206"/>
      <c r="Y30" s="206"/>
      <c r="Z30" s="206"/>
      <c r="AA30" s="206"/>
      <c r="AB30" s="206"/>
      <c r="AC30" s="206"/>
      <c r="AD30" s="206"/>
      <c r="AE30" s="206"/>
      <c r="AF30" s="206"/>
      <c r="AG30" s="206"/>
      <c r="AH30" s="206"/>
      <c r="AI30" s="19"/>
      <c r="AJ30" s="206"/>
      <c r="AK30" s="19"/>
      <c r="AL30" s="19"/>
      <c r="AM30" s="206"/>
      <c r="AN30" s="206"/>
      <c r="AO30" s="206"/>
      <c r="AP30" s="19"/>
      <c r="AQ30" s="19"/>
      <c r="AR30" s="19"/>
      <c r="AS30" s="799"/>
      <c r="AT30" s="722"/>
      <c r="AU30" s="19"/>
      <c r="AV30" s="19"/>
      <c r="AW30" s="19"/>
      <c r="AX30" s="19"/>
      <c r="AY30" s="19"/>
      <c r="AZ30" s="19"/>
      <c r="BA30" s="19"/>
      <c r="BB30" s="19"/>
      <c r="BC30" s="19"/>
      <c r="BD30" s="19"/>
      <c r="BE30" s="19"/>
      <c r="BF30" s="19"/>
      <c r="BG30" s="206"/>
      <c r="BH30" s="206"/>
      <c r="BI30" s="206"/>
      <c r="BJ30" s="206"/>
      <c r="BK30" s="206"/>
      <c r="BL30" s="206"/>
      <c r="BM30" s="19"/>
      <c r="BN30" s="19"/>
      <c r="BO30" s="19"/>
      <c r="BP30" s="19"/>
      <c r="BQ30" s="19"/>
    </row>
    <row r="31" spans="4:69" ht="20.100000000000001" customHeight="1">
      <c r="D31" s="19"/>
      <c r="E31" s="178"/>
      <c r="F31" s="33"/>
      <c r="G31" s="33"/>
      <c r="H31" s="206"/>
      <c r="I31" s="206"/>
      <c r="J31" s="816" t="s">
        <v>1042</v>
      </c>
      <c r="K31" s="630">
        <v>0</v>
      </c>
      <c r="L31" s="802" t="s">
        <v>1043</v>
      </c>
      <c r="M31" s="206"/>
      <c r="N31" s="206"/>
      <c r="O31" s="206"/>
      <c r="P31" s="206"/>
      <c r="Q31" s="206"/>
      <c r="R31" s="206"/>
      <c r="S31" s="206"/>
      <c r="T31" s="206"/>
      <c r="U31" s="206"/>
      <c r="V31" s="206"/>
      <c r="W31" s="206"/>
      <c r="X31" s="206"/>
      <c r="Y31" s="206"/>
      <c r="Z31" s="206"/>
      <c r="AA31" s="206"/>
      <c r="AB31" s="206"/>
      <c r="AC31" s="206"/>
      <c r="AD31" s="206"/>
      <c r="AE31" s="206"/>
      <c r="AF31" s="206"/>
      <c r="AG31" s="206"/>
      <c r="AH31" s="206"/>
      <c r="AI31" s="19"/>
      <c r="AJ31" s="206"/>
      <c r="AK31" s="19"/>
      <c r="AL31" s="19"/>
      <c r="AM31" s="206"/>
      <c r="AN31" s="206"/>
      <c r="AO31" s="206"/>
      <c r="AP31" s="19"/>
      <c r="AQ31" s="19"/>
      <c r="AR31" s="19"/>
      <c r="AS31" s="799"/>
      <c r="AT31" s="722"/>
      <c r="AU31" s="19"/>
      <c r="AV31" s="19"/>
      <c r="AW31" s="19"/>
      <c r="AX31" s="19"/>
      <c r="AY31" s="19"/>
      <c r="AZ31" s="19"/>
      <c r="BA31" s="19"/>
      <c r="BB31" s="19"/>
      <c r="BC31" s="19"/>
      <c r="BD31" s="19"/>
      <c r="BE31" s="19"/>
      <c r="BF31" s="19"/>
      <c r="BG31" s="206"/>
      <c r="BH31" s="206"/>
      <c r="BI31" s="206"/>
      <c r="BJ31" s="206"/>
      <c r="BK31" s="206"/>
      <c r="BL31" s="206"/>
      <c r="BM31" s="19"/>
      <c r="BN31" s="19"/>
      <c r="BO31" s="19"/>
      <c r="BP31" s="19"/>
      <c r="BQ31" s="19"/>
    </row>
    <row r="32" spans="4:69" ht="20.100000000000001" customHeight="1">
      <c r="D32" s="19"/>
      <c r="E32" s="178"/>
      <c r="F32" s="33"/>
      <c r="G32" s="33"/>
      <c r="H32" s="206"/>
      <c r="I32" s="206"/>
      <c r="J32" s="630" t="s">
        <v>1044</v>
      </c>
      <c r="K32" s="630">
        <v>0</v>
      </c>
      <c r="L32" s="802" t="s">
        <v>1290</v>
      </c>
      <c r="M32" s="206"/>
      <c r="N32" s="206"/>
      <c r="O32" s="206"/>
      <c r="P32" s="206"/>
      <c r="Q32" s="206"/>
      <c r="R32" s="206"/>
      <c r="S32" s="206"/>
      <c r="T32" s="206"/>
      <c r="U32" s="206"/>
      <c r="V32" s="206"/>
      <c r="W32" s="206"/>
      <c r="X32" s="206"/>
      <c r="Y32" s="206"/>
      <c r="Z32" s="206"/>
      <c r="AA32" s="206"/>
      <c r="AB32" s="206"/>
      <c r="AC32" s="206"/>
      <c r="AD32" s="206"/>
      <c r="AE32" s="206"/>
      <c r="AF32" s="206"/>
      <c r="AG32" s="206"/>
      <c r="AH32" s="206"/>
      <c r="AI32" s="19"/>
      <c r="AJ32" s="206"/>
      <c r="AK32" s="19"/>
      <c r="AL32" s="19"/>
      <c r="AM32" s="206"/>
      <c r="AN32" s="206"/>
      <c r="AO32" s="206"/>
      <c r="AP32" s="19"/>
      <c r="AQ32" s="19"/>
      <c r="AR32" s="19"/>
      <c r="AS32" s="799"/>
      <c r="AT32" s="722"/>
      <c r="AU32" s="19"/>
      <c r="AV32" s="19"/>
      <c r="AW32" s="19"/>
      <c r="AX32" s="19"/>
      <c r="AY32" s="19"/>
      <c r="AZ32" s="19"/>
      <c r="BA32" s="19"/>
      <c r="BB32" s="19"/>
      <c r="BC32" s="19"/>
      <c r="BD32" s="19"/>
      <c r="BE32" s="19"/>
      <c r="BF32" s="19"/>
      <c r="BG32" s="206"/>
      <c r="BH32" s="206"/>
      <c r="BI32" s="206"/>
      <c r="BJ32" s="206"/>
      <c r="BK32" s="206"/>
      <c r="BL32" s="206"/>
      <c r="BM32" s="19"/>
      <c r="BN32" s="19"/>
      <c r="BO32" s="19"/>
      <c r="BP32" s="19"/>
      <c r="BQ32" s="19"/>
    </row>
    <row r="33" spans="4:69" ht="20.100000000000001" customHeight="1">
      <c r="D33" s="19"/>
      <c r="E33" s="178"/>
      <c r="F33" s="33"/>
      <c r="G33" s="33"/>
      <c r="H33" s="206"/>
      <c r="I33" s="206"/>
      <c r="J33" s="630" t="s">
        <v>1048</v>
      </c>
      <c r="K33" s="630">
        <v>0</v>
      </c>
      <c r="L33" s="802" t="s">
        <v>1047</v>
      </c>
      <c r="M33" s="206"/>
      <c r="N33" s="206"/>
      <c r="O33" s="206"/>
      <c r="P33" s="206"/>
      <c r="Q33" s="206"/>
      <c r="R33" s="206"/>
      <c r="S33" s="206"/>
      <c r="T33" s="206"/>
      <c r="U33" s="206"/>
      <c r="V33" s="206"/>
      <c r="W33" s="206"/>
      <c r="X33" s="206"/>
      <c r="Y33" s="206"/>
      <c r="Z33" s="206"/>
      <c r="AA33" s="206"/>
      <c r="AB33" s="206"/>
      <c r="AC33" s="206"/>
      <c r="AD33" s="206"/>
      <c r="AE33" s="206"/>
      <c r="AF33" s="206"/>
      <c r="AG33" s="206"/>
      <c r="AH33" s="206"/>
      <c r="AI33" s="19"/>
      <c r="AJ33" s="206"/>
      <c r="AK33" s="19"/>
      <c r="AL33" s="19"/>
      <c r="AM33" s="206"/>
      <c r="AN33" s="206"/>
      <c r="AO33" s="206"/>
      <c r="AP33" s="19"/>
      <c r="AQ33" s="19"/>
      <c r="AR33" s="19"/>
      <c r="AS33" s="799"/>
      <c r="AT33" s="722"/>
      <c r="AU33" s="19"/>
      <c r="AV33" s="19"/>
      <c r="AW33" s="19"/>
      <c r="AX33" s="19"/>
      <c r="AY33" s="19"/>
      <c r="AZ33" s="19"/>
      <c r="BA33" s="19"/>
      <c r="BB33" s="19"/>
      <c r="BC33" s="19"/>
      <c r="BD33" s="19"/>
      <c r="BE33" s="19"/>
      <c r="BF33" s="19"/>
      <c r="BG33" s="206"/>
      <c r="BH33" s="206"/>
      <c r="BI33" s="206"/>
      <c r="BJ33" s="206"/>
      <c r="BK33" s="206"/>
      <c r="BL33" s="206"/>
      <c r="BM33" s="19"/>
      <c r="BN33" s="19"/>
      <c r="BO33" s="19"/>
      <c r="BP33" s="19"/>
      <c r="BQ33" s="19"/>
    </row>
    <row r="34" spans="4:69" ht="20.100000000000001" customHeight="1">
      <c r="D34" s="19"/>
      <c r="E34" s="178"/>
      <c r="F34" s="33"/>
      <c r="G34" s="33"/>
      <c r="H34" s="206"/>
      <c r="I34" s="206"/>
      <c r="J34" s="630" t="s">
        <v>1106</v>
      </c>
      <c r="K34" s="630">
        <v>0</v>
      </c>
      <c r="L34" s="802" t="s">
        <v>1108</v>
      </c>
      <c r="M34" s="206"/>
      <c r="N34" s="206"/>
      <c r="O34" s="206"/>
      <c r="P34" s="206"/>
      <c r="Q34" s="206"/>
      <c r="R34" s="206"/>
      <c r="S34" s="206"/>
      <c r="T34" s="206"/>
      <c r="U34" s="206"/>
      <c r="V34" s="206"/>
      <c r="W34" s="206"/>
      <c r="X34" s="206"/>
      <c r="Y34" s="206"/>
      <c r="Z34" s="206"/>
      <c r="AA34" s="206"/>
      <c r="AB34" s="206"/>
      <c r="AC34" s="206"/>
      <c r="AD34" s="206"/>
      <c r="AE34" s="206"/>
      <c r="AF34" s="206"/>
      <c r="AG34" s="206"/>
      <c r="AH34" s="206"/>
      <c r="AS34" s="799"/>
      <c r="AT34" s="722"/>
      <c r="AW34" s="19"/>
      <c r="AX34" s="19"/>
      <c r="AY34" s="19"/>
      <c r="AZ34" s="19"/>
      <c r="BA34" s="19"/>
      <c r="BB34" s="19"/>
      <c r="BC34" s="19"/>
      <c r="BD34" s="19"/>
      <c r="BE34" s="19"/>
      <c r="BF34" s="19"/>
      <c r="BG34" s="206"/>
      <c r="BH34" s="206"/>
      <c r="BI34" s="206"/>
      <c r="BJ34" s="206"/>
      <c r="BK34" s="206"/>
      <c r="BL34" s="206"/>
      <c r="BM34" s="19"/>
      <c r="BN34" s="19"/>
      <c r="BO34" s="19"/>
      <c r="BP34" s="19"/>
      <c r="BQ34" s="19"/>
    </row>
    <row r="35" spans="4:69" ht="20.100000000000001" customHeight="1">
      <c r="D35" s="19"/>
      <c r="E35" s="178"/>
      <c r="F35" s="33"/>
      <c r="G35" s="33"/>
      <c r="H35" s="206"/>
      <c r="I35" s="206"/>
      <c r="J35" s="630" t="s">
        <v>1107</v>
      </c>
      <c r="K35" s="630">
        <v>1</v>
      </c>
      <c r="L35" s="802" t="s">
        <v>1109</v>
      </c>
      <c r="M35" s="206"/>
      <c r="N35" s="206"/>
      <c r="O35" s="206"/>
      <c r="P35" s="206"/>
      <c r="Q35" s="206"/>
      <c r="R35" s="206"/>
      <c r="S35" s="206"/>
      <c r="T35" s="206"/>
      <c r="U35" s="206"/>
      <c r="V35" s="206"/>
      <c r="W35" s="206"/>
      <c r="X35" s="206"/>
      <c r="Y35" s="206"/>
      <c r="Z35" s="206"/>
      <c r="AA35" s="206"/>
      <c r="AB35" s="206"/>
      <c r="AC35" s="206"/>
      <c r="AD35" s="206"/>
      <c r="AE35" s="206"/>
      <c r="AF35" s="206"/>
      <c r="AG35" s="206"/>
      <c r="AH35" s="206"/>
      <c r="AS35" s="799"/>
      <c r="AT35" s="722"/>
      <c r="AW35" s="19"/>
      <c r="AX35" s="19"/>
      <c r="AY35" s="19"/>
      <c r="AZ35" s="19"/>
      <c r="BA35" s="19"/>
      <c r="BB35" s="19"/>
      <c r="BC35" s="19"/>
      <c r="BD35" s="19"/>
      <c r="BE35" s="19"/>
      <c r="BF35" s="19"/>
      <c r="BG35" s="206"/>
      <c r="BH35" s="206"/>
      <c r="BI35" s="206"/>
      <c r="BJ35" s="206"/>
      <c r="BK35" s="206"/>
      <c r="BL35" s="206"/>
      <c r="BM35" s="19"/>
      <c r="BN35" s="19"/>
      <c r="BO35" s="19"/>
      <c r="BP35" s="19"/>
      <c r="BQ35" s="19"/>
    </row>
    <row r="36" spans="4:69" ht="20.100000000000001" customHeight="1">
      <c r="D36" s="19"/>
      <c r="E36" s="178"/>
      <c r="F36" s="33"/>
      <c r="G36" s="33"/>
      <c r="H36" s="206"/>
      <c r="I36" s="206"/>
      <c r="J36" s="630" t="s">
        <v>1288</v>
      </c>
      <c r="K36" s="630">
        <v>0</v>
      </c>
      <c r="L36" s="802" t="s">
        <v>1289</v>
      </c>
      <c r="M36" s="206"/>
      <c r="N36" s="206"/>
      <c r="O36" s="206"/>
      <c r="P36" s="206"/>
      <c r="Q36" s="206"/>
      <c r="R36" s="206"/>
      <c r="S36" s="206"/>
      <c r="T36" s="206"/>
      <c r="U36" s="206"/>
      <c r="V36" s="206"/>
      <c r="W36" s="206"/>
      <c r="X36" s="206"/>
      <c r="Y36" s="206"/>
      <c r="Z36" s="206"/>
      <c r="AA36" s="206"/>
      <c r="AB36" s="206"/>
      <c r="AC36" s="206"/>
      <c r="AD36" s="206"/>
      <c r="AE36" s="206"/>
      <c r="AF36" s="206"/>
      <c r="AG36" s="206"/>
      <c r="AH36" s="206"/>
      <c r="AS36" s="799"/>
      <c r="AT36" s="722"/>
      <c r="AW36" s="19"/>
      <c r="AX36" s="19"/>
      <c r="AY36" s="19"/>
      <c r="AZ36" s="19"/>
      <c r="BA36" s="19"/>
      <c r="BB36" s="19"/>
      <c r="BC36" s="19"/>
      <c r="BD36" s="19"/>
      <c r="BE36" s="19"/>
      <c r="BF36" s="19"/>
      <c r="BG36" s="206"/>
      <c r="BH36" s="206"/>
      <c r="BI36" s="206"/>
      <c r="BJ36" s="206"/>
      <c r="BK36" s="206"/>
      <c r="BL36" s="206"/>
      <c r="BM36" s="19"/>
      <c r="BN36" s="19"/>
      <c r="BO36" s="19"/>
      <c r="BP36" s="19"/>
      <c r="BQ36" s="19"/>
    </row>
    <row r="37" spans="4:69" ht="20.100000000000001" customHeight="1">
      <c r="D37" s="19"/>
      <c r="E37" s="178"/>
      <c r="F37" s="33"/>
      <c r="G37" s="33"/>
      <c r="H37" s="206"/>
      <c r="I37" s="206"/>
      <c r="J37" s="630" t="s">
        <v>1294</v>
      </c>
      <c r="K37" s="630">
        <v>0</v>
      </c>
      <c r="L37" s="802" t="s">
        <v>1296</v>
      </c>
      <c r="M37" s="206"/>
      <c r="N37" s="206"/>
      <c r="O37" s="206"/>
      <c r="P37" s="206"/>
      <c r="Q37" s="206"/>
      <c r="R37" s="206"/>
      <c r="S37" s="206"/>
      <c r="T37" s="206"/>
      <c r="U37" s="206"/>
      <c r="V37" s="206"/>
      <c r="W37" s="206"/>
      <c r="X37" s="206"/>
      <c r="Y37" s="206"/>
      <c r="Z37" s="206"/>
      <c r="AA37" s="206"/>
      <c r="AB37" s="206"/>
      <c r="AC37" s="206"/>
      <c r="AD37" s="206"/>
      <c r="AE37" s="206"/>
      <c r="AF37" s="206"/>
      <c r="AG37" s="206"/>
      <c r="AH37" s="206"/>
      <c r="AS37" s="19"/>
      <c r="AT37" s="206"/>
      <c r="AW37" s="19"/>
      <c r="AX37" s="19"/>
      <c r="AY37" s="19"/>
      <c r="AZ37" s="19"/>
      <c r="BA37" s="19"/>
      <c r="BB37" s="19"/>
      <c r="BC37" s="19"/>
      <c r="BD37" s="19"/>
      <c r="BE37" s="19"/>
      <c r="BF37" s="19"/>
      <c r="BG37" s="206"/>
      <c r="BH37" s="206"/>
      <c r="BI37" s="206"/>
      <c r="BJ37" s="206"/>
      <c r="BK37" s="206"/>
      <c r="BL37" s="206"/>
      <c r="BM37" s="19"/>
      <c r="BN37" s="19"/>
      <c r="BO37" s="19"/>
      <c r="BP37" s="19"/>
      <c r="BQ37" s="19"/>
    </row>
    <row r="38" spans="4:69" ht="20.100000000000001" customHeight="1">
      <c r="D38" s="800"/>
      <c r="E38" s="178"/>
      <c r="F38" s="33"/>
      <c r="G38" s="33"/>
      <c r="H38" s="206"/>
      <c r="I38" s="206"/>
      <c r="J38" s="630" t="s">
        <v>1295</v>
      </c>
      <c r="K38" s="630">
        <v>0</v>
      </c>
      <c r="L38" s="802" t="s">
        <v>1297</v>
      </c>
      <c r="M38" s="206"/>
      <c r="N38" s="206"/>
      <c r="O38" s="206"/>
      <c r="P38" s="206"/>
      <c r="Q38" s="206"/>
      <c r="R38" s="206"/>
      <c r="S38" s="206"/>
      <c r="T38" s="206"/>
      <c r="U38" s="206"/>
      <c r="V38" s="206"/>
      <c r="W38" s="206"/>
      <c r="X38" s="206"/>
      <c r="Y38" s="206"/>
      <c r="Z38" s="206"/>
      <c r="AA38" s="206"/>
      <c r="AB38" s="206"/>
      <c r="AC38" s="206"/>
      <c r="AD38" s="206"/>
      <c r="AE38" s="206"/>
      <c r="AF38" s="206"/>
      <c r="AG38" s="206"/>
      <c r="AH38" s="206"/>
      <c r="AT38" s="8"/>
      <c r="AW38" s="19"/>
      <c r="AX38" s="19"/>
      <c r="AY38" s="19"/>
      <c r="AZ38" s="19"/>
      <c r="BA38" s="19"/>
      <c r="BB38" s="19"/>
      <c r="BC38" s="19"/>
      <c r="BD38" s="19"/>
      <c r="BE38" s="19"/>
      <c r="BF38" s="19"/>
      <c r="BG38" s="206"/>
      <c r="BH38" s="206"/>
      <c r="BI38" s="206"/>
      <c r="BJ38" s="206"/>
      <c r="BK38" s="206"/>
      <c r="BL38" s="206"/>
      <c r="BM38" s="19"/>
      <c r="BN38" s="19"/>
      <c r="BO38" s="19"/>
      <c r="BP38" s="19"/>
      <c r="BQ38" s="19"/>
    </row>
    <row r="39" spans="4:69" ht="20.100000000000001" customHeight="1">
      <c r="D39" s="809" t="s">
        <v>882</v>
      </c>
      <c r="E39" s="178"/>
      <c r="F39" s="33"/>
      <c r="G39" s="33"/>
      <c r="H39" s="206"/>
      <c r="I39" s="206"/>
      <c r="J39" s="630" t="s">
        <v>1364</v>
      </c>
      <c r="K39" s="630">
        <v>1</v>
      </c>
      <c r="L39" s="802" t="s">
        <v>1365</v>
      </c>
      <c r="M39" s="206"/>
      <c r="N39" s="206"/>
      <c r="O39" s="206"/>
      <c r="P39" s="206"/>
      <c r="Q39" s="206"/>
      <c r="R39" s="206"/>
      <c r="S39" s="206"/>
      <c r="T39" s="206"/>
      <c r="U39" s="206"/>
      <c r="V39" s="206"/>
      <c r="W39" s="206"/>
      <c r="X39" s="206"/>
      <c r="Y39" s="206"/>
      <c r="Z39" s="206"/>
      <c r="AA39" s="206"/>
      <c r="AB39" s="206"/>
      <c r="AC39" s="206"/>
      <c r="AD39" s="206"/>
      <c r="AE39" s="206"/>
      <c r="AF39" s="206"/>
      <c r="AG39" s="206"/>
      <c r="AH39" s="206"/>
      <c r="AT39" s="8"/>
      <c r="AW39" s="19"/>
      <c r="AX39" s="19"/>
      <c r="AY39" s="19"/>
      <c r="AZ39" s="19"/>
      <c r="BA39" s="19"/>
      <c r="BB39" s="19"/>
      <c r="BC39" s="19"/>
      <c r="BD39" s="19"/>
      <c r="BE39" s="19"/>
      <c r="BF39" s="19"/>
      <c r="BG39" s="206"/>
      <c r="BH39" s="206"/>
      <c r="BI39" s="206"/>
      <c r="BJ39" s="206"/>
      <c r="BK39" s="206"/>
      <c r="BL39" s="206"/>
      <c r="BM39" s="19"/>
      <c r="BN39" s="19"/>
      <c r="BO39" s="19"/>
      <c r="BP39" s="19"/>
      <c r="BQ39" s="19"/>
    </row>
    <row r="40" spans="4:69" ht="20.100000000000001" customHeight="1">
      <c r="E40" s="178"/>
      <c r="F40" s="33"/>
      <c r="G40" s="33"/>
      <c r="H40" s="206"/>
      <c r="I40" s="206"/>
      <c r="J40" s="630" t="s">
        <v>1536</v>
      </c>
      <c r="K40" s="802" t="s">
        <v>820</v>
      </c>
      <c r="L40" s="802" t="s">
        <v>1537</v>
      </c>
      <c r="M40" s="206"/>
      <c r="N40" s="206"/>
      <c r="O40" s="206"/>
      <c r="P40" s="206"/>
      <c r="Q40" s="206"/>
      <c r="R40" s="206"/>
      <c r="S40" s="206"/>
      <c r="T40" s="206"/>
      <c r="U40" s="206"/>
      <c r="V40" s="206"/>
      <c r="W40" s="206"/>
      <c r="X40" s="206"/>
      <c r="Y40" s="206"/>
      <c r="Z40" s="206"/>
      <c r="AA40" s="206"/>
      <c r="AB40" s="206"/>
      <c r="AC40" s="206"/>
      <c r="AD40" s="206"/>
      <c r="AE40" s="206"/>
      <c r="AF40" s="206"/>
      <c r="AG40" s="206"/>
      <c r="AH40" s="206"/>
      <c r="AT40" s="8"/>
      <c r="BG40" s="206"/>
      <c r="BH40" s="206"/>
      <c r="BI40" s="206"/>
      <c r="BJ40" s="206"/>
      <c r="BK40" s="206"/>
      <c r="BL40" s="206"/>
    </row>
    <row r="41" spans="4:69" ht="20.100000000000001" customHeight="1">
      <c r="E41" s="178"/>
      <c r="F41" s="33"/>
      <c r="G41" s="33"/>
      <c r="H41" s="206"/>
      <c r="I41" s="206"/>
      <c r="J41" s="630" t="s">
        <v>2884</v>
      </c>
      <c r="K41" s="630">
        <v>1</v>
      </c>
      <c r="L41" s="802" t="s">
        <v>2885</v>
      </c>
      <c r="M41" s="206"/>
      <c r="N41" s="206"/>
      <c r="O41" s="206"/>
      <c r="P41" s="206"/>
      <c r="Q41" s="206"/>
      <c r="R41" s="206"/>
      <c r="S41" s="206"/>
      <c r="T41" s="206"/>
      <c r="U41" s="206"/>
      <c r="V41" s="206"/>
      <c r="W41" s="206"/>
      <c r="X41" s="206"/>
      <c r="Y41" s="206"/>
      <c r="Z41" s="206"/>
      <c r="AA41" s="206"/>
      <c r="AB41" s="206"/>
      <c r="AC41" s="206"/>
      <c r="AD41" s="206"/>
      <c r="AE41" s="206"/>
      <c r="AF41" s="206"/>
      <c r="AG41" s="206"/>
      <c r="AH41" s="206"/>
      <c r="AT41" s="8"/>
      <c r="BG41" s="206"/>
      <c r="BH41" s="206"/>
      <c r="BI41" s="206"/>
      <c r="BJ41" s="206"/>
      <c r="BK41" s="206"/>
      <c r="BL41" s="206"/>
    </row>
    <row r="42" spans="4:69" ht="20.100000000000001" customHeight="1">
      <c r="E42" s="178"/>
      <c r="F42" s="33"/>
      <c r="G42" s="33"/>
      <c r="H42" s="206"/>
      <c r="I42" s="206"/>
      <c r="J42" s="630" t="s">
        <v>2886</v>
      </c>
      <c r="K42" s="630">
        <v>1</v>
      </c>
      <c r="L42" s="802" t="s">
        <v>2887</v>
      </c>
      <c r="M42" s="206"/>
      <c r="N42" s="206"/>
      <c r="O42" s="206"/>
      <c r="P42" s="206"/>
      <c r="Q42" s="206"/>
      <c r="R42" s="206"/>
      <c r="S42" s="206"/>
      <c r="T42" s="206"/>
      <c r="U42" s="206"/>
      <c r="V42" s="206"/>
      <c r="W42" s="206"/>
      <c r="X42" s="206"/>
      <c r="Y42" s="206"/>
      <c r="Z42" s="206"/>
      <c r="AA42" s="206"/>
      <c r="AB42" s="206"/>
      <c r="AC42" s="206"/>
      <c r="AD42" s="206"/>
      <c r="AE42" s="206"/>
      <c r="AF42" s="206"/>
      <c r="AG42" s="206"/>
      <c r="AH42" s="206"/>
      <c r="AT42" s="8"/>
      <c r="BG42" s="206"/>
      <c r="BH42" s="206"/>
      <c r="BI42" s="206"/>
      <c r="BJ42" s="206"/>
      <c r="BK42" s="8"/>
      <c r="BL42" s="8"/>
    </row>
    <row r="43" spans="4:69" ht="20.100000000000001" customHeight="1">
      <c r="E43" s="178"/>
      <c r="F43" s="33"/>
      <c r="G43" s="33"/>
      <c r="H43" s="206"/>
      <c r="I43" s="206"/>
      <c r="J43" s="630" t="s">
        <v>2888</v>
      </c>
      <c r="K43" s="630">
        <v>1</v>
      </c>
      <c r="L43" s="802" t="s">
        <v>2889</v>
      </c>
      <c r="M43" s="206"/>
      <c r="N43" s="206"/>
      <c r="O43" s="206"/>
      <c r="P43" s="206"/>
      <c r="Q43" s="206"/>
      <c r="R43" s="206"/>
      <c r="S43" s="206"/>
      <c r="T43" s="206"/>
      <c r="U43" s="206"/>
      <c r="V43" s="206"/>
      <c r="W43" s="206"/>
      <c r="X43" s="206"/>
      <c r="Y43" s="206"/>
      <c r="Z43" s="206"/>
      <c r="AA43" s="206"/>
      <c r="AB43" s="206"/>
      <c r="AC43" s="206"/>
      <c r="AD43" s="206"/>
      <c r="AE43" s="206"/>
      <c r="AF43" s="206"/>
      <c r="AG43" s="206"/>
      <c r="AH43" s="206"/>
      <c r="AT43" s="8"/>
      <c r="BG43" s="206"/>
      <c r="BH43" s="206"/>
      <c r="BI43" s="206"/>
      <c r="BJ43" s="206"/>
      <c r="BK43" s="8"/>
      <c r="BL43" s="8"/>
    </row>
    <row r="44" spans="4:69" ht="20.100000000000001" customHeight="1">
      <c r="E44" s="810"/>
      <c r="F44" s="33"/>
      <c r="G44" s="33"/>
      <c r="H44" s="206"/>
      <c r="I44" s="206"/>
      <c r="J44" s="630" t="s">
        <v>2931</v>
      </c>
      <c r="K44" s="630">
        <v>1</v>
      </c>
      <c r="L44" s="802" t="s">
        <v>2932</v>
      </c>
      <c r="M44" s="206"/>
      <c r="N44" s="206"/>
      <c r="O44" s="206"/>
      <c r="P44" s="206"/>
      <c r="Q44" s="206"/>
      <c r="R44" s="206"/>
      <c r="S44" s="206"/>
      <c r="T44" s="206"/>
      <c r="U44" s="206"/>
      <c r="V44" s="206"/>
      <c r="W44" s="206"/>
      <c r="X44" s="206"/>
      <c r="Y44" s="206"/>
      <c r="Z44" s="206"/>
      <c r="AA44" s="206"/>
      <c r="AB44" s="206"/>
      <c r="AC44" s="206"/>
      <c r="AD44" s="206"/>
      <c r="AE44" s="206"/>
      <c r="AF44" s="206"/>
      <c r="AG44" s="206"/>
      <c r="AH44" s="206"/>
      <c r="AT44" s="8"/>
      <c r="BG44" s="206"/>
      <c r="BH44" s="8"/>
      <c r="BI44" s="8"/>
      <c r="BJ44" s="8"/>
      <c r="BK44" s="8"/>
      <c r="BL44" s="8"/>
    </row>
    <row r="45" spans="4:69" ht="20.100000000000001" customHeight="1">
      <c r="E45" s="810"/>
      <c r="F45" s="33"/>
      <c r="G45" s="33"/>
      <c r="H45" s="8"/>
      <c r="I45" s="8"/>
      <c r="J45" s="13" t="s">
        <v>2933</v>
      </c>
      <c r="K45" s="13">
        <v>0</v>
      </c>
      <c r="L45" s="813" t="s">
        <v>2935</v>
      </c>
      <c r="M45" s="8"/>
      <c r="N45" s="8"/>
      <c r="O45" s="8"/>
      <c r="P45" s="8"/>
      <c r="Q45" s="8"/>
      <c r="R45" s="8"/>
      <c r="S45" s="8"/>
      <c r="T45" s="8"/>
      <c r="U45" s="8"/>
      <c r="V45" s="8"/>
      <c r="W45" s="8"/>
      <c r="X45" s="8"/>
      <c r="Y45" s="8"/>
      <c r="Z45" s="8"/>
      <c r="AA45" s="8"/>
      <c r="AB45" s="8"/>
      <c r="AC45" s="8"/>
      <c r="AD45" s="8"/>
      <c r="AE45" s="8"/>
      <c r="AF45" s="8"/>
      <c r="AG45" s="8"/>
      <c r="AH45" s="8"/>
      <c r="AT45" s="8"/>
      <c r="BG45" s="206"/>
      <c r="BH45" s="8"/>
      <c r="BI45" s="8"/>
      <c r="BJ45" s="8"/>
      <c r="BK45" s="8"/>
      <c r="BL45" s="8"/>
    </row>
    <row r="46" spans="4:69" ht="20.100000000000001" customHeight="1">
      <c r="E46" s="178"/>
      <c r="F46" s="33"/>
      <c r="G46" s="33"/>
      <c r="H46" s="8"/>
      <c r="I46" s="8"/>
      <c r="J46" s="13" t="s">
        <v>2934</v>
      </c>
      <c r="K46" s="13">
        <v>0</v>
      </c>
      <c r="L46" s="813" t="s">
        <v>2936</v>
      </c>
      <c r="M46" s="8"/>
      <c r="N46" s="8"/>
      <c r="O46" s="8"/>
      <c r="P46" s="8"/>
      <c r="Q46" s="8"/>
      <c r="R46" s="8"/>
      <c r="S46" s="8"/>
      <c r="T46" s="8"/>
      <c r="U46" s="8"/>
      <c r="V46" s="8"/>
      <c r="W46" s="8"/>
      <c r="X46" s="8"/>
      <c r="Y46" s="8"/>
      <c r="Z46" s="8"/>
      <c r="AA46" s="8"/>
      <c r="AB46" s="8"/>
      <c r="AC46" s="8"/>
      <c r="AD46" s="8"/>
      <c r="AE46" s="8"/>
      <c r="AF46" s="8"/>
      <c r="AG46" s="8"/>
      <c r="AH46" s="8"/>
      <c r="AT46" s="8"/>
      <c r="BG46" s="206"/>
      <c r="BH46" s="8"/>
      <c r="BI46" s="8"/>
      <c r="BJ46" s="8"/>
      <c r="BK46" s="8"/>
      <c r="BL46" s="8"/>
    </row>
    <row r="47" spans="4:69" ht="20.100000000000001" customHeight="1">
      <c r="D47" s="800"/>
      <c r="E47" s="178"/>
      <c r="F47" s="33"/>
      <c r="G47" s="33"/>
      <c r="H47" s="8"/>
      <c r="I47" s="8"/>
      <c r="J47" s="1790" t="s">
        <v>3501</v>
      </c>
      <c r="K47" s="13">
        <v>1</v>
      </c>
      <c r="L47" s="813" t="s">
        <v>3504</v>
      </c>
      <c r="M47" s="8"/>
      <c r="N47" s="8"/>
      <c r="O47" s="8"/>
      <c r="P47" s="8"/>
      <c r="Q47" s="8"/>
      <c r="R47" s="8"/>
      <c r="S47" s="8"/>
      <c r="T47" s="8"/>
      <c r="U47" s="8"/>
      <c r="V47" s="8"/>
      <c r="W47" s="8"/>
      <c r="X47" s="8"/>
      <c r="Y47" s="8"/>
      <c r="Z47" s="8"/>
      <c r="AA47" s="8"/>
      <c r="AB47" s="8"/>
      <c r="AC47" s="8"/>
      <c r="AD47" s="8"/>
      <c r="AE47" s="8"/>
      <c r="AF47" s="8"/>
      <c r="AG47" s="8"/>
      <c r="AH47" s="8"/>
      <c r="AI47" s="19"/>
      <c r="AJ47" s="206"/>
      <c r="AK47" s="19"/>
      <c r="AL47" s="19"/>
      <c r="AM47" s="206"/>
      <c r="AN47" s="206"/>
      <c r="AO47" s="206"/>
      <c r="AP47" s="19"/>
      <c r="AQ47" s="19"/>
      <c r="AR47" s="19"/>
      <c r="AS47" s="19"/>
      <c r="AT47" s="206"/>
      <c r="AU47" s="19"/>
      <c r="AV47" s="19"/>
      <c r="BG47" s="206"/>
      <c r="BH47" s="8"/>
      <c r="BI47" s="8"/>
      <c r="BJ47" s="8"/>
      <c r="BK47" s="8"/>
      <c r="BL47" s="8"/>
    </row>
    <row r="48" spans="4:69" ht="20.100000000000001" customHeight="1">
      <c r="D48" s="800"/>
      <c r="E48" s="178"/>
      <c r="F48" s="33"/>
      <c r="G48" s="33"/>
      <c r="H48" s="8"/>
      <c r="I48" s="8"/>
      <c r="J48" s="1790" t="s">
        <v>3502</v>
      </c>
      <c r="K48" s="13">
        <v>0</v>
      </c>
      <c r="L48" s="813" t="s">
        <v>3503</v>
      </c>
      <c r="M48" s="8"/>
      <c r="N48" s="8"/>
      <c r="O48" s="8"/>
      <c r="P48" s="8"/>
      <c r="Q48" s="8"/>
      <c r="R48" s="8"/>
      <c r="S48" s="8"/>
      <c r="T48" s="8"/>
      <c r="U48" s="8"/>
      <c r="V48" s="8"/>
      <c r="W48" s="8"/>
      <c r="X48" s="8"/>
      <c r="Y48" s="8"/>
      <c r="Z48" s="8"/>
      <c r="AA48" s="8"/>
      <c r="AB48" s="8"/>
      <c r="AC48" s="8"/>
      <c r="AD48" s="8"/>
      <c r="AE48" s="8"/>
      <c r="AF48" s="8"/>
      <c r="AG48" s="8"/>
      <c r="AH48" s="8"/>
      <c r="AI48" s="19"/>
      <c r="AJ48" s="206"/>
      <c r="AK48" s="19"/>
      <c r="AL48" s="19"/>
      <c r="AM48" s="206"/>
      <c r="AN48" s="206"/>
      <c r="AO48" s="206"/>
      <c r="AP48" s="19"/>
      <c r="AQ48" s="19"/>
      <c r="AR48" s="19"/>
      <c r="AS48" s="19"/>
      <c r="AT48" s="206"/>
      <c r="AU48" s="19"/>
      <c r="AV48" s="19"/>
      <c r="BG48" s="8"/>
      <c r="BH48" s="8"/>
      <c r="BI48" s="8"/>
      <c r="BJ48" s="8"/>
      <c r="BK48" s="8"/>
      <c r="BL48" s="8"/>
    </row>
    <row r="49" spans="4:69" ht="20.100000000000001" customHeight="1">
      <c r="D49" s="800"/>
      <c r="E49" s="178"/>
      <c r="F49" s="33"/>
      <c r="G49" s="33"/>
      <c r="H49" s="8"/>
      <c r="I49" s="8"/>
      <c r="J49" s="816" t="s">
        <v>3499</v>
      </c>
      <c r="K49" s="630">
        <v>1</v>
      </c>
      <c r="L49" s="802" t="s">
        <v>3500</v>
      </c>
      <c r="M49" s="8"/>
      <c r="N49" s="8"/>
      <c r="O49" s="8"/>
      <c r="P49" s="8"/>
      <c r="Q49" s="8"/>
      <c r="R49" s="8"/>
      <c r="S49" s="8"/>
      <c r="T49" s="8"/>
      <c r="U49" s="8"/>
      <c r="V49" s="8"/>
      <c r="W49" s="8"/>
      <c r="X49" s="8"/>
      <c r="Y49" s="8"/>
      <c r="Z49" s="8"/>
      <c r="AA49" s="8"/>
      <c r="AB49" s="8"/>
      <c r="AC49" s="8"/>
      <c r="AD49" s="8"/>
      <c r="AE49" s="8"/>
      <c r="AF49" s="8"/>
      <c r="AG49" s="8"/>
      <c r="AH49" s="8"/>
      <c r="AI49" s="19"/>
      <c r="AJ49" s="206"/>
      <c r="AK49" s="19"/>
      <c r="AL49" s="19"/>
      <c r="AM49" s="206"/>
      <c r="AN49" s="206"/>
      <c r="AO49" s="206"/>
      <c r="AP49" s="19"/>
      <c r="AQ49" s="19"/>
      <c r="AR49" s="19"/>
      <c r="AS49" s="19"/>
      <c r="AT49" s="206"/>
      <c r="AU49" s="19"/>
      <c r="AV49" s="19"/>
      <c r="BG49" s="8"/>
      <c r="BH49" s="8"/>
      <c r="BI49" s="8"/>
      <c r="BJ49" s="8"/>
      <c r="BK49" s="8"/>
      <c r="BL49" s="8"/>
    </row>
    <row r="50" spans="4:69" ht="20.100000000000001" customHeight="1">
      <c r="D50" s="800"/>
      <c r="E50" s="178"/>
      <c r="F50" s="811"/>
      <c r="G50" s="811"/>
      <c r="H50" s="206"/>
      <c r="I50" s="206"/>
      <c r="J50" s="630" t="s">
        <v>3541</v>
      </c>
      <c r="K50" s="630">
        <v>0</v>
      </c>
      <c r="L50" s="802" t="s">
        <v>3542</v>
      </c>
      <c r="M50" s="206"/>
      <c r="N50" s="206"/>
      <c r="O50" s="206"/>
      <c r="P50" s="206"/>
      <c r="Q50" s="206"/>
      <c r="R50" s="206"/>
      <c r="S50" s="206"/>
      <c r="T50" s="206"/>
      <c r="U50" s="206"/>
      <c r="V50" s="206"/>
      <c r="W50" s="206"/>
      <c r="X50" s="206"/>
      <c r="Y50" s="206"/>
      <c r="Z50" s="206"/>
      <c r="AA50" s="206"/>
      <c r="AB50" s="206"/>
      <c r="AC50" s="206"/>
      <c r="AD50" s="206"/>
      <c r="AE50" s="206"/>
      <c r="AF50" s="206"/>
      <c r="AG50" s="206"/>
      <c r="AH50" s="206"/>
      <c r="AI50" s="19"/>
      <c r="AJ50" s="206"/>
      <c r="AK50" s="19"/>
      <c r="AL50" s="19"/>
      <c r="AM50" s="206"/>
      <c r="AN50" s="206"/>
      <c r="AO50" s="206"/>
      <c r="AP50" s="19"/>
      <c r="AQ50" s="19"/>
      <c r="AR50" s="19"/>
      <c r="AS50" s="19"/>
      <c r="AT50" s="206"/>
      <c r="AU50" s="19"/>
      <c r="AV50" s="19"/>
      <c r="BG50" s="8"/>
      <c r="BH50" s="8"/>
      <c r="BI50" s="8"/>
      <c r="BJ50" s="8"/>
      <c r="BK50" s="8"/>
      <c r="BL50" s="8"/>
    </row>
    <row r="51" spans="4:69" ht="20.100000000000001" customHeight="1">
      <c r="D51" s="800"/>
      <c r="E51" s="178"/>
      <c r="F51" s="811"/>
      <c r="G51" s="811"/>
      <c r="H51" s="206"/>
      <c r="I51" s="206"/>
      <c r="J51" s="630" t="s">
        <v>3543</v>
      </c>
      <c r="K51" s="630">
        <v>0</v>
      </c>
      <c r="L51" s="802" t="s">
        <v>3544</v>
      </c>
      <c r="M51" s="206"/>
      <c r="N51" s="206"/>
      <c r="O51" s="206"/>
      <c r="P51" s="206"/>
      <c r="Q51" s="206"/>
      <c r="R51" s="206"/>
      <c r="S51" s="206"/>
      <c r="T51" s="206"/>
      <c r="U51" s="206"/>
      <c r="V51" s="206"/>
      <c r="W51" s="206"/>
      <c r="X51" s="206"/>
      <c r="Y51" s="206"/>
      <c r="Z51" s="206"/>
      <c r="AA51" s="206"/>
      <c r="AB51" s="206"/>
      <c r="AC51" s="206"/>
      <c r="AD51" s="206"/>
      <c r="AE51" s="206"/>
      <c r="AF51" s="206"/>
      <c r="AG51" s="206"/>
      <c r="AH51" s="206"/>
      <c r="AI51" s="19"/>
      <c r="AJ51" s="206"/>
      <c r="AK51" s="19"/>
      <c r="AL51" s="19"/>
      <c r="AM51" s="206"/>
      <c r="AN51" s="206"/>
      <c r="AO51" s="206"/>
      <c r="AP51" s="19"/>
      <c r="AQ51" s="19"/>
      <c r="AR51" s="19"/>
      <c r="AS51" s="19"/>
      <c r="AT51" s="206"/>
      <c r="AU51" s="19"/>
      <c r="AV51" s="19"/>
      <c r="BG51" s="8"/>
      <c r="BH51" s="8"/>
      <c r="BI51" s="8"/>
      <c r="BJ51" s="8"/>
      <c r="BK51" s="8"/>
      <c r="BL51" s="8"/>
    </row>
    <row r="52" spans="4:69" ht="20.100000000000001" customHeight="1">
      <c r="D52" s="800"/>
      <c r="E52" s="178"/>
      <c r="F52" s="811"/>
      <c r="G52" s="811"/>
      <c r="H52" s="206"/>
      <c r="I52" s="206"/>
      <c r="J52" s="630"/>
      <c r="K52" s="630"/>
      <c r="L52" s="802"/>
      <c r="M52" s="206"/>
      <c r="N52" s="206"/>
      <c r="O52" s="206"/>
      <c r="P52" s="206"/>
      <c r="Q52" s="206"/>
      <c r="R52" s="206"/>
      <c r="S52" s="206"/>
      <c r="T52" s="206"/>
      <c r="U52" s="206"/>
      <c r="V52" s="206"/>
      <c r="W52" s="206"/>
      <c r="X52" s="206"/>
      <c r="Y52" s="206"/>
      <c r="Z52" s="206"/>
      <c r="AA52" s="206"/>
      <c r="AB52" s="206"/>
      <c r="AC52" s="206"/>
      <c r="AD52" s="206"/>
      <c r="AE52" s="206"/>
      <c r="AF52" s="206"/>
      <c r="AG52" s="206"/>
      <c r="AH52" s="206"/>
      <c r="AI52" s="19"/>
      <c r="AJ52" s="206"/>
      <c r="AK52" s="19"/>
      <c r="AL52" s="19"/>
      <c r="AM52" s="206"/>
      <c r="AN52" s="206"/>
      <c r="AO52" s="206"/>
      <c r="AP52" s="19"/>
      <c r="AQ52" s="19"/>
      <c r="AR52" s="19"/>
      <c r="AS52" s="19"/>
      <c r="AT52" s="206"/>
      <c r="AU52" s="19"/>
      <c r="AV52" s="19"/>
      <c r="BG52" s="8"/>
      <c r="BH52" s="8"/>
      <c r="BI52" s="8"/>
      <c r="BJ52" s="8"/>
      <c r="BK52" s="8"/>
      <c r="BL52" s="8"/>
    </row>
    <row r="53" spans="4:69" ht="20.100000000000001" customHeight="1">
      <c r="D53" s="800"/>
      <c r="E53" s="178"/>
      <c r="F53" s="811"/>
      <c r="G53" s="811"/>
      <c r="H53" s="206"/>
      <c r="I53" s="206"/>
      <c r="J53" s="630"/>
      <c r="K53" s="630"/>
      <c r="L53" s="802"/>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19"/>
      <c r="AJ53" s="206"/>
      <c r="AK53" s="19"/>
      <c r="AL53" s="19"/>
      <c r="AM53" s="206"/>
      <c r="AN53" s="206"/>
      <c r="AO53" s="206"/>
      <c r="AP53" s="19"/>
      <c r="AQ53" s="19"/>
      <c r="AR53" s="19"/>
      <c r="AS53" s="19"/>
      <c r="AT53" s="206"/>
      <c r="AU53" s="19"/>
      <c r="AV53" s="19"/>
      <c r="AW53" s="19"/>
      <c r="AX53" s="19"/>
      <c r="AY53" s="19"/>
      <c r="AZ53" s="19"/>
      <c r="BA53" s="19"/>
      <c r="BB53" s="19"/>
      <c r="BC53" s="19"/>
      <c r="BD53" s="19"/>
      <c r="BE53" s="19"/>
      <c r="BF53" s="19"/>
      <c r="BG53" s="8"/>
      <c r="BH53" s="8"/>
      <c r="BI53" s="8"/>
      <c r="BJ53" s="8"/>
      <c r="BK53" s="8"/>
      <c r="BL53" s="8"/>
      <c r="BM53" s="19"/>
      <c r="BN53" s="19"/>
      <c r="BO53" s="19"/>
      <c r="BP53" s="19"/>
      <c r="BQ53" s="19"/>
    </row>
    <row r="54" spans="4:69" ht="20.100000000000001" customHeight="1">
      <c r="D54" s="19"/>
      <c r="E54" s="178"/>
      <c r="F54" s="811"/>
      <c r="G54" s="811"/>
      <c r="H54" s="206"/>
      <c r="I54" s="206"/>
      <c r="J54" s="630"/>
      <c r="K54" s="630">
        <v>0</v>
      </c>
      <c r="L54" s="802"/>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19"/>
      <c r="AJ54" s="206"/>
      <c r="AK54" s="19"/>
      <c r="AL54" s="19"/>
      <c r="AM54" s="206"/>
      <c r="AN54" s="206"/>
      <c r="AO54" s="206"/>
      <c r="AP54" s="19"/>
      <c r="AQ54" s="19"/>
      <c r="AR54" s="19"/>
      <c r="AS54" s="19"/>
      <c r="AT54" s="206"/>
      <c r="AU54" s="19"/>
      <c r="AV54" s="19"/>
      <c r="AW54" s="19"/>
      <c r="AX54" s="19"/>
      <c r="AY54" s="19"/>
      <c r="AZ54" s="19"/>
      <c r="BA54" s="19"/>
      <c r="BB54" s="19"/>
      <c r="BC54" s="19"/>
      <c r="BD54" s="19"/>
      <c r="BE54" s="19"/>
      <c r="BF54" s="19"/>
      <c r="BG54" s="8"/>
      <c r="BH54" s="8"/>
      <c r="BI54" s="8"/>
      <c r="BJ54" s="8"/>
      <c r="BK54" s="8"/>
      <c r="BL54" s="8"/>
      <c r="BM54" s="19"/>
      <c r="BN54" s="19"/>
      <c r="BO54" s="19"/>
      <c r="BP54" s="19"/>
      <c r="BQ54" s="19"/>
    </row>
    <row r="55" spans="4:69" ht="20.100000000000001" customHeight="1">
      <c r="D55" s="723"/>
      <c r="E55" s="178"/>
      <c r="F55" s="811"/>
      <c r="G55" s="811"/>
      <c r="H55" s="206"/>
      <c r="I55" s="206"/>
      <c r="J55" s="630"/>
      <c r="K55" s="630">
        <v>1</v>
      </c>
      <c r="L55" s="802"/>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19"/>
      <c r="AJ55" s="206"/>
      <c r="AK55" s="19"/>
      <c r="AL55" s="19"/>
      <c r="AM55" s="206"/>
      <c r="AN55" s="206"/>
      <c r="AO55" s="206"/>
      <c r="AP55" s="19"/>
      <c r="AQ55" s="19"/>
      <c r="AR55" s="19"/>
      <c r="AS55" s="19"/>
      <c r="AT55" s="206"/>
      <c r="AU55" s="19"/>
      <c r="AV55" s="19"/>
      <c r="AW55" s="19"/>
      <c r="AX55" s="19"/>
      <c r="AY55" s="19"/>
      <c r="AZ55" s="19"/>
      <c r="BA55" s="19"/>
      <c r="BB55" s="19"/>
      <c r="BC55" s="19"/>
      <c r="BD55" s="19"/>
      <c r="BE55" s="19"/>
      <c r="BF55" s="19"/>
      <c r="BG55" s="8"/>
      <c r="BH55" s="8"/>
      <c r="BI55" s="8"/>
      <c r="BJ55" s="8"/>
      <c r="BK55" s="206"/>
      <c r="BL55" s="206"/>
      <c r="BM55" s="19"/>
      <c r="BN55" s="19"/>
      <c r="BO55" s="19"/>
      <c r="BP55" s="19"/>
      <c r="BQ55" s="19"/>
    </row>
    <row r="56" spans="4:69" ht="20.100000000000001" customHeight="1">
      <c r="D56" s="723"/>
      <c r="E56" s="178"/>
      <c r="F56" s="811"/>
      <c r="G56" s="811"/>
      <c r="H56" s="206"/>
      <c r="I56" s="206"/>
      <c r="J56" s="630"/>
      <c r="K56" s="630">
        <v>1</v>
      </c>
      <c r="L56" s="802" t="s">
        <v>4099</v>
      </c>
      <c r="M56" s="206"/>
      <c r="N56" s="206"/>
      <c r="O56" s="206"/>
      <c r="P56" s="206"/>
      <c r="Q56" s="206"/>
      <c r="R56" s="206"/>
      <c r="S56" s="206"/>
      <c r="T56" s="206"/>
      <c r="U56" s="206"/>
      <c r="V56" s="206"/>
      <c r="W56" s="206"/>
      <c r="X56" s="206"/>
      <c r="Y56" s="206"/>
      <c r="Z56" s="206"/>
      <c r="AA56" s="206"/>
      <c r="AB56" s="206"/>
      <c r="AC56" s="206"/>
      <c r="AD56" s="206"/>
      <c r="AE56" s="206"/>
      <c r="AF56" s="206"/>
      <c r="AG56" s="206"/>
      <c r="AH56" s="206"/>
      <c r="AI56" s="19"/>
      <c r="AJ56" s="206"/>
      <c r="AK56" s="19"/>
      <c r="AL56" s="19"/>
      <c r="AM56" s="206"/>
      <c r="AN56" s="206"/>
      <c r="AO56" s="206"/>
      <c r="AP56" s="19"/>
      <c r="AQ56" s="19"/>
      <c r="AR56" s="19"/>
      <c r="AS56" s="19"/>
      <c r="AT56" s="206"/>
      <c r="AU56" s="19"/>
      <c r="AV56" s="19"/>
      <c r="AW56" s="19"/>
      <c r="AX56" s="19"/>
      <c r="AY56" s="19"/>
      <c r="AZ56" s="19"/>
      <c r="BA56" s="19"/>
      <c r="BB56" s="19"/>
      <c r="BC56" s="19"/>
      <c r="BD56" s="19"/>
      <c r="BE56" s="19"/>
      <c r="BF56" s="19"/>
      <c r="BG56" s="8"/>
      <c r="BH56" s="8"/>
      <c r="BI56" s="8"/>
      <c r="BJ56" s="8"/>
      <c r="BK56" s="206"/>
      <c r="BL56" s="206"/>
      <c r="BM56" s="19"/>
      <c r="BN56" s="19"/>
      <c r="BO56" s="19"/>
      <c r="BP56" s="19"/>
      <c r="BQ56" s="19"/>
    </row>
    <row r="57" spans="4:69" ht="20.100000000000001" customHeight="1">
      <c r="D57" s="723"/>
      <c r="E57" s="178"/>
      <c r="F57" s="811"/>
      <c r="G57" s="811"/>
      <c r="H57" s="206"/>
      <c r="I57" s="206"/>
      <c r="J57" s="630"/>
      <c r="K57" s="630"/>
      <c r="L57" s="802"/>
      <c r="M57" s="206"/>
      <c r="N57" s="206"/>
      <c r="O57" s="206"/>
      <c r="P57" s="206"/>
      <c r="Q57" s="206"/>
      <c r="R57" s="206"/>
      <c r="S57" s="206"/>
      <c r="T57" s="206"/>
      <c r="U57" s="206"/>
      <c r="V57" s="206"/>
      <c r="W57" s="206"/>
      <c r="X57" s="206"/>
      <c r="Y57" s="206"/>
      <c r="Z57" s="206"/>
      <c r="AA57" s="206"/>
      <c r="AB57" s="206"/>
      <c r="AC57" s="206"/>
      <c r="AD57" s="206"/>
      <c r="AE57" s="206"/>
      <c r="AF57" s="206"/>
      <c r="AG57" s="206"/>
      <c r="AH57" s="206"/>
      <c r="AI57" s="19"/>
      <c r="AJ57" s="206"/>
      <c r="AK57" s="19"/>
      <c r="AL57" s="19"/>
      <c r="AM57" s="206"/>
      <c r="AN57" s="206"/>
      <c r="AO57" s="206"/>
      <c r="AP57" s="19"/>
      <c r="AQ57" s="19"/>
      <c r="AR57" s="19"/>
      <c r="AS57" s="19"/>
      <c r="AT57" s="206"/>
      <c r="AU57" s="19"/>
      <c r="AV57" s="19"/>
      <c r="AW57" s="19"/>
      <c r="AX57" s="19"/>
      <c r="AY57" s="19"/>
      <c r="AZ57" s="19"/>
      <c r="BA57" s="19"/>
      <c r="BB57" s="19"/>
      <c r="BC57" s="19"/>
      <c r="BD57" s="19"/>
      <c r="BE57" s="19"/>
      <c r="BF57" s="19"/>
      <c r="BG57" s="8"/>
      <c r="BH57" s="206"/>
      <c r="BI57" s="206"/>
      <c r="BJ57" s="206"/>
      <c r="BK57" s="206"/>
      <c r="BL57" s="206"/>
      <c r="BM57" s="19"/>
      <c r="BN57" s="19"/>
      <c r="BO57" s="19"/>
      <c r="BP57" s="19"/>
      <c r="BQ57" s="19"/>
    </row>
    <row r="58" spans="4:69" ht="20.100000000000001" customHeight="1">
      <c r="D58" s="723"/>
      <c r="E58" s="178"/>
      <c r="F58" s="811"/>
      <c r="G58" s="811"/>
      <c r="H58" s="206"/>
      <c r="I58" s="206"/>
      <c r="J58" s="630"/>
      <c r="K58" s="630"/>
      <c r="L58" s="802"/>
      <c r="M58" s="206"/>
      <c r="N58" s="206"/>
      <c r="O58" s="206"/>
      <c r="P58" s="206"/>
      <c r="Q58" s="206"/>
      <c r="R58" s="206"/>
      <c r="S58" s="206"/>
      <c r="T58" s="206"/>
      <c r="U58" s="206"/>
      <c r="V58" s="206"/>
      <c r="W58" s="206"/>
      <c r="X58" s="206"/>
      <c r="Y58" s="206"/>
      <c r="Z58" s="206"/>
      <c r="AA58" s="206"/>
      <c r="AB58" s="206"/>
      <c r="AC58" s="206"/>
      <c r="AD58" s="206"/>
      <c r="AE58" s="206"/>
      <c r="AF58" s="206"/>
      <c r="AG58" s="206"/>
      <c r="AH58" s="206"/>
      <c r="AI58" s="19"/>
      <c r="AJ58" s="206"/>
      <c r="AK58" s="19"/>
      <c r="AL58" s="19"/>
      <c r="AM58" s="206"/>
      <c r="AN58" s="206"/>
      <c r="AO58" s="206"/>
      <c r="AP58" s="19"/>
      <c r="AQ58" s="19"/>
      <c r="AR58" s="19"/>
      <c r="AS58" s="19"/>
      <c r="AT58" s="206"/>
      <c r="AU58" s="19"/>
      <c r="AV58" s="19"/>
      <c r="AW58" s="19"/>
      <c r="AX58" s="19"/>
      <c r="AY58" s="19"/>
      <c r="AZ58" s="19"/>
      <c r="BA58" s="19"/>
      <c r="BB58" s="19"/>
      <c r="BC58" s="19"/>
      <c r="BD58" s="19"/>
      <c r="BE58" s="19"/>
      <c r="BF58" s="19"/>
      <c r="BG58" s="8"/>
      <c r="BH58" s="206"/>
      <c r="BI58" s="206"/>
      <c r="BJ58" s="206"/>
      <c r="BK58" s="206"/>
      <c r="BL58" s="206"/>
      <c r="BM58" s="19"/>
      <c r="BN58" s="19"/>
      <c r="BO58" s="19"/>
      <c r="BP58" s="19"/>
      <c r="BQ58" s="19"/>
    </row>
    <row r="59" spans="4:69" ht="20.100000000000001" customHeight="1">
      <c r="D59" s="723"/>
      <c r="E59" s="178"/>
      <c r="F59" s="811"/>
      <c r="G59" s="811"/>
      <c r="H59" s="206"/>
      <c r="I59" s="206"/>
      <c r="J59" s="630"/>
      <c r="K59" s="630"/>
      <c r="L59" s="802"/>
      <c r="M59" s="206"/>
      <c r="N59" s="206"/>
      <c r="O59" s="206"/>
      <c r="P59" s="206"/>
      <c r="Q59" s="206"/>
      <c r="R59" s="206"/>
      <c r="S59" s="206"/>
      <c r="T59" s="206"/>
      <c r="U59" s="206"/>
      <c r="V59" s="206"/>
      <c r="W59" s="206"/>
      <c r="X59" s="206"/>
      <c r="Y59" s="206"/>
      <c r="Z59" s="206"/>
      <c r="AA59" s="206"/>
      <c r="AB59" s="206"/>
      <c r="AC59" s="206"/>
      <c r="AD59" s="206"/>
      <c r="AE59" s="206"/>
      <c r="AF59" s="206"/>
      <c r="AG59" s="206"/>
      <c r="AH59" s="206"/>
      <c r="AI59" s="19"/>
      <c r="AJ59" s="206"/>
      <c r="AK59" s="19"/>
      <c r="AL59" s="19"/>
      <c r="AM59" s="206"/>
      <c r="AN59" s="206"/>
      <c r="AO59" s="206"/>
      <c r="AP59" s="19"/>
      <c r="AQ59" s="19"/>
      <c r="AR59" s="19"/>
      <c r="AS59" s="19"/>
      <c r="AT59" s="206"/>
      <c r="AU59" s="19"/>
      <c r="AV59" s="19"/>
      <c r="AW59" s="19"/>
      <c r="AX59" s="19"/>
      <c r="AY59" s="19"/>
      <c r="AZ59" s="19"/>
      <c r="BA59" s="19"/>
      <c r="BB59" s="19"/>
      <c r="BC59" s="19"/>
      <c r="BD59" s="19"/>
      <c r="BE59" s="19"/>
      <c r="BF59" s="19"/>
      <c r="BG59" s="8"/>
      <c r="BH59" s="206"/>
      <c r="BI59" s="206"/>
      <c r="BJ59" s="206"/>
      <c r="BK59" s="206"/>
      <c r="BL59" s="206"/>
      <c r="BM59" s="19"/>
      <c r="BN59" s="19"/>
      <c r="BO59" s="19"/>
      <c r="BP59" s="19"/>
      <c r="BQ59" s="19"/>
    </row>
    <row r="60" spans="4:69" ht="20.100000000000001" customHeight="1">
      <c r="D60" s="723"/>
      <c r="E60" s="178"/>
      <c r="F60" s="811"/>
      <c r="G60" s="811"/>
      <c r="H60" s="206"/>
      <c r="I60" s="206"/>
      <c r="J60" s="630"/>
      <c r="K60" s="630"/>
      <c r="L60" s="802"/>
      <c r="M60" s="206"/>
      <c r="N60" s="206"/>
      <c r="O60" s="206"/>
      <c r="P60" s="206"/>
      <c r="Q60" s="206"/>
      <c r="R60" s="206"/>
      <c r="S60" s="206"/>
      <c r="T60" s="206"/>
      <c r="U60" s="206"/>
      <c r="V60" s="206"/>
      <c r="W60" s="206"/>
      <c r="X60" s="206"/>
      <c r="Y60" s="206"/>
      <c r="Z60" s="206"/>
      <c r="AA60" s="206"/>
      <c r="AB60" s="206"/>
      <c r="AC60" s="206"/>
      <c r="AD60" s="206"/>
      <c r="AE60" s="206"/>
      <c r="AF60" s="206"/>
      <c r="AG60" s="206"/>
      <c r="AH60" s="206"/>
      <c r="AI60" s="19"/>
      <c r="AJ60" s="206"/>
      <c r="AK60" s="19"/>
      <c r="AL60" s="19"/>
      <c r="AM60" s="206"/>
      <c r="AN60" s="206"/>
      <c r="AO60" s="206"/>
      <c r="AP60" s="19"/>
      <c r="AQ60" s="19"/>
      <c r="AR60" s="19"/>
      <c r="AS60" s="19"/>
      <c r="AT60" s="206"/>
      <c r="AU60" s="19"/>
      <c r="AV60" s="19"/>
      <c r="AW60" s="19"/>
      <c r="AX60" s="19"/>
      <c r="AY60" s="19"/>
      <c r="AZ60" s="19"/>
      <c r="BA60" s="19"/>
      <c r="BB60" s="19"/>
      <c r="BC60" s="19"/>
      <c r="BD60" s="19"/>
      <c r="BE60" s="19"/>
      <c r="BF60" s="19"/>
      <c r="BG60" s="8"/>
      <c r="BH60" s="206"/>
      <c r="BI60" s="206"/>
      <c r="BJ60" s="206"/>
      <c r="BK60" s="206"/>
      <c r="BL60" s="206"/>
      <c r="BM60" s="19"/>
      <c r="BN60" s="19"/>
      <c r="BO60" s="19"/>
      <c r="BP60" s="19"/>
      <c r="BQ60" s="19"/>
    </row>
    <row r="61" spans="4:69" ht="20.100000000000001" customHeight="1">
      <c r="D61" s="723"/>
      <c r="E61" s="178"/>
      <c r="F61" s="811"/>
      <c r="G61" s="811"/>
      <c r="H61" s="206"/>
      <c r="I61" s="206"/>
      <c r="J61" s="630"/>
      <c r="K61" s="630"/>
      <c r="L61" s="802"/>
      <c r="M61" s="206"/>
      <c r="N61" s="206"/>
      <c r="O61" s="206"/>
      <c r="P61" s="206"/>
      <c r="Q61" s="206"/>
      <c r="R61" s="206"/>
      <c r="S61" s="206"/>
      <c r="T61" s="206"/>
      <c r="U61" s="206"/>
      <c r="V61" s="206"/>
      <c r="W61" s="206"/>
      <c r="X61" s="206"/>
      <c r="Y61" s="206"/>
      <c r="Z61" s="206"/>
      <c r="AA61" s="206"/>
      <c r="AB61" s="206"/>
      <c r="AC61" s="206"/>
      <c r="AD61" s="206"/>
      <c r="AE61" s="206"/>
      <c r="AF61" s="206"/>
      <c r="AG61" s="206"/>
      <c r="AH61" s="206"/>
      <c r="AI61" s="19"/>
      <c r="AJ61" s="206"/>
      <c r="AK61" s="19"/>
      <c r="AL61" s="19"/>
      <c r="AM61" s="206"/>
      <c r="AN61" s="206"/>
      <c r="AO61" s="206"/>
      <c r="AP61" s="19"/>
      <c r="AQ61" s="19"/>
      <c r="AR61" s="19"/>
      <c r="AS61" s="19"/>
      <c r="AT61" s="206"/>
      <c r="AU61" s="19"/>
      <c r="AV61" s="19"/>
      <c r="AW61" s="19"/>
      <c r="AX61" s="19"/>
      <c r="AY61" s="19"/>
      <c r="AZ61" s="19"/>
      <c r="BA61" s="19"/>
      <c r="BB61" s="19"/>
      <c r="BC61" s="19"/>
      <c r="BD61" s="19"/>
      <c r="BE61" s="19"/>
      <c r="BF61" s="19"/>
      <c r="BG61" s="206"/>
      <c r="BH61" s="206"/>
      <c r="BI61" s="206"/>
      <c r="BJ61" s="206"/>
      <c r="BK61" s="206"/>
      <c r="BL61" s="206"/>
      <c r="BM61" s="19"/>
      <c r="BN61" s="19"/>
      <c r="BO61" s="19"/>
      <c r="BP61" s="19"/>
      <c r="BQ61" s="19"/>
    </row>
    <row r="62" spans="4:69" ht="20.100000000000001" customHeight="1">
      <c r="D62" s="723"/>
      <c r="E62" s="178"/>
      <c r="F62" s="811"/>
      <c r="G62" s="811"/>
      <c r="H62" s="206"/>
      <c r="I62" s="206"/>
      <c r="J62" s="630"/>
      <c r="K62" s="630"/>
      <c r="L62" s="802"/>
      <c r="M62" s="206"/>
      <c r="N62" s="206"/>
      <c r="O62" s="206"/>
      <c r="P62" s="206"/>
      <c r="Q62" s="206"/>
      <c r="R62" s="206"/>
      <c r="S62" s="206"/>
      <c r="T62" s="206"/>
      <c r="U62" s="206"/>
      <c r="V62" s="206"/>
      <c r="W62" s="206"/>
      <c r="X62" s="206"/>
      <c r="Y62" s="206"/>
      <c r="Z62" s="206"/>
      <c r="AA62" s="206"/>
      <c r="AB62" s="206"/>
      <c r="AC62" s="206"/>
      <c r="AD62" s="206"/>
      <c r="AE62" s="206"/>
      <c r="AF62" s="206"/>
      <c r="AG62" s="206"/>
      <c r="AH62" s="206"/>
      <c r="AI62" s="19"/>
      <c r="AJ62" s="206"/>
      <c r="AK62" s="19"/>
      <c r="AL62" s="19"/>
      <c r="AM62" s="206"/>
      <c r="AN62" s="206"/>
      <c r="AO62" s="206"/>
      <c r="AP62" s="19"/>
      <c r="AQ62" s="19"/>
      <c r="AR62" s="19"/>
      <c r="AS62" s="19"/>
      <c r="AT62" s="206"/>
      <c r="AU62" s="19"/>
      <c r="AV62" s="19"/>
      <c r="AW62" s="19"/>
      <c r="AX62" s="19"/>
      <c r="AY62" s="19"/>
      <c r="AZ62" s="19"/>
      <c r="BA62" s="19"/>
      <c r="BB62" s="19"/>
      <c r="BC62" s="19"/>
      <c r="BD62" s="19"/>
      <c r="BE62" s="19"/>
      <c r="BF62" s="19"/>
      <c r="BG62" s="206"/>
      <c r="BH62" s="206"/>
      <c r="BI62" s="206"/>
      <c r="BJ62" s="206"/>
      <c r="BK62" s="206"/>
      <c r="BL62" s="206"/>
      <c r="BM62" s="19"/>
      <c r="BN62" s="19"/>
      <c r="BO62" s="19"/>
      <c r="BP62" s="19"/>
      <c r="BQ62" s="19"/>
    </row>
    <row r="63" spans="4:69" ht="20.100000000000001" customHeight="1">
      <c r="D63" s="724"/>
      <c r="E63" s="178"/>
      <c r="F63" s="811"/>
      <c r="G63" s="811"/>
      <c r="H63" s="206"/>
      <c r="I63" s="206"/>
      <c r="J63" s="630"/>
      <c r="K63" s="630"/>
      <c r="L63" s="802"/>
      <c r="M63" s="206"/>
      <c r="N63" s="206"/>
      <c r="O63" s="206"/>
      <c r="P63" s="206"/>
      <c r="Q63" s="206"/>
      <c r="R63" s="206"/>
      <c r="S63" s="206"/>
      <c r="T63" s="206"/>
      <c r="U63" s="206"/>
      <c r="V63" s="206"/>
      <c r="W63" s="206"/>
      <c r="X63" s="206"/>
      <c r="Y63" s="206"/>
      <c r="Z63" s="206"/>
      <c r="AA63" s="206"/>
      <c r="AB63" s="206"/>
      <c r="AC63" s="206"/>
      <c r="AD63" s="206"/>
      <c r="AE63" s="206"/>
      <c r="AF63" s="206"/>
      <c r="AG63" s="206"/>
      <c r="AH63" s="206"/>
      <c r="AI63" s="19"/>
      <c r="AJ63" s="206"/>
      <c r="AK63" s="19"/>
      <c r="AL63" s="19"/>
      <c r="AM63" s="206"/>
      <c r="AN63" s="206"/>
      <c r="AO63" s="206"/>
      <c r="AP63" s="19"/>
      <c r="AQ63" s="19"/>
      <c r="AR63" s="19"/>
      <c r="AS63" s="19"/>
      <c r="AT63" s="206"/>
      <c r="AU63" s="19"/>
      <c r="AV63" s="19"/>
      <c r="AW63" s="19"/>
      <c r="AX63" s="19"/>
      <c r="AY63" s="19"/>
      <c r="AZ63" s="19"/>
      <c r="BA63" s="19"/>
      <c r="BB63" s="19"/>
      <c r="BC63" s="19"/>
      <c r="BD63" s="19"/>
      <c r="BE63" s="19"/>
      <c r="BF63" s="19"/>
      <c r="BG63" s="206"/>
      <c r="BH63" s="206"/>
      <c r="BI63" s="206"/>
      <c r="BJ63" s="206"/>
      <c r="BK63" s="206"/>
      <c r="BL63" s="206"/>
      <c r="BM63" s="19"/>
      <c r="BN63" s="19"/>
      <c r="BO63" s="19"/>
      <c r="BP63" s="19"/>
      <c r="BQ63" s="19"/>
    </row>
    <row r="64" spans="4:69" ht="20.100000000000001" customHeight="1">
      <c r="D64" s="723"/>
      <c r="E64" s="178"/>
      <c r="F64" s="811"/>
      <c r="G64" s="811"/>
      <c r="H64" s="206"/>
      <c r="I64" s="206"/>
      <c r="J64" s="630"/>
      <c r="K64" s="630"/>
      <c r="L64" s="802"/>
      <c r="M64" s="206"/>
      <c r="N64" s="206"/>
      <c r="O64" s="206"/>
      <c r="P64" s="206"/>
      <c r="Q64" s="206"/>
      <c r="R64" s="206"/>
      <c r="S64" s="206"/>
      <c r="T64" s="206"/>
      <c r="U64" s="206"/>
      <c r="V64" s="206"/>
      <c r="W64" s="206"/>
      <c r="X64" s="206"/>
      <c r="Y64" s="206"/>
      <c r="Z64" s="206"/>
      <c r="AA64" s="206"/>
      <c r="AB64" s="206"/>
      <c r="AC64" s="206"/>
      <c r="AD64" s="206"/>
      <c r="AE64" s="206"/>
      <c r="AF64" s="206"/>
      <c r="AG64" s="206"/>
      <c r="AH64" s="206"/>
      <c r="AI64" s="19"/>
      <c r="AJ64" s="206"/>
      <c r="AK64" s="19"/>
      <c r="AL64" s="19"/>
      <c r="AM64" s="206"/>
      <c r="AN64" s="206"/>
      <c r="AO64" s="206"/>
      <c r="AP64" s="19"/>
      <c r="AQ64" s="19"/>
      <c r="AR64" s="19"/>
      <c r="AS64" s="19"/>
      <c r="AT64" s="206"/>
      <c r="AU64" s="19"/>
      <c r="AV64" s="19"/>
      <c r="AW64" s="19"/>
      <c r="AX64" s="19"/>
      <c r="AY64" s="19"/>
      <c r="AZ64" s="19"/>
      <c r="BA64" s="19"/>
      <c r="BB64" s="19"/>
      <c r="BC64" s="19"/>
      <c r="BD64" s="19"/>
      <c r="BE64" s="19"/>
      <c r="BF64" s="19"/>
      <c r="BG64" s="206"/>
      <c r="BH64" s="206"/>
      <c r="BI64" s="206"/>
      <c r="BJ64" s="206"/>
      <c r="BK64" s="206"/>
      <c r="BL64" s="206"/>
      <c r="BM64" s="19"/>
      <c r="BN64" s="19"/>
      <c r="BO64" s="19"/>
      <c r="BP64" s="19"/>
      <c r="BQ64" s="19"/>
    </row>
    <row r="65" spans="4:69" ht="20.100000000000001" customHeight="1">
      <c r="D65" s="800"/>
      <c r="E65" s="178"/>
      <c r="F65" s="811"/>
      <c r="G65" s="811"/>
      <c r="H65" s="206"/>
      <c r="I65" s="206"/>
      <c r="J65" s="630"/>
      <c r="K65" s="630"/>
      <c r="L65" s="802"/>
      <c r="M65" s="206"/>
      <c r="N65" s="206"/>
      <c r="O65" s="206"/>
      <c r="P65" s="206"/>
      <c r="Q65" s="206"/>
      <c r="R65" s="206"/>
      <c r="S65" s="206"/>
      <c r="T65" s="206"/>
      <c r="U65" s="206"/>
      <c r="V65" s="206"/>
      <c r="W65" s="206"/>
      <c r="X65" s="206"/>
      <c r="Y65" s="206"/>
      <c r="Z65" s="206"/>
      <c r="AA65" s="206"/>
      <c r="AB65" s="206"/>
      <c r="AC65" s="206"/>
      <c r="AD65" s="206"/>
      <c r="AE65" s="206"/>
      <c r="AF65" s="206"/>
      <c r="AG65" s="206"/>
      <c r="AH65" s="206"/>
      <c r="AI65" s="19"/>
      <c r="AJ65" s="206"/>
      <c r="AK65" s="19"/>
      <c r="AL65" s="19"/>
      <c r="AM65" s="206"/>
      <c r="AN65" s="206"/>
      <c r="AO65" s="206"/>
      <c r="AP65" s="19"/>
      <c r="AQ65" s="19"/>
      <c r="AR65" s="19"/>
      <c r="AS65" s="19"/>
      <c r="AT65" s="206"/>
      <c r="AU65" s="19"/>
      <c r="AV65" s="19"/>
      <c r="AW65" s="19"/>
      <c r="AX65" s="19"/>
      <c r="AY65" s="19"/>
      <c r="AZ65" s="19"/>
      <c r="BA65" s="19"/>
      <c r="BB65" s="19"/>
      <c r="BC65" s="19"/>
      <c r="BD65" s="19"/>
      <c r="BE65" s="19"/>
      <c r="BF65" s="19"/>
      <c r="BG65" s="206"/>
      <c r="BH65" s="206"/>
      <c r="BI65" s="206"/>
      <c r="BJ65" s="206"/>
      <c r="BK65" s="206"/>
      <c r="BL65" s="206"/>
      <c r="BM65" s="19"/>
      <c r="BN65" s="19"/>
      <c r="BO65" s="19"/>
      <c r="BP65" s="19"/>
      <c r="BQ65" s="19"/>
    </row>
    <row r="66" spans="4:69" ht="20.100000000000001" customHeight="1">
      <c r="D66" s="800"/>
      <c r="E66" s="178"/>
      <c r="F66" s="811"/>
      <c r="G66" s="811"/>
      <c r="H66" s="206"/>
      <c r="I66" s="206"/>
      <c r="J66" s="630"/>
      <c r="K66" s="630"/>
      <c r="L66" s="802"/>
      <c r="M66" s="206"/>
      <c r="N66" s="206"/>
      <c r="O66" s="206"/>
      <c r="P66" s="206"/>
      <c r="Q66" s="206"/>
      <c r="R66" s="206"/>
      <c r="S66" s="206"/>
      <c r="T66" s="206"/>
      <c r="U66" s="206"/>
      <c r="V66" s="206"/>
      <c r="W66" s="206"/>
      <c r="X66" s="206"/>
      <c r="Y66" s="206"/>
      <c r="Z66" s="206"/>
      <c r="AA66" s="206"/>
      <c r="AB66" s="206"/>
      <c r="AC66" s="206"/>
      <c r="AD66" s="206"/>
      <c r="AE66" s="206"/>
      <c r="AF66" s="206"/>
      <c r="AG66" s="206"/>
      <c r="AH66" s="206"/>
      <c r="AI66" s="19"/>
      <c r="AJ66" s="206"/>
      <c r="AK66" s="19"/>
      <c r="AL66" s="19"/>
      <c r="AM66" s="206"/>
      <c r="AN66" s="206"/>
      <c r="AO66" s="206"/>
      <c r="AP66" s="19"/>
      <c r="AQ66" s="19"/>
      <c r="AR66" s="19"/>
      <c r="AS66" s="19"/>
      <c r="AT66" s="206"/>
      <c r="AU66" s="19"/>
      <c r="AV66" s="19"/>
      <c r="AW66" s="19"/>
      <c r="AX66" s="19"/>
      <c r="AY66" s="19"/>
      <c r="AZ66" s="19"/>
      <c r="BA66" s="19"/>
      <c r="BB66" s="19"/>
      <c r="BC66" s="19"/>
      <c r="BD66" s="19"/>
      <c r="BE66" s="19"/>
      <c r="BF66" s="19"/>
      <c r="BG66" s="206"/>
      <c r="BH66" s="206"/>
      <c r="BI66" s="206"/>
      <c r="BJ66" s="206"/>
      <c r="BK66" s="206"/>
      <c r="BL66" s="206"/>
      <c r="BM66" s="19"/>
      <c r="BN66" s="19"/>
      <c r="BO66" s="19"/>
      <c r="BP66" s="19"/>
      <c r="BQ66" s="19"/>
    </row>
    <row r="67" spans="4:69" ht="20.100000000000001" customHeight="1">
      <c r="D67" s="800"/>
      <c r="E67" s="178"/>
      <c r="F67" s="811"/>
      <c r="G67" s="811"/>
      <c r="H67" s="206"/>
      <c r="I67" s="206"/>
      <c r="J67" s="630"/>
      <c r="K67" s="630"/>
      <c r="L67" s="802"/>
      <c r="M67" s="206"/>
      <c r="N67" s="206"/>
      <c r="O67" s="206"/>
      <c r="P67" s="206"/>
      <c r="Q67" s="206"/>
      <c r="R67" s="206"/>
      <c r="S67" s="206"/>
      <c r="T67" s="206"/>
      <c r="U67" s="206"/>
      <c r="V67" s="206"/>
      <c r="W67" s="206"/>
      <c r="X67" s="206"/>
      <c r="Y67" s="206"/>
      <c r="Z67" s="206"/>
      <c r="AA67" s="206"/>
      <c r="AB67" s="206"/>
      <c r="AC67" s="206"/>
      <c r="AD67" s="206"/>
      <c r="AE67" s="206"/>
      <c r="AF67" s="206"/>
      <c r="AG67" s="206"/>
      <c r="AH67" s="206"/>
      <c r="AI67" s="19"/>
      <c r="AJ67" s="206"/>
      <c r="AK67" s="19"/>
      <c r="AL67" s="19"/>
      <c r="AM67" s="206"/>
      <c r="AN67" s="206"/>
      <c r="AO67" s="206"/>
      <c r="AP67" s="19"/>
      <c r="AQ67" s="19"/>
      <c r="AR67" s="19"/>
      <c r="AS67" s="19"/>
      <c r="AT67" s="206"/>
      <c r="AU67" s="19"/>
      <c r="AV67" s="19"/>
      <c r="AW67" s="19"/>
      <c r="AX67" s="19"/>
      <c r="AY67" s="19"/>
      <c r="AZ67" s="19"/>
      <c r="BA67" s="19"/>
      <c r="BB67" s="19"/>
      <c r="BC67" s="19"/>
      <c r="BD67" s="19"/>
      <c r="BE67" s="19"/>
      <c r="BF67" s="19"/>
      <c r="BG67" s="206"/>
      <c r="BH67" s="206"/>
      <c r="BI67" s="206"/>
      <c r="BJ67" s="206"/>
      <c r="BK67" s="206"/>
      <c r="BL67" s="206"/>
      <c r="BM67" s="19"/>
      <c r="BN67" s="19"/>
      <c r="BO67" s="19"/>
      <c r="BP67" s="19"/>
      <c r="BQ67" s="19"/>
    </row>
    <row r="68" spans="4:69" ht="20.100000000000001" customHeight="1">
      <c r="D68" s="800"/>
      <c r="E68" s="178"/>
      <c r="F68" s="811"/>
      <c r="G68" s="811"/>
      <c r="H68" s="206"/>
      <c r="I68" s="206"/>
      <c r="J68" s="630"/>
      <c r="K68" s="630"/>
      <c r="L68" s="802"/>
      <c r="M68" s="206"/>
      <c r="N68" s="206"/>
      <c r="O68" s="206"/>
      <c r="P68" s="206"/>
      <c r="Q68" s="206"/>
      <c r="R68" s="206"/>
      <c r="S68" s="206"/>
      <c r="T68" s="206"/>
      <c r="U68" s="206"/>
      <c r="V68" s="206"/>
      <c r="W68" s="206"/>
      <c r="X68" s="206"/>
      <c r="Y68" s="206"/>
      <c r="Z68" s="206"/>
      <c r="AA68" s="206"/>
      <c r="AB68" s="206"/>
      <c r="AC68" s="206"/>
      <c r="AD68" s="206"/>
      <c r="AE68" s="206"/>
      <c r="AF68" s="206"/>
      <c r="AG68" s="206"/>
      <c r="AH68" s="206"/>
      <c r="AI68" s="19"/>
      <c r="AJ68" s="206"/>
      <c r="AK68" s="19"/>
      <c r="AL68" s="19"/>
      <c r="AM68" s="206"/>
      <c r="AN68" s="206"/>
      <c r="AO68" s="206"/>
      <c r="AP68" s="19"/>
      <c r="AQ68" s="19"/>
      <c r="AR68" s="19"/>
      <c r="AS68" s="19"/>
      <c r="AT68" s="206"/>
      <c r="AU68" s="19"/>
      <c r="AV68" s="19"/>
      <c r="AW68" s="19"/>
      <c r="AX68" s="19"/>
      <c r="AY68" s="19"/>
      <c r="AZ68" s="19"/>
      <c r="BA68" s="19"/>
      <c r="BB68" s="19"/>
      <c r="BC68" s="19"/>
      <c r="BD68" s="19"/>
      <c r="BE68" s="19"/>
      <c r="BF68" s="19"/>
      <c r="BG68" s="206"/>
      <c r="BH68" s="206"/>
      <c r="BI68" s="206"/>
      <c r="BJ68" s="206"/>
      <c r="BK68" s="206"/>
      <c r="BL68" s="206"/>
      <c r="BM68" s="19"/>
      <c r="BN68" s="19"/>
      <c r="BO68" s="19"/>
      <c r="BP68" s="19"/>
      <c r="BQ68" s="19"/>
    </row>
    <row r="69" spans="4:69" ht="20.100000000000001" customHeight="1">
      <c r="D69" s="800"/>
      <c r="E69" s="178"/>
      <c r="F69" s="811"/>
      <c r="G69" s="811"/>
      <c r="H69" s="206"/>
      <c r="I69" s="206"/>
      <c r="J69" s="630"/>
      <c r="K69" s="630"/>
      <c r="L69" s="802"/>
      <c r="M69" s="206"/>
      <c r="N69" s="206"/>
      <c r="O69" s="206"/>
      <c r="P69" s="206"/>
      <c r="Q69" s="206"/>
      <c r="R69" s="206"/>
      <c r="S69" s="206"/>
      <c r="T69" s="206"/>
      <c r="U69" s="206"/>
      <c r="V69" s="206"/>
      <c r="W69" s="206"/>
      <c r="X69" s="206"/>
      <c r="Y69" s="206"/>
      <c r="Z69" s="206"/>
      <c r="AA69" s="206"/>
      <c r="AB69" s="206"/>
      <c r="AC69" s="206"/>
      <c r="AD69" s="206"/>
      <c r="AE69" s="206"/>
      <c r="AF69" s="206"/>
      <c r="AG69" s="206"/>
      <c r="AH69" s="206"/>
      <c r="AI69" s="19"/>
      <c r="AJ69" s="206"/>
      <c r="AK69" s="19"/>
      <c r="AL69" s="19"/>
      <c r="AM69" s="206"/>
      <c r="AN69" s="206"/>
      <c r="AO69" s="206"/>
      <c r="AP69" s="19"/>
      <c r="AQ69" s="19"/>
      <c r="AR69" s="19"/>
      <c r="AS69" s="19"/>
      <c r="AT69" s="206"/>
      <c r="AU69" s="19"/>
      <c r="AV69" s="19"/>
      <c r="AW69" s="19"/>
      <c r="AX69" s="19"/>
      <c r="AY69" s="19"/>
      <c r="AZ69" s="19"/>
      <c r="BA69" s="19"/>
      <c r="BB69" s="19"/>
      <c r="BC69" s="19"/>
      <c r="BD69" s="19"/>
      <c r="BE69" s="19"/>
      <c r="BF69" s="19"/>
      <c r="BG69" s="206"/>
      <c r="BH69" s="206"/>
      <c r="BI69" s="206"/>
      <c r="BJ69" s="206"/>
      <c r="BK69" s="206"/>
      <c r="BL69" s="206"/>
      <c r="BM69" s="19"/>
      <c r="BN69" s="19"/>
      <c r="BO69" s="19"/>
      <c r="BP69" s="19"/>
      <c r="BQ69" s="19"/>
    </row>
    <row r="70" spans="4:69" ht="20.100000000000001" customHeight="1">
      <c r="D70" s="800"/>
      <c r="E70" s="178"/>
      <c r="F70" s="811"/>
      <c r="G70" s="811"/>
      <c r="H70" s="206"/>
      <c r="I70" s="206"/>
      <c r="J70" s="630" t="s">
        <v>4095</v>
      </c>
      <c r="K70" s="630" t="s">
        <v>4280</v>
      </c>
      <c r="L70" s="802" t="s">
        <v>4096</v>
      </c>
      <c r="M70" s="206"/>
      <c r="N70" s="206"/>
      <c r="O70" s="206"/>
      <c r="P70" s="206"/>
      <c r="Q70" s="206"/>
      <c r="R70" s="206"/>
      <c r="S70" s="206"/>
      <c r="T70" s="206"/>
      <c r="U70" s="206"/>
      <c r="V70" s="206"/>
      <c r="W70" s="206"/>
      <c r="X70" s="206"/>
      <c r="Y70" s="206"/>
      <c r="Z70" s="206"/>
      <c r="AA70" s="206"/>
      <c r="AB70" s="206"/>
      <c r="AC70" s="206"/>
      <c r="AD70" s="206"/>
      <c r="AE70" s="206"/>
      <c r="AF70" s="206"/>
      <c r="AG70" s="206"/>
      <c r="AH70" s="206"/>
      <c r="AI70" s="19"/>
      <c r="AJ70" s="206"/>
      <c r="AK70" s="19"/>
      <c r="AL70" s="19"/>
      <c r="AM70" s="206"/>
      <c r="AN70" s="206"/>
      <c r="AO70" s="206"/>
      <c r="AP70" s="19"/>
      <c r="AQ70" s="19"/>
      <c r="AR70" s="19"/>
      <c r="AS70" s="19"/>
      <c r="AT70" s="206"/>
      <c r="AU70" s="19"/>
      <c r="AV70" s="19"/>
      <c r="AW70" s="19"/>
      <c r="AX70" s="19"/>
      <c r="AY70" s="19"/>
      <c r="AZ70" s="19"/>
      <c r="BA70" s="19"/>
      <c r="BB70" s="19"/>
      <c r="BC70" s="19"/>
      <c r="BD70" s="19"/>
      <c r="BE70" s="19"/>
      <c r="BF70" s="19"/>
      <c r="BG70" s="206"/>
      <c r="BH70" s="206"/>
      <c r="BI70" s="206"/>
      <c r="BJ70" s="206"/>
      <c r="BK70" s="206"/>
      <c r="BL70" s="206"/>
      <c r="BM70" s="19"/>
      <c r="BN70" s="19"/>
      <c r="BO70" s="19"/>
      <c r="BP70" s="19"/>
      <c r="BQ70" s="19"/>
    </row>
    <row r="71" spans="4:69" ht="31.15" customHeight="1">
      <c r="D71" s="800"/>
      <c r="E71" s="178"/>
      <c r="F71" s="811"/>
      <c r="G71" s="811"/>
      <c r="H71" s="206"/>
      <c r="I71" s="206"/>
      <c r="J71" s="630" t="s">
        <v>4132</v>
      </c>
      <c r="K71" s="630">
        <v>0</v>
      </c>
      <c r="L71" s="2116" t="s">
        <v>4133</v>
      </c>
      <c r="M71" s="206"/>
      <c r="N71" s="206"/>
      <c r="O71" s="206"/>
      <c r="P71" s="206"/>
      <c r="Q71" s="206"/>
      <c r="R71" s="206"/>
      <c r="S71" s="206"/>
      <c r="T71" s="206"/>
      <c r="U71" s="206"/>
      <c r="V71" s="206"/>
      <c r="W71" s="206"/>
      <c r="X71" s="206"/>
      <c r="Y71" s="206"/>
      <c r="Z71" s="206"/>
      <c r="AA71" s="206"/>
      <c r="AB71" s="206"/>
      <c r="AC71" s="206"/>
      <c r="AD71" s="206"/>
      <c r="AE71" s="206"/>
      <c r="AF71" s="206"/>
      <c r="AG71" s="206"/>
      <c r="AH71" s="206"/>
      <c r="AI71" s="19"/>
      <c r="AJ71" s="206"/>
      <c r="AK71" s="19"/>
      <c r="AL71" s="19"/>
      <c r="AM71" s="206"/>
      <c r="AN71" s="206"/>
      <c r="AO71" s="206"/>
      <c r="AP71" s="19"/>
      <c r="AQ71" s="19"/>
      <c r="AR71" s="19"/>
      <c r="AS71" s="19"/>
      <c r="AT71" s="206"/>
      <c r="AU71" s="19"/>
      <c r="AV71" s="19"/>
      <c r="AW71" s="19"/>
      <c r="AX71" s="19"/>
      <c r="AY71" s="19"/>
      <c r="AZ71" s="19"/>
      <c r="BA71" s="19"/>
      <c r="BB71" s="19"/>
      <c r="BC71" s="19"/>
      <c r="BD71" s="19"/>
      <c r="BE71" s="19"/>
      <c r="BF71" s="19"/>
      <c r="BG71" s="206"/>
      <c r="BH71" s="206"/>
      <c r="BI71" s="206"/>
      <c r="BJ71" s="206"/>
      <c r="BK71" s="206"/>
      <c r="BL71" s="206"/>
      <c r="BM71" s="19"/>
      <c r="BN71" s="19"/>
      <c r="BO71" s="19"/>
      <c r="BP71" s="19"/>
      <c r="BQ71" s="19"/>
    </row>
    <row r="72" spans="4:69" ht="20.100000000000001" customHeight="1">
      <c r="D72" s="800"/>
      <c r="E72" s="178"/>
      <c r="F72" s="811"/>
      <c r="G72" s="811"/>
      <c r="H72" s="206"/>
      <c r="I72" s="206"/>
      <c r="J72" s="630"/>
      <c r="K72" s="630"/>
      <c r="L72" s="802" t="s">
        <v>4134</v>
      </c>
      <c r="M72" s="206"/>
      <c r="N72" s="206"/>
      <c r="O72" s="206"/>
      <c r="P72" s="206"/>
      <c r="Q72" s="206"/>
      <c r="R72" s="206"/>
      <c r="S72" s="206"/>
      <c r="T72" s="206"/>
      <c r="U72" s="206"/>
      <c r="V72" s="206"/>
      <c r="W72" s="206"/>
      <c r="X72" s="206"/>
      <c r="Y72" s="206"/>
      <c r="Z72" s="206"/>
      <c r="AA72" s="206"/>
      <c r="AB72" s="206"/>
      <c r="AC72" s="206"/>
      <c r="AD72" s="206"/>
      <c r="AE72" s="206"/>
      <c r="AF72" s="206"/>
      <c r="AG72" s="206"/>
      <c r="AH72" s="206"/>
      <c r="AI72" s="19"/>
      <c r="AJ72" s="206"/>
      <c r="AK72" s="19"/>
      <c r="AL72" s="19"/>
      <c r="AM72" s="206"/>
      <c r="AN72" s="206"/>
      <c r="AO72" s="206"/>
      <c r="AP72" s="19"/>
      <c r="AQ72" s="19"/>
      <c r="AR72" s="19"/>
      <c r="AS72" s="19"/>
      <c r="AT72" s="206"/>
      <c r="AU72" s="19"/>
      <c r="AV72" s="19"/>
      <c r="AW72" s="19"/>
      <c r="AX72" s="19"/>
      <c r="AY72" s="19"/>
      <c r="AZ72" s="19"/>
      <c r="BA72" s="19"/>
      <c r="BB72" s="19"/>
      <c r="BC72" s="19"/>
      <c r="BD72" s="19"/>
      <c r="BE72" s="19"/>
      <c r="BF72" s="19"/>
      <c r="BG72" s="206"/>
      <c r="BH72" s="206"/>
      <c r="BI72" s="206"/>
      <c r="BJ72" s="206"/>
      <c r="BK72" s="206"/>
      <c r="BL72" s="206"/>
      <c r="BM72" s="19"/>
      <c r="BN72" s="19"/>
      <c r="BO72" s="19"/>
      <c r="BP72" s="19"/>
      <c r="BQ72" s="19"/>
    </row>
    <row r="73" spans="4:69" ht="20.100000000000001" customHeight="1">
      <c r="D73" s="800"/>
      <c r="E73" s="178"/>
      <c r="F73" s="811"/>
      <c r="G73" s="811"/>
      <c r="H73" s="206"/>
      <c r="I73" s="206"/>
      <c r="J73" s="63"/>
      <c r="K73" s="63">
        <v>0</v>
      </c>
      <c r="L73" s="185"/>
      <c r="M73" s="206"/>
      <c r="N73" s="206"/>
      <c r="O73" s="206"/>
      <c r="P73" s="206"/>
      <c r="Q73" s="206"/>
      <c r="R73" s="206"/>
      <c r="S73" s="206"/>
      <c r="T73" s="206"/>
      <c r="U73" s="206"/>
      <c r="V73" s="206"/>
      <c r="W73" s="206"/>
      <c r="X73" s="206"/>
      <c r="Y73" s="206"/>
      <c r="Z73" s="206"/>
      <c r="AA73" s="206"/>
      <c r="AB73" s="206"/>
      <c r="AC73" s="206"/>
      <c r="AD73" s="206"/>
      <c r="AE73" s="206"/>
      <c r="AF73" s="206"/>
      <c r="AG73" s="206"/>
      <c r="AH73" s="206"/>
      <c r="AI73" s="19"/>
      <c r="AJ73" s="206"/>
      <c r="AK73" s="19"/>
      <c r="AL73" s="19"/>
      <c r="AM73" s="206"/>
      <c r="AN73" s="206"/>
      <c r="AO73" s="206"/>
      <c r="AP73" s="19"/>
      <c r="AQ73" s="19"/>
      <c r="AR73" s="19"/>
      <c r="AS73" s="19"/>
      <c r="AT73" s="206"/>
      <c r="AU73" s="19"/>
      <c r="AV73" s="19"/>
      <c r="AW73" s="19"/>
      <c r="AX73" s="19"/>
      <c r="AY73" s="19"/>
      <c r="AZ73" s="19"/>
      <c r="BA73" s="19"/>
      <c r="BB73" s="19"/>
      <c r="BC73" s="19"/>
      <c r="BD73" s="19"/>
      <c r="BE73" s="19"/>
      <c r="BF73" s="19"/>
      <c r="BG73" s="206"/>
      <c r="BH73" s="206"/>
      <c r="BI73" s="206"/>
      <c r="BJ73" s="206"/>
      <c r="BK73" s="206"/>
      <c r="BL73" s="206"/>
      <c r="BM73" s="19"/>
      <c r="BN73" s="19"/>
      <c r="BO73" s="19"/>
      <c r="BP73" s="19"/>
      <c r="BQ73" s="19"/>
    </row>
    <row r="74" spans="4:69" ht="20.100000000000001" customHeight="1">
      <c r="D74" s="800"/>
      <c r="E74" s="178"/>
      <c r="F74" s="811"/>
      <c r="G74" s="811"/>
      <c r="H74" s="206"/>
      <c r="I74" s="206"/>
      <c r="J74" s="63"/>
      <c r="K74" s="63"/>
      <c r="L74" s="185"/>
      <c r="M74" s="206"/>
      <c r="N74" s="206"/>
      <c r="O74" s="206"/>
      <c r="P74" s="206"/>
      <c r="Q74" s="206"/>
      <c r="R74" s="206"/>
      <c r="S74" s="206"/>
      <c r="T74" s="206"/>
      <c r="U74" s="206"/>
      <c r="V74" s="206"/>
      <c r="W74" s="206"/>
      <c r="X74" s="206"/>
      <c r="Y74" s="206"/>
      <c r="Z74" s="206"/>
      <c r="AA74" s="206"/>
      <c r="AB74" s="206"/>
      <c r="AC74" s="206"/>
      <c r="AD74" s="206"/>
      <c r="AE74" s="206"/>
      <c r="AF74" s="206"/>
      <c r="AG74" s="206"/>
      <c r="AH74" s="206"/>
      <c r="AI74" s="19"/>
      <c r="AJ74" s="206"/>
      <c r="AK74" s="19"/>
      <c r="AL74" s="19"/>
      <c r="AM74" s="206"/>
      <c r="AN74" s="206"/>
      <c r="AO74" s="206"/>
      <c r="AP74" s="19"/>
      <c r="AQ74" s="19"/>
      <c r="AR74" s="19"/>
      <c r="AS74" s="19"/>
      <c r="AT74" s="206"/>
      <c r="AU74" s="19"/>
      <c r="AV74" s="19"/>
      <c r="AW74" s="19"/>
      <c r="AX74" s="19"/>
      <c r="AY74" s="19"/>
      <c r="AZ74" s="19"/>
      <c r="BA74" s="19"/>
      <c r="BB74" s="19"/>
      <c r="BC74" s="19"/>
      <c r="BD74" s="19"/>
      <c r="BE74" s="19"/>
      <c r="BF74" s="19"/>
      <c r="BG74" s="206"/>
      <c r="BH74" s="206"/>
      <c r="BI74" s="206"/>
      <c r="BJ74" s="206"/>
      <c r="BK74" s="206"/>
      <c r="BL74" s="206"/>
      <c r="BM74" s="19"/>
      <c r="BN74" s="19"/>
      <c r="BO74" s="19"/>
      <c r="BP74" s="19"/>
      <c r="BQ74" s="19"/>
    </row>
    <row r="75" spans="4:69">
      <c r="D75" s="800"/>
      <c r="E75" s="178"/>
      <c r="F75" s="811"/>
      <c r="G75" s="811"/>
      <c r="H75" s="206"/>
      <c r="I75" s="206"/>
      <c r="J75" s="63"/>
      <c r="K75" s="63"/>
      <c r="L75" s="185"/>
      <c r="M75" s="206"/>
      <c r="N75" s="206"/>
      <c r="O75" s="206"/>
      <c r="P75" s="206"/>
      <c r="Q75" s="206"/>
      <c r="R75" s="206"/>
      <c r="S75" s="206"/>
      <c r="T75" s="206"/>
      <c r="U75" s="206"/>
      <c r="V75" s="206"/>
      <c r="W75" s="206"/>
      <c r="X75" s="206"/>
      <c r="Y75" s="206"/>
      <c r="Z75" s="206"/>
      <c r="AA75" s="206"/>
      <c r="AB75" s="206"/>
      <c r="AC75" s="206"/>
      <c r="AD75" s="206"/>
      <c r="AE75" s="206"/>
      <c r="AF75" s="206"/>
      <c r="AG75" s="206"/>
      <c r="AH75" s="206"/>
      <c r="AI75" s="19"/>
      <c r="AJ75" s="206"/>
      <c r="AK75" s="19"/>
      <c r="AL75" s="19"/>
      <c r="AM75" s="206"/>
      <c r="AN75" s="206"/>
      <c r="AO75" s="206"/>
      <c r="AP75" s="19"/>
      <c r="AQ75" s="19"/>
      <c r="AR75" s="19"/>
      <c r="AS75" s="19"/>
      <c r="AT75" s="206"/>
      <c r="AU75" s="19"/>
      <c r="AV75" s="19"/>
      <c r="AW75" s="19"/>
      <c r="AX75" s="19"/>
      <c r="AY75" s="19"/>
      <c r="AZ75" s="19"/>
      <c r="BA75" s="19"/>
      <c r="BB75" s="19"/>
      <c r="BC75" s="19"/>
      <c r="BD75" s="19"/>
      <c r="BE75" s="19"/>
      <c r="BF75" s="19"/>
      <c r="BG75" s="206"/>
      <c r="BH75" s="206"/>
      <c r="BI75" s="206"/>
      <c r="BJ75" s="206"/>
      <c r="BK75" s="206"/>
      <c r="BL75" s="206"/>
      <c r="BM75" s="19"/>
      <c r="BN75" s="19"/>
      <c r="BO75" s="19"/>
      <c r="BP75" s="19"/>
      <c r="BQ75" s="19"/>
    </row>
    <row r="80" spans="4:69">
      <c r="K80" s="15">
        <v>1</v>
      </c>
    </row>
  </sheetData>
  <mergeCells count="4">
    <mergeCell ref="AN1:AO1"/>
    <mergeCell ref="N1:O1"/>
    <mergeCell ref="Q1:R1"/>
    <mergeCell ref="E10:F11"/>
  </mergeCells>
  <dataValidations count="1">
    <dataValidation type="list" allowBlank="1" showInputMessage="1" showErrorMessage="1" sqref="K11">
      <formula1>_listCheckbox2</formula1>
    </dataValidation>
  </dataValidation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TTC">
    <tabColor rgb="FF4FD1FF"/>
  </sheetPr>
  <dimension ref="A1:M129"/>
  <sheetViews>
    <sheetView showZeros="0" topLeftCell="B46" zoomScale="90" zoomScaleNormal="90" workbookViewId="0">
      <selection activeCell="G80" sqref="G80"/>
    </sheetView>
  </sheetViews>
  <sheetFormatPr defaultColWidth="8.88671875" defaultRowHeight="16.5"/>
  <cols>
    <col min="1" max="1" width="5.77734375" style="1144" customWidth="1"/>
    <col min="2" max="2" width="25.21875" style="88" bestFit="1" customWidth="1"/>
    <col min="3" max="3" width="8.88671875" style="71" hidden="1" customWidth="1"/>
    <col min="4" max="4" width="10.77734375" style="71" customWidth="1"/>
    <col min="5" max="5" width="18.77734375" style="71" customWidth="1"/>
    <col min="6" max="6" width="10.77734375" style="71" customWidth="1"/>
    <col min="7" max="7" width="20.77734375" style="71" customWidth="1"/>
    <col min="8" max="11" width="3.77734375" style="71" customWidth="1"/>
    <col min="12" max="12" width="6.6640625" style="71" customWidth="1"/>
    <col min="13" max="13" width="11.77734375" style="71" customWidth="1"/>
    <col min="14" max="16384" width="8.88671875" style="71"/>
  </cols>
  <sheetData>
    <row r="1" spans="1:13" ht="30" customHeight="1" thickTop="1" thickBot="1">
      <c r="A1" s="1143"/>
      <c r="B1" s="1379" t="s">
        <v>0</v>
      </c>
      <c r="C1" s="782"/>
      <c r="D1" s="782"/>
      <c r="E1" s="782"/>
      <c r="F1" s="782"/>
      <c r="G1" s="782"/>
      <c r="H1" s="783"/>
      <c r="I1" s="68"/>
      <c r="J1" s="69"/>
      <c r="K1" s="1"/>
      <c r="L1" s="70" t="s">
        <v>4142</v>
      </c>
    </row>
    <row r="2" spans="1:13" ht="20.100000000000001" customHeight="1" thickTop="1">
      <c r="A2" s="1143"/>
      <c r="B2" s="1355" t="s">
        <v>1</v>
      </c>
      <c r="C2" s="1356"/>
      <c r="D2" s="1357" t="s">
        <v>4137</v>
      </c>
      <c r="E2" s="1358"/>
      <c r="F2" s="1358"/>
      <c r="G2" s="1358"/>
      <c r="H2" s="1359"/>
      <c r="I2" s="68"/>
      <c r="J2" s="72"/>
      <c r="K2" s="2"/>
      <c r="L2" s="861" t="s">
        <v>1046</v>
      </c>
      <c r="M2" s="73" t="s">
        <v>4143</v>
      </c>
    </row>
    <row r="3" spans="1:13" ht="20.100000000000001" customHeight="1">
      <c r="A3" s="1143"/>
      <c r="B3" s="1360" t="s">
        <v>2</v>
      </c>
      <c r="C3" s="108"/>
      <c r="D3" s="1361" t="s">
        <v>4137</v>
      </c>
      <c r="E3" s="1361"/>
      <c r="F3" s="1361"/>
      <c r="G3" s="1361"/>
      <c r="H3" s="1362"/>
      <c r="I3" s="68"/>
      <c r="J3" s="72"/>
      <c r="K3" s="2"/>
      <c r="L3" s="74"/>
    </row>
    <row r="4" spans="1:13" ht="20.100000000000001" customHeight="1">
      <c r="A4" s="1143"/>
      <c r="B4" s="1360" t="s">
        <v>3</v>
      </c>
      <c r="C4" s="108"/>
      <c r="D4" s="1361"/>
      <c r="E4" s="1363"/>
      <c r="F4" s="1363"/>
      <c r="G4" s="1363"/>
      <c r="H4" s="1364"/>
      <c r="I4" s="68"/>
      <c r="J4" s="68"/>
      <c r="K4" s="1"/>
      <c r="L4" s="1"/>
    </row>
    <row r="5" spans="1:13" ht="20.100000000000001" customHeight="1">
      <c r="A5" s="1143"/>
      <c r="B5" s="1360" t="s">
        <v>4</v>
      </c>
      <c r="C5" s="108"/>
      <c r="D5" s="1361" t="s">
        <v>4138</v>
      </c>
      <c r="E5" s="1363"/>
      <c r="F5" s="1363"/>
      <c r="G5" s="1365"/>
      <c r="H5" s="1364"/>
      <c r="I5" s="68"/>
      <c r="J5" s="72"/>
      <c r="K5" s="2"/>
      <c r="L5" s="74"/>
    </row>
    <row r="6" spans="1:13" ht="20.100000000000001" customHeight="1">
      <c r="A6" s="1143"/>
      <c r="B6" s="1366" t="s">
        <v>5</v>
      </c>
      <c r="C6" s="1367"/>
      <c r="D6" s="1368" t="s">
        <v>4139</v>
      </c>
      <c r="E6" s="1368"/>
      <c r="F6" s="1368"/>
      <c r="G6" s="1369"/>
      <c r="H6" s="1370"/>
      <c r="I6" s="68"/>
      <c r="J6" s="72"/>
      <c r="K6" s="2" t="s">
        <v>948</v>
      </c>
      <c r="L6" s="74"/>
    </row>
    <row r="7" spans="1:13" ht="20.100000000000001" customHeight="1">
      <c r="A7" s="1143"/>
      <c r="B7" s="1366" t="s">
        <v>6</v>
      </c>
      <c r="C7" s="1367"/>
      <c r="D7" s="1368"/>
      <c r="E7" s="1368"/>
      <c r="F7" s="1368"/>
      <c r="G7" s="1369">
        <v>45307</v>
      </c>
      <c r="H7" s="1370"/>
      <c r="I7" s="68"/>
      <c r="J7" s="72"/>
      <c r="K7" s="2" t="s">
        <v>949</v>
      </c>
      <c r="L7" s="74"/>
    </row>
    <row r="8" spans="1:13" ht="20.100000000000001" customHeight="1">
      <c r="A8" s="1143"/>
      <c r="B8" s="1360" t="s">
        <v>7</v>
      </c>
      <c r="C8" s="108"/>
      <c r="D8" s="1361" t="s">
        <v>4140</v>
      </c>
      <c r="E8" s="1371"/>
      <c r="F8" s="1371"/>
      <c r="G8" s="1372"/>
      <c r="H8" s="1373"/>
      <c r="I8" s="68"/>
      <c r="J8" s="72"/>
      <c r="K8" s="2"/>
      <c r="L8" s="74"/>
    </row>
    <row r="9" spans="1:13" ht="20.100000000000001" customHeight="1" thickBot="1">
      <c r="A9" s="1143"/>
      <c r="B9" s="1374" t="s">
        <v>9</v>
      </c>
      <c r="C9" s="1375"/>
      <c r="D9" s="1376" t="s">
        <v>4141</v>
      </c>
      <c r="E9" s="1377"/>
      <c r="F9" s="1377"/>
      <c r="G9" s="1377"/>
      <c r="H9" s="1378"/>
      <c r="I9" s="68"/>
      <c r="J9" s="72"/>
      <c r="K9" s="2"/>
      <c r="L9" s="74"/>
    </row>
    <row r="10" spans="1:13" ht="20.100000000000001" customHeight="1" thickTop="1">
      <c r="A10" s="1143"/>
      <c r="B10" s="85"/>
      <c r="C10" s="75"/>
      <c r="D10" s="76"/>
      <c r="E10" s="77"/>
      <c r="F10" s="77"/>
      <c r="G10" s="77"/>
      <c r="H10" s="78"/>
      <c r="I10" s="68"/>
      <c r="J10" s="72"/>
      <c r="K10" s="2"/>
      <c r="L10" s="74"/>
    </row>
    <row r="11" spans="1:13" ht="20.100000000000001" customHeight="1">
      <c r="A11" s="1143"/>
      <c r="B11" s="86" t="s">
        <v>10</v>
      </c>
      <c r="C11" s="79"/>
      <c r="D11" s="80" t="s">
        <v>11</v>
      </c>
      <c r="E11" s="80"/>
      <c r="F11" s="81"/>
      <c r="G11" s="81"/>
      <c r="H11" s="82"/>
      <c r="I11" s="68"/>
      <c r="J11" s="72"/>
      <c r="K11" s="2"/>
      <c r="L11" s="74"/>
    </row>
    <row r="12" spans="1:13" ht="20.100000000000001" customHeight="1">
      <c r="A12" s="1143"/>
      <c r="B12" s="89" t="s">
        <v>12</v>
      </c>
      <c r="C12" s="90"/>
      <c r="D12" s="91" t="s">
        <v>8</v>
      </c>
      <c r="E12" s="92"/>
      <c r="F12" s="92"/>
      <c r="G12" s="93"/>
      <c r="H12" s="94"/>
      <c r="I12" s="68"/>
      <c r="J12" s="72"/>
      <c r="K12" s="2"/>
      <c r="L12" s="74"/>
    </row>
    <row r="13" spans="1:13" ht="20.100000000000001" customHeight="1">
      <c r="A13" s="1143"/>
      <c r="B13" s="95"/>
      <c r="C13" s="96"/>
      <c r="D13" s="97" t="s">
        <v>13</v>
      </c>
      <c r="E13" s="98" t="s">
        <v>4155</v>
      </c>
      <c r="F13" s="97" t="s">
        <v>15</v>
      </c>
      <c r="G13" s="99" t="s">
        <v>4156</v>
      </c>
      <c r="H13" s="100"/>
      <c r="I13" s="83"/>
      <c r="J13" s="72"/>
      <c r="K13" s="2"/>
      <c r="L13" s="74"/>
    </row>
    <row r="14" spans="1:13" ht="20.100000000000001" customHeight="1">
      <c r="A14" s="1143">
        <v>1</v>
      </c>
      <c r="B14" s="101" t="str">
        <f>" "&amp;$B$11</f>
        <v xml:space="preserve"> Chủ đầu tư</v>
      </c>
      <c r="C14" s="102">
        <f>COUNTA(E14:E22)</f>
        <v>4</v>
      </c>
      <c r="D14" s="103" t="s">
        <v>17</v>
      </c>
      <c r="E14" s="104" t="s">
        <v>18</v>
      </c>
      <c r="F14" s="105" t="s">
        <v>19</v>
      </c>
      <c r="G14" s="106" t="s">
        <v>4153</v>
      </c>
      <c r="H14" s="100"/>
      <c r="I14" s="83"/>
      <c r="J14" s="72"/>
      <c r="K14" s="2"/>
      <c r="L14" s="74"/>
    </row>
    <row r="15" spans="1:13" ht="20.100000000000001" customHeight="1">
      <c r="A15" s="1143"/>
      <c r="B15" s="107"/>
      <c r="C15" s="108"/>
      <c r="D15" s="103" t="s">
        <v>17</v>
      </c>
      <c r="E15" s="104" t="s">
        <v>21</v>
      </c>
      <c r="F15" s="105" t="s">
        <v>19</v>
      </c>
      <c r="G15" s="106" t="s">
        <v>4154</v>
      </c>
      <c r="H15" s="100"/>
      <c r="I15" s="83"/>
      <c r="J15" s="72"/>
      <c r="K15" s="2"/>
      <c r="L15" s="74"/>
    </row>
    <row r="16" spans="1:13" ht="20.100000000000001" customHeight="1">
      <c r="A16" s="1143"/>
      <c r="B16" s="107"/>
      <c r="C16" s="108"/>
      <c r="D16" s="103" t="s">
        <v>17</v>
      </c>
      <c r="E16" s="104" t="s">
        <v>2798</v>
      </c>
      <c r="F16" s="105" t="s">
        <v>19</v>
      </c>
      <c r="G16" s="106" t="s">
        <v>4154</v>
      </c>
      <c r="H16" s="100"/>
      <c r="I16" s="83"/>
      <c r="J16" s="72"/>
      <c r="K16" s="2"/>
      <c r="L16" s="74"/>
    </row>
    <row r="17" spans="1:12" ht="20.100000000000001" customHeight="1">
      <c r="A17" s="1143"/>
      <c r="B17" s="107"/>
      <c r="C17" s="108"/>
      <c r="D17" s="103" t="s">
        <v>17</v>
      </c>
      <c r="E17" s="104" t="s">
        <v>2815</v>
      </c>
      <c r="F17" s="105" t="s">
        <v>19</v>
      </c>
      <c r="G17" s="106" t="s">
        <v>4154</v>
      </c>
      <c r="H17" s="100"/>
      <c r="I17" s="83"/>
      <c r="J17" s="72"/>
      <c r="K17" s="2"/>
      <c r="L17" s="74"/>
    </row>
    <row r="18" spans="1:12" ht="20.100000000000001" customHeight="1">
      <c r="A18" s="1143"/>
      <c r="B18" s="107"/>
      <c r="C18" s="108"/>
      <c r="D18" s="103" t="s">
        <v>17</v>
      </c>
      <c r="E18" s="104"/>
      <c r="F18" s="105" t="s">
        <v>19</v>
      </c>
      <c r="G18" s="106"/>
      <c r="H18" s="100"/>
      <c r="I18" s="83"/>
      <c r="J18" s="72"/>
      <c r="K18" s="2"/>
      <c r="L18" s="74"/>
    </row>
    <row r="19" spans="1:12" ht="20.100000000000001" customHeight="1">
      <c r="A19" s="1143"/>
      <c r="B19" s="107"/>
      <c r="C19" s="108"/>
      <c r="D19" s="103" t="s">
        <v>17</v>
      </c>
      <c r="E19" s="104"/>
      <c r="F19" s="105" t="s">
        <v>19</v>
      </c>
      <c r="G19" s="106"/>
      <c r="H19" s="100"/>
      <c r="I19" s="83"/>
      <c r="J19" s="72"/>
      <c r="K19" s="2"/>
      <c r="L19" s="74"/>
    </row>
    <row r="20" spans="1:12" ht="20.100000000000001" customHeight="1">
      <c r="A20" s="1143"/>
      <c r="B20" s="107"/>
      <c r="C20" s="108"/>
      <c r="D20" s="103" t="s">
        <v>17</v>
      </c>
      <c r="E20" s="104"/>
      <c r="F20" s="105" t="s">
        <v>19</v>
      </c>
      <c r="G20" s="106"/>
      <c r="H20" s="100"/>
      <c r="I20" s="83"/>
      <c r="J20" s="72"/>
      <c r="K20" s="2"/>
      <c r="L20" s="74"/>
    </row>
    <row r="21" spans="1:12" ht="20.100000000000001" customHeight="1">
      <c r="A21" s="1143"/>
      <c r="B21" s="107"/>
      <c r="C21" s="108"/>
      <c r="D21" s="103" t="s">
        <v>17</v>
      </c>
      <c r="E21" s="104"/>
      <c r="F21" s="105" t="s">
        <v>19</v>
      </c>
      <c r="G21" s="106"/>
      <c r="H21" s="100"/>
      <c r="I21" s="83"/>
      <c r="J21" s="72"/>
      <c r="K21" s="2"/>
      <c r="L21" s="74"/>
    </row>
    <row r="22" spans="1:12" ht="20.100000000000001" customHeight="1">
      <c r="A22" s="1143"/>
      <c r="B22" s="109"/>
      <c r="C22" s="110"/>
      <c r="D22" s="111"/>
      <c r="E22" s="112"/>
      <c r="F22" s="113"/>
      <c r="G22" s="114"/>
      <c r="H22" s="115"/>
      <c r="I22" s="83"/>
      <c r="J22" s="72"/>
      <c r="K22" s="2"/>
      <c r="L22" s="74"/>
    </row>
    <row r="23" spans="1:12" ht="20.100000000000001" customHeight="1" thickBot="1">
      <c r="A23" s="1143"/>
      <c r="B23" s="116" t="s">
        <v>24</v>
      </c>
      <c r="C23" s="117"/>
      <c r="D23" s="118" t="s">
        <v>2800</v>
      </c>
      <c r="E23" s="118"/>
      <c r="F23" s="119"/>
      <c r="G23" s="119"/>
      <c r="H23" s="120"/>
      <c r="I23" s="83"/>
      <c r="J23" s="72"/>
      <c r="K23" s="2"/>
      <c r="L23" s="74"/>
    </row>
    <row r="24" spans="1:12" ht="20.100000000000001" customHeight="1" thickTop="1">
      <c r="A24" s="1143"/>
      <c r="B24" s="121" t="s">
        <v>12</v>
      </c>
      <c r="C24" s="122"/>
      <c r="D24" s="123" t="s">
        <v>8</v>
      </c>
      <c r="E24" s="124"/>
      <c r="F24" s="124"/>
      <c r="G24" s="125"/>
      <c r="H24" s="126"/>
      <c r="I24" s="83"/>
      <c r="J24" s="72"/>
      <c r="K24" s="2"/>
      <c r="L24" s="74"/>
    </row>
    <row r="25" spans="1:12" ht="20.100000000000001" customHeight="1">
      <c r="A25" s="1143"/>
      <c r="B25" s="95"/>
      <c r="C25" s="96"/>
      <c r="D25" s="97" t="s">
        <v>13</v>
      </c>
      <c r="E25" s="98" t="s">
        <v>14</v>
      </c>
      <c r="F25" s="97" t="s">
        <v>15</v>
      </c>
      <c r="G25" s="99" t="s">
        <v>16</v>
      </c>
      <c r="H25" s="100"/>
      <c r="I25" s="83"/>
      <c r="J25" s="72"/>
      <c r="K25" s="2"/>
      <c r="L25" s="74"/>
    </row>
    <row r="26" spans="1:12" ht="20.100000000000001" customHeight="1">
      <c r="A26" s="1143">
        <v>2</v>
      </c>
      <c r="B26" s="101" t="str">
        <f>" "&amp;$B$23</f>
        <v xml:space="preserve"> Nhà đầu tư</v>
      </c>
      <c r="C26" s="102">
        <f>COUNTA(E26:E34)</f>
        <v>4</v>
      </c>
      <c r="D26" s="103" t="s">
        <v>17</v>
      </c>
      <c r="E26" s="104" t="s">
        <v>1284</v>
      </c>
      <c r="F26" s="105" t="s">
        <v>19</v>
      </c>
      <c r="G26" s="106" t="s">
        <v>31</v>
      </c>
      <c r="H26" s="100"/>
      <c r="I26" s="83"/>
      <c r="J26" s="72"/>
      <c r="K26" s="2"/>
      <c r="L26" s="74"/>
    </row>
    <row r="27" spans="1:12" ht="20.100000000000001" customHeight="1">
      <c r="A27" s="1143"/>
      <c r="B27" s="107"/>
      <c r="C27" s="108"/>
      <c r="D27" s="103" t="s">
        <v>17</v>
      </c>
      <c r="E27" s="104" t="s">
        <v>21</v>
      </c>
      <c r="F27" s="105" t="s">
        <v>19</v>
      </c>
      <c r="G27" s="106" t="s">
        <v>33</v>
      </c>
      <c r="H27" s="100"/>
      <c r="I27" s="83"/>
      <c r="J27" s="72"/>
      <c r="K27" s="2"/>
      <c r="L27" s="74"/>
    </row>
    <row r="28" spans="1:12" ht="20.100000000000001" customHeight="1">
      <c r="A28" s="1143"/>
      <c r="B28" s="107"/>
      <c r="C28" s="108"/>
      <c r="D28" s="103" t="s">
        <v>17</v>
      </c>
      <c r="E28" s="104" t="s">
        <v>2801</v>
      </c>
      <c r="F28" s="105" t="s">
        <v>19</v>
      </c>
      <c r="G28" s="106" t="s">
        <v>2799</v>
      </c>
      <c r="H28" s="100"/>
      <c r="I28" s="83"/>
      <c r="J28" s="72"/>
      <c r="K28" s="2"/>
      <c r="L28" s="74"/>
    </row>
    <row r="29" spans="1:12" ht="20.100000000000001" customHeight="1">
      <c r="A29" s="1143"/>
      <c r="B29" s="107"/>
      <c r="C29" s="108"/>
      <c r="D29" s="103" t="s">
        <v>17</v>
      </c>
      <c r="E29" s="104" t="s">
        <v>2802</v>
      </c>
      <c r="F29" s="105" t="s">
        <v>19</v>
      </c>
      <c r="G29" s="106" t="s">
        <v>2799</v>
      </c>
      <c r="H29" s="100"/>
      <c r="I29" s="83"/>
      <c r="J29" s="72"/>
      <c r="K29" s="2"/>
      <c r="L29" s="74"/>
    </row>
    <row r="30" spans="1:12" ht="20.100000000000001" customHeight="1">
      <c r="A30" s="1143"/>
      <c r="B30" s="107"/>
      <c r="C30" s="108"/>
      <c r="D30" s="103" t="s">
        <v>17</v>
      </c>
      <c r="E30" s="104"/>
      <c r="F30" s="105" t="s">
        <v>19</v>
      </c>
      <c r="G30" s="106"/>
      <c r="H30" s="100"/>
      <c r="I30" s="83"/>
      <c r="J30" s="72"/>
      <c r="K30" s="2"/>
      <c r="L30" s="74"/>
    </row>
    <row r="31" spans="1:12" ht="20.100000000000001" customHeight="1">
      <c r="A31" s="1143"/>
      <c r="B31" s="107"/>
      <c r="C31" s="108"/>
      <c r="D31" s="103" t="s">
        <v>17</v>
      </c>
      <c r="E31" s="104"/>
      <c r="F31" s="105" t="s">
        <v>19</v>
      </c>
      <c r="G31" s="106"/>
      <c r="H31" s="100"/>
      <c r="I31" s="83"/>
      <c r="J31" s="72"/>
      <c r="K31" s="2"/>
      <c r="L31" s="74"/>
    </row>
    <row r="32" spans="1:12" ht="20.100000000000001" customHeight="1">
      <c r="A32" s="1143"/>
      <c r="B32" s="107"/>
      <c r="C32" s="108"/>
      <c r="D32" s="103" t="s">
        <v>17</v>
      </c>
      <c r="E32" s="104"/>
      <c r="F32" s="105" t="s">
        <v>19</v>
      </c>
      <c r="G32" s="106"/>
      <c r="H32" s="100"/>
      <c r="I32" s="83"/>
      <c r="J32" s="72"/>
      <c r="K32" s="2"/>
      <c r="L32" s="74"/>
    </row>
    <row r="33" spans="1:12" ht="20.100000000000001" customHeight="1">
      <c r="A33" s="1143"/>
      <c r="B33" s="107"/>
      <c r="C33" s="108"/>
      <c r="D33" s="103" t="s">
        <v>17</v>
      </c>
      <c r="E33" s="104"/>
      <c r="F33" s="105" t="s">
        <v>19</v>
      </c>
      <c r="G33" s="106"/>
      <c r="H33" s="100"/>
      <c r="I33" s="83"/>
      <c r="J33" s="72"/>
      <c r="K33" s="2"/>
      <c r="L33" s="74"/>
    </row>
    <row r="34" spans="1:12" ht="20.100000000000001" customHeight="1" thickBot="1">
      <c r="A34" s="1143"/>
      <c r="B34" s="127"/>
      <c r="C34" s="128"/>
      <c r="D34" s="129"/>
      <c r="E34" s="130"/>
      <c r="F34" s="131"/>
      <c r="G34" s="132"/>
      <c r="H34" s="133"/>
      <c r="I34" s="83"/>
      <c r="J34" s="72"/>
      <c r="K34" s="2"/>
      <c r="L34" s="74"/>
    </row>
    <row r="35" spans="1:12" ht="20.100000000000001" customHeight="1" thickTop="1" thickBot="1">
      <c r="A35" s="1143"/>
      <c r="B35" s="134" t="s">
        <v>25</v>
      </c>
      <c r="C35" s="135"/>
      <c r="D35" s="136" t="s">
        <v>11</v>
      </c>
      <c r="E35" s="136"/>
      <c r="F35" s="137"/>
      <c r="G35" s="137"/>
      <c r="H35" s="138"/>
      <c r="I35" s="68"/>
      <c r="J35" s="72"/>
      <c r="K35" s="2"/>
      <c r="L35" s="74"/>
    </row>
    <row r="36" spans="1:12" ht="20.100000000000001" customHeight="1" thickTop="1">
      <c r="A36" s="1143"/>
      <c r="B36" s="121" t="s">
        <v>12</v>
      </c>
      <c r="C36" s="122"/>
      <c r="D36" s="123" t="s">
        <v>8</v>
      </c>
      <c r="E36" s="124"/>
      <c r="F36" s="124"/>
      <c r="G36" s="125"/>
      <c r="H36" s="126"/>
      <c r="I36" s="68"/>
      <c r="J36" s="72"/>
      <c r="K36" s="2"/>
      <c r="L36" s="74"/>
    </row>
    <row r="37" spans="1:12" ht="20.100000000000001" customHeight="1">
      <c r="A37" s="1143"/>
      <c r="B37" s="95"/>
      <c r="C37" s="96"/>
      <c r="D37" s="97" t="s">
        <v>13</v>
      </c>
      <c r="E37" s="98" t="s">
        <v>14</v>
      </c>
      <c r="F37" s="97" t="s">
        <v>15</v>
      </c>
      <c r="G37" s="99" t="s">
        <v>16</v>
      </c>
      <c r="H37" s="100"/>
      <c r="I37" s="83"/>
      <c r="J37" s="72"/>
      <c r="K37" s="2"/>
      <c r="L37" s="74"/>
    </row>
    <row r="38" spans="1:12" ht="20.100000000000001" customHeight="1">
      <c r="A38" s="1143">
        <v>3</v>
      </c>
      <c r="B38" s="139" t="str">
        <f>" "&amp;$B$35</f>
        <v xml:space="preserve"> Ban Quản lý dự án</v>
      </c>
      <c r="C38" s="108">
        <f>COUNTA(E38:E46)</f>
        <v>4</v>
      </c>
      <c r="D38" s="103" t="s">
        <v>17</v>
      </c>
      <c r="E38" s="104" t="s">
        <v>2803</v>
      </c>
      <c r="F38" s="105" t="s">
        <v>19</v>
      </c>
      <c r="G38" s="106" t="s">
        <v>20</v>
      </c>
      <c r="H38" s="100"/>
      <c r="I38" s="83"/>
      <c r="J38" s="72"/>
      <c r="K38" s="2"/>
      <c r="L38" s="74"/>
    </row>
    <row r="39" spans="1:12" ht="20.100000000000001" customHeight="1">
      <c r="A39" s="1143"/>
      <c r="B39" s="107"/>
      <c r="C39" s="108"/>
      <c r="D39" s="103" t="s">
        <v>17</v>
      </c>
      <c r="E39" s="104" t="s">
        <v>2804</v>
      </c>
      <c r="F39" s="105" t="s">
        <v>19</v>
      </c>
      <c r="G39" s="106" t="s">
        <v>22</v>
      </c>
      <c r="H39" s="100"/>
      <c r="I39" s="83"/>
      <c r="J39" s="72"/>
      <c r="K39" s="2"/>
      <c r="L39" s="74"/>
    </row>
    <row r="40" spans="1:12" ht="20.100000000000001" customHeight="1">
      <c r="A40" s="1143"/>
      <c r="B40" s="107"/>
      <c r="C40" s="108"/>
      <c r="D40" s="103" t="s">
        <v>17</v>
      </c>
      <c r="E40" s="104" t="s">
        <v>2805</v>
      </c>
      <c r="F40" s="105" t="s">
        <v>19</v>
      </c>
      <c r="G40" s="106" t="s">
        <v>23</v>
      </c>
      <c r="H40" s="100"/>
      <c r="I40" s="83"/>
      <c r="J40" s="72"/>
      <c r="K40" s="2"/>
      <c r="L40" s="74"/>
    </row>
    <row r="41" spans="1:12" ht="20.100000000000001" customHeight="1">
      <c r="A41" s="1143"/>
      <c r="B41" s="107"/>
      <c r="C41" s="108"/>
      <c r="D41" s="103" t="s">
        <v>17</v>
      </c>
      <c r="E41" s="104" t="s">
        <v>2806</v>
      </c>
      <c r="F41" s="105" t="s">
        <v>19</v>
      </c>
      <c r="G41" s="106" t="s">
        <v>23</v>
      </c>
      <c r="H41" s="100"/>
      <c r="I41" s="83"/>
      <c r="J41" s="72"/>
      <c r="K41" s="2"/>
      <c r="L41" s="74"/>
    </row>
    <row r="42" spans="1:12" ht="20.100000000000001" customHeight="1">
      <c r="A42" s="1143"/>
      <c r="B42" s="107"/>
      <c r="C42" s="108"/>
      <c r="D42" s="103" t="s">
        <v>17</v>
      </c>
      <c r="E42" s="104"/>
      <c r="F42" s="105" t="s">
        <v>19</v>
      </c>
      <c r="G42" s="106"/>
      <c r="H42" s="100"/>
      <c r="I42" s="83"/>
      <c r="J42" s="72"/>
      <c r="K42" s="2"/>
      <c r="L42" s="74"/>
    </row>
    <row r="43" spans="1:12" ht="20.100000000000001" customHeight="1">
      <c r="A43" s="1143"/>
      <c r="B43" s="107"/>
      <c r="C43" s="108"/>
      <c r="D43" s="103" t="s">
        <v>17</v>
      </c>
      <c r="E43" s="104"/>
      <c r="F43" s="105" t="s">
        <v>19</v>
      </c>
      <c r="G43" s="106"/>
      <c r="H43" s="100"/>
      <c r="I43" s="83"/>
      <c r="J43" s="72"/>
      <c r="K43" s="2"/>
      <c r="L43" s="74"/>
    </row>
    <row r="44" spans="1:12" ht="20.100000000000001" customHeight="1">
      <c r="A44" s="1143"/>
      <c r="B44" s="107"/>
      <c r="C44" s="108"/>
      <c r="D44" s="103" t="s">
        <v>17</v>
      </c>
      <c r="E44" s="104"/>
      <c r="F44" s="105" t="s">
        <v>19</v>
      </c>
      <c r="G44" s="106"/>
      <c r="H44" s="100"/>
      <c r="I44" s="83"/>
      <c r="J44" s="72"/>
      <c r="K44" s="2"/>
      <c r="L44" s="74"/>
    </row>
    <row r="45" spans="1:12" ht="20.100000000000001" customHeight="1">
      <c r="A45" s="1143"/>
      <c r="B45" s="107"/>
      <c r="C45" s="108"/>
      <c r="D45" s="103" t="s">
        <v>17</v>
      </c>
      <c r="E45" s="104"/>
      <c r="F45" s="105" t="s">
        <v>19</v>
      </c>
      <c r="G45" s="106"/>
      <c r="H45" s="100"/>
      <c r="I45" s="83"/>
      <c r="J45" s="72"/>
      <c r="K45" s="2"/>
      <c r="L45" s="74"/>
    </row>
    <row r="46" spans="1:12" ht="20.100000000000001" customHeight="1" thickBot="1">
      <c r="A46" s="1143"/>
      <c r="B46" s="127"/>
      <c r="C46" s="128"/>
      <c r="D46" s="129"/>
      <c r="E46" s="130"/>
      <c r="F46" s="131"/>
      <c r="G46" s="132"/>
      <c r="H46" s="133"/>
      <c r="I46" s="83"/>
      <c r="J46" s="72"/>
      <c r="K46" s="2"/>
      <c r="L46" s="74"/>
    </row>
    <row r="47" spans="1:12" ht="20.100000000000001" customHeight="1" thickTop="1" thickBot="1">
      <c r="A47" s="1143"/>
      <c r="B47" s="134" t="s">
        <v>26</v>
      </c>
      <c r="C47" s="135"/>
      <c r="D47" s="80" t="s">
        <v>4144</v>
      </c>
      <c r="E47" s="136"/>
      <c r="F47" s="136"/>
      <c r="G47" s="136"/>
      <c r="H47" s="140"/>
      <c r="I47" s="83"/>
      <c r="J47" s="72"/>
      <c r="K47" s="2"/>
      <c r="L47" s="74"/>
    </row>
    <row r="48" spans="1:12" ht="20.100000000000001" customHeight="1" thickTop="1">
      <c r="A48" s="1143"/>
      <c r="B48" s="121" t="s">
        <v>12</v>
      </c>
      <c r="C48" s="122"/>
      <c r="D48" s="91" t="s">
        <v>4147</v>
      </c>
      <c r="E48" s="141"/>
      <c r="F48" s="141"/>
      <c r="G48" s="141"/>
      <c r="H48" s="126"/>
      <c r="I48" s="68"/>
      <c r="J48" s="72"/>
      <c r="K48" s="2"/>
      <c r="L48" s="74"/>
    </row>
    <row r="49" spans="1:12" ht="20.100000000000001" customHeight="1">
      <c r="A49" s="1143"/>
      <c r="B49" s="142" t="s">
        <v>27</v>
      </c>
      <c r="C49" s="96"/>
      <c r="D49" s="143"/>
      <c r="E49" s="143"/>
      <c r="F49" s="144"/>
      <c r="G49" s="143"/>
      <c r="H49" s="145"/>
      <c r="I49" s="68"/>
      <c r="J49" s="72"/>
      <c r="K49" s="2"/>
      <c r="L49" s="74"/>
    </row>
    <row r="50" spans="1:12" ht="20.100000000000001" customHeight="1">
      <c r="A50" s="1143"/>
      <c r="B50" s="142" t="s">
        <v>28</v>
      </c>
      <c r="C50" s="96"/>
      <c r="D50" s="146"/>
      <c r="E50" s="144"/>
      <c r="F50" s="144"/>
      <c r="G50" s="143"/>
      <c r="H50" s="145"/>
      <c r="I50" s="68"/>
      <c r="J50" s="72"/>
      <c r="K50" s="2"/>
      <c r="L50" s="74"/>
    </row>
    <row r="51" spans="1:12" ht="20.100000000000001" customHeight="1">
      <c r="A51" s="1143"/>
      <c r="B51" s="142" t="s">
        <v>29</v>
      </c>
      <c r="C51" s="96"/>
      <c r="D51" s="146"/>
      <c r="E51" s="144"/>
      <c r="F51" s="144"/>
      <c r="G51" s="143"/>
      <c r="H51" s="145"/>
      <c r="I51" s="68"/>
      <c r="J51" s="72"/>
      <c r="K51" s="2"/>
      <c r="L51" s="74"/>
    </row>
    <row r="52" spans="1:12" ht="20.100000000000001" customHeight="1">
      <c r="A52" s="1143"/>
      <c r="B52" s="142"/>
      <c r="C52" s="96"/>
      <c r="D52" s="97" t="s">
        <v>13</v>
      </c>
      <c r="E52" s="98"/>
      <c r="F52" s="97" t="s">
        <v>15</v>
      </c>
      <c r="G52" s="99"/>
      <c r="H52" s="147"/>
      <c r="I52" s="83"/>
      <c r="J52" s="72"/>
      <c r="K52" s="2"/>
      <c r="L52" s="74"/>
    </row>
    <row r="53" spans="1:12" ht="20.100000000000001" customHeight="1">
      <c r="A53" s="1143">
        <v>4</v>
      </c>
      <c r="B53" s="101" t="str">
        <f>" "&amp;$B$47</f>
        <v xml:space="preserve"> Tư vấn giám sát</v>
      </c>
      <c r="C53" s="102">
        <f>COUNTA(E53:E59)</f>
        <v>2</v>
      </c>
      <c r="D53" s="103" t="s">
        <v>17</v>
      </c>
      <c r="E53" s="104" t="s">
        <v>4148</v>
      </c>
      <c r="F53" s="105" t="s">
        <v>19</v>
      </c>
      <c r="G53" s="106" t="s">
        <v>4153</v>
      </c>
      <c r="H53" s="145"/>
      <c r="I53" s="83"/>
      <c r="J53" s="72"/>
      <c r="K53" s="2"/>
      <c r="L53" s="74"/>
    </row>
    <row r="54" spans="1:12" ht="20.100000000000001" customHeight="1">
      <c r="A54" s="1143"/>
      <c r="B54" s="142"/>
      <c r="C54" s="96"/>
      <c r="D54" s="103" t="s">
        <v>17</v>
      </c>
      <c r="E54" s="104" t="s">
        <v>4149</v>
      </c>
      <c r="F54" s="105" t="s">
        <v>19</v>
      </c>
      <c r="G54" s="106" t="s">
        <v>4154</v>
      </c>
      <c r="H54" s="148"/>
      <c r="I54" s="83"/>
      <c r="J54" s="72"/>
      <c r="K54" s="2"/>
      <c r="L54" s="74"/>
    </row>
    <row r="55" spans="1:12" ht="20.100000000000001" customHeight="1">
      <c r="A55" s="1143"/>
      <c r="B55" s="142"/>
      <c r="C55" s="96"/>
      <c r="D55" s="103" t="s">
        <v>17</v>
      </c>
      <c r="E55" s="104"/>
      <c r="F55" s="105" t="s">
        <v>19</v>
      </c>
      <c r="G55" s="106"/>
      <c r="H55" s="148"/>
      <c r="I55" s="83"/>
      <c r="J55" s="72"/>
      <c r="K55" s="2"/>
      <c r="L55" s="74"/>
    </row>
    <row r="56" spans="1:12" ht="20.100000000000001" customHeight="1">
      <c r="A56" s="1143"/>
      <c r="B56" s="149"/>
      <c r="C56" s="108"/>
      <c r="D56" s="103" t="s">
        <v>17</v>
      </c>
      <c r="E56" s="104"/>
      <c r="F56" s="105" t="s">
        <v>19</v>
      </c>
      <c r="G56" s="106"/>
      <c r="H56" s="148"/>
      <c r="I56" s="83"/>
      <c r="J56" s="72"/>
      <c r="K56" s="2"/>
      <c r="L56" s="74"/>
    </row>
    <row r="57" spans="1:12" ht="20.100000000000001" customHeight="1">
      <c r="A57" s="1143"/>
      <c r="B57" s="149"/>
      <c r="C57" s="108"/>
      <c r="D57" s="103" t="s">
        <v>17</v>
      </c>
      <c r="E57" s="104"/>
      <c r="F57" s="105" t="s">
        <v>19</v>
      </c>
      <c r="G57" s="106"/>
      <c r="H57" s="148"/>
      <c r="I57" s="83"/>
      <c r="J57" s="72"/>
      <c r="K57" s="2"/>
      <c r="L57" s="74"/>
    </row>
    <row r="58" spans="1:12" ht="20.100000000000001" customHeight="1">
      <c r="A58" s="1143"/>
      <c r="B58" s="149"/>
      <c r="C58" s="108"/>
      <c r="D58" s="103" t="s">
        <v>17</v>
      </c>
      <c r="E58" s="104"/>
      <c r="F58" s="105" t="s">
        <v>19</v>
      </c>
      <c r="G58" s="106"/>
      <c r="H58" s="148"/>
      <c r="I58" s="83"/>
      <c r="J58" s="72"/>
      <c r="K58" s="2"/>
      <c r="L58" s="74"/>
    </row>
    <row r="59" spans="1:12" ht="20.100000000000001" customHeight="1" thickBot="1">
      <c r="A59" s="1143"/>
      <c r="B59" s="150"/>
      <c r="C59" s="128"/>
      <c r="D59" s="129"/>
      <c r="E59" s="130"/>
      <c r="F59" s="131"/>
      <c r="G59" s="132"/>
      <c r="H59" s="151"/>
      <c r="I59" s="83"/>
      <c r="J59" s="72"/>
      <c r="K59" s="2"/>
      <c r="L59" s="74"/>
    </row>
    <row r="60" spans="1:12" ht="20.100000000000001" customHeight="1" thickTop="1" thickBot="1">
      <c r="A60" s="1143"/>
      <c r="B60" s="134" t="s">
        <v>36</v>
      </c>
      <c r="C60" s="135"/>
      <c r="D60" s="136" t="s">
        <v>4145</v>
      </c>
      <c r="E60" s="136"/>
      <c r="F60" s="136"/>
      <c r="G60" s="136"/>
      <c r="H60" s="140"/>
      <c r="I60" s="68"/>
      <c r="J60" s="72"/>
      <c r="K60" s="2"/>
      <c r="L60" s="74"/>
    </row>
    <row r="61" spans="1:12" ht="20.100000000000001" customHeight="1" thickTop="1">
      <c r="A61" s="1143"/>
      <c r="B61" s="121" t="s">
        <v>12</v>
      </c>
      <c r="C61" s="122"/>
      <c r="D61" s="123" t="s">
        <v>4146</v>
      </c>
      <c r="E61" s="124"/>
      <c r="F61" s="124"/>
      <c r="G61" s="124"/>
      <c r="H61" s="152"/>
      <c r="I61" s="68"/>
      <c r="J61" s="72"/>
      <c r="K61" s="2"/>
      <c r="L61" s="74"/>
    </row>
    <row r="62" spans="1:12" ht="20.100000000000001" customHeight="1">
      <c r="A62" s="1143"/>
      <c r="B62" s="142" t="s">
        <v>27</v>
      </c>
      <c r="C62" s="96"/>
      <c r="D62" s="143"/>
      <c r="E62" s="153"/>
      <c r="F62" s="153"/>
      <c r="G62" s="154"/>
      <c r="H62" s="147"/>
      <c r="I62" s="68"/>
      <c r="J62" s="72"/>
      <c r="K62" s="2"/>
      <c r="L62" s="74"/>
    </row>
    <row r="63" spans="1:12" ht="20.100000000000001" customHeight="1">
      <c r="A63" s="1143"/>
      <c r="B63" s="142" t="s">
        <v>28</v>
      </c>
      <c r="C63" s="96"/>
      <c r="D63" s="143"/>
      <c r="E63" s="153"/>
      <c r="F63" s="153"/>
      <c r="G63" s="154"/>
      <c r="H63" s="147"/>
      <c r="I63" s="68"/>
      <c r="J63" s="72"/>
      <c r="K63" s="2"/>
      <c r="L63" s="74"/>
    </row>
    <row r="64" spans="1:12" ht="20.100000000000001" customHeight="1">
      <c r="A64" s="1143"/>
      <c r="B64" s="142" t="s">
        <v>29</v>
      </c>
      <c r="C64" s="96"/>
      <c r="D64" s="143"/>
      <c r="E64" s="153"/>
      <c r="F64" s="153"/>
      <c r="G64" s="154"/>
      <c r="H64" s="147"/>
      <c r="I64" s="68"/>
      <c r="J64" s="72"/>
      <c r="K64" s="2"/>
      <c r="L64" s="74"/>
    </row>
    <row r="65" spans="1:12" ht="20.100000000000001" customHeight="1">
      <c r="A65" s="1143"/>
      <c r="B65" s="142"/>
      <c r="C65" s="96"/>
      <c r="D65" s="97" t="s">
        <v>13</v>
      </c>
      <c r="E65" s="98"/>
      <c r="F65" s="97" t="s">
        <v>15</v>
      </c>
      <c r="G65" s="99"/>
      <c r="H65" s="100"/>
      <c r="I65" s="83"/>
      <c r="J65" s="72"/>
      <c r="K65" s="2"/>
      <c r="L65" s="74"/>
    </row>
    <row r="66" spans="1:12" ht="20.100000000000001" customHeight="1">
      <c r="A66" s="1143">
        <v>5</v>
      </c>
      <c r="B66" s="101" t="str">
        <f>" "&amp;$B$60</f>
        <v xml:space="preserve"> Nhà thầu thi công</v>
      </c>
      <c r="C66" s="102">
        <f>COUNTA(E66:E73)</f>
        <v>2</v>
      </c>
      <c r="D66" s="103" t="s">
        <v>17</v>
      </c>
      <c r="E66" s="104" t="s">
        <v>4150</v>
      </c>
      <c r="F66" s="105" t="s">
        <v>19</v>
      </c>
      <c r="G66" s="106" t="s">
        <v>39</v>
      </c>
      <c r="H66" s="148"/>
      <c r="I66" s="83"/>
      <c r="J66" s="72"/>
      <c r="K66" s="2"/>
      <c r="L66" s="74"/>
    </row>
    <row r="67" spans="1:12" ht="20.100000000000001" customHeight="1">
      <c r="A67" s="1143"/>
      <c r="B67" s="149"/>
      <c r="C67" s="108"/>
      <c r="D67" s="103" t="s">
        <v>17</v>
      </c>
      <c r="E67" s="104" t="s">
        <v>4151</v>
      </c>
      <c r="F67" s="105" t="s">
        <v>19</v>
      </c>
      <c r="G67" s="106" t="s">
        <v>4157</v>
      </c>
      <c r="H67" s="148"/>
      <c r="I67" s="83"/>
      <c r="J67" s="72"/>
      <c r="K67" s="2"/>
      <c r="L67" s="74"/>
    </row>
    <row r="68" spans="1:12" ht="20.100000000000001" customHeight="1">
      <c r="A68" s="1143"/>
      <c r="B68" s="149"/>
      <c r="C68" s="108"/>
      <c r="D68" s="103" t="s">
        <v>17</v>
      </c>
      <c r="E68" s="104"/>
      <c r="F68" s="105" t="s">
        <v>19</v>
      </c>
      <c r="G68" s="106"/>
      <c r="H68" s="148"/>
      <c r="I68" s="83"/>
      <c r="J68" s="72"/>
      <c r="K68" s="2"/>
      <c r="L68" s="74"/>
    </row>
    <row r="69" spans="1:12" ht="20.100000000000001" customHeight="1">
      <c r="A69" s="1143"/>
      <c r="B69" s="149"/>
      <c r="C69" s="108"/>
      <c r="D69" s="103" t="s">
        <v>17</v>
      </c>
      <c r="E69" s="104"/>
      <c r="F69" s="105" t="s">
        <v>19</v>
      </c>
      <c r="G69" s="106"/>
      <c r="H69" s="148"/>
      <c r="I69" s="83"/>
      <c r="J69" s="72"/>
      <c r="K69" s="2"/>
      <c r="L69" s="74"/>
    </row>
    <row r="70" spans="1:12" ht="20.100000000000001" customHeight="1">
      <c r="A70" s="1143"/>
      <c r="B70" s="149"/>
      <c r="C70" s="108"/>
      <c r="D70" s="103" t="s">
        <v>17</v>
      </c>
      <c r="E70" s="104"/>
      <c r="F70" s="105" t="s">
        <v>19</v>
      </c>
      <c r="G70" s="106"/>
      <c r="H70" s="148"/>
      <c r="I70" s="83"/>
      <c r="J70" s="72"/>
      <c r="K70" s="2"/>
      <c r="L70" s="74"/>
    </row>
    <row r="71" spans="1:12" ht="20.100000000000001" customHeight="1">
      <c r="A71" s="1143"/>
      <c r="B71" s="149"/>
      <c r="C71" s="108"/>
      <c r="D71" s="103" t="s">
        <v>17</v>
      </c>
      <c r="E71" s="104"/>
      <c r="F71" s="105" t="s">
        <v>19</v>
      </c>
      <c r="G71" s="106"/>
      <c r="H71" s="148"/>
      <c r="I71" s="83"/>
      <c r="J71" s="72"/>
      <c r="K71" s="2"/>
      <c r="L71" s="74"/>
    </row>
    <row r="72" spans="1:12" ht="20.100000000000001" customHeight="1">
      <c r="A72" s="1143"/>
      <c r="B72" s="149"/>
      <c r="C72" s="108"/>
      <c r="D72" s="103" t="s">
        <v>17</v>
      </c>
      <c r="E72" s="104"/>
      <c r="F72" s="105" t="s">
        <v>19</v>
      </c>
      <c r="G72" s="106"/>
      <c r="H72" s="148"/>
      <c r="I72" s="83"/>
      <c r="J72" s="72"/>
      <c r="K72" s="2"/>
      <c r="L72" s="74"/>
    </row>
    <row r="73" spans="1:12" ht="20.100000000000001" customHeight="1" thickBot="1">
      <c r="A73" s="1143"/>
      <c r="B73" s="155"/>
      <c r="C73" s="156"/>
      <c r="D73" s="129"/>
      <c r="E73" s="130"/>
      <c r="F73" s="131"/>
      <c r="G73" s="132"/>
      <c r="H73" s="151"/>
      <c r="I73" s="83"/>
      <c r="J73" s="72"/>
      <c r="K73" s="2"/>
      <c r="L73" s="74"/>
    </row>
    <row r="74" spans="1:12" ht="20.100000000000001" customHeight="1" thickTop="1" thickBot="1">
      <c r="A74" s="1143"/>
      <c r="B74" s="157" t="s">
        <v>41</v>
      </c>
      <c r="C74" s="158"/>
      <c r="D74" s="136" t="s">
        <v>3634</v>
      </c>
      <c r="E74" s="136"/>
      <c r="F74" s="159"/>
      <c r="G74" s="136"/>
      <c r="H74" s="140"/>
      <c r="I74" s="68"/>
      <c r="J74" s="72"/>
      <c r="K74" s="2"/>
      <c r="L74" s="74"/>
    </row>
    <row r="75" spans="1:12" ht="20.100000000000001" customHeight="1" thickTop="1">
      <c r="A75" s="1143"/>
      <c r="B75" s="121" t="s">
        <v>12</v>
      </c>
      <c r="C75" s="122"/>
      <c r="D75" s="123"/>
      <c r="E75" s="141"/>
      <c r="F75" s="141"/>
      <c r="G75" s="141"/>
      <c r="H75" s="126"/>
      <c r="I75" s="68"/>
      <c r="J75" s="72"/>
      <c r="K75" s="2"/>
      <c r="L75" s="74"/>
    </row>
    <row r="76" spans="1:12" ht="20.100000000000001" customHeight="1">
      <c r="A76" s="1143"/>
      <c r="B76" s="142" t="s">
        <v>27</v>
      </c>
      <c r="C76" s="96"/>
      <c r="D76" s="143"/>
      <c r="E76" s="144"/>
      <c r="F76" s="143"/>
      <c r="G76" s="143"/>
      <c r="H76" s="145"/>
      <c r="I76" s="68"/>
      <c r="J76" s="72"/>
      <c r="K76" s="2"/>
      <c r="L76" s="74"/>
    </row>
    <row r="77" spans="1:12" ht="20.100000000000001" customHeight="1">
      <c r="A77" s="1143"/>
      <c r="B77" s="142" t="s">
        <v>28</v>
      </c>
      <c r="C77" s="96"/>
      <c r="D77" s="146"/>
      <c r="E77" s="144"/>
      <c r="F77" s="143"/>
      <c r="G77" s="143"/>
      <c r="H77" s="145"/>
      <c r="I77" s="68"/>
      <c r="J77" s="72"/>
      <c r="K77" s="2"/>
      <c r="L77" s="74"/>
    </row>
    <row r="78" spans="1:12" ht="20.100000000000001" customHeight="1">
      <c r="A78" s="1143"/>
      <c r="B78" s="142" t="s">
        <v>29</v>
      </c>
      <c r="C78" s="96"/>
      <c r="D78" s="146"/>
      <c r="E78" s="144"/>
      <c r="F78" s="144"/>
      <c r="G78" s="143"/>
      <c r="H78" s="145"/>
      <c r="I78" s="68"/>
      <c r="J78" s="72"/>
      <c r="K78" s="2"/>
      <c r="L78" s="74"/>
    </row>
    <row r="79" spans="1:12" ht="20.100000000000001" customHeight="1">
      <c r="A79" s="1143"/>
      <c r="B79" s="142"/>
      <c r="C79" s="96"/>
      <c r="D79" s="97" t="s">
        <v>13</v>
      </c>
      <c r="E79" s="98"/>
      <c r="F79" s="97" t="s">
        <v>15</v>
      </c>
      <c r="G79" s="99"/>
      <c r="H79" s="100"/>
      <c r="I79" s="83"/>
      <c r="J79" s="72"/>
      <c r="K79" s="2"/>
      <c r="L79" s="74"/>
    </row>
    <row r="80" spans="1:12" ht="20.100000000000001" customHeight="1">
      <c r="A80" s="1143">
        <v>6</v>
      </c>
      <c r="B80" s="101" t="str">
        <f>" "&amp;$B$74</f>
        <v xml:space="preserve"> Đơn vị thí nghiệm</v>
      </c>
      <c r="C80" s="102">
        <f>COUNTA(E80:E83)</f>
        <v>3</v>
      </c>
      <c r="D80" s="103" t="s">
        <v>17</v>
      </c>
      <c r="E80" s="104" t="s">
        <v>2807</v>
      </c>
      <c r="F80" s="105" t="s">
        <v>19</v>
      </c>
      <c r="G80" s="106" t="s">
        <v>42</v>
      </c>
      <c r="H80" s="148"/>
      <c r="I80" s="83"/>
      <c r="J80" s="72"/>
      <c r="K80" s="2"/>
      <c r="L80" s="74"/>
    </row>
    <row r="81" spans="1:12" ht="20.100000000000001" customHeight="1">
      <c r="A81" s="1143"/>
      <c r="B81" s="149"/>
      <c r="C81" s="108"/>
      <c r="D81" s="103" t="s">
        <v>17</v>
      </c>
      <c r="E81" s="104" t="s">
        <v>2818</v>
      </c>
      <c r="F81" s="105" t="s">
        <v>19</v>
      </c>
      <c r="G81" s="106" t="s">
        <v>42</v>
      </c>
      <c r="H81" s="148"/>
      <c r="I81" s="83"/>
      <c r="J81" s="72"/>
      <c r="K81" s="2"/>
      <c r="L81" s="74"/>
    </row>
    <row r="82" spans="1:12" ht="20.100000000000001" customHeight="1">
      <c r="A82" s="1143"/>
      <c r="B82" s="149"/>
      <c r="C82" s="108"/>
      <c r="D82" s="103" t="s">
        <v>17</v>
      </c>
      <c r="E82" s="104" t="s">
        <v>2809</v>
      </c>
      <c r="F82" s="105" t="s">
        <v>19</v>
      </c>
      <c r="G82" s="106" t="s">
        <v>42</v>
      </c>
      <c r="H82" s="148"/>
      <c r="I82" s="83"/>
      <c r="J82" s="72"/>
      <c r="K82" s="2"/>
      <c r="L82" s="74"/>
    </row>
    <row r="83" spans="1:12" ht="20.100000000000001" customHeight="1" thickBot="1">
      <c r="A83" s="1143"/>
      <c r="B83" s="150"/>
      <c r="C83" s="128"/>
      <c r="D83" s="129"/>
      <c r="E83" s="130"/>
      <c r="F83" s="131"/>
      <c r="G83" s="132"/>
      <c r="H83" s="151"/>
      <c r="I83" s="83"/>
      <c r="J83" s="72"/>
      <c r="K83" s="2"/>
      <c r="L83" s="74"/>
    </row>
    <row r="84" spans="1:12" ht="20.100000000000001" customHeight="1" thickTop="1" thickBot="1">
      <c r="A84" s="1143"/>
      <c r="B84" s="157" t="s">
        <v>43</v>
      </c>
      <c r="C84" s="158"/>
      <c r="D84" s="136" t="s">
        <v>44</v>
      </c>
      <c r="E84" s="136"/>
      <c r="F84" s="159"/>
      <c r="G84" s="136"/>
      <c r="H84" s="140"/>
      <c r="I84" s="68"/>
      <c r="J84" s="72"/>
      <c r="K84" s="2"/>
      <c r="L84" s="74"/>
    </row>
    <row r="85" spans="1:12" ht="20.100000000000001" customHeight="1" thickTop="1">
      <c r="A85" s="1143"/>
      <c r="B85" s="121" t="s">
        <v>12</v>
      </c>
      <c r="C85" s="122"/>
      <c r="D85" s="123"/>
      <c r="E85" s="124"/>
      <c r="F85" s="124"/>
      <c r="G85" s="124"/>
      <c r="H85" s="152"/>
      <c r="I85" s="68"/>
      <c r="J85" s="72"/>
      <c r="K85" s="2"/>
      <c r="L85" s="74"/>
    </row>
    <row r="86" spans="1:12" ht="20.100000000000001" customHeight="1">
      <c r="A86" s="1143"/>
      <c r="B86" s="142" t="s">
        <v>27</v>
      </c>
      <c r="C86" s="96"/>
      <c r="D86" s="160" t="s">
        <v>45</v>
      </c>
      <c r="E86" s="160"/>
      <c r="F86" s="153"/>
      <c r="G86" s="106"/>
      <c r="H86" s="147"/>
      <c r="I86" s="68"/>
      <c r="J86" s="72"/>
      <c r="K86" s="2"/>
      <c r="L86" s="74"/>
    </row>
    <row r="87" spans="1:12" ht="20.100000000000001" customHeight="1">
      <c r="A87" s="1143"/>
      <c r="B87" s="142" t="s">
        <v>28</v>
      </c>
      <c r="C87" s="96"/>
      <c r="D87" s="161"/>
      <c r="E87" s="153"/>
      <c r="F87" s="162"/>
      <c r="G87" s="106"/>
      <c r="H87" s="147"/>
      <c r="I87" s="68"/>
      <c r="J87" s="72"/>
      <c r="K87" s="2"/>
      <c r="L87" s="74"/>
    </row>
    <row r="88" spans="1:12" ht="20.100000000000001" customHeight="1">
      <c r="A88" s="1143"/>
      <c r="B88" s="142" t="s">
        <v>29</v>
      </c>
      <c r="C88" s="96"/>
      <c r="D88" s="161"/>
      <c r="E88" s="153"/>
      <c r="F88" s="153"/>
      <c r="G88" s="106"/>
      <c r="H88" s="147"/>
      <c r="I88" s="68"/>
      <c r="J88" s="72"/>
      <c r="K88" s="2"/>
      <c r="L88" s="74"/>
    </row>
    <row r="89" spans="1:12" ht="20.100000000000001" customHeight="1">
      <c r="A89" s="1143"/>
      <c r="B89" s="95"/>
      <c r="C89" s="96"/>
      <c r="D89" s="97" t="s">
        <v>13</v>
      </c>
      <c r="E89" s="98"/>
      <c r="F89" s="97" t="s">
        <v>15</v>
      </c>
      <c r="G89" s="99"/>
      <c r="H89" s="100"/>
      <c r="I89" s="83"/>
      <c r="J89" s="72"/>
      <c r="K89" s="2"/>
      <c r="L89" s="74"/>
    </row>
    <row r="90" spans="1:12" ht="20.100000000000001" customHeight="1">
      <c r="A90" s="1143">
        <v>7</v>
      </c>
      <c r="B90" s="101" t="str">
        <f>" "&amp;$B$84</f>
        <v xml:space="preserve"> Tư vấn thiết kế</v>
      </c>
      <c r="C90" s="102">
        <f>COUNTA(E90:E93)</f>
        <v>3</v>
      </c>
      <c r="D90" s="103" t="s">
        <v>17</v>
      </c>
      <c r="E90" s="104" t="s">
        <v>2816</v>
      </c>
      <c r="F90" s="105" t="s">
        <v>19</v>
      </c>
      <c r="G90" s="106" t="s">
        <v>46</v>
      </c>
      <c r="H90" s="148"/>
      <c r="I90" s="83"/>
      <c r="J90" s="72"/>
      <c r="K90" s="2"/>
      <c r="L90" s="74"/>
    </row>
    <row r="91" spans="1:12" ht="20.100000000000001" customHeight="1">
      <c r="A91" s="1143"/>
      <c r="B91" s="107"/>
      <c r="C91" s="108"/>
      <c r="D91" s="103" t="s">
        <v>17</v>
      </c>
      <c r="E91" s="104" t="s">
        <v>2808</v>
      </c>
      <c r="F91" s="105" t="s">
        <v>19</v>
      </c>
      <c r="G91" s="106" t="s">
        <v>47</v>
      </c>
      <c r="H91" s="148"/>
      <c r="I91" s="83"/>
      <c r="J91" s="72"/>
      <c r="K91" s="2"/>
      <c r="L91" s="74"/>
    </row>
    <row r="92" spans="1:12" ht="20.100000000000001" customHeight="1">
      <c r="A92" s="1143"/>
      <c r="B92" s="107"/>
      <c r="C92" s="108"/>
      <c r="D92" s="103" t="s">
        <v>17</v>
      </c>
      <c r="E92" s="104" t="s">
        <v>2812</v>
      </c>
      <c r="F92" s="105" t="s">
        <v>19</v>
      </c>
      <c r="G92" s="106" t="s">
        <v>47</v>
      </c>
      <c r="H92" s="148"/>
      <c r="I92" s="83"/>
      <c r="J92" s="72"/>
      <c r="K92" s="2"/>
      <c r="L92" s="74"/>
    </row>
    <row r="93" spans="1:12" ht="20.100000000000001" customHeight="1" thickBot="1">
      <c r="A93" s="1143"/>
      <c r="B93" s="127"/>
      <c r="C93" s="128"/>
      <c r="D93" s="129"/>
      <c r="E93" s="130"/>
      <c r="F93" s="131"/>
      <c r="G93" s="132"/>
      <c r="H93" s="151"/>
      <c r="I93" s="83"/>
      <c r="J93" s="72"/>
      <c r="K93" s="2"/>
      <c r="L93" s="74"/>
    </row>
    <row r="94" spans="1:12" ht="20.100000000000001" customHeight="1" thickTop="1" thickBot="1">
      <c r="A94" s="1143"/>
      <c r="B94" s="157" t="s">
        <v>48</v>
      </c>
      <c r="C94" s="158"/>
      <c r="D94" s="136" t="s">
        <v>49</v>
      </c>
      <c r="E94" s="136"/>
      <c r="F94" s="159"/>
      <c r="G94" s="136"/>
      <c r="H94" s="140"/>
      <c r="I94" s="68"/>
      <c r="J94" s="72"/>
      <c r="K94" s="2"/>
      <c r="L94" s="74"/>
    </row>
    <row r="95" spans="1:12" ht="20.100000000000001" customHeight="1" thickTop="1">
      <c r="A95" s="1143"/>
      <c r="B95" s="121" t="s">
        <v>12</v>
      </c>
      <c r="C95" s="122"/>
      <c r="D95" s="163"/>
      <c r="E95" s="141"/>
      <c r="F95" s="141"/>
      <c r="G95" s="141"/>
      <c r="H95" s="126"/>
      <c r="I95" s="68"/>
      <c r="J95" s="72"/>
      <c r="K95" s="2"/>
      <c r="L95" s="74"/>
    </row>
    <row r="96" spans="1:12" ht="20.100000000000001" customHeight="1">
      <c r="A96" s="1143"/>
      <c r="B96" s="142" t="s">
        <v>27</v>
      </c>
      <c r="C96" s="96"/>
      <c r="D96" s="146"/>
      <c r="E96" s="144"/>
      <c r="F96" s="143"/>
      <c r="G96" s="143"/>
      <c r="H96" s="145"/>
      <c r="I96" s="68"/>
      <c r="J96" s="72"/>
      <c r="K96" s="2"/>
      <c r="L96" s="74"/>
    </row>
    <row r="97" spans="1:12" ht="20.100000000000001" customHeight="1">
      <c r="A97" s="1143"/>
      <c r="B97" s="142" t="s">
        <v>28</v>
      </c>
      <c r="C97" s="96"/>
      <c r="D97" s="146"/>
      <c r="E97" s="144"/>
      <c r="F97" s="143"/>
      <c r="G97" s="143"/>
      <c r="H97" s="145"/>
      <c r="I97" s="68"/>
      <c r="J97" s="72"/>
      <c r="K97" s="2"/>
      <c r="L97" s="74"/>
    </row>
    <row r="98" spans="1:12" ht="20.100000000000001" customHeight="1">
      <c r="A98" s="1143"/>
      <c r="B98" s="142" t="s">
        <v>29</v>
      </c>
      <c r="C98" s="96"/>
      <c r="D98" s="146"/>
      <c r="E98" s="144"/>
      <c r="F98" s="144"/>
      <c r="G98" s="143"/>
      <c r="H98" s="145"/>
      <c r="I98" s="68"/>
      <c r="J98" s="72"/>
      <c r="K98" s="2"/>
      <c r="L98" s="74"/>
    </row>
    <row r="99" spans="1:12" ht="20.100000000000001" customHeight="1">
      <c r="A99" s="1143"/>
      <c r="B99" s="142"/>
      <c r="C99" s="96"/>
      <c r="D99" s="97" t="s">
        <v>13</v>
      </c>
      <c r="E99" s="98"/>
      <c r="F99" s="97" t="s">
        <v>15</v>
      </c>
      <c r="G99" s="99"/>
      <c r="H99" s="100"/>
      <c r="I99" s="83"/>
      <c r="J99" s="72"/>
      <c r="K99" s="2"/>
      <c r="L99" s="74"/>
    </row>
    <row r="100" spans="1:12" ht="20.100000000000001" customHeight="1">
      <c r="A100" s="1143">
        <v>8</v>
      </c>
      <c r="B100" s="139" t="str">
        <f>" "&amp;$B$94</f>
        <v xml:space="preserve"> Đơn vị cung cấp thiết bị</v>
      </c>
      <c r="C100" s="108">
        <f>COUNTA(E100:E102)</f>
        <v>2</v>
      </c>
      <c r="D100" s="103" t="s">
        <v>17</v>
      </c>
      <c r="E100" s="104" t="s">
        <v>2810</v>
      </c>
      <c r="F100" s="105" t="s">
        <v>19</v>
      </c>
      <c r="G100" s="106" t="s">
        <v>47</v>
      </c>
      <c r="H100" s="148"/>
      <c r="I100" s="83"/>
      <c r="J100" s="72"/>
      <c r="K100" s="2"/>
      <c r="L100" s="74"/>
    </row>
    <row r="101" spans="1:12" ht="20.100000000000001" customHeight="1">
      <c r="A101" s="1143"/>
      <c r="B101" s="149"/>
      <c r="C101" s="108"/>
      <c r="D101" s="103" t="s">
        <v>17</v>
      </c>
      <c r="E101" s="104" t="s">
        <v>2814</v>
      </c>
      <c r="F101" s="105" t="s">
        <v>19</v>
      </c>
      <c r="G101" s="106" t="s">
        <v>47</v>
      </c>
      <c r="H101" s="148"/>
      <c r="I101" s="83"/>
      <c r="J101" s="72"/>
      <c r="K101" s="2"/>
      <c r="L101" s="74"/>
    </row>
    <row r="102" spans="1:12" ht="20.100000000000001" customHeight="1" thickBot="1">
      <c r="A102" s="1143"/>
      <c r="B102" s="150"/>
      <c r="C102" s="128"/>
      <c r="D102" s="129"/>
      <c r="E102" s="130"/>
      <c r="F102" s="131"/>
      <c r="G102" s="132"/>
      <c r="H102" s="151"/>
      <c r="I102" s="83"/>
      <c r="J102" s="72"/>
      <c r="K102" s="2"/>
      <c r="L102" s="74"/>
    </row>
    <row r="103" spans="1:12" ht="20.100000000000001" customHeight="1" thickTop="1" thickBot="1">
      <c r="A103" s="1143"/>
      <c r="B103" s="157" t="s">
        <v>2842</v>
      </c>
      <c r="C103" s="158"/>
      <c r="D103" s="136" t="s">
        <v>2873</v>
      </c>
      <c r="E103" s="136"/>
      <c r="F103" s="159"/>
      <c r="G103" s="136"/>
      <c r="H103" s="140"/>
      <c r="I103" s="68"/>
      <c r="J103" s="72"/>
      <c r="K103" s="2"/>
      <c r="L103" s="74"/>
    </row>
    <row r="104" spans="1:12" ht="20.100000000000001" customHeight="1" thickTop="1">
      <c r="A104" s="1143"/>
      <c r="B104" s="121" t="s">
        <v>12</v>
      </c>
      <c r="C104" s="122"/>
      <c r="D104" s="163"/>
      <c r="E104" s="141"/>
      <c r="F104" s="141"/>
      <c r="G104" s="141"/>
      <c r="H104" s="126"/>
      <c r="I104" s="68"/>
      <c r="J104" s="72"/>
      <c r="K104" s="2"/>
      <c r="L104" s="74"/>
    </row>
    <row r="105" spans="1:12" ht="20.100000000000001" customHeight="1">
      <c r="A105" s="1143"/>
      <c r="B105" s="142" t="s">
        <v>27</v>
      </c>
      <c r="C105" s="96"/>
      <c r="D105" s="146"/>
      <c r="E105" s="144"/>
      <c r="F105" s="143"/>
      <c r="G105" s="143"/>
      <c r="H105" s="145"/>
      <c r="I105" s="68"/>
      <c r="J105" s="72"/>
      <c r="K105" s="2"/>
      <c r="L105" s="74"/>
    </row>
    <row r="106" spans="1:12" ht="20.100000000000001" customHeight="1">
      <c r="A106" s="1143"/>
      <c r="B106" s="142" t="s">
        <v>28</v>
      </c>
      <c r="C106" s="96"/>
      <c r="D106" s="146"/>
      <c r="E106" s="144"/>
      <c r="F106" s="143"/>
      <c r="G106" s="143"/>
      <c r="H106" s="145"/>
      <c r="I106" s="68"/>
      <c r="J106" s="72"/>
      <c r="K106" s="2"/>
      <c r="L106" s="74"/>
    </row>
    <row r="107" spans="1:12" ht="20.100000000000001" customHeight="1">
      <c r="A107" s="1143"/>
      <c r="B107" s="142" t="s">
        <v>29</v>
      </c>
      <c r="C107" s="96"/>
      <c r="D107" s="146"/>
      <c r="E107" s="144"/>
      <c r="F107" s="144"/>
      <c r="G107" s="143"/>
      <c r="H107" s="145"/>
      <c r="I107" s="68"/>
      <c r="J107" s="72"/>
      <c r="K107" s="2"/>
      <c r="L107" s="74"/>
    </row>
    <row r="108" spans="1:12" ht="20.100000000000001" customHeight="1">
      <c r="A108" s="1143"/>
      <c r="B108" s="1250"/>
      <c r="C108" s="1251"/>
      <c r="D108" s="1252" t="s">
        <v>13</v>
      </c>
      <c r="E108" s="1253"/>
      <c r="F108" s="1252" t="s">
        <v>15</v>
      </c>
      <c r="G108" s="1254"/>
      <c r="H108" s="1255"/>
      <c r="I108" s="83"/>
      <c r="J108" s="72"/>
      <c r="K108" s="2"/>
      <c r="L108" s="74"/>
    </row>
    <row r="109" spans="1:12" ht="20.100000000000001" customHeight="1">
      <c r="A109" s="1143">
        <v>9</v>
      </c>
      <c r="B109" s="139" t="str">
        <f>" "&amp;$B$103</f>
        <v xml:space="preserve"> Tư vấn Quản lý dự án</v>
      </c>
      <c r="C109" s="108">
        <f>COUNTA(E109:E119)</f>
        <v>3</v>
      </c>
      <c r="D109" s="103" t="s">
        <v>17</v>
      </c>
      <c r="E109" s="104" t="s">
        <v>50</v>
      </c>
      <c r="F109" s="105" t="s">
        <v>19</v>
      </c>
      <c r="G109" s="106" t="s">
        <v>2871</v>
      </c>
      <c r="H109" s="148"/>
      <c r="I109" s="83"/>
      <c r="J109" s="72"/>
      <c r="K109" s="2"/>
      <c r="L109" s="74"/>
    </row>
    <row r="110" spans="1:12" ht="20.100000000000001" customHeight="1">
      <c r="A110" s="1143"/>
      <c r="B110" s="149"/>
      <c r="C110" s="108"/>
      <c r="D110" s="103" t="s">
        <v>17</v>
      </c>
      <c r="E110" s="104" t="s">
        <v>51</v>
      </c>
      <c r="F110" s="105" t="s">
        <v>19</v>
      </c>
      <c r="G110" s="106" t="s">
        <v>2872</v>
      </c>
      <c r="H110" s="148"/>
      <c r="I110" s="83"/>
      <c r="J110" s="72"/>
      <c r="K110" s="2"/>
      <c r="L110" s="74"/>
    </row>
    <row r="111" spans="1:12" ht="20.100000000000001" customHeight="1">
      <c r="A111" s="1143"/>
      <c r="B111" s="149"/>
      <c r="C111" s="108"/>
      <c r="D111" s="103" t="s">
        <v>17</v>
      </c>
      <c r="E111" s="104" t="s">
        <v>52</v>
      </c>
      <c r="F111" s="105" t="s">
        <v>19</v>
      </c>
      <c r="G111" s="106" t="s">
        <v>2872</v>
      </c>
      <c r="H111" s="148"/>
      <c r="I111" s="83"/>
      <c r="J111" s="72"/>
      <c r="K111" s="2"/>
      <c r="L111" s="74"/>
    </row>
    <row r="112" spans="1:12" ht="20.100000000000001" customHeight="1">
      <c r="A112" s="1143"/>
      <c r="B112" s="149"/>
      <c r="C112" s="108"/>
      <c r="D112" s="103" t="s">
        <v>17</v>
      </c>
      <c r="E112" s="104"/>
      <c r="F112" s="105" t="s">
        <v>19</v>
      </c>
      <c r="G112" s="106"/>
      <c r="H112" s="148"/>
      <c r="I112" s="83"/>
      <c r="J112" s="72"/>
      <c r="K112" s="2"/>
      <c r="L112" s="74"/>
    </row>
    <row r="113" spans="1:12" ht="20.100000000000001" customHeight="1">
      <c r="A113" s="1143"/>
      <c r="B113" s="149"/>
      <c r="C113" s="108"/>
      <c r="D113" s="103" t="s">
        <v>17</v>
      </c>
      <c r="E113" s="104"/>
      <c r="F113" s="105" t="s">
        <v>19</v>
      </c>
      <c r="G113" s="106"/>
      <c r="H113" s="148"/>
      <c r="I113" s="83"/>
      <c r="J113" s="72"/>
      <c r="K113" s="2"/>
      <c r="L113" s="74"/>
    </row>
    <row r="114" spans="1:12" ht="20.100000000000001" customHeight="1">
      <c r="A114" s="1143"/>
      <c r="B114" s="149"/>
      <c r="C114" s="108"/>
      <c r="D114" s="103" t="s">
        <v>17</v>
      </c>
      <c r="E114" s="104"/>
      <c r="F114" s="105" t="s">
        <v>19</v>
      </c>
      <c r="G114" s="106"/>
      <c r="H114" s="148"/>
      <c r="I114" s="83"/>
      <c r="J114" s="72"/>
      <c r="K114" s="2"/>
      <c r="L114" s="74"/>
    </row>
    <row r="115" spans="1:12" ht="20.100000000000001" customHeight="1">
      <c r="A115" s="1143"/>
      <c r="B115" s="149"/>
      <c r="C115" s="108"/>
      <c r="D115" s="103" t="s">
        <v>17</v>
      </c>
      <c r="E115" s="104"/>
      <c r="F115" s="105" t="s">
        <v>19</v>
      </c>
      <c r="G115" s="106"/>
      <c r="H115" s="148"/>
      <c r="I115" s="83"/>
      <c r="J115" s="72"/>
      <c r="K115" s="2"/>
      <c r="L115" s="74"/>
    </row>
    <row r="116" spans="1:12" ht="20.100000000000001" customHeight="1">
      <c r="A116" s="1143"/>
      <c r="B116" s="149"/>
      <c r="C116" s="108"/>
      <c r="D116" s="103" t="s">
        <v>17</v>
      </c>
      <c r="E116" s="104"/>
      <c r="F116" s="105" t="s">
        <v>19</v>
      </c>
      <c r="G116" s="106"/>
      <c r="H116" s="148"/>
      <c r="I116" s="83"/>
      <c r="J116" s="72"/>
      <c r="K116" s="2"/>
      <c r="L116" s="74"/>
    </row>
    <row r="117" spans="1:12" ht="20.100000000000001" customHeight="1">
      <c r="A117" s="1143"/>
      <c r="B117" s="149"/>
      <c r="C117" s="108"/>
      <c r="D117" s="103" t="s">
        <v>17</v>
      </c>
      <c r="E117" s="104"/>
      <c r="F117" s="105" t="s">
        <v>19</v>
      </c>
      <c r="G117" s="106"/>
      <c r="H117" s="148"/>
      <c r="I117" s="83"/>
      <c r="J117" s="72"/>
      <c r="K117" s="2"/>
      <c r="L117" s="74"/>
    </row>
    <row r="118" spans="1:12" ht="20.100000000000001" customHeight="1">
      <c r="A118" s="1143"/>
      <c r="B118" s="149"/>
      <c r="C118" s="108"/>
      <c r="D118" s="103" t="s">
        <v>17</v>
      </c>
      <c r="E118" s="104"/>
      <c r="F118" s="105" t="s">
        <v>19</v>
      </c>
      <c r="G118" s="106"/>
      <c r="H118" s="148"/>
      <c r="I118" s="83"/>
      <c r="J118" s="72"/>
      <c r="K118" s="2"/>
      <c r="L118" s="74"/>
    </row>
    <row r="119" spans="1:12" ht="20.100000000000001" customHeight="1" thickBot="1">
      <c r="A119" s="1143"/>
      <c r="B119" s="150"/>
      <c r="C119" s="128"/>
      <c r="D119" s="129"/>
      <c r="E119" s="130"/>
      <c r="F119" s="131"/>
      <c r="G119" s="132"/>
      <c r="H119" s="151"/>
      <c r="I119" s="83"/>
      <c r="J119" s="72"/>
      <c r="K119" s="2"/>
      <c r="L119" s="74"/>
    </row>
    <row r="120" spans="1:12" ht="20.100000000000001" customHeight="1" thickTop="1">
      <c r="A120" s="1143"/>
      <c r="B120" s="87"/>
      <c r="C120" s="84"/>
      <c r="D120" s="68"/>
      <c r="E120" s="68"/>
      <c r="F120" s="68"/>
      <c r="G120" s="68"/>
      <c r="H120" s="68"/>
      <c r="I120" s="68"/>
      <c r="J120" s="72"/>
      <c r="K120" s="2"/>
      <c r="L120" s="74"/>
    </row>
    <row r="121" spans="1:12">
      <c r="A121" s="1143">
        <v>1</v>
      </c>
      <c r="B121" s="1084" t="str">
        <f>VLOOKUP(A121,$A$1:$B$119,2)</f>
        <v xml:space="preserve"> Chủ đầu tư</v>
      </c>
      <c r="C121" s="84"/>
      <c r="D121" s="68"/>
      <c r="E121" s="68"/>
      <c r="F121" s="68"/>
      <c r="G121" s="68"/>
      <c r="H121" s="68"/>
      <c r="I121" s="68"/>
      <c r="J121" s="72"/>
      <c r="K121" s="2"/>
      <c r="L121" s="74"/>
    </row>
    <row r="122" spans="1:12">
      <c r="A122" s="1143">
        <v>2</v>
      </c>
      <c r="B122" s="1084" t="str">
        <f t="shared" ref="B122:B129" si="0">VLOOKUP(A122,$A$1:$B$119,2)</f>
        <v xml:space="preserve"> Nhà đầu tư</v>
      </c>
      <c r="C122" s="84"/>
      <c r="D122" s="68"/>
      <c r="E122" s="68"/>
      <c r="F122" s="68"/>
      <c r="G122" s="68"/>
      <c r="H122" s="68"/>
      <c r="I122" s="68"/>
      <c r="J122" s="72"/>
      <c r="K122" s="2"/>
      <c r="L122" s="74"/>
    </row>
    <row r="123" spans="1:12">
      <c r="A123" s="1143">
        <v>3</v>
      </c>
      <c r="B123" s="1084" t="str">
        <f t="shared" si="0"/>
        <v xml:space="preserve"> Ban Quản lý dự án</v>
      </c>
      <c r="C123" s="84"/>
      <c r="D123" s="68"/>
      <c r="E123" s="68"/>
      <c r="F123" s="68"/>
      <c r="G123" s="68"/>
      <c r="H123" s="68"/>
      <c r="I123" s="68"/>
      <c r="J123" s="72"/>
      <c r="K123" s="2"/>
      <c r="L123" s="74"/>
    </row>
    <row r="124" spans="1:12">
      <c r="A124" s="1143">
        <v>4</v>
      </c>
      <c r="B124" s="1084" t="str">
        <f t="shared" si="0"/>
        <v xml:space="preserve"> Tư vấn giám sát</v>
      </c>
      <c r="C124" s="84"/>
      <c r="D124" s="68"/>
      <c r="E124" s="68"/>
      <c r="F124" s="68"/>
      <c r="G124" s="68"/>
      <c r="H124" s="68"/>
      <c r="I124" s="68"/>
      <c r="J124" s="72"/>
      <c r="K124" s="2"/>
      <c r="L124" s="74"/>
    </row>
    <row r="125" spans="1:12">
      <c r="A125" s="1143">
        <v>5</v>
      </c>
      <c r="B125" s="1084" t="str">
        <f t="shared" si="0"/>
        <v xml:space="preserve"> Nhà thầu thi công</v>
      </c>
      <c r="C125" s="84"/>
      <c r="D125" s="68"/>
      <c r="E125" s="68"/>
      <c r="F125" s="68"/>
      <c r="G125" s="68"/>
      <c r="H125" s="68"/>
      <c r="I125" s="68"/>
      <c r="J125" s="72"/>
      <c r="K125" s="2"/>
      <c r="L125" s="74"/>
    </row>
    <row r="126" spans="1:12">
      <c r="A126" s="1143">
        <v>6</v>
      </c>
      <c r="B126" s="1084" t="str">
        <f t="shared" si="0"/>
        <v xml:space="preserve"> Đơn vị thí nghiệm</v>
      </c>
      <c r="C126" s="84"/>
      <c r="D126" s="68"/>
      <c r="E126" s="68"/>
      <c r="F126" s="68"/>
      <c r="G126" s="68"/>
      <c r="H126" s="68"/>
      <c r="I126" s="68"/>
      <c r="J126" s="72"/>
      <c r="K126" s="2"/>
      <c r="L126" s="74"/>
    </row>
    <row r="127" spans="1:12">
      <c r="A127" s="1143">
        <v>7</v>
      </c>
      <c r="B127" s="1084" t="str">
        <f t="shared" si="0"/>
        <v xml:space="preserve"> Tư vấn thiết kế</v>
      </c>
      <c r="C127" s="84"/>
      <c r="D127" s="68"/>
      <c r="E127" s="68"/>
      <c r="F127" s="68"/>
      <c r="G127" s="68"/>
      <c r="H127" s="68"/>
      <c r="I127" s="68"/>
      <c r="J127" s="72"/>
      <c r="K127" s="2"/>
      <c r="L127" s="74"/>
    </row>
    <row r="128" spans="1:12">
      <c r="A128" s="1143">
        <v>8</v>
      </c>
      <c r="B128" s="1084" t="str">
        <f t="shared" si="0"/>
        <v xml:space="preserve"> Đơn vị cung cấp thiết bị</v>
      </c>
      <c r="C128" s="84"/>
      <c r="D128" s="68"/>
      <c r="E128" s="68"/>
      <c r="F128" s="68"/>
      <c r="G128" s="68"/>
      <c r="H128" s="68"/>
      <c r="I128" s="68"/>
      <c r="J128" s="72"/>
      <c r="K128" s="2"/>
      <c r="L128" s="74"/>
    </row>
    <row r="129" spans="1:12">
      <c r="A129" s="1143">
        <v>9</v>
      </c>
      <c r="B129" s="1084" t="str">
        <f t="shared" si="0"/>
        <v xml:space="preserve"> Tư vấn Quản lý dự án</v>
      </c>
      <c r="C129" s="84"/>
      <c r="D129" s="68"/>
      <c r="E129" s="68"/>
      <c r="F129" s="68"/>
      <c r="G129" s="68"/>
      <c r="H129" s="68"/>
      <c r="I129" s="68"/>
      <c r="J129" s="72"/>
      <c r="K129" s="2"/>
      <c r="L129" s="74"/>
    </row>
  </sheetData>
  <pageMargins left="0.59055118110236227" right="0.19685039370078741" top="0.59055118110236227" bottom="0.39370078740157483" header="0.19685039370078741" footer="0.19685039370078741"/>
  <pageSetup paperSize="9" orientation="portrait" blackAndWhite="1" r:id="rId1"/>
  <ignoredErrors>
    <ignoredError sqref="B121:B129 B38:C38 B100:C100 B109:C109" unlockedFormula="1"/>
    <ignoredError sqref="E37 G37 G25 E25" numberStoredAsText="1"/>
  </ignoredError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rgb="FF4FD1FF"/>
  </sheetPr>
  <dimension ref="A1:I78"/>
  <sheetViews>
    <sheetView showZeros="0" topLeftCell="A41" zoomScale="90" zoomScaleNormal="90" workbookViewId="0">
      <selection activeCell="C41" sqref="C41"/>
    </sheetView>
  </sheetViews>
  <sheetFormatPr defaultColWidth="8.88671875" defaultRowHeight="16.5"/>
  <cols>
    <col min="1" max="1" width="8.88671875" style="29"/>
    <col min="2" max="2" width="21.21875" style="29" customWidth="1"/>
    <col min="3" max="7" width="19.33203125" style="29" customWidth="1"/>
    <col min="8" max="8" width="11.33203125" style="29" customWidth="1"/>
    <col min="9" max="9" width="5.21875" style="29" customWidth="1"/>
    <col min="10" max="16384" width="8.88671875" style="29"/>
  </cols>
  <sheetData>
    <row r="1" spans="1:9" ht="20.100000000000001" customHeight="1" thickBot="1">
      <c r="A1" s="4"/>
      <c r="B1" s="4"/>
      <c r="C1" s="1824"/>
      <c r="D1" s="4"/>
      <c r="E1" s="4"/>
      <c r="F1" s="5"/>
      <c r="G1" s="4"/>
      <c r="H1" s="6"/>
      <c r="I1" s="6"/>
    </row>
    <row r="2" spans="1:9" ht="20.100000000000001" customHeight="1" thickTop="1">
      <c r="A2" s="1518" t="s">
        <v>3041</v>
      </c>
      <c r="B2" s="1519"/>
      <c r="C2" s="1520"/>
      <c r="D2" s="1521"/>
      <c r="E2" s="1521"/>
      <c r="F2" s="1521"/>
      <c r="G2" s="1522"/>
      <c r="H2" s="66"/>
      <c r="I2" s="66"/>
    </row>
    <row r="3" spans="1:9" ht="20.100000000000001" customHeight="1" thickBot="1">
      <c r="A3" s="1523" t="s">
        <v>53</v>
      </c>
      <c r="B3" s="1524" t="s">
        <v>54</v>
      </c>
      <c r="C3" s="1525" t="s">
        <v>55</v>
      </c>
      <c r="D3" s="1525" t="s">
        <v>56</v>
      </c>
      <c r="E3" s="1525" t="s">
        <v>57</v>
      </c>
      <c r="F3" s="1525" t="s">
        <v>58</v>
      </c>
      <c r="G3" s="1526" t="s">
        <v>59</v>
      </c>
      <c r="H3" s="66"/>
      <c r="I3" s="66"/>
    </row>
    <row r="4" spans="1:9" ht="20.100000000000001" customHeight="1" thickTop="1">
      <c r="A4" s="1527" t="s">
        <v>60</v>
      </c>
      <c r="B4" s="1528" t="s">
        <v>1363</v>
      </c>
      <c r="C4" s="7" t="s">
        <v>18</v>
      </c>
      <c r="D4" s="7"/>
      <c r="E4" s="7"/>
      <c r="F4" s="7"/>
      <c r="G4" s="7"/>
      <c r="H4" s="66" t="s">
        <v>4131</v>
      </c>
      <c r="I4" s="66"/>
    </row>
    <row r="5" spans="1:9" ht="20.100000000000001" customHeight="1">
      <c r="A5" s="1529" t="s">
        <v>61</v>
      </c>
      <c r="B5" s="1528" t="s">
        <v>1363</v>
      </c>
      <c r="C5" s="7" t="s">
        <v>2815</v>
      </c>
      <c r="D5" s="7"/>
      <c r="E5" s="7"/>
      <c r="F5" s="7"/>
      <c r="G5" s="7"/>
      <c r="H5" s="66"/>
      <c r="I5" s="66"/>
    </row>
    <row r="6" spans="1:9" ht="20.100000000000001" customHeight="1">
      <c r="A6" s="1529" t="s">
        <v>62</v>
      </c>
      <c r="B6" s="1528" t="s">
        <v>37</v>
      </c>
      <c r="C6" s="7" t="s">
        <v>4150</v>
      </c>
      <c r="D6" s="7"/>
      <c r="E6" s="7"/>
      <c r="F6" s="7"/>
      <c r="G6" s="7"/>
      <c r="H6" s="66"/>
      <c r="I6" s="66"/>
    </row>
    <row r="7" spans="1:9" ht="20.100000000000001" customHeight="1">
      <c r="A7" s="1529" t="s">
        <v>63</v>
      </c>
      <c r="B7" s="1528" t="s">
        <v>37</v>
      </c>
      <c r="C7" s="7" t="s">
        <v>4151</v>
      </c>
      <c r="D7" s="7"/>
      <c r="E7" s="7"/>
      <c r="F7" s="7"/>
      <c r="G7" s="7"/>
      <c r="H7" s="66"/>
      <c r="I7" s="66"/>
    </row>
    <row r="8" spans="1:9" ht="20.100000000000001" customHeight="1">
      <c r="A8" s="1529" t="s">
        <v>64</v>
      </c>
      <c r="B8" s="1528" t="s">
        <v>1362</v>
      </c>
      <c r="C8" s="7" t="s">
        <v>2818</v>
      </c>
      <c r="D8" s="7"/>
      <c r="E8" s="7"/>
      <c r="F8" s="7"/>
      <c r="G8" s="7"/>
      <c r="H8" s="66"/>
      <c r="I8" s="66"/>
    </row>
    <row r="9" spans="1:9" ht="20.100000000000001" customHeight="1">
      <c r="A9" s="1529" t="s">
        <v>65</v>
      </c>
      <c r="B9" s="1528"/>
      <c r="C9" s="7"/>
      <c r="D9" s="7"/>
      <c r="E9" s="7"/>
      <c r="F9" s="7"/>
      <c r="G9" s="7"/>
      <c r="H9" s="66"/>
      <c r="I9" s="66"/>
    </row>
    <row r="10" spans="1:9" ht="20.100000000000001" customHeight="1" thickBot="1">
      <c r="A10" s="1530" t="s">
        <v>66</v>
      </c>
      <c r="B10" s="1528"/>
      <c r="C10" s="7"/>
      <c r="D10" s="7"/>
      <c r="E10" s="7"/>
      <c r="F10" s="7"/>
      <c r="G10" s="7"/>
      <c r="H10" s="66"/>
      <c r="I10" s="66"/>
    </row>
    <row r="11" spans="1:9" ht="20.100000000000001" customHeight="1" thickTop="1">
      <c r="A11" s="1531" t="s">
        <v>67</v>
      </c>
      <c r="B11" s="1532"/>
      <c r="C11" s="1533"/>
      <c r="D11" s="1534"/>
      <c r="E11" s="1534"/>
      <c r="F11" s="1534"/>
      <c r="G11" s="1535"/>
      <c r="H11" s="66"/>
      <c r="I11" s="66"/>
    </row>
    <row r="12" spans="1:9" ht="20.100000000000001" customHeight="1" thickBot="1">
      <c r="A12" s="1536" t="s">
        <v>53</v>
      </c>
      <c r="B12" s="1537" t="s">
        <v>54</v>
      </c>
      <c r="C12" s="1538" t="str">
        <f>C3</f>
        <v>Mặc định</v>
      </c>
      <c r="D12" s="1538" t="str">
        <f>D3</f>
        <v>Nhóm 1</v>
      </c>
      <c r="E12" s="1538" t="str">
        <f>E3</f>
        <v>Nhóm 2</v>
      </c>
      <c r="F12" s="1538" t="str">
        <f>F3</f>
        <v>Nhóm 3</v>
      </c>
      <c r="G12" s="1539" t="str">
        <f>G3</f>
        <v>Nhóm N</v>
      </c>
      <c r="H12" s="66"/>
      <c r="I12" s="66"/>
    </row>
    <row r="13" spans="1:9" ht="20.100000000000001" customHeight="1" thickTop="1">
      <c r="A13" s="1540" t="s">
        <v>60</v>
      </c>
      <c r="B13" s="1528" t="s">
        <v>37</v>
      </c>
      <c r="C13" s="7" t="s">
        <v>4150</v>
      </c>
      <c r="D13" s="7"/>
      <c r="E13" s="7"/>
      <c r="F13" s="7"/>
      <c r="G13" s="7"/>
      <c r="H13" s="66" t="s">
        <v>4131</v>
      </c>
      <c r="I13" s="66"/>
    </row>
    <row r="14" spans="1:9" ht="20.100000000000001" customHeight="1">
      <c r="A14" s="1541" t="s">
        <v>61</v>
      </c>
      <c r="B14" s="1528" t="s">
        <v>37</v>
      </c>
      <c r="C14" s="7" t="s">
        <v>4151</v>
      </c>
      <c r="D14" s="7"/>
      <c r="E14" s="7"/>
      <c r="F14" s="7"/>
      <c r="G14" s="7"/>
      <c r="H14" s="66"/>
      <c r="I14" s="66"/>
    </row>
    <row r="15" spans="1:9" ht="20.100000000000001" customHeight="1">
      <c r="A15" s="1541" t="s">
        <v>62</v>
      </c>
      <c r="B15" s="1528"/>
      <c r="C15" s="7"/>
      <c r="D15" s="7"/>
      <c r="E15" s="7"/>
      <c r="F15" s="7"/>
      <c r="G15" s="7"/>
      <c r="H15" s="66"/>
      <c r="I15" s="66"/>
    </row>
    <row r="16" spans="1:9" ht="20.100000000000001" customHeight="1">
      <c r="A16" s="1541" t="s">
        <v>63</v>
      </c>
      <c r="B16" s="1528"/>
      <c r="C16" s="7"/>
      <c r="D16" s="7"/>
      <c r="E16" s="7"/>
      <c r="F16" s="7"/>
      <c r="G16" s="7"/>
      <c r="H16" s="66"/>
      <c r="I16" s="66"/>
    </row>
    <row r="17" spans="1:9" ht="20.100000000000001" customHeight="1">
      <c r="A17" s="1541" t="s">
        <v>64</v>
      </c>
      <c r="B17" s="1528"/>
      <c r="C17" s="7"/>
      <c r="D17" s="7"/>
      <c r="E17" s="7"/>
      <c r="F17" s="7"/>
      <c r="G17" s="7"/>
      <c r="H17" s="66"/>
      <c r="I17" s="66"/>
    </row>
    <row r="18" spans="1:9" ht="20.100000000000001" customHeight="1">
      <c r="A18" s="1541" t="s">
        <v>65</v>
      </c>
      <c r="B18" s="1528"/>
      <c r="C18" s="7"/>
      <c r="D18" s="7"/>
      <c r="E18" s="7"/>
      <c r="F18" s="7"/>
      <c r="G18" s="7"/>
      <c r="H18" s="66"/>
      <c r="I18" s="66"/>
    </row>
    <row r="19" spans="1:9" ht="20.100000000000001" customHeight="1" thickBot="1">
      <c r="A19" s="1542" t="s">
        <v>66</v>
      </c>
      <c r="B19" s="1528"/>
      <c r="C19" s="7"/>
      <c r="D19" s="7"/>
      <c r="E19" s="7"/>
      <c r="F19" s="7"/>
      <c r="G19" s="7"/>
      <c r="H19" s="67"/>
      <c r="I19" s="66"/>
    </row>
    <row r="20" spans="1:9" ht="20.100000000000001" customHeight="1" thickTop="1">
      <c r="A20" s="1531" t="s">
        <v>68</v>
      </c>
      <c r="B20" s="1532"/>
      <c r="C20" s="1533"/>
      <c r="D20" s="1534"/>
      <c r="E20" s="1534"/>
      <c r="F20" s="1534"/>
      <c r="G20" s="1543"/>
      <c r="H20" s="66"/>
      <c r="I20" s="66"/>
    </row>
    <row r="21" spans="1:9" ht="20.100000000000001" customHeight="1" thickBot="1">
      <c r="A21" s="1536" t="s">
        <v>53</v>
      </c>
      <c r="B21" s="1537" t="s">
        <v>54</v>
      </c>
      <c r="C21" s="1538" t="str">
        <f>C3</f>
        <v>Mặc định</v>
      </c>
      <c r="D21" s="1538" t="str">
        <f>D3</f>
        <v>Nhóm 1</v>
      </c>
      <c r="E21" s="1538" t="str">
        <f>E3</f>
        <v>Nhóm 2</v>
      </c>
      <c r="F21" s="1538" t="str">
        <f>F3</f>
        <v>Nhóm 3</v>
      </c>
      <c r="G21" s="1539" t="str">
        <f>G3</f>
        <v>Nhóm N</v>
      </c>
      <c r="H21" s="66"/>
      <c r="I21" s="66"/>
    </row>
    <row r="22" spans="1:9" ht="20.100000000000001" customHeight="1" thickTop="1">
      <c r="A22" s="1540" t="s">
        <v>60</v>
      </c>
      <c r="B22" s="1528" t="s">
        <v>1363</v>
      </c>
      <c r="C22" s="7" t="s">
        <v>18</v>
      </c>
      <c r="D22" s="7"/>
      <c r="E22" s="7"/>
      <c r="F22" s="7"/>
      <c r="G22" s="7"/>
      <c r="H22" s="66"/>
      <c r="I22" s="66"/>
    </row>
    <row r="23" spans="1:9" ht="20.100000000000001" customHeight="1">
      <c r="A23" s="1541" t="s">
        <v>61</v>
      </c>
      <c r="B23" s="1528" t="s">
        <v>1363</v>
      </c>
      <c r="C23" s="7" t="s">
        <v>2815</v>
      </c>
      <c r="D23" s="7"/>
      <c r="E23" s="7"/>
      <c r="F23" s="7"/>
      <c r="G23" s="7"/>
      <c r="H23" s="66"/>
      <c r="I23" s="66"/>
    </row>
    <row r="24" spans="1:9" ht="20.100000000000001" customHeight="1">
      <c r="A24" s="1541" t="s">
        <v>62</v>
      </c>
      <c r="B24" s="1528" t="s">
        <v>37</v>
      </c>
      <c r="C24" s="7" t="s">
        <v>4150</v>
      </c>
      <c r="D24" s="7"/>
      <c r="E24" s="7"/>
      <c r="F24" s="7"/>
      <c r="G24" s="7"/>
      <c r="H24" s="66"/>
      <c r="I24" s="66"/>
    </row>
    <row r="25" spans="1:9" ht="20.100000000000001" customHeight="1">
      <c r="A25" s="1541" t="s">
        <v>63</v>
      </c>
      <c r="B25" s="1528" t="s">
        <v>37</v>
      </c>
      <c r="C25" s="7" t="s">
        <v>4151</v>
      </c>
      <c r="D25" s="7"/>
      <c r="E25" s="7"/>
      <c r="F25" s="7"/>
      <c r="G25" s="7"/>
      <c r="H25" s="66"/>
      <c r="I25" s="66"/>
    </row>
    <row r="26" spans="1:9" ht="20.100000000000001" customHeight="1">
      <c r="A26" s="1541" t="s">
        <v>64</v>
      </c>
      <c r="B26" s="1528"/>
      <c r="C26" s="7"/>
      <c r="D26" s="7"/>
      <c r="E26" s="7"/>
      <c r="F26" s="7"/>
      <c r="G26" s="7"/>
      <c r="H26" s="66"/>
      <c r="I26" s="66"/>
    </row>
    <row r="27" spans="1:9" ht="20.100000000000001" customHeight="1">
      <c r="A27" s="1541" t="s">
        <v>65</v>
      </c>
      <c r="B27" s="1528"/>
      <c r="C27" s="7"/>
      <c r="D27" s="7"/>
      <c r="E27" s="7"/>
      <c r="F27" s="7"/>
      <c r="G27" s="7"/>
      <c r="H27" s="66"/>
      <c r="I27" s="66"/>
    </row>
    <row r="28" spans="1:9" ht="20.100000000000001" customHeight="1" thickBot="1">
      <c r="A28" s="1542" t="s">
        <v>66</v>
      </c>
      <c r="B28" s="1528"/>
      <c r="C28" s="7"/>
      <c r="D28" s="7"/>
      <c r="E28" s="7"/>
      <c r="F28" s="7"/>
      <c r="G28" s="7"/>
      <c r="H28" s="66"/>
      <c r="I28" s="66"/>
    </row>
    <row r="29" spans="1:9" ht="20.100000000000001" customHeight="1" thickTop="1">
      <c r="A29" s="1544" t="s">
        <v>69</v>
      </c>
      <c r="B29" s="1545"/>
      <c r="C29" s="1546"/>
      <c r="D29" s="1547"/>
      <c r="E29" s="1547"/>
      <c r="F29" s="1547"/>
      <c r="G29" s="1548"/>
      <c r="H29" s="66"/>
      <c r="I29" s="66"/>
    </row>
    <row r="30" spans="1:9" ht="20.100000000000001" customHeight="1" thickBot="1">
      <c r="A30" s="1549" t="s">
        <v>53</v>
      </c>
      <c r="B30" s="1550" t="s">
        <v>54</v>
      </c>
      <c r="C30" s="1551" t="str">
        <f>C3</f>
        <v>Mặc định</v>
      </c>
      <c r="D30" s="1551" t="str">
        <f>D3</f>
        <v>Nhóm 1</v>
      </c>
      <c r="E30" s="1551" t="str">
        <f>E3</f>
        <v>Nhóm 2</v>
      </c>
      <c r="F30" s="1551" t="str">
        <f>F3</f>
        <v>Nhóm 3</v>
      </c>
      <c r="G30" s="1552" t="str">
        <f>G3</f>
        <v>Nhóm N</v>
      </c>
      <c r="H30" s="66"/>
      <c r="I30" s="66"/>
    </row>
    <row r="31" spans="1:9" ht="20.100000000000001" customHeight="1" thickTop="1">
      <c r="A31" s="1553" t="s">
        <v>60</v>
      </c>
      <c r="B31" s="1528" t="s">
        <v>1363</v>
      </c>
      <c r="C31" s="7" t="s">
        <v>18</v>
      </c>
      <c r="D31" s="7"/>
      <c r="E31" s="7"/>
      <c r="F31" s="7"/>
      <c r="G31" s="7"/>
      <c r="H31" s="66" t="s">
        <v>4131</v>
      </c>
      <c r="I31" s="66">
        <v>1</v>
      </c>
    </row>
    <row r="32" spans="1:9" ht="20.100000000000001" customHeight="1">
      <c r="A32" s="1554" t="s">
        <v>61</v>
      </c>
      <c r="B32" s="1528" t="s">
        <v>1363</v>
      </c>
      <c r="C32" s="7" t="s">
        <v>2798</v>
      </c>
      <c r="D32" s="7"/>
      <c r="E32" s="7"/>
      <c r="F32" s="7"/>
      <c r="G32" s="7"/>
      <c r="H32" s="66"/>
      <c r="I32" s="66"/>
    </row>
    <row r="33" spans="1:9" ht="20.100000000000001" customHeight="1">
      <c r="A33" s="1554" t="s">
        <v>62</v>
      </c>
      <c r="B33" s="1528" t="s">
        <v>37</v>
      </c>
      <c r="C33" s="7" t="s">
        <v>4150</v>
      </c>
      <c r="D33" s="7"/>
      <c r="E33" s="7"/>
      <c r="F33" s="7"/>
      <c r="G33" s="7"/>
      <c r="H33" s="66"/>
      <c r="I33" s="66"/>
    </row>
    <row r="34" spans="1:9" ht="20.100000000000001" customHeight="1">
      <c r="A34" s="1554" t="s">
        <v>63</v>
      </c>
      <c r="B34" s="1528" t="s">
        <v>37</v>
      </c>
      <c r="C34" s="7" t="s">
        <v>4151</v>
      </c>
      <c r="D34" s="7"/>
      <c r="E34" s="7"/>
      <c r="F34" s="7"/>
      <c r="G34" s="7"/>
      <c r="H34" s="66"/>
      <c r="I34" s="66"/>
    </row>
    <row r="35" spans="1:9" ht="20.100000000000001" customHeight="1">
      <c r="A35" s="1554" t="s">
        <v>64</v>
      </c>
      <c r="B35" s="1528"/>
      <c r="C35" s="7"/>
      <c r="D35" s="7"/>
      <c r="E35" s="7"/>
      <c r="F35" s="7"/>
      <c r="G35" s="7"/>
      <c r="H35" s="66"/>
      <c r="I35" s="66"/>
    </row>
    <row r="36" spans="1:9" ht="20.100000000000001" customHeight="1">
      <c r="A36" s="1554" t="s">
        <v>65</v>
      </c>
      <c r="B36" s="1528"/>
      <c r="C36" s="7"/>
      <c r="D36" s="7"/>
      <c r="E36" s="7"/>
      <c r="F36" s="7"/>
      <c r="G36" s="7"/>
      <c r="H36" s="66"/>
      <c r="I36" s="66"/>
    </row>
    <row r="37" spans="1:9" ht="20.100000000000001" customHeight="1" thickBot="1">
      <c r="A37" s="1555" t="s">
        <v>66</v>
      </c>
      <c r="B37" s="1528"/>
      <c r="C37" s="7"/>
      <c r="D37" s="7"/>
      <c r="E37" s="7"/>
      <c r="F37" s="7"/>
      <c r="G37" s="7"/>
      <c r="H37" s="66"/>
      <c r="I37" s="66"/>
    </row>
    <row r="38" spans="1:9" ht="20.100000000000001" customHeight="1" thickTop="1">
      <c r="A38" s="1556" t="s">
        <v>70</v>
      </c>
      <c r="B38" s="1557"/>
      <c r="C38" s="1558"/>
      <c r="D38" s="1559"/>
      <c r="E38" s="1559"/>
      <c r="F38" s="1559"/>
      <c r="G38" s="1560"/>
      <c r="H38" s="66"/>
      <c r="I38" s="66"/>
    </row>
    <row r="39" spans="1:9" ht="20.100000000000001" customHeight="1" thickBot="1">
      <c r="A39" s="1561" t="s">
        <v>53</v>
      </c>
      <c r="B39" s="1562" t="s">
        <v>54</v>
      </c>
      <c r="C39" s="1563" t="str">
        <f>C3</f>
        <v>Mặc định</v>
      </c>
      <c r="D39" s="1563" t="str">
        <f>D3</f>
        <v>Nhóm 1</v>
      </c>
      <c r="E39" s="1563" t="str">
        <f>E3</f>
        <v>Nhóm 2</v>
      </c>
      <c r="F39" s="1563" t="str">
        <f>F3</f>
        <v>Nhóm 3</v>
      </c>
      <c r="G39" s="1564" t="str">
        <f>G3</f>
        <v>Nhóm N</v>
      </c>
      <c r="H39" s="66"/>
      <c r="I39" s="66"/>
    </row>
    <row r="40" spans="1:9" ht="20.100000000000001" customHeight="1" thickTop="1">
      <c r="A40" s="1565" t="s">
        <v>60</v>
      </c>
      <c r="B40" s="1528" t="s">
        <v>37</v>
      </c>
      <c r="C40" s="7" t="s">
        <v>4150</v>
      </c>
      <c r="D40" s="7"/>
      <c r="E40" s="7"/>
      <c r="F40" s="7"/>
      <c r="G40" s="7"/>
      <c r="H40" s="66" t="s">
        <v>4131</v>
      </c>
      <c r="I40" s="66"/>
    </row>
    <row r="41" spans="1:9" ht="20.100000000000001" customHeight="1">
      <c r="A41" s="1566" t="s">
        <v>61</v>
      </c>
      <c r="B41" s="1528" t="s">
        <v>37</v>
      </c>
      <c r="C41" s="7" t="s">
        <v>4151</v>
      </c>
      <c r="D41" s="7"/>
      <c r="E41" s="7"/>
      <c r="F41" s="7"/>
      <c r="G41" s="7"/>
      <c r="H41" s="66"/>
      <c r="I41" s="66"/>
    </row>
    <row r="42" spans="1:9" ht="20.100000000000001" customHeight="1">
      <c r="A42" s="1566" t="s">
        <v>62</v>
      </c>
      <c r="B42" s="1528"/>
      <c r="C42" s="7"/>
      <c r="D42" s="7"/>
      <c r="E42" s="7"/>
      <c r="F42" s="7"/>
      <c r="G42" s="7"/>
      <c r="H42" s="66"/>
      <c r="I42" s="66"/>
    </row>
    <row r="43" spans="1:9" ht="20.100000000000001" customHeight="1">
      <c r="A43" s="1566" t="s">
        <v>64</v>
      </c>
      <c r="B43" s="1528"/>
      <c r="C43" s="7"/>
      <c r="D43" s="7"/>
      <c r="E43" s="7"/>
      <c r="F43" s="7"/>
      <c r="G43" s="7"/>
      <c r="H43" s="66"/>
      <c r="I43" s="66"/>
    </row>
    <row r="44" spans="1:9" ht="20.100000000000001" customHeight="1">
      <c r="A44" s="1566" t="s">
        <v>65</v>
      </c>
      <c r="B44" s="1528"/>
      <c r="C44" s="7"/>
      <c r="D44" s="7"/>
      <c r="E44" s="7"/>
      <c r="F44" s="7"/>
      <c r="G44" s="7"/>
      <c r="H44" s="66"/>
      <c r="I44" s="66"/>
    </row>
    <row r="45" spans="1:9" ht="20.100000000000001" customHeight="1">
      <c r="A45" s="1566" t="s">
        <v>63</v>
      </c>
      <c r="B45" s="1528"/>
      <c r="C45" s="7"/>
      <c r="D45" s="7"/>
      <c r="E45" s="7"/>
      <c r="F45" s="7"/>
      <c r="G45" s="7"/>
      <c r="H45" s="66"/>
      <c r="I45" s="66"/>
    </row>
    <row r="46" spans="1:9" ht="20.100000000000001" customHeight="1" thickBot="1">
      <c r="A46" s="1567" t="s">
        <v>66</v>
      </c>
      <c r="B46" s="1528"/>
      <c r="C46" s="7"/>
      <c r="D46" s="7"/>
      <c r="E46" s="7"/>
      <c r="F46" s="7"/>
      <c r="G46" s="7"/>
      <c r="H46" s="67"/>
      <c r="I46" s="66"/>
    </row>
    <row r="47" spans="1:9" ht="20.100000000000001" customHeight="1" thickTop="1">
      <c r="A47" s="1556" t="s">
        <v>71</v>
      </c>
      <c r="B47" s="1557"/>
      <c r="C47" s="1558"/>
      <c r="D47" s="1559"/>
      <c r="E47" s="1559"/>
      <c r="F47" s="1559"/>
      <c r="G47" s="1568"/>
      <c r="H47" s="66"/>
      <c r="I47" s="66"/>
    </row>
    <row r="48" spans="1:9" ht="20.100000000000001" customHeight="1" thickBot="1">
      <c r="A48" s="1561" t="s">
        <v>53</v>
      </c>
      <c r="B48" s="1562" t="s">
        <v>54</v>
      </c>
      <c r="C48" s="1563" t="str">
        <f>C3</f>
        <v>Mặc định</v>
      </c>
      <c r="D48" s="1563" t="str">
        <f>D3</f>
        <v>Nhóm 1</v>
      </c>
      <c r="E48" s="1563" t="str">
        <f>E3</f>
        <v>Nhóm 2</v>
      </c>
      <c r="F48" s="1563" t="str">
        <f>F3</f>
        <v>Nhóm 3</v>
      </c>
      <c r="G48" s="1564" t="str">
        <f>G3</f>
        <v>Nhóm N</v>
      </c>
      <c r="H48" s="66"/>
      <c r="I48" s="66"/>
    </row>
    <row r="49" spans="1:9" ht="20.100000000000001" customHeight="1" thickTop="1">
      <c r="A49" s="1565" t="s">
        <v>60</v>
      </c>
      <c r="B49" s="1528" t="s">
        <v>1363</v>
      </c>
      <c r="C49" s="7" t="s">
        <v>21</v>
      </c>
      <c r="D49" s="7"/>
      <c r="E49" s="7"/>
      <c r="F49" s="7"/>
      <c r="G49" s="7"/>
      <c r="H49" s="66"/>
      <c r="I49" s="66"/>
    </row>
    <row r="50" spans="1:9" ht="20.100000000000001" customHeight="1">
      <c r="A50" s="1566" t="s">
        <v>61</v>
      </c>
      <c r="B50" s="1528" t="s">
        <v>37</v>
      </c>
      <c r="C50" s="7" t="s">
        <v>4151</v>
      </c>
      <c r="D50" s="7"/>
      <c r="E50" s="7"/>
      <c r="F50" s="7"/>
      <c r="G50" s="7"/>
      <c r="H50" s="66"/>
      <c r="I50" s="66"/>
    </row>
    <row r="51" spans="1:9" ht="20.100000000000001" customHeight="1">
      <c r="A51" s="1566" t="s">
        <v>62</v>
      </c>
      <c r="B51" s="1528"/>
      <c r="C51" s="7"/>
      <c r="D51" s="7"/>
      <c r="E51" s="7"/>
      <c r="F51" s="7"/>
      <c r="G51" s="7"/>
      <c r="H51" s="66"/>
      <c r="I51" s="66"/>
    </row>
    <row r="52" spans="1:9" ht="20.100000000000001" customHeight="1">
      <c r="A52" s="1566" t="s">
        <v>63</v>
      </c>
      <c r="B52" s="1528"/>
      <c r="C52" s="7"/>
      <c r="D52" s="7"/>
      <c r="E52" s="7"/>
      <c r="F52" s="7"/>
      <c r="G52" s="7"/>
      <c r="H52" s="66"/>
      <c r="I52" s="66"/>
    </row>
    <row r="53" spans="1:9" ht="20.100000000000001" customHeight="1">
      <c r="A53" s="1566" t="s">
        <v>64</v>
      </c>
      <c r="B53" s="1528"/>
      <c r="C53" s="7"/>
      <c r="D53" s="7"/>
      <c r="E53" s="7"/>
      <c r="F53" s="7"/>
      <c r="G53" s="7"/>
      <c r="H53" s="66"/>
      <c r="I53" s="66"/>
    </row>
    <row r="54" spans="1:9" ht="20.100000000000001" customHeight="1">
      <c r="A54" s="1566" t="s">
        <v>65</v>
      </c>
      <c r="B54" s="1528"/>
      <c r="C54" s="7"/>
      <c r="D54" s="7"/>
      <c r="E54" s="7"/>
      <c r="F54" s="7"/>
      <c r="G54" s="7"/>
      <c r="H54" s="66"/>
      <c r="I54" s="66"/>
    </row>
    <row r="55" spans="1:9" ht="20.100000000000001" customHeight="1" thickBot="1">
      <c r="A55" s="1567" t="s">
        <v>66</v>
      </c>
      <c r="B55" s="1528"/>
      <c r="C55" s="7"/>
      <c r="D55" s="7"/>
      <c r="E55" s="7"/>
      <c r="F55" s="7"/>
      <c r="G55" s="7"/>
      <c r="H55" s="66"/>
      <c r="I55" s="66"/>
    </row>
    <row r="56" spans="1:9" ht="20.100000000000001" customHeight="1" thickTop="1">
      <c r="A56" s="1569" t="s">
        <v>72</v>
      </c>
      <c r="B56" s="1570"/>
      <c r="C56" s="1571"/>
      <c r="D56" s="1572"/>
      <c r="E56" s="1572"/>
      <c r="F56" s="1572"/>
      <c r="G56" s="1573"/>
      <c r="H56" s="66"/>
      <c r="I56" s="66"/>
    </row>
    <row r="57" spans="1:9" ht="20.100000000000001" customHeight="1" thickBot="1">
      <c r="A57" s="1574" t="s">
        <v>53</v>
      </c>
      <c r="B57" s="1575" t="s">
        <v>54</v>
      </c>
      <c r="C57" s="1576" t="str">
        <f>C3</f>
        <v>Mặc định</v>
      </c>
      <c r="D57" s="1576" t="str">
        <f>D3</f>
        <v>Nhóm 1</v>
      </c>
      <c r="E57" s="1576" t="str">
        <f>E3</f>
        <v>Nhóm 2</v>
      </c>
      <c r="F57" s="1576" t="str">
        <f>F3</f>
        <v>Nhóm 3</v>
      </c>
      <c r="G57" s="1577" t="str">
        <f>G3</f>
        <v>Nhóm N</v>
      </c>
      <c r="H57" s="66"/>
      <c r="I57" s="66"/>
    </row>
    <row r="58" spans="1:9" ht="20.100000000000001" customHeight="1" thickTop="1">
      <c r="A58" s="1578" t="s">
        <v>60</v>
      </c>
      <c r="B58" s="1528" t="s">
        <v>1363</v>
      </c>
      <c r="C58" s="7" t="s">
        <v>18</v>
      </c>
      <c r="D58" s="7"/>
      <c r="E58" s="7"/>
      <c r="F58" s="7"/>
      <c r="G58" s="7"/>
      <c r="H58" s="66" t="s">
        <v>4131</v>
      </c>
      <c r="I58" s="66"/>
    </row>
    <row r="59" spans="1:9" ht="20.100000000000001" customHeight="1">
      <c r="A59" s="1579" t="s">
        <v>61</v>
      </c>
      <c r="B59" s="1528" t="s">
        <v>1363</v>
      </c>
      <c r="C59" s="7" t="s">
        <v>21</v>
      </c>
      <c r="D59" s="7"/>
      <c r="E59" s="7"/>
      <c r="F59" s="7"/>
      <c r="G59" s="7"/>
      <c r="H59" s="66"/>
      <c r="I59" s="66"/>
    </row>
    <row r="60" spans="1:9" ht="20.100000000000001" customHeight="1">
      <c r="A60" s="1579" t="s">
        <v>62</v>
      </c>
      <c r="B60" s="1528" t="s">
        <v>37</v>
      </c>
      <c r="C60" s="7" t="s">
        <v>4150</v>
      </c>
      <c r="D60" s="7"/>
      <c r="E60" s="7"/>
      <c r="F60" s="7"/>
      <c r="G60" s="7"/>
      <c r="H60" s="66"/>
      <c r="I60" s="66"/>
    </row>
    <row r="61" spans="1:9" ht="20.100000000000001" customHeight="1">
      <c r="A61" s="1579" t="s">
        <v>63</v>
      </c>
      <c r="B61" s="1528" t="s">
        <v>37</v>
      </c>
      <c r="C61" s="7" t="s">
        <v>4151</v>
      </c>
      <c r="D61" s="7"/>
      <c r="E61" s="7"/>
      <c r="F61" s="7"/>
      <c r="G61" s="7"/>
      <c r="H61" s="66"/>
      <c r="I61" s="66"/>
    </row>
    <row r="62" spans="1:9" ht="20.100000000000001" customHeight="1">
      <c r="A62" s="1579" t="s">
        <v>64</v>
      </c>
      <c r="B62" s="1528"/>
      <c r="C62" s="7"/>
      <c r="D62" s="7"/>
      <c r="E62" s="7"/>
      <c r="F62" s="7"/>
      <c r="G62" s="7"/>
      <c r="H62" s="66"/>
      <c r="I62" s="66"/>
    </row>
    <row r="63" spans="1:9" ht="20.100000000000001" customHeight="1">
      <c r="A63" s="1579" t="s">
        <v>65</v>
      </c>
      <c r="B63" s="1528"/>
      <c r="C63" s="7"/>
      <c r="D63" s="7"/>
      <c r="E63" s="7"/>
      <c r="F63" s="7"/>
      <c r="G63" s="7"/>
      <c r="H63" s="66"/>
      <c r="I63" s="66"/>
    </row>
    <row r="64" spans="1:9" ht="20.100000000000001" customHeight="1" thickBot="1">
      <c r="A64" s="1580" t="s">
        <v>66</v>
      </c>
      <c r="B64" s="1528"/>
      <c r="C64" s="7"/>
      <c r="D64" s="7"/>
      <c r="E64" s="7"/>
      <c r="F64" s="7"/>
      <c r="G64" s="7"/>
      <c r="H64" s="66"/>
      <c r="I64" s="66"/>
    </row>
    <row r="65" spans="1:9" ht="22.5" customHeight="1" thickTop="1">
      <c r="A65" s="1581" t="s">
        <v>3040</v>
      </c>
      <c r="B65" s="1582"/>
      <c r="C65" s="1583"/>
      <c r="D65" s="1584"/>
      <c r="E65" s="1584"/>
      <c r="F65" s="1584"/>
      <c r="G65" s="1585"/>
      <c r="H65" s="66"/>
      <c r="I65" s="66"/>
    </row>
    <row r="66" spans="1:9" ht="19.5" customHeight="1" thickBot="1">
      <c r="A66" s="1586" t="s">
        <v>53</v>
      </c>
      <c r="B66" s="1587" t="s">
        <v>54</v>
      </c>
      <c r="C66" s="1588" t="str">
        <f>C3</f>
        <v>Mặc định</v>
      </c>
      <c r="D66" s="1588" t="str">
        <f>D3</f>
        <v>Nhóm 1</v>
      </c>
      <c r="E66" s="1588" t="str">
        <f>E3</f>
        <v>Nhóm 2</v>
      </c>
      <c r="F66" s="1588" t="str">
        <f>F3</f>
        <v>Nhóm 3</v>
      </c>
      <c r="G66" s="1589" t="str">
        <f>G3</f>
        <v>Nhóm N</v>
      </c>
      <c r="H66" s="66"/>
      <c r="I66" s="66"/>
    </row>
    <row r="67" spans="1:9" s="16" customFormat="1" ht="33.75" thickTop="1">
      <c r="A67" s="1590">
        <v>1</v>
      </c>
      <c r="B67" s="1591" t="str">
        <f>TRIM('Thong tin'!B121)</f>
        <v>Chủ đầu tư</v>
      </c>
      <c r="C67" s="1592" t="str">
        <f>VLOOKUP(B67,'Thong tin'!$B$10:$D$119,3,0)</f>
        <v>Công ty CP Giá Xây Dựng</v>
      </c>
      <c r="D67" s="1592" t="str">
        <f>C67</f>
        <v>Công ty CP Giá Xây Dựng</v>
      </c>
      <c r="E67" s="1592" t="str">
        <f>C67</f>
        <v>Công ty CP Giá Xây Dựng</v>
      </c>
      <c r="F67" s="1592" t="str">
        <f>C67</f>
        <v>Công ty CP Giá Xây Dựng</v>
      </c>
      <c r="G67" s="1593" t="str">
        <f>C67</f>
        <v>Công ty CP Giá Xây Dựng</v>
      </c>
      <c r="H67" s="1146"/>
      <c r="I67" s="1146"/>
    </row>
    <row r="68" spans="1:9" s="16" customFormat="1" ht="33">
      <c r="A68" s="1594">
        <v>2</v>
      </c>
      <c r="B68" s="1595" t="str">
        <f>TRIM('Thong tin'!B122)</f>
        <v>Nhà đầu tư</v>
      </c>
      <c r="C68" s="1596" t="str">
        <f>VLOOKUP(B68,'Thong tin'!$B$10:$D$119,3,0)</f>
        <v>Công ty CP Giá Xây Dựng GXD Invest</v>
      </c>
      <c r="D68" s="1596" t="str">
        <f>C68</f>
        <v>Công ty CP Giá Xây Dựng GXD Invest</v>
      </c>
      <c r="E68" s="1596" t="str">
        <f>C68</f>
        <v>Công ty CP Giá Xây Dựng GXD Invest</v>
      </c>
      <c r="F68" s="1596" t="str">
        <f>C68</f>
        <v>Công ty CP Giá Xây Dựng GXD Invest</v>
      </c>
      <c r="G68" s="1597" t="str">
        <f>C68</f>
        <v>Công ty CP Giá Xây Dựng GXD Invest</v>
      </c>
      <c r="H68" s="1146"/>
      <c r="I68" s="1146"/>
    </row>
    <row r="69" spans="1:9" s="16" customFormat="1" ht="33">
      <c r="A69" s="1598">
        <v>3</v>
      </c>
      <c r="B69" s="1599" t="str">
        <f>TRIM('Thong tin'!B123)</f>
        <v>Ban Quản lý dự án</v>
      </c>
      <c r="C69" s="1110" t="str">
        <f>VLOOKUP(B69,'Thong tin'!$B$10:$D$119,3,0)</f>
        <v>Công ty CP Giá Xây Dựng</v>
      </c>
      <c r="D69" s="1110" t="str">
        <f t="shared" ref="D69:D75" si="0">C69</f>
        <v>Công ty CP Giá Xây Dựng</v>
      </c>
      <c r="E69" s="1110" t="str">
        <f t="shared" ref="E69:E75" si="1">C69</f>
        <v>Công ty CP Giá Xây Dựng</v>
      </c>
      <c r="F69" s="1110" t="str">
        <f t="shared" ref="F69:F75" si="2">C69</f>
        <v>Công ty CP Giá Xây Dựng</v>
      </c>
      <c r="G69" s="1600" t="str">
        <f t="shared" ref="G69:G75" si="3">C69</f>
        <v>Công ty CP Giá Xây Dựng</v>
      </c>
      <c r="H69" s="1146"/>
      <c r="I69" s="1146"/>
    </row>
    <row r="70" spans="1:9" s="16" customFormat="1" ht="49.5">
      <c r="A70" s="1594">
        <v>4</v>
      </c>
      <c r="B70" s="1595" t="str">
        <f>TRIM('Thong tin'!B124)</f>
        <v>Tư vấn giám sát</v>
      </c>
      <c r="C70" s="1596" t="str">
        <f>VLOOKUP(B70,'Thong tin'!$B$10:$D$119,3,0)</f>
        <v>Ban QLDA ĐTXD&amp;PTQĐ huyện Quảng Ninh</v>
      </c>
      <c r="D70" s="1596" t="str">
        <f t="shared" si="0"/>
        <v>Ban QLDA ĐTXD&amp;PTQĐ huyện Quảng Ninh</v>
      </c>
      <c r="E70" s="1596" t="str">
        <f t="shared" si="1"/>
        <v>Ban QLDA ĐTXD&amp;PTQĐ huyện Quảng Ninh</v>
      </c>
      <c r="F70" s="1596" t="str">
        <f t="shared" si="2"/>
        <v>Ban QLDA ĐTXD&amp;PTQĐ huyện Quảng Ninh</v>
      </c>
      <c r="G70" s="1597" t="str">
        <f t="shared" si="3"/>
        <v>Ban QLDA ĐTXD&amp;PTQĐ huyện Quảng Ninh</v>
      </c>
      <c r="H70" s="1146"/>
      <c r="I70" s="1146"/>
    </row>
    <row r="71" spans="1:9" s="16" customFormat="1" ht="52.9" customHeight="1">
      <c r="A71" s="1598">
        <v>5</v>
      </c>
      <c r="B71" s="1599" t="str">
        <f>TRIM('Thong tin'!B125)</f>
        <v>Nhà thầu thi công</v>
      </c>
      <c r="C71" s="1110" t="str">
        <f>VLOOKUP(B71,'Thong tin'!$B$10:$D$119,3,0)</f>
        <v>Công ty Cổ phần Xây dựng Trường Xuân</v>
      </c>
      <c r="D71" s="1110" t="str">
        <f t="shared" si="0"/>
        <v>Công ty Cổ phần Xây dựng Trường Xuân</v>
      </c>
      <c r="E71" s="1110" t="str">
        <f t="shared" si="1"/>
        <v>Công ty Cổ phần Xây dựng Trường Xuân</v>
      </c>
      <c r="F71" s="1110" t="str">
        <f t="shared" si="2"/>
        <v>Công ty Cổ phần Xây dựng Trường Xuân</v>
      </c>
      <c r="G71" s="1600" t="str">
        <f t="shared" si="3"/>
        <v>Công ty Cổ phần Xây dựng Trường Xuân</v>
      </c>
      <c r="H71" s="1146"/>
      <c r="I71" s="1146"/>
    </row>
    <row r="72" spans="1:9" s="16" customFormat="1">
      <c r="A72" s="1594">
        <v>6</v>
      </c>
      <c r="B72" s="1595" t="str">
        <f>TRIM('Thong tin'!B126)</f>
        <v>Đơn vị thí nghiệm</v>
      </c>
      <c r="C72" s="1596" t="str">
        <f>VLOOKUP(B72,'Thong tin'!$B$10:$D$119,3,0)</f>
        <v>Phòng las số 9568</v>
      </c>
      <c r="D72" s="1596" t="str">
        <f t="shared" si="0"/>
        <v>Phòng las số 9568</v>
      </c>
      <c r="E72" s="1596" t="str">
        <f t="shared" si="1"/>
        <v>Phòng las số 9568</v>
      </c>
      <c r="F72" s="1596" t="str">
        <f t="shared" si="2"/>
        <v>Phòng las số 9568</v>
      </c>
      <c r="G72" s="1597" t="str">
        <f t="shared" si="3"/>
        <v>Phòng las số 9568</v>
      </c>
      <c r="H72" s="1146"/>
      <c r="I72" s="1146"/>
    </row>
    <row r="73" spans="1:9" s="16" customFormat="1" ht="49.5">
      <c r="A73" s="1598">
        <v>7</v>
      </c>
      <c r="B73" s="1599" t="str">
        <f>TRIM('Thong tin'!B127)</f>
        <v>Tư vấn thiết kế</v>
      </c>
      <c r="C73" s="1110" t="str">
        <f>VLOOKUP(B73,'Thong tin'!$B$10:$D$119,3,0)</f>
        <v>Công ty Cổ phần Tư vấn Đầu tư Xây dựng Phát triển đô thị Hà Nội</v>
      </c>
      <c r="D73" s="1110" t="str">
        <f t="shared" si="0"/>
        <v>Công ty Cổ phần Tư vấn Đầu tư Xây dựng Phát triển đô thị Hà Nội</v>
      </c>
      <c r="E73" s="1110" t="str">
        <f t="shared" si="1"/>
        <v>Công ty Cổ phần Tư vấn Đầu tư Xây dựng Phát triển đô thị Hà Nội</v>
      </c>
      <c r="F73" s="1110" t="str">
        <f t="shared" si="2"/>
        <v>Công ty Cổ phần Tư vấn Đầu tư Xây dựng Phát triển đô thị Hà Nội</v>
      </c>
      <c r="G73" s="1600" t="str">
        <f t="shared" si="3"/>
        <v>Công ty Cổ phần Tư vấn Đầu tư Xây dựng Phát triển đô thị Hà Nội</v>
      </c>
      <c r="H73" s="1146"/>
      <c r="I73" s="1146"/>
    </row>
    <row r="74" spans="1:9" s="16" customFormat="1" ht="33">
      <c r="A74" s="1594">
        <v>8</v>
      </c>
      <c r="B74" s="1595" t="str">
        <f>TRIM('Thong tin'!B128)</f>
        <v>Đơn vị cung cấp thiết bị</v>
      </c>
      <c r="C74" s="1596" t="str">
        <f>VLOOKUP(B74,'Thong tin'!$B$10:$D$119,3,0)</f>
        <v>Phòng Kỹ thuật máy tính</v>
      </c>
      <c r="D74" s="1596" t="str">
        <f t="shared" si="0"/>
        <v>Phòng Kỹ thuật máy tính</v>
      </c>
      <c r="E74" s="1596" t="str">
        <f t="shared" si="1"/>
        <v>Phòng Kỹ thuật máy tính</v>
      </c>
      <c r="F74" s="1596" t="str">
        <f t="shared" si="2"/>
        <v>Phòng Kỹ thuật máy tính</v>
      </c>
      <c r="G74" s="1597" t="str">
        <f t="shared" si="3"/>
        <v>Phòng Kỹ thuật máy tính</v>
      </c>
      <c r="H74" s="1146"/>
      <c r="I74" s="1146"/>
    </row>
    <row r="75" spans="1:9" s="16" customFormat="1" ht="49.5">
      <c r="A75" s="1598">
        <v>9</v>
      </c>
      <c r="B75" s="1599" t="str">
        <f>TRIM('Thong tin'!B129)</f>
        <v>Tư vấn Quản lý dự án</v>
      </c>
      <c r="C75" s="1110" t="str">
        <f>VLOOKUP(B75,'Thong tin'!$B$10:$D$119,3,0)</f>
        <v>Công ty Tư vấn Quản lý dự án chuyên nghiệp Việt Nam</v>
      </c>
      <c r="D75" s="1110" t="str">
        <f t="shared" si="0"/>
        <v>Công ty Tư vấn Quản lý dự án chuyên nghiệp Việt Nam</v>
      </c>
      <c r="E75" s="1110" t="str">
        <f t="shared" si="1"/>
        <v>Công ty Tư vấn Quản lý dự án chuyên nghiệp Việt Nam</v>
      </c>
      <c r="F75" s="1110" t="str">
        <f t="shared" si="2"/>
        <v>Công ty Tư vấn Quản lý dự án chuyên nghiệp Việt Nam</v>
      </c>
      <c r="G75" s="1600" t="str">
        <f t="shared" si="3"/>
        <v>Công ty Tư vấn Quản lý dự án chuyên nghiệp Việt Nam</v>
      </c>
      <c r="H75" s="1146"/>
      <c r="I75" s="1146"/>
    </row>
    <row r="76" spans="1:9" s="16" customFormat="1" ht="17.25" thickBot="1">
      <c r="A76" s="1601">
        <v>10</v>
      </c>
      <c r="B76" s="1602"/>
      <c r="C76" s="1603"/>
      <c r="D76" s="1603"/>
      <c r="E76" s="1603"/>
      <c r="F76" s="1603"/>
      <c r="G76" s="1604"/>
      <c r="H76" s="1146"/>
      <c r="I76" s="1146"/>
    </row>
    <row r="77" spans="1:9" ht="21.75" customHeight="1" thickTop="1">
      <c r="A77" s="1605" t="s">
        <v>1332</v>
      </c>
      <c r="B77" s="66"/>
      <c r="C77" s="66"/>
      <c r="D77" s="66"/>
      <c r="E77" s="66"/>
      <c r="F77" s="66"/>
      <c r="G77" s="66"/>
      <c r="H77" s="66"/>
      <c r="I77" s="66"/>
    </row>
    <row r="78" spans="1:9" ht="20.100000000000001" customHeight="1">
      <c r="A78" s="66"/>
      <c r="B78" s="66"/>
      <c r="C78" s="66"/>
      <c r="D78" s="66"/>
      <c r="E78" s="66"/>
      <c r="F78" s="66"/>
      <c r="G78" s="66"/>
      <c r="H78" s="66"/>
      <c r="I78" s="66"/>
    </row>
  </sheetData>
  <dataValidations count="4">
    <dataValidation type="list" allowBlank="1" showInputMessage="1" sqref="B4:B10 B13:B19 B22:B28 B31:B37 B40:B46 B49:B55 B58:B64">
      <formula1>_DSthanhphan</formula1>
    </dataValidation>
    <dataValidation type="list" allowBlank="1" showInputMessage="1" sqref="C4:G10 C13:G19 C22:G28 C31:G37 C40:G46 C49:G55 C58:G64">
      <formula1>_DList</formula1>
    </dataValidation>
    <dataValidation allowBlank="1" showInputMessage="1" sqref="B67:B76"/>
    <dataValidation allowBlank="1" showInputMessage="1" promptTitle="Hướng dẫn" prompt="Bạn có thể nhập trực tiếp tên công ty tương ứng với thành phần ký và nhóm ký tại đây." sqref="C67:G76"/>
  </dataValidations>
  <pageMargins left="0.59055118110236227" right="0.19685039370078741" top="0.59055118110236227" bottom="0.39370078740157483" header="0.19685039370078741" footer="0.19685039370078741"/>
  <pageSetup paperSize="9"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1036" r:id="rId4" name="Button 12">
              <controlPr defaultSize="0" print="0" autoFill="0" autoPict="0" macro="[0]!upTPKY_LM">
                <anchor moveWithCells="1" sizeWithCells="1">
                  <from>
                    <xdr:col>7</xdr:col>
                    <xdr:colOff>19050</xdr:colOff>
                    <xdr:row>0</xdr:row>
                    <xdr:rowOff>190500</xdr:rowOff>
                  </from>
                  <to>
                    <xdr:col>8</xdr:col>
                    <xdr:colOff>0</xdr:colOff>
                    <xdr:row>3</xdr:row>
                    <xdr:rowOff>0</xdr:rowOff>
                  </to>
                </anchor>
              </controlPr>
            </control>
          </mc:Choice>
        </mc:AlternateContent>
        <mc:AlternateContent xmlns:mc="http://schemas.openxmlformats.org/markup-compatibility/2006">
          <mc:Choice Requires="x14">
            <control shapeId="1037" r:id="rId5" name="Button 13">
              <controlPr defaultSize="0" print="0" autoFill="0" autoPict="0" macro="[0]!upTPKY_NTNB">
                <anchor moveWithCells="1" sizeWithCells="1">
                  <from>
                    <xdr:col>7</xdr:col>
                    <xdr:colOff>19050</xdr:colOff>
                    <xdr:row>10</xdr:row>
                    <xdr:rowOff>0</xdr:rowOff>
                  </from>
                  <to>
                    <xdr:col>8</xdr:col>
                    <xdr:colOff>0</xdr:colOff>
                    <xdr:row>12</xdr:row>
                    <xdr:rowOff>9525</xdr:rowOff>
                  </to>
                </anchor>
              </controlPr>
            </control>
          </mc:Choice>
        </mc:AlternateContent>
        <mc:AlternateContent xmlns:mc="http://schemas.openxmlformats.org/markup-compatibility/2006">
          <mc:Choice Requires="x14">
            <control shapeId="1039" r:id="rId6" name="Button 15">
              <controlPr defaultSize="0" print="0" autoFill="0" autoPict="0" macro="[0]!upTPKY_NT">
                <anchor moveWithCells="1" sizeWithCells="1">
                  <from>
                    <xdr:col>7</xdr:col>
                    <xdr:colOff>19050</xdr:colOff>
                    <xdr:row>28</xdr:row>
                    <xdr:rowOff>0</xdr:rowOff>
                  </from>
                  <to>
                    <xdr:col>8</xdr:col>
                    <xdr:colOff>0</xdr:colOff>
                    <xdr:row>30</xdr:row>
                    <xdr:rowOff>9525</xdr:rowOff>
                  </to>
                </anchor>
              </controlPr>
            </control>
          </mc:Choice>
        </mc:AlternateContent>
        <mc:AlternateContent xmlns:mc="http://schemas.openxmlformats.org/markup-compatibility/2006">
          <mc:Choice Requires="x14">
            <control shapeId="1040" r:id="rId7" name="Button 16">
              <controlPr defaultSize="0" print="0" autoFill="0" autoPict="0" macro="[0]!upTPKY_NTNB_GD">
                <anchor moveWithCells="1" sizeWithCells="1">
                  <from>
                    <xdr:col>7</xdr:col>
                    <xdr:colOff>19050</xdr:colOff>
                    <xdr:row>37</xdr:row>
                    <xdr:rowOff>0</xdr:rowOff>
                  </from>
                  <to>
                    <xdr:col>8</xdr:col>
                    <xdr:colOff>0</xdr:colOff>
                    <xdr:row>39</xdr:row>
                    <xdr:rowOff>9525</xdr:rowOff>
                  </to>
                </anchor>
              </controlPr>
            </control>
          </mc:Choice>
        </mc:AlternateContent>
        <mc:AlternateContent xmlns:mc="http://schemas.openxmlformats.org/markup-compatibility/2006">
          <mc:Choice Requires="x14">
            <control shapeId="1042" r:id="rId8" name="Button 18">
              <controlPr defaultSize="0" print="0" autoFill="0" autoPict="0" macro="[0]!upTPKY_NT_GD">
                <anchor moveWithCells="1" sizeWithCells="1">
                  <from>
                    <xdr:col>7</xdr:col>
                    <xdr:colOff>19050</xdr:colOff>
                    <xdr:row>55</xdr:row>
                    <xdr:rowOff>0</xdr:rowOff>
                  </from>
                  <to>
                    <xdr:col>8</xdr:col>
                    <xdr:colOff>0</xdr:colOff>
                    <xdr:row>57</xdr:row>
                    <xdr:rowOff>9525</xdr:rowOff>
                  </to>
                </anchor>
              </controlPr>
            </control>
          </mc:Choice>
        </mc:AlternateContent>
        <mc:AlternateContent xmlns:mc="http://schemas.openxmlformats.org/markup-compatibility/2006">
          <mc:Choice Requires="x14">
            <control shapeId="1044" r:id="rId9" name="Button 20">
              <controlPr defaultSize="0" print="0" autoFill="0" autoPict="0" macro="[0]!upTPKY_YC">
                <anchor moveWithCells="1" sizeWithCells="1">
                  <from>
                    <xdr:col>7</xdr:col>
                    <xdr:colOff>19050</xdr:colOff>
                    <xdr:row>19</xdr:row>
                    <xdr:rowOff>0</xdr:rowOff>
                  </from>
                  <to>
                    <xdr:col>8</xdr:col>
                    <xdr:colOff>0</xdr:colOff>
                    <xdr:row>21</xdr:row>
                    <xdr:rowOff>9525</xdr:rowOff>
                  </to>
                </anchor>
              </controlPr>
            </control>
          </mc:Choice>
        </mc:AlternateContent>
        <mc:AlternateContent xmlns:mc="http://schemas.openxmlformats.org/markup-compatibility/2006">
          <mc:Choice Requires="x14">
            <control shapeId="1045" r:id="rId10" name="Button 21">
              <controlPr defaultSize="0" print="0" autoFill="0" autoPict="0" macro="[0]!upTPKY_YC_GD">
                <anchor moveWithCells="1" sizeWithCells="1">
                  <from>
                    <xdr:col>7</xdr:col>
                    <xdr:colOff>19050</xdr:colOff>
                    <xdr:row>46</xdr:row>
                    <xdr:rowOff>0</xdr:rowOff>
                  </from>
                  <to>
                    <xdr:col>8</xdr:col>
                    <xdr:colOff>0</xdr:colOff>
                    <xdr:row>48</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theme="8" tint="0.39997558519241921"/>
    <pageSetUpPr fitToPage="1"/>
  </sheetPr>
  <dimension ref="A1:G54"/>
  <sheetViews>
    <sheetView workbookViewId="0">
      <selection activeCell="B33" sqref="B33"/>
    </sheetView>
  </sheetViews>
  <sheetFormatPr defaultRowHeight="16.5"/>
  <cols>
    <col min="1" max="1" width="4.77734375" style="392" customWidth="1"/>
    <col min="2" max="2" width="50.88671875" style="60" customWidth="1"/>
    <col min="3" max="3" width="38.77734375" style="60" customWidth="1"/>
    <col min="4" max="5" width="18.77734375" style="60" customWidth="1"/>
    <col min="6" max="6" width="10.5546875" style="60" bestFit="1" customWidth="1"/>
    <col min="7" max="258" width="8.88671875" style="60"/>
    <col min="259" max="259" width="45.44140625" style="60" customWidth="1"/>
    <col min="260" max="260" width="15.88671875" style="60" customWidth="1"/>
    <col min="261" max="261" width="14" style="60" customWidth="1"/>
    <col min="262" max="514" width="8.88671875" style="60"/>
    <col min="515" max="515" width="45.44140625" style="60" customWidth="1"/>
    <col min="516" max="516" width="15.88671875" style="60" customWidth="1"/>
    <col min="517" max="517" width="14" style="60" customWidth="1"/>
    <col min="518" max="770" width="8.88671875" style="60"/>
    <col min="771" max="771" width="45.44140625" style="60" customWidth="1"/>
    <col min="772" max="772" width="15.88671875" style="60" customWidth="1"/>
    <col min="773" max="773" width="14" style="60" customWidth="1"/>
    <col min="774" max="1026" width="8.88671875" style="60"/>
    <col min="1027" max="1027" width="45.44140625" style="60" customWidth="1"/>
    <col min="1028" max="1028" width="15.88671875" style="60" customWidth="1"/>
    <col min="1029" max="1029" width="14" style="60" customWidth="1"/>
    <col min="1030" max="1282" width="8.88671875" style="60"/>
    <col min="1283" max="1283" width="45.44140625" style="60" customWidth="1"/>
    <col min="1284" max="1284" width="15.88671875" style="60" customWidth="1"/>
    <col min="1285" max="1285" width="14" style="60" customWidth="1"/>
    <col min="1286" max="1538" width="8.88671875" style="60"/>
    <col min="1539" max="1539" width="45.44140625" style="60" customWidth="1"/>
    <col min="1540" max="1540" width="15.88671875" style="60" customWidth="1"/>
    <col min="1541" max="1541" width="14" style="60" customWidth="1"/>
    <col min="1542" max="1794" width="8.88671875" style="60"/>
    <col min="1795" max="1795" width="45.44140625" style="60" customWidth="1"/>
    <col min="1796" max="1796" width="15.88671875" style="60" customWidth="1"/>
    <col min="1797" max="1797" width="14" style="60" customWidth="1"/>
    <col min="1798" max="2050" width="8.88671875" style="60"/>
    <col min="2051" max="2051" width="45.44140625" style="60" customWidth="1"/>
    <col min="2052" max="2052" width="15.88671875" style="60" customWidth="1"/>
    <col min="2053" max="2053" width="14" style="60" customWidth="1"/>
    <col min="2054" max="2306" width="8.88671875" style="60"/>
    <col min="2307" max="2307" width="45.44140625" style="60" customWidth="1"/>
    <col min="2308" max="2308" width="15.88671875" style="60" customWidth="1"/>
    <col min="2309" max="2309" width="14" style="60" customWidth="1"/>
    <col min="2310" max="2562" width="8.88671875" style="60"/>
    <col min="2563" max="2563" width="45.44140625" style="60" customWidth="1"/>
    <col min="2564" max="2564" width="15.88671875" style="60" customWidth="1"/>
    <col min="2565" max="2565" width="14" style="60" customWidth="1"/>
    <col min="2566" max="2818" width="8.88671875" style="60"/>
    <col min="2819" max="2819" width="45.44140625" style="60" customWidth="1"/>
    <col min="2820" max="2820" width="15.88671875" style="60" customWidth="1"/>
    <col min="2821" max="2821" width="14" style="60" customWidth="1"/>
    <col min="2822" max="3074" width="8.88671875" style="60"/>
    <col min="3075" max="3075" width="45.44140625" style="60" customWidth="1"/>
    <col min="3076" max="3076" width="15.88671875" style="60" customWidth="1"/>
    <col min="3077" max="3077" width="14" style="60" customWidth="1"/>
    <col min="3078" max="3330" width="8.88671875" style="60"/>
    <col min="3331" max="3331" width="45.44140625" style="60" customWidth="1"/>
    <col min="3332" max="3332" width="15.88671875" style="60" customWidth="1"/>
    <col min="3333" max="3333" width="14" style="60" customWidth="1"/>
    <col min="3334" max="3586" width="8.88671875" style="60"/>
    <col min="3587" max="3587" width="45.44140625" style="60" customWidth="1"/>
    <col min="3588" max="3588" width="15.88671875" style="60" customWidth="1"/>
    <col min="3589" max="3589" width="14" style="60" customWidth="1"/>
    <col min="3590" max="3842" width="8.88671875" style="60"/>
    <col min="3843" max="3843" width="45.44140625" style="60" customWidth="1"/>
    <col min="3844" max="3844" width="15.88671875" style="60" customWidth="1"/>
    <col min="3845" max="3845" width="14" style="60" customWidth="1"/>
    <col min="3846" max="4098" width="8.88671875" style="60"/>
    <col min="4099" max="4099" width="45.44140625" style="60" customWidth="1"/>
    <col min="4100" max="4100" width="15.88671875" style="60" customWidth="1"/>
    <col min="4101" max="4101" width="14" style="60" customWidth="1"/>
    <col min="4102" max="4354" width="8.88671875" style="60"/>
    <col min="4355" max="4355" width="45.44140625" style="60" customWidth="1"/>
    <col min="4356" max="4356" width="15.88671875" style="60" customWidth="1"/>
    <col min="4357" max="4357" width="14" style="60" customWidth="1"/>
    <col min="4358" max="4610" width="8.88671875" style="60"/>
    <col min="4611" max="4611" width="45.44140625" style="60" customWidth="1"/>
    <col min="4612" max="4612" width="15.88671875" style="60" customWidth="1"/>
    <col min="4613" max="4613" width="14" style="60" customWidth="1"/>
    <col min="4614" max="4866" width="8.88671875" style="60"/>
    <col min="4867" max="4867" width="45.44140625" style="60" customWidth="1"/>
    <col min="4868" max="4868" width="15.88671875" style="60" customWidth="1"/>
    <col min="4869" max="4869" width="14" style="60" customWidth="1"/>
    <col min="4870" max="5122" width="8.88671875" style="60"/>
    <col min="5123" max="5123" width="45.44140625" style="60" customWidth="1"/>
    <col min="5124" max="5124" width="15.88671875" style="60" customWidth="1"/>
    <col min="5125" max="5125" width="14" style="60" customWidth="1"/>
    <col min="5126" max="5378" width="8.88671875" style="60"/>
    <col min="5379" max="5379" width="45.44140625" style="60" customWidth="1"/>
    <col min="5380" max="5380" width="15.88671875" style="60" customWidth="1"/>
    <col min="5381" max="5381" width="14" style="60" customWidth="1"/>
    <col min="5382" max="5634" width="8.88671875" style="60"/>
    <col min="5635" max="5635" width="45.44140625" style="60" customWidth="1"/>
    <col min="5636" max="5636" width="15.88671875" style="60" customWidth="1"/>
    <col min="5637" max="5637" width="14" style="60" customWidth="1"/>
    <col min="5638" max="5890" width="8.88671875" style="60"/>
    <col min="5891" max="5891" width="45.44140625" style="60" customWidth="1"/>
    <col min="5892" max="5892" width="15.88671875" style="60" customWidth="1"/>
    <col min="5893" max="5893" width="14" style="60" customWidth="1"/>
    <col min="5894" max="6146" width="8.88671875" style="60"/>
    <col min="6147" max="6147" width="45.44140625" style="60" customWidth="1"/>
    <col min="6148" max="6148" width="15.88671875" style="60" customWidth="1"/>
    <col min="6149" max="6149" width="14" style="60" customWidth="1"/>
    <col min="6150" max="6402" width="8.88671875" style="60"/>
    <col min="6403" max="6403" width="45.44140625" style="60" customWidth="1"/>
    <col min="6404" max="6404" width="15.88671875" style="60" customWidth="1"/>
    <col min="6405" max="6405" width="14" style="60" customWidth="1"/>
    <col min="6406" max="6658" width="8.88671875" style="60"/>
    <col min="6659" max="6659" width="45.44140625" style="60" customWidth="1"/>
    <col min="6660" max="6660" width="15.88671875" style="60" customWidth="1"/>
    <col min="6661" max="6661" width="14" style="60" customWidth="1"/>
    <col min="6662" max="6914" width="8.88671875" style="60"/>
    <col min="6915" max="6915" width="45.44140625" style="60" customWidth="1"/>
    <col min="6916" max="6916" width="15.88671875" style="60" customWidth="1"/>
    <col min="6917" max="6917" width="14" style="60" customWidth="1"/>
    <col min="6918" max="7170" width="8.88671875" style="60"/>
    <col min="7171" max="7171" width="45.44140625" style="60" customWidth="1"/>
    <col min="7172" max="7172" width="15.88671875" style="60" customWidth="1"/>
    <col min="7173" max="7173" width="14" style="60" customWidth="1"/>
    <col min="7174" max="7426" width="8.88671875" style="60"/>
    <col min="7427" max="7427" width="45.44140625" style="60" customWidth="1"/>
    <col min="7428" max="7428" width="15.88671875" style="60" customWidth="1"/>
    <col min="7429" max="7429" width="14" style="60" customWidth="1"/>
    <col min="7430" max="7682" width="8.88671875" style="60"/>
    <col min="7683" max="7683" width="45.44140625" style="60" customWidth="1"/>
    <col min="7684" max="7684" width="15.88671875" style="60" customWidth="1"/>
    <col min="7685" max="7685" width="14" style="60" customWidth="1"/>
    <col min="7686" max="7938" width="8.88671875" style="60"/>
    <col min="7939" max="7939" width="45.44140625" style="60" customWidth="1"/>
    <col min="7940" max="7940" width="15.88671875" style="60" customWidth="1"/>
    <col min="7941" max="7941" width="14" style="60" customWidth="1"/>
    <col min="7942" max="8194" width="8.88671875" style="60"/>
    <col min="8195" max="8195" width="45.44140625" style="60" customWidth="1"/>
    <col min="8196" max="8196" width="15.88671875" style="60" customWidth="1"/>
    <col min="8197" max="8197" width="14" style="60" customWidth="1"/>
    <col min="8198" max="8450" width="8.88671875" style="60"/>
    <col min="8451" max="8451" width="45.44140625" style="60" customWidth="1"/>
    <col min="8452" max="8452" width="15.88671875" style="60" customWidth="1"/>
    <col min="8453" max="8453" width="14" style="60" customWidth="1"/>
    <col min="8454" max="8706" width="8.88671875" style="60"/>
    <col min="8707" max="8707" width="45.44140625" style="60" customWidth="1"/>
    <col min="8708" max="8708" width="15.88671875" style="60" customWidth="1"/>
    <col min="8709" max="8709" width="14" style="60" customWidth="1"/>
    <col min="8710" max="8962" width="8.88671875" style="60"/>
    <col min="8963" max="8963" width="45.44140625" style="60" customWidth="1"/>
    <col min="8964" max="8964" width="15.88671875" style="60" customWidth="1"/>
    <col min="8965" max="8965" width="14" style="60" customWidth="1"/>
    <col min="8966" max="9218" width="8.88671875" style="60"/>
    <col min="9219" max="9219" width="45.44140625" style="60" customWidth="1"/>
    <col min="9220" max="9220" width="15.88671875" style="60" customWidth="1"/>
    <col min="9221" max="9221" width="14" style="60" customWidth="1"/>
    <col min="9222" max="9474" width="8.88671875" style="60"/>
    <col min="9475" max="9475" width="45.44140625" style="60" customWidth="1"/>
    <col min="9476" max="9476" width="15.88671875" style="60" customWidth="1"/>
    <col min="9477" max="9477" width="14" style="60" customWidth="1"/>
    <col min="9478" max="9730" width="8.88671875" style="60"/>
    <col min="9731" max="9731" width="45.44140625" style="60" customWidth="1"/>
    <col min="9732" max="9732" width="15.88671875" style="60" customWidth="1"/>
    <col min="9733" max="9733" width="14" style="60" customWidth="1"/>
    <col min="9734" max="9986" width="8.88671875" style="60"/>
    <col min="9987" max="9987" width="45.44140625" style="60" customWidth="1"/>
    <col min="9988" max="9988" width="15.88671875" style="60" customWidth="1"/>
    <col min="9989" max="9989" width="14" style="60" customWidth="1"/>
    <col min="9990" max="10242" width="8.88671875" style="60"/>
    <col min="10243" max="10243" width="45.44140625" style="60" customWidth="1"/>
    <col min="10244" max="10244" width="15.88671875" style="60" customWidth="1"/>
    <col min="10245" max="10245" width="14" style="60" customWidth="1"/>
    <col min="10246" max="10498" width="8.88671875" style="60"/>
    <col min="10499" max="10499" width="45.44140625" style="60" customWidth="1"/>
    <col min="10500" max="10500" width="15.88671875" style="60" customWidth="1"/>
    <col min="10501" max="10501" width="14" style="60" customWidth="1"/>
    <col min="10502" max="10754" width="8.88671875" style="60"/>
    <col min="10755" max="10755" width="45.44140625" style="60" customWidth="1"/>
    <col min="10756" max="10756" width="15.88671875" style="60" customWidth="1"/>
    <col min="10757" max="10757" width="14" style="60" customWidth="1"/>
    <col min="10758" max="11010" width="8.88671875" style="60"/>
    <col min="11011" max="11011" width="45.44140625" style="60" customWidth="1"/>
    <col min="11012" max="11012" width="15.88671875" style="60" customWidth="1"/>
    <col min="11013" max="11013" width="14" style="60" customWidth="1"/>
    <col min="11014" max="11266" width="8.88671875" style="60"/>
    <col min="11267" max="11267" width="45.44140625" style="60" customWidth="1"/>
    <col min="11268" max="11268" width="15.88671875" style="60" customWidth="1"/>
    <col min="11269" max="11269" width="14" style="60" customWidth="1"/>
    <col min="11270" max="11522" width="8.88671875" style="60"/>
    <col min="11523" max="11523" width="45.44140625" style="60" customWidth="1"/>
    <col min="11524" max="11524" width="15.88671875" style="60" customWidth="1"/>
    <col min="11525" max="11525" width="14" style="60" customWidth="1"/>
    <col min="11526" max="11778" width="8.88671875" style="60"/>
    <col min="11779" max="11779" width="45.44140625" style="60" customWidth="1"/>
    <col min="11780" max="11780" width="15.88671875" style="60" customWidth="1"/>
    <col min="11781" max="11781" width="14" style="60" customWidth="1"/>
    <col min="11782" max="12034" width="8.88671875" style="60"/>
    <col min="12035" max="12035" width="45.44140625" style="60" customWidth="1"/>
    <col min="12036" max="12036" width="15.88671875" style="60" customWidth="1"/>
    <col min="12037" max="12037" width="14" style="60" customWidth="1"/>
    <col min="12038" max="12290" width="8.88671875" style="60"/>
    <col min="12291" max="12291" width="45.44140625" style="60" customWidth="1"/>
    <col min="12292" max="12292" width="15.88671875" style="60" customWidth="1"/>
    <col min="12293" max="12293" width="14" style="60" customWidth="1"/>
    <col min="12294" max="12546" width="8.88671875" style="60"/>
    <col min="12547" max="12547" width="45.44140625" style="60" customWidth="1"/>
    <col min="12548" max="12548" width="15.88671875" style="60" customWidth="1"/>
    <col min="12549" max="12549" width="14" style="60" customWidth="1"/>
    <col min="12550" max="12802" width="8.88671875" style="60"/>
    <col min="12803" max="12803" width="45.44140625" style="60" customWidth="1"/>
    <col min="12804" max="12804" width="15.88671875" style="60" customWidth="1"/>
    <col min="12805" max="12805" width="14" style="60" customWidth="1"/>
    <col min="12806" max="13058" width="8.88671875" style="60"/>
    <col min="13059" max="13059" width="45.44140625" style="60" customWidth="1"/>
    <col min="13060" max="13060" width="15.88671875" style="60" customWidth="1"/>
    <col min="13061" max="13061" width="14" style="60" customWidth="1"/>
    <col min="13062" max="13314" width="8.88671875" style="60"/>
    <col min="13315" max="13315" width="45.44140625" style="60" customWidth="1"/>
    <col min="13316" max="13316" width="15.88671875" style="60" customWidth="1"/>
    <col min="13317" max="13317" width="14" style="60" customWidth="1"/>
    <col min="13318" max="13570" width="8.88671875" style="60"/>
    <col min="13571" max="13571" width="45.44140625" style="60" customWidth="1"/>
    <col min="13572" max="13572" width="15.88671875" style="60" customWidth="1"/>
    <col min="13573" max="13573" width="14" style="60" customWidth="1"/>
    <col min="13574" max="13826" width="8.88671875" style="60"/>
    <col min="13827" max="13827" width="45.44140625" style="60" customWidth="1"/>
    <col min="13828" max="13828" width="15.88671875" style="60" customWidth="1"/>
    <col min="13829" max="13829" width="14" style="60" customWidth="1"/>
    <col min="13830" max="14082" width="8.88671875" style="60"/>
    <col min="14083" max="14083" width="45.44140625" style="60" customWidth="1"/>
    <col min="14084" max="14084" width="15.88671875" style="60" customWidth="1"/>
    <col min="14085" max="14085" width="14" style="60" customWidth="1"/>
    <col min="14086" max="14338" width="8.88671875" style="60"/>
    <col min="14339" max="14339" width="45.44140625" style="60" customWidth="1"/>
    <col min="14340" max="14340" width="15.88671875" style="60" customWidth="1"/>
    <col min="14341" max="14341" width="14" style="60" customWidth="1"/>
    <col min="14342" max="14594" width="8.88671875" style="60"/>
    <col min="14595" max="14595" width="45.44140625" style="60" customWidth="1"/>
    <col min="14596" max="14596" width="15.88671875" style="60" customWidth="1"/>
    <col min="14597" max="14597" width="14" style="60" customWidth="1"/>
    <col min="14598" max="14850" width="8.88671875" style="60"/>
    <col min="14851" max="14851" width="45.44140625" style="60" customWidth="1"/>
    <col min="14852" max="14852" width="15.88671875" style="60" customWidth="1"/>
    <col min="14853" max="14853" width="14" style="60" customWidth="1"/>
    <col min="14854" max="15106" width="8.88671875" style="60"/>
    <col min="15107" max="15107" width="45.44140625" style="60" customWidth="1"/>
    <col min="15108" max="15108" width="15.88671875" style="60" customWidth="1"/>
    <col min="15109" max="15109" width="14" style="60" customWidth="1"/>
    <col min="15110" max="15362" width="8.88671875" style="60"/>
    <col min="15363" max="15363" width="45.44140625" style="60" customWidth="1"/>
    <col min="15364" max="15364" width="15.88671875" style="60" customWidth="1"/>
    <col min="15365" max="15365" width="14" style="60" customWidth="1"/>
    <col min="15366" max="15618" width="8.88671875" style="60"/>
    <col min="15619" max="15619" width="45.44140625" style="60" customWidth="1"/>
    <col min="15620" max="15620" width="15.88671875" style="60" customWidth="1"/>
    <col min="15621" max="15621" width="14" style="60" customWidth="1"/>
    <col min="15622" max="15874" width="8.88671875" style="60"/>
    <col min="15875" max="15875" width="45.44140625" style="60" customWidth="1"/>
    <col min="15876" max="15876" width="15.88671875" style="60" customWidth="1"/>
    <col min="15877" max="15877" width="14" style="60" customWidth="1"/>
    <col min="15878" max="16130" width="8.88671875" style="60"/>
    <col min="16131" max="16131" width="45.44140625" style="60" customWidth="1"/>
    <col min="16132" max="16132" width="15.88671875" style="60" customWidth="1"/>
    <col min="16133" max="16133" width="14" style="60" customWidth="1"/>
    <col min="16134" max="16384" width="8.88671875" style="60"/>
  </cols>
  <sheetData>
    <row r="1" spans="1:5" ht="25.15" customHeight="1">
      <c r="A1" s="842" t="s">
        <v>2995</v>
      </c>
      <c r="B1" s="1759"/>
      <c r="C1" s="1759"/>
      <c r="D1" s="1759"/>
      <c r="E1" s="1759"/>
    </row>
    <row r="2" spans="1:5" ht="18.75">
      <c r="A2" s="1230" t="str">
        <f>"CÔNG TRÌNH: "&amp;TTIN_CTRINH</f>
        <v>CÔNG TRÌNH: Đường cứu hộ cứu nạn từ Nguyệt Áng - Nam Long đi Trường Xuân</v>
      </c>
      <c r="B2" s="1759"/>
      <c r="C2" s="1759"/>
      <c r="D2" s="1759"/>
      <c r="E2" s="1759"/>
    </row>
    <row r="3" spans="1:5" ht="18.75">
      <c r="A3" s="1230" t="str">
        <f>"HẠNG MỤC: "&amp;TTIN_HMUC</f>
        <v xml:space="preserve">HẠNG MỤC: </v>
      </c>
      <c r="B3" s="1759"/>
      <c r="C3" s="1759"/>
      <c r="D3" s="1759"/>
      <c r="E3" s="1759"/>
    </row>
    <row r="5" spans="1:5" ht="33">
      <c r="A5" s="1508" t="s">
        <v>88</v>
      </c>
      <c r="B5" s="1508" t="s">
        <v>3052</v>
      </c>
      <c r="C5" s="1508" t="s">
        <v>3053</v>
      </c>
      <c r="D5" s="1508" t="s">
        <v>3049</v>
      </c>
      <c r="E5" s="1508" t="s">
        <v>3050</v>
      </c>
    </row>
    <row r="6" spans="1:5" s="1212" customFormat="1" ht="29.45" customHeight="1">
      <c r="A6" s="1511" t="s">
        <v>91</v>
      </c>
      <c r="B6" s="1999" t="s">
        <v>3058</v>
      </c>
      <c r="C6" s="1778"/>
      <c r="D6" s="1342"/>
      <c r="E6" s="1342"/>
    </row>
    <row r="7" spans="1:5" s="1212" customFormat="1" ht="66">
      <c r="A7" s="40">
        <v>1</v>
      </c>
      <c r="B7" s="1994" t="s">
        <v>2957</v>
      </c>
      <c r="C7" s="1994" t="s">
        <v>3606</v>
      </c>
      <c r="D7" s="40" t="s">
        <v>2958</v>
      </c>
      <c r="E7" s="40"/>
    </row>
    <row r="8" spans="1:5" s="1212" customFormat="1" ht="66">
      <c r="A8" s="40">
        <v>2</v>
      </c>
      <c r="B8" s="2000" t="s">
        <v>2959</v>
      </c>
      <c r="C8" s="1994" t="s">
        <v>3607</v>
      </c>
      <c r="D8" s="40" t="s">
        <v>2960</v>
      </c>
      <c r="E8" s="40"/>
    </row>
    <row r="9" spans="1:5" s="1212" customFormat="1" ht="49.5">
      <c r="A9" s="40">
        <v>3</v>
      </c>
      <c r="B9" s="2000" t="s">
        <v>2961</v>
      </c>
      <c r="C9" s="1994" t="s">
        <v>3608</v>
      </c>
      <c r="D9" s="40" t="s">
        <v>2962</v>
      </c>
      <c r="E9" s="40" t="s">
        <v>2960</v>
      </c>
    </row>
    <row r="10" spans="1:5" s="1212" customFormat="1" ht="33">
      <c r="A10" s="40">
        <v>4</v>
      </c>
      <c r="B10" s="2000" t="s">
        <v>3516</v>
      </c>
      <c r="C10" s="1994" t="s">
        <v>3608</v>
      </c>
      <c r="D10" s="40" t="s">
        <v>2962</v>
      </c>
      <c r="E10" s="40" t="s">
        <v>2960</v>
      </c>
    </row>
    <row r="11" spans="1:5" s="1212" customFormat="1" ht="33">
      <c r="A11" s="40">
        <v>5</v>
      </c>
      <c r="B11" s="2000" t="s">
        <v>2963</v>
      </c>
      <c r="C11" s="1994" t="s">
        <v>3609</v>
      </c>
      <c r="D11" s="40" t="s">
        <v>2962</v>
      </c>
      <c r="E11" s="40" t="s">
        <v>2964</v>
      </c>
    </row>
    <row r="12" spans="1:5" s="1212" customFormat="1" ht="33">
      <c r="A12" s="40">
        <v>6</v>
      </c>
      <c r="B12" s="2000" t="s">
        <v>2965</v>
      </c>
      <c r="C12" s="1995" t="s">
        <v>3604</v>
      </c>
      <c r="D12" s="40" t="s">
        <v>2962</v>
      </c>
      <c r="E12" s="40" t="s">
        <v>2960</v>
      </c>
    </row>
    <row r="13" spans="1:5" s="1212" customFormat="1" ht="33">
      <c r="A13" s="2292">
        <v>7</v>
      </c>
      <c r="B13" s="2289" t="s">
        <v>2966</v>
      </c>
      <c r="C13" s="1995" t="s">
        <v>3605</v>
      </c>
      <c r="D13" s="2291" t="s">
        <v>2962</v>
      </c>
      <c r="E13" s="2291" t="s">
        <v>2964</v>
      </c>
    </row>
    <row r="14" spans="1:5" s="1212" customFormat="1" ht="24" customHeight="1">
      <c r="A14" s="2293"/>
      <c r="B14" s="2290"/>
      <c r="C14" s="1996" t="s">
        <v>3610</v>
      </c>
      <c r="D14" s="2291"/>
      <c r="E14" s="2291"/>
    </row>
    <row r="15" spans="1:5" s="1212" customFormat="1" ht="33">
      <c r="A15" s="2292">
        <v>8</v>
      </c>
      <c r="B15" s="2289" t="s">
        <v>1121</v>
      </c>
      <c r="C15" s="1995" t="s">
        <v>3612</v>
      </c>
      <c r="D15" s="2291" t="s">
        <v>2962</v>
      </c>
      <c r="E15" s="2291" t="s">
        <v>2964</v>
      </c>
    </row>
    <row r="16" spans="1:5" s="1212" customFormat="1" ht="24" customHeight="1">
      <c r="A16" s="2293"/>
      <c r="B16" s="2290"/>
      <c r="C16" s="1995" t="s">
        <v>3611</v>
      </c>
      <c r="D16" s="2291"/>
      <c r="E16" s="2291"/>
    </row>
    <row r="17" spans="1:5" s="1212" customFormat="1" ht="49.5">
      <c r="A17" s="40">
        <v>9</v>
      </c>
      <c r="B17" s="2000" t="s">
        <v>2967</v>
      </c>
      <c r="C17" s="1994" t="s">
        <v>3614</v>
      </c>
      <c r="D17" s="40" t="s">
        <v>2968</v>
      </c>
      <c r="E17" s="40" t="s">
        <v>2969</v>
      </c>
    </row>
    <row r="18" spans="1:5" s="1212" customFormat="1" ht="49.5">
      <c r="A18" s="2292">
        <v>10</v>
      </c>
      <c r="B18" s="2289" t="s">
        <v>3064</v>
      </c>
      <c r="C18" s="1994" t="s">
        <v>3615</v>
      </c>
      <c r="D18" s="2292" t="s">
        <v>2962</v>
      </c>
      <c r="E18" s="2292" t="s">
        <v>2964</v>
      </c>
    </row>
    <row r="19" spans="1:5" s="1212" customFormat="1" ht="26.45" customHeight="1">
      <c r="A19" s="2293"/>
      <c r="B19" s="2290"/>
      <c r="C19" s="1996" t="s">
        <v>3613</v>
      </c>
      <c r="D19" s="2293"/>
      <c r="E19" s="2293"/>
    </row>
    <row r="20" spans="1:5" s="1212" customFormat="1" ht="32.450000000000003" customHeight="1">
      <c r="A20" s="40">
        <v>11</v>
      </c>
      <c r="B20" s="2000" t="s">
        <v>2970</v>
      </c>
      <c r="C20" s="1994" t="s">
        <v>3616</v>
      </c>
      <c r="D20" s="40" t="s">
        <v>2971</v>
      </c>
      <c r="E20" s="40" t="s">
        <v>2964</v>
      </c>
    </row>
    <row r="21" spans="1:5" s="1212" customFormat="1" ht="49.5">
      <c r="A21" s="40">
        <v>12</v>
      </c>
      <c r="B21" s="2000" t="s">
        <v>2972</v>
      </c>
      <c r="C21" s="1994" t="s">
        <v>3616</v>
      </c>
      <c r="D21" s="40" t="s">
        <v>2962</v>
      </c>
      <c r="E21" s="40" t="s">
        <v>1595</v>
      </c>
    </row>
    <row r="22" spans="1:5" s="1212" customFormat="1" ht="33">
      <c r="A22" s="40">
        <v>13</v>
      </c>
      <c r="B22" s="2000" t="s">
        <v>2973</v>
      </c>
      <c r="C22" s="1997" t="s">
        <v>3633</v>
      </c>
      <c r="D22" s="40" t="s">
        <v>2971</v>
      </c>
      <c r="E22" s="40"/>
    </row>
    <row r="23" spans="1:5" s="1212" customFormat="1" ht="33">
      <c r="A23" s="40">
        <v>14</v>
      </c>
      <c r="B23" s="2000" t="s">
        <v>2975</v>
      </c>
      <c r="C23" s="1997" t="s">
        <v>3633</v>
      </c>
      <c r="D23" s="40" t="s">
        <v>2976</v>
      </c>
      <c r="E23" s="40"/>
    </row>
    <row r="24" spans="1:5" s="1212" customFormat="1" ht="49.5">
      <c r="A24" s="40">
        <v>15</v>
      </c>
      <c r="B24" s="2000" t="s">
        <v>2977</v>
      </c>
      <c r="C24" s="1994" t="s">
        <v>3626</v>
      </c>
      <c r="D24" s="40" t="s">
        <v>2962</v>
      </c>
      <c r="E24" s="40" t="s">
        <v>2964</v>
      </c>
    </row>
    <row r="25" spans="1:5" s="1212" customFormat="1" ht="33">
      <c r="A25" s="40">
        <v>16</v>
      </c>
      <c r="B25" s="2000" t="s">
        <v>2978</v>
      </c>
      <c r="C25" s="1994" t="s">
        <v>2979</v>
      </c>
      <c r="D25" s="40" t="s">
        <v>2962</v>
      </c>
      <c r="E25" s="40" t="s">
        <v>2964</v>
      </c>
    </row>
    <row r="26" spans="1:5" s="1212" customFormat="1" ht="49.5">
      <c r="A26" s="2292">
        <v>17</v>
      </c>
      <c r="B26" s="2000" t="s">
        <v>3629</v>
      </c>
      <c r="C26" s="2295" t="s">
        <v>3031</v>
      </c>
      <c r="D26" s="2292" t="s">
        <v>2962</v>
      </c>
      <c r="E26" s="2292" t="s">
        <v>2964</v>
      </c>
    </row>
    <row r="27" spans="1:5" s="1212" customFormat="1">
      <c r="A27" s="2294"/>
      <c r="B27" s="2000" t="s">
        <v>3630</v>
      </c>
      <c r="C27" s="2296"/>
      <c r="D27" s="2294"/>
      <c r="E27" s="2294"/>
    </row>
    <row r="28" spans="1:5" s="1212" customFormat="1">
      <c r="A28" s="2294"/>
      <c r="B28" s="2000" t="s">
        <v>3628</v>
      </c>
      <c r="C28" s="2296"/>
      <c r="D28" s="2294"/>
      <c r="E28" s="2294"/>
    </row>
    <row r="29" spans="1:5" s="1212" customFormat="1">
      <c r="A29" s="2294"/>
      <c r="B29" s="2000" t="s">
        <v>3627</v>
      </c>
      <c r="C29" s="2296"/>
      <c r="D29" s="2294"/>
      <c r="E29" s="2294"/>
    </row>
    <row r="30" spans="1:5" s="1212" customFormat="1">
      <c r="A30" s="2294"/>
      <c r="B30" s="2000" t="s">
        <v>3631</v>
      </c>
      <c r="C30" s="2296"/>
      <c r="D30" s="2294"/>
      <c r="E30" s="2294"/>
    </row>
    <row r="31" spans="1:5" s="1212" customFormat="1">
      <c r="A31" s="2293"/>
      <c r="B31" s="2000" t="s">
        <v>3632</v>
      </c>
      <c r="C31" s="2297"/>
      <c r="D31" s="2293"/>
      <c r="E31" s="2293"/>
    </row>
    <row r="32" spans="1:5" s="1212" customFormat="1" ht="33">
      <c r="A32" s="40">
        <v>18</v>
      </c>
      <c r="B32" s="2000" t="s">
        <v>2980</v>
      </c>
      <c r="C32" s="1994" t="s">
        <v>2974</v>
      </c>
      <c r="D32" s="40"/>
      <c r="E32" s="40"/>
    </row>
    <row r="33" spans="1:7" s="1212" customFormat="1" ht="33">
      <c r="A33" s="40">
        <v>19</v>
      </c>
      <c r="B33" s="2000" t="s">
        <v>2981</v>
      </c>
      <c r="C33" s="1994" t="s">
        <v>2974</v>
      </c>
      <c r="D33" s="40"/>
      <c r="E33" s="40"/>
    </row>
    <row r="34" spans="1:7" s="1212" customFormat="1" ht="33">
      <c r="A34" s="40">
        <v>20</v>
      </c>
      <c r="B34" s="2000" t="s">
        <v>3083</v>
      </c>
      <c r="C34" s="1994" t="s">
        <v>3517</v>
      </c>
      <c r="D34" s="40" t="s">
        <v>2962</v>
      </c>
      <c r="E34" s="40" t="s">
        <v>2960</v>
      </c>
    </row>
    <row r="35" spans="1:7" s="1212" customFormat="1" ht="40.9" customHeight="1">
      <c r="A35" s="1511" t="s">
        <v>92</v>
      </c>
      <c r="B35" s="2001" t="s">
        <v>3484</v>
      </c>
      <c r="C35" s="1998"/>
      <c r="D35" s="1342" t="s">
        <v>3062</v>
      </c>
      <c r="E35" s="1342" t="s">
        <v>3063</v>
      </c>
    </row>
    <row r="36" spans="1:7" ht="33">
      <c r="A36" s="40">
        <v>1</v>
      </c>
      <c r="B36" s="1994" t="s">
        <v>2997</v>
      </c>
      <c r="C36" s="1994" t="s">
        <v>3059</v>
      </c>
      <c r="D36" s="1329">
        <v>41808</v>
      </c>
      <c r="E36" s="1329">
        <v>42005</v>
      </c>
      <c r="F36" s="1212"/>
      <c r="G36" s="1212"/>
    </row>
    <row r="37" spans="1:7" ht="33">
      <c r="A37" s="40">
        <v>2</v>
      </c>
      <c r="B37" s="1994" t="s">
        <v>3518</v>
      </c>
      <c r="C37" s="1994" t="s">
        <v>3059</v>
      </c>
      <c r="D37" s="1329">
        <v>43999</v>
      </c>
      <c r="E37" s="1329">
        <v>44197</v>
      </c>
      <c r="F37" s="1212"/>
      <c r="G37" s="1212"/>
    </row>
    <row r="38" spans="1:7" ht="49.5">
      <c r="A38" s="40">
        <v>3</v>
      </c>
      <c r="B38" s="1994" t="s">
        <v>3519</v>
      </c>
      <c r="C38" s="1994" t="s">
        <v>3060</v>
      </c>
      <c r="D38" s="1329">
        <v>44222</v>
      </c>
      <c r="E38" s="1329">
        <v>44222</v>
      </c>
      <c r="F38" s="1212"/>
      <c r="G38" s="1212"/>
    </row>
    <row r="39" spans="1:7" ht="49.5">
      <c r="A39" s="40">
        <v>4</v>
      </c>
      <c r="B39" s="1994" t="s">
        <v>3617</v>
      </c>
      <c r="C39" s="1994" t="s">
        <v>3060</v>
      </c>
      <c r="D39" s="1329">
        <v>42173</v>
      </c>
      <c r="E39" s="1329">
        <v>42221</v>
      </c>
      <c r="F39" s="1212"/>
      <c r="G39" s="1212"/>
    </row>
    <row r="40" spans="1:7" ht="33">
      <c r="A40" s="40">
        <v>5</v>
      </c>
      <c r="B40" s="1994" t="s">
        <v>3618</v>
      </c>
      <c r="C40" s="1994" t="s">
        <v>3060</v>
      </c>
      <c r="D40" s="1329">
        <v>42830</v>
      </c>
      <c r="E40" s="1329">
        <v>42887</v>
      </c>
      <c r="F40" s="1212"/>
      <c r="G40" s="1212"/>
    </row>
    <row r="41" spans="1:7" ht="33">
      <c r="A41" s="40">
        <v>6</v>
      </c>
      <c r="B41" s="1994" t="s">
        <v>3619</v>
      </c>
      <c r="C41" s="1994" t="s">
        <v>3060</v>
      </c>
      <c r="D41" s="1329">
        <v>42116</v>
      </c>
      <c r="E41" s="1329">
        <v>42170</v>
      </c>
      <c r="F41" s="1212"/>
      <c r="G41" s="1212"/>
    </row>
    <row r="42" spans="1:7" ht="66">
      <c r="A42" s="40">
        <v>8</v>
      </c>
      <c r="B42" s="1994" t="s">
        <v>3620</v>
      </c>
      <c r="C42" s="1994" t="s">
        <v>3060</v>
      </c>
      <c r="D42" s="1993" t="s">
        <v>3621</v>
      </c>
      <c r="E42" s="1993" t="s">
        <v>3621</v>
      </c>
      <c r="F42" s="1212"/>
      <c r="G42" s="1212"/>
    </row>
    <row r="43" spans="1:7" ht="54" customHeight="1">
      <c r="A43" s="40">
        <v>10</v>
      </c>
      <c r="B43" s="1994" t="s">
        <v>3215</v>
      </c>
      <c r="C43" s="1994" t="s">
        <v>3060</v>
      </c>
      <c r="D43" s="1329">
        <v>42552</v>
      </c>
      <c r="E43" s="1329">
        <v>42552</v>
      </c>
      <c r="F43" s="1212"/>
      <c r="G43" s="1212"/>
    </row>
    <row r="44" spans="1:7" ht="82.5">
      <c r="A44" s="40">
        <v>12</v>
      </c>
      <c r="B44" s="1994" t="s">
        <v>3622</v>
      </c>
      <c r="C44" s="1994" t="s">
        <v>3060</v>
      </c>
      <c r="D44" s="1329">
        <v>43066</v>
      </c>
      <c r="E44" s="1329">
        <v>43115</v>
      </c>
      <c r="F44" s="1212"/>
      <c r="G44" s="1212"/>
    </row>
    <row r="45" spans="1:7" ht="82.5">
      <c r="A45" s="40">
        <v>14</v>
      </c>
      <c r="B45" s="1994" t="s">
        <v>3624</v>
      </c>
      <c r="C45" s="1994" t="s">
        <v>3060</v>
      </c>
      <c r="D45" s="1329">
        <v>43878</v>
      </c>
      <c r="E45" s="1329">
        <v>43922</v>
      </c>
      <c r="F45" s="1212"/>
      <c r="G45" s="1212"/>
    </row>
    <row r="46" spans="1:7" ht="49.5">
      <c r="A46" s="40">
        <v>16</v>
      </c>
      <c r="B46" s="1994" t="s">
        <v>3623</v>
      </c>
      <c r="C46" s="1994" t="s">
        <v>3061</v>
      </c>
      <c r="D46" s="1329">
        <v>44377</v>
      </c>
      <c r="E46" s="1329">
        <v>44423</v>
      </c>
      <c r="F46" s="1212"/>
      <c r="G46" s="1212"/>
    </row>
    <row r="47" spans="1:7" ht="66">
      <c r="A47" s="40">
        <v>18</v>
      </c>
      <c r="B47" s="1994" t="s">
        <v>3625</v>
      </c>
      <c r="C47" s="1994" t="s">
        <v>3061</v>
      </c>
      <c r="D47" s="1329">
        <v>44433</v>
      </c>
      <c r="E47" s="1329">
        <v>44484</v>
      </c>
      <c r="F47" s="1212"/>
      <c r="G47" s="1212"/>
    </row>
    <row r="48" spans="1:7" ht="82.5">
      <c r="A48" s="40">
        <v>20</v>
      </c>
      <c r="B48" s="2002" t="s">
        <v>3216</v>
      </c>
      <c r="C48" s="1997" t="s">
        <v>3061</v>
      </c>
      <c r="D48" s="1329">
        <v>43024</v>
      </c>
      <c r="E48" s="1329">
        <v>43070</v>
      </c>
      <c r="F48" s="1212"/>
      <c r="G48" s="1212"/>
    </row>
    <row r="49" spans="1:7" ht="49.5">
      <c r="A49" s="40">
        <v>22</v>
      </c>
      <c r="B49" s="2003" t="s">
        <v>2998</v>
      </c>
      <c r="C49" s="1997" t="s">
        <v>3061</v>
      </c>
      <c r="D49" s="1329">
        <v>43780</v>
      </c>
      <c r="E49" s="1329" t="s">
        <v>2999</v>
      </c>
      <c r="F49" s="1212"/>
      <c r="G49" s="1212"/>
    </row>
    <row r="50" spans="1:7">
      <c r="B50" s="2004"/>
      <c r="F50" s="1212"/>
      <c r="G50" s="1212"/>
    </row>
    <row r="51" spans="1:7">
      <c r="F51" s="1212"/>
      <c r="G51" s="1212"/>
    </row>
    <row r="52" spans="1:7">
      <c r="F52" s="1212"/>
      <c r="G52" s="1212"/>
    </row>
    <row r="53" spans="1:7">
      <c r="F53" s="1212"/>
      <c r="G53" s="1212"/>
    </row>
    <row r="54" spans="1:7">
      <c r="F54" s="1212"/>
      <c r="G54" s="1212"/>
    </row>
  </sheetData>
  <mergeCells count="16">
    <mergeCell ref="A26:A31"/>
    <mergeCell ref="D26:D31"/>
    <mergeCell ref="E26:E31"/>
    <mergeCell ref="C26:C31"/>
    <mergeCell ref="E18:E19"/>
    <mergeCell ref="A18:A19"/>
    <mergeCell ref="B18:B19"/>
    <mergeCell ref="D18:D19"/>
    <mergeCell ref="B13:B14"/>
    <mergeCell ref="D13:D14"/>
    <mergeCell ref="E13:E14"/>
    <mergeCell ref="A15:A16"/>
    <mergeCell ref="B15:B16"/>
    <mergeCell ref="D15:D16"/>
    <mergeCell ref="E15:E16"/>
    <mergeCell ref="A13:A14"/>
  </mergeCells>
  <hyperlinks>
    <hyperlink ref="C7" r:id="rId1" location="dieu-107-dieu-kien-khoi-cong-xay-dung-cong-trinh"/>
    <hyperlink ref="C8" r:id="rId2" location="dieu-106-quyen-va-nghia-vu-cua-nguoi-de-nghi-cap-giay-phep-xay-dung" display="Điểm c, khoản 2, Điều 106, Luật Xây dựng số 50/2014/QH13 và khoản 38, Điều 1, Luật số 62/2020/QH14 sửa đổi, bổ sung một số điều của Luật Xây dựng"/>
    <hyperlink ref="C9" r:id="rId3" location="dieu-13-trach-nhiem-cua-nha-thau-thi-cong-xay-dung"/>
    <hyperlink ref="C11" r:id="rId4" location="dieu-13-trach-nhiem-cua-nha-thau-thi-cong-xay-dung"/>
    <hyperlink ref="C12" r:id="rId5" location="dieu-13-trach-nhiem-cua-nha-thau-thi-cong-xay-dung"/>
    <hyperlink ref="C13" r:id="rId6" location="dieu-67-quan-ly-tien-do-thuc-hien-du-an-dau-tu-xay-dung"/>
    <hyperlink ref="C15" r:id="rId7" location="dieu-13-trach-nhiem-cua-nha-thau-thi-cong-xay-dung"/>
    <hyperlink ref="C17" r:id="rId8" location="dieu-107-dieu-kien-khoi-cong-xay-dung-cong-trinh" display="Điểm a khoản 1 Điều 107 Luật Xây dựng số 50"/>
    <hyperlink ref="C18" r:id="rId9" location="dieu-107-dieu-kien-khoi-cong-xay-dung-cong-trinh" display="Điều 107 Luật Xây dựng số 50 được sửa đổi, bổ sung bởi Luật số 62/2020"/>
    <hyperlink ref="C20" r:id="rId10" location="dieu-19-giam-sat-thi-cong-xay-dung-cong-trinh" display="Điểm a khoản 1 Điều 19 Nghị định số 06/2021"/>
    <hyperlink ref="C24" r:id="rId11" display="https://giaxaydung.vn/threads/.101782/"/>
    <hyperlink ref="C25" r:id="rId12"/>
    <hyperlink ref="C26" r:id="rId13" display="https://giaxaydung.vn/threads/.101777/"/>
    <hyperlink ref="C32" r:id="rId14"/>
    <hyperlink ref="C33" r:id="rId15"/>
    <hyperlink ref="B36" r:id="rId16"/>
    <hyperlink ref="B38" r:id="rId17"/>
    <hyperlink ref="B39" r:id="rId18" display="Nghị định số 59/2015/NĐ-CP ngày 18/6/2015 của Chính phủ Về quản lý dự án đầu tư xây dựng"/>
    <hyperlink ref="B40" r:id="rId19"/>
    <hyperlink ref="B49" r:id="rId20"/>
    <hyperlink ref="C34" r:id="rId21" location="phu-luc-iia-nhat-ky-thi-cong-xay-dung-cong-trinh"/>
    <hyperlink ref="B46" r:id="rId22" location="dieu-1-pham-vi-dieu-chinh-va-doi-tuong-ap-dung"/>
    <hyperlink ref="B44" r:id="rId23"/>
    <hyperlink ref="B37" r:id="rId24"/>
    <hyperlink ref="B35" r:id="rId25"/>
    <hyperlink ref="C5" r:id="rId26"/>
    <hyperlink ref="C10" r:id="rId27" location="dieu-13-trach-nhiem-cua-nha-thau-thi-cong-xay-dung"/>
    <hyperlink ref="C14" r:id="rId28" location="dieu-18-quan-ly-tien-do-thi-cong-xay-dung"/>
    <hyperlink ref="C16" r:id="rId29" location="phu-luc-iia-nhat-ky-thi-cong-xay-dung-cong-trinh"/>
    <hyperlink ref="C19" r:id="rId30" location="dieu-14-trach-nhiem-cua-chu-dau-tu"/>
    <hyperlink ref="C21" r:id="rId31" location="dieu-19-giam-sat-thi-cong-xay-dung-cong-trinh" display="Điểm a khoản 1 Điều 19 Nghị định số 06/2021"/>
    <hyperlink ref="C36" r:id="rId32"/>
    <hyperlink ref="C37" r:id="rId33"/>
    <hyperlink ref="C38" r:id="rId34"/>
    <hyperlink ref="C39" r:id="rId35"/>
    <hyperlink ref="C40" r:id="rId36"/>
    <hyperlink ref="B41" r:id="rId37" display="Nghị định số 50/2021/NĐ-CP ngày 01/4/2021 hợp nhất Nghị định số 37/2015/NĐ-CP ngày 22/04/2015 của Chính phủ quy định chi tiết về hợp đồng xây dựng"/>
    <hyperlink ref="C41" r:id="rId38"/>
    <hyperlink ref="B42" r:id="rId39"/>
    <hyperlink ref="C42" r:id="rId40"/>
    <hyperlink ref="B45" r:id="rId41" display="Nghị định số 21/2020/NĐ-CP ngày 17/02/2020 của Chính phủ Sửa đổi, bổ sung một số điều của Nghị định số 139/2017/NĐ-CP ngày 27 tháng 11 năm 2017 của Chính phủ quy định xử phạt vi phạm hành chính trong hoạt động đầu tư xây dựng; khai thác, chế biến, kinh do"/>
    <hyperlink ref="C45" r:id="rId42"/>
    <hyperlink ref="C44" r:id="rId43"/>
    <hyperlink ref="C46" r:id="rId44" location="dieu-1-pham-vi-dieu-chinh-va-doi-tuong-ap-dung"/>
    <hyperlink ref="B47" r:id="rId45" display="Thông tư số 10/2021/TT-BXD ngày 25/08/2021 của Bộ Xây dựng hướng dẫn một số điều và biện pháp thi hành Nghị định số 06/2021/NĐ-CP ngày 26 tháng 01 năm 2021 và Nghị định số 44/2016/NĐ-CP ngày 15 tháng 5 năm 2016 của Chính phủ"/>
    <hyperlink ref="C47" r:id="rId46"/>
    <hyperlink ref="B7" r:id="rId47"/>
    <hyperlink ref="B43" r:id="rId48"/>
    <hyperlink ref="C43" r:id="rId49"/>
  </hyperlinks>
  <pageMargins left="0.7" right="0.37" top="0.75" bottom="0.75" header="0.3" footer="0.3"/>
  <pageSetup scale="89" fitToHeight="0" orientation="landscape" horizontalDpi="300" verticalDpi="0" r:id="rId5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rgb="FFFFFF66"/>
    <pageSetUpPr fitToPage="1"/>
  </sheetPr>
  <dimension ref="A1:P70"/>
  <sheetViews>
    <sheetView showZeros="0" zoomScale="85" zoomScaleNormal="85" zoomScaleSheetLayoutView="100" workbookViewId="0">
      <selection activeCell="C7" sqref="C7"/>
    </sheetView>
  </sheetViews>
  <sheetFormatPr defaultColWidth="8.88671875" defaultRowHeight="16.5"/>
  <cols>
    <col min="1" max="1" width="8.33203125" style="18" bestFit="1" customWidth="1"/>
    <col min="2" max="2" width="8.6640625" style="18" bestFit="1" customWidth="1"/>
    <col min="3" max="3" width="50.6640625" style="18" customWidth="1"/>
    <col min="4" max="4" width="16.6640625" style="693" bestFit="1" customWidth="1"/>
    <col min="5" max="5" width="9.109375" style="18" bestFit="1" customWidth="1"/>
    <col min="6" max="6" width="10.33203125" style="1189" customWidth="1"/>
    <col min="7" max="7" width="9.33203125" style="1189" customWidth="1"/>
    <col min="8" max="8" width="10.44140625" style="1189" bestFit="1" customWidth="1"/>
    <col min="9" max="9" width="12.44140625" style="1189" hidden="1" customWidth="1"/>
    <col min="10" max="10" width="12.6640625" style="1189" hidden="1" customWidth="1"/>
    <col min="11" max="11" width="10" style="18" bestFit="1" customWidth="1"/>
    <col min="12" max="12" width="12.6640625" style="18" bestFit="1" customWidth="1"/>
    <col min="13" max="13" width="17.44140625" style="18" bestFit="1" customWidth="1"/>
    <col min="14" max="14" width="10.88671875" style="18" bestFit="1" customWidth="1"/>
    <col min="15" max="15" width="9.33203125" style="18" bestFit="1" customWidth="1"/>
    <col min="16" max="16" width="10.6640625" style="18" customWidth="1"/>
    <col min="17" max="16384" width="8.88671875" style="18"/>
  </cols>
  <sheetData>
    <row r="1" spans="1:16" ht="30" customHeight="1">
      <c r="A1" s="842" t="s">
        <v>87</v>
      </c>
      <c r="B1" s="1380"/>
      <c r="C1" s="1380"/>
      <c r="D1" s="1381"/>
      <c r="E1" s="1382"/>
      <c r="F1" s="1381"/>
      <c r="G1" s="1381"/>
      <c r="H1" s="1381"/>
      <c r="I1" s="1381"/>
      <c r="J1" s="1381"/>
      <c r="K1" s="1382"/>
      <c r="L1" s="1383"/>
      <c r="M1" s="1383"/>
      <c r="N1" s="1383"/>
      <c r="O1" s="1383"/>
    </row>
    <row r="2" spans="1:16" s="615" customFormat="1" ht="21.95" customHeight="1">
      <c r="A2" s="1230" t="str">
        <f>"CÔNG TRÌNH: "&amp;TTIN_CTRINH</f>
        <v>CÔNG TRÌNH: Đường cứu hộ cứu nạn từ Nguyệt Áng - Nam Long đi Trường Xuân</v>
      </c>
      <c r="B2" s="1384"/>
      <c r="C2" s="1380"/>
      <c r="D2" s="1381"/>
      <c r="E2" s="1382"/>
      <c r="F2" s="1381"/>
      <c r="G2" s="1381"/>
      <c r="H2" s="1381"/>
      <c r="I2" s="1381"/>
      <c r="J2" s="1381"/>
      <c r="K2" s="1382"/>
      <c r="L2" s="1383"/>
      <c r="M2" s="1383"/>
      <c r="N2" s="1383"/>
      <c r="O2" s="1383"/>
    </row>
    <row r="3" spans="1:16" s="615" customFormat="1" ht="21.95" customHeight="1">
      <c r="A3" s="529" t="str">
        <f>"GÓI THẦU: "&amp;TTIN_GTHAU</f>
        <v>GÓI THẦU: Xây lắp (bao gồm chí phí xây dựng + chi phí dự phòng + chi phí đảm bảo giao thông)</v>
      </c>
      <c r="B3" s="1384"/>
      <c r="C3" s="1380"/>
      <c r="D3" s="1381"/>
      <c r="E3" s="1382"/>
      <c r="F3" s="1381"/>
      <c r="G3" s="1381"/>
      <c r="H3" s="1381"/>
      <c r="I3" s="1381"/>
      <c r="J3" s="1381"/>
      <c r="K3" s="1382"/>
      <c r="L3" s="1383"/>
      <c r="M3" s="1383"/>
      <c r="N3" s="1383"/>
      <c r="O3" s="1383"/>
    </row>
    <row r="4" spans="1:16" s="615" customFormat="1" ht="21.95" customHeight="1">
      <c r="A4" s="529"/>
      <c r="B4" s="1384"/>
      <c r="C4" s="1380"/>
      <c r="D4" s="1381"/>
      <c r="E4" s="1382"/>
      <c r="F4" s="1381"/>
      <c r="G4" s="1381"/>
      <c r="H4" s="1381"/>
      <c r="I4" s="1381"/>
      <c r="J4" s="1381"/>
      <c r="K4" s="1382"/>
      <c r="L4" s="1383"/>
      <c r="M4" s="1383"/>
      <c r="N4" s="1383"/>
      <c r="O4" s="1383"/>
    </row>
    <row r="5" spans="1:16" s="353" customFormat="1" ht="36" customHeight="1">
      <c r="A5" s="1229" t="s">
        <v>88</v>
      </c>
      <c r="B5" s="1385" t="s">
        <v>625</v>
      </c>
      <c r="C5" s="1214" t="s">
        <v>73</v>
      </c>
      <c r="D5" s="1216" t="s">
        <v>3032</v>
      </c>
      <c r="E5" s="1229" t="s">
        <v>99</v>
      </c>
      <c r="F5" s="1216" t="s">
        <v>936</v>
      </c>
      <c r="G5" s="1216" t="s">
        <v>934</v>
      </c>
      <c r="H5" s="1216" t="s">
        <v>937</v>
      </c>
      <c r="I5" s="1216" t="s">
        <v>3520</v>
      </c>
      <c r="J5" s="1216" t="s">
        <v>3033</v>
      </c>
      <c r="K5" s="1385" t="s">
        <v>3034</v>
      </c>
      <c r="L5" s="1385" t="s">
        <v>3035</v>
      </c>
      <c r="M5" s="1386" t="s">
        <v>3036</v>
      </c>
      <c r="N5" s="1386" t="s">
        <v>3037</v>
      </c>
      <c r="O5" s="1385" t="s">
        <v>3038</v>
      </c>
    </row>
    <row r="6" spans="1:16" ht="20.100000000000001" customHeight="1">
      <c r="A6" s="14" t="s">
        <v>89</v>
      </c>
      <c r="B6" s="14" t="s">
        <v>90</v>
      </c>
      <c r="C6" s="14" t="s">
        <v>74</v>
      </c>
      <c r="D6" s="14" t="s">
        <v>75</v>
      </c>
      <c r="E6" s="14" t="s">
        <v>76</v>
      </c>
      <c r="F6" s="14" t="s">
        <v>77</v>
      </c>
      <c r="G6" s="14" t="s">
        <v>78</v>
      </c>
      <c r="H6" s="14" t="s">
        <v>79</v>
      </c>
      <c r="I6" s="14" t="s">
        <v>80</v>
      </c>
      <c r="J6" s="14" t="s">
        <v>81</v>
      </c>
      <c r="K6" s="14" t="s">
        <v>82</v>
      </c>
      <c r="L6" s="14" t="s">
        <v>83</v>
      </c>
      <c r="M6" s="14" t="s">
        <v>135</v>
      </c>
      <c r="N6" s="14" t="s">
        <v>136</v>
      </c>
      <c r="O6" s="14" t="s">
        <v>137</v>
      </c>
      <c r="P6" s="19"/>
    </row>
    <row r="7" spans="1:16" ht="20.100000000000001" customHeight="1">
      <c r="A7" s="11" t="s">
        <v>91</v>
      </c>
      <c r="B7" s="12"/>
      <c r="C7" s="20" t="s">
        <v>84</v>
      </c>
      <c r="D7" s="21"/>
      <c r="E7" s="22"/>
      <c r="F7" s="1187"/>
      <c r="G7" s="1187"/>
      <c r="H7" s="1187"/>
      <c r="I7" s="1187"/>
      <c r="J7" s="1187"/>
      <c r="K7" s="22"/>
      <c r="L7" s="23"/>
      <c r="M7" s="24"/>
      <c r="N7" s="25"/>
      <c r="O7" s="10"/>
    </row>
    <row r="8" spans="1:16">
      <c r="A8" s="2268"/>
      <c r="B8" s="2269" t="s">
        <v>139</v>
      </c>
      <c r="C8" s="2270" t="s">
        <v>2929</v>
      </c>
      <c r="D8" s="2271"/>
      <c r="E8" s="2268" t="s">
        <v>140</v>
      </c>
      <c r="F8" s="2272"/>
      <c r="G8" s="2272"/>
      <c r="H8" s="2272"/>
      <c r="I8" s="2272"/>
      <c r="J8" s="2272"/>
      <c r="K8" s="2268"/>
      <c r="L8" s="2273"/>
      <c r="M8" s="2274"/>
      <c r="N8" s="2275"/>
      <c r="O8" s="2276"/>
    </row>
    <row r="9" spans="1:16">
      <c r="A9" s="11"/>
      <c r="B9" s="12" t="s">
        <v>141</v>
      </c>
      <c r="C9" s="20" t="s">
        <v>2930</v>
      </c>
      <c r="D9" s="2262"/>
      <c r="E9" s="11" t="s">
        <v>142</v>
      </c>
      <c r="F9" s="2263"/>
      <c r="G9" s="2263"/>
      <c r="H9" s="2263"/>
      <c r="I9" s="2263"/>
      <c r="J9" s="2263"/>
      <c r="K9" s="11"/>
      <c r="L9" s="2264"/>
      <c r="M9" s="2265"/>
      <c r="N9" s="2266"/>
      <c r="O9" s="2267"/>
    </row>
    <row r="10" spans="1:16">
      <c r="A10" s="2119">
        <v>1</v>
      </c>
      <c r="B10" s="2277" t="s">
        <v>1334</v>
      </c>
      <c r="C10" s="2278" t="s">
        <v>1336</v>
      </c>
      <c r="D10" s="21">
        <f>'Danh muc NT vat lieu'!J11</f>
        <v>44322</v>
      </c>
      <c r="E10" s="2119" t="s">
        <v>1335</v>
      </c>
      <c r="F10" s="1187">
        <f>'Danh muc NT vat lieu'!L11</f>
        <v>44324</v>
      </c>
      <c r="G10" s="1187"/>
      <c r="H10" s="1187"/>
      <c r="I10" s="2279" t="s">
        <v>4304</v>
      </c>
      <c r="J10" s="2279" t="s">
        <v>4304</v>
      </c>
      <c r="K10" s="2119">
        <v>1</v>
      </c>
      <c r="L10" s="23"/>
      <c r="M10" s="24"/>
      <c r="N10" s="25"/>
      <c r="O10" s="10"/>
    </row>
    <row r="11" spans="1:16" ht="20.100000000000001" customHeight="1">
      <c r="A11" s="2119"/>
      <c r="B11" s="2277" t="s">
        <v>308</v>
      </c>
      <c r="C11" s="2278" t="s">
        <v>4305</v>
      </c>
      <c r="D11" s="21"/>
      <c r="E11" s="2119"/>
      <c r="F11" s="1187">
        <f>'Danh muc NT vat lieu'!L12</f>
        <v>0</v>
      </c>
      <c r="G11" s="1187"/>
      <c r="H11" s="1187"/>
      <c r="I11" s="2279"/>
      <c r="J11" s="2279"/>
      <c r="K11" s="2119"/>
      <c r="L11" s="23"/>
      <c r="M11" s="24"/>
      <c r="N11" s="25"/>
      <c r="O11" s="10"/>
    </row>
    <row r="12" spans="1:16" ht="20.100000000000001" customHeight="1">
      <c r="A12" s="2119"/>
      <c r="B12" s="2277" t="s">
        <v>4282</v>
      </c>
      <c r="C12" s="2278" t="s">
        <v>4283</v>
      </c>
      <c r="D12" s="21"/>
      <c r="E12" s="2119"/>
      <c r="F12" s="1187">
        <f>'Danh muc NT vat lieu'!S11</f>
        <v>44334</v>
      </c>
      <c r="G12" s="1187"/>
      <c r="H12" s="1187"/>
      <c r="I12" s="2279"/>
      <c r="J12" s="2279"/>
      <c r="K12" s="2119"/>
      <c r="L12" s="23"/>
      <c r="M12" s="24"/>
      <c r="N12" s="25"/>
      <c r="O12" s="10"/>
    </row>
    <row r="13" spans="1:16" ht="20.100000000000001" customHeight="1">
      <c r="A13" s="2119"/>
      <c r="B13" s="2277" t="s">
        <v>4284</v>
      </c>
      <c r="C13" s="2278" t="s">
        <v>4285</v>
      </c>
      <c r="D13" s="21"/>
      <c r="E13" s="2119"/>
      <c r="F13" s="1187">
        <f>'Danh muc NT vat lieu'!U11</f>
        <v>44334</v>
      </c>
      <c r="G13" s="1187"/>
      <c r="H13" s="1187"/>
      <c r="I13" s="2279"/>
      <c r="J13" s="2279"/>
      <c r="K13" s="2119"/>
      <c r="L13" s="23"/>
      <c r="M13" s="24"/>
      <c r="N13" s="25"/>
      <c r="O13" s="10"/>
    </row>
    <row r="14" spans="1:16" ht="20.100000000000001" customHeight="1">
      <c r="A14" s="11"/>
      <c r="B14" s="12"/>
      <c r="C14" s="20"/>
      <c r="D14" s="21"/>
      <c r="E14" s="2119"/>
      <c r="F14" s="1187"/>
      <c r="G14" s="1187"/>
      <c r="H14" s="1187"/>
      <c r="I14" s="1187"/>
      <c r="J14" s="1187"/>
      <c r="K14" s="2119"/>
      <c r="L14" s="23"/>
      <c r="M14" s="24"/>
      <c r="N14" s="25"/>
      <c r="O14" s="10"/>
    </row>
    <row r="15" spans="1:16" ht="39.950000000000003" customHeight="1">
      <c r="A15" s="11" t="s">
        <v>92</v>
      </c>
      <c r="B15" s="12"/>
      <c r="C15" s="20" t="s">
        <v>85</v>
      </c>
      <c r="D15" s="21"/>
      <c r="E15" s="22"/>
      <c r="F15" s="1187"/>
      <c r="G15" s="1187"/>
      <c r="H15" s="1187"/>
      <c r="I15" s="1187"/>
      <c r="J15" s="1187"/>
      <c r="K15" s="22"/>
      <c r="L15" s="23"/>
      <c r="M15" s="24"/>
      <c r="N15" s="25"/>
      <c r="O15" s="10"/>
    </row>
    <row r="16" spans="1:16">
      <c r="A16" s="2268"/>
      <c r="B16" s="2269" t="s">
        <v>139</v>
      </c>
      <c r="C16" s="2270" t="s">
        <v>4158</v>
      </c>
      <c r="D16" s="2271"/>
      <c r="E16" s="2268" t="s">
        <v>140</v>
      </c>
      <c r="F16" s="2272"/>
      <c r="G16" s="2272"/>
      <c r="H16" s="2272"/>
      <c r="I16" s="2272"/>
      <c r="J16" s="2272"/>
      <c r="K16" s="2268"/>
      <c r="L16" s="2273"/>
      <c r="M16" s="2274"/>
      <c r="N16" s="2275"/>
      <c r="O16" s="2276"/>
    </row>
    <row r="17" spans="1:15">
      <c r="A17" s="11"/>
      <c r="B17" s="12" t="s">
        <v>141</v>
      </c>
      <c r="C17" s="20" t="s">
        <v>4159</v>
      </c>
      <c r="D17" s="2262"/>
      <c r="E17" s="11" t="s">
        <v>142</v>
      </c>
      <c r="F17" s="2263"/>
      <c r="G17" s="2263"/>
      <c r="H17" s="2263"/>
      <c r="I17" s="2263"/>
      <c r="J17" s="2263"/>
      <c r="K17" s="11"/>
      <c r="L17" s="2264"/>
      <c r="M17" s="2265"/>
      <c r="N17" s="2266"/>
      <c r="O17" s="2267"/>
    </row>
    <row r="18" spans="1:15" ht="33">
      <c r="A18" s="2119">
        <v>1</v>
      </c>
      <c r="B18" s="2277" t="s">
        <v>4165</v>
      </c>
      <c r="C18" s="2278" t="s">
        <v>4160</v>
      </c>
      <c r="D18" s="21" t="str">
        <f>'Danh muc NT cong viec'!L11</f>
        <v>Tuyến số 01</v>
      </c>
      <c r="E18" s="2119">
        <v>1</v>
      </c>
      <c r="F18" s="1187">
        <f>'Danh muc NT cong viec'!AA11</f>
        <v>0</v>
      </c>
      <c r="G18" s="2279" t="s">
        <v>4288</v>
      </c>
      <c r="H18" s="2279" t="s">
        <v>4289</v>
      </c>
      <c r="I18" s="2279" t="s">
        <v>4163</v>
      </c>
      <c r="J18" s="2279" t="s">
        <v>4164</v>
      </c>
      <c r="K18" s="2119">
        <v>1</v>
      </c>
      <c r="L18" s="23"/>
      <c r="M18" s="24"/>
      <c r="N18" s="25"/>
      <c r="O18" s="10"/>
    </row>
    <row r="19" spans="1:15">
      <c r="A19" s="2119"/>
      <c r="B19" s="2277" t="s">
        <v>4282</v>
      </c>
      <c r="C19" s="2278" t="s">
        <v>4283</v>
      </c>
      <c r="D19" s="21"/>
      <c r="E19" s="2119"/>
      <c r="F19" s="1187" t="str">
        <f>'Danh muc NT cong viec'!AH11</f>
        <v>08h00</v>
      </c>
      <c r="G19" s="2279"/>
      <c r="H19" s="2279"/>
      <c r="I19" s="2279"/>
      <c r="J19" s="2279"/>
      <c r="K19" s="2119"/>
      <c r="L19" s="23"/>
      <c r="M19" s="24"/>
      <c r="N19" s="25"/>
      <c r="O19" s="10"/>
    </row>
    <row r="20" spans="1:15">
      <c r="A20" s="2119"/>
      <c r="B20" s="2277" t="s">
        <v>4284</v>
      </c>
      <c r="C20" s="2278" t="s">
        <v>4285</v>
      </c>
      <c r="D20" s="21"/>
      <c r="E20" s="2119"/>
      <c r="F20" s="2280" t="str">
        <f>'Danh muc NT cong viec'!AJ11</f>
        <v>08h00-08h30</v>
      </c>
      <c r="G20" s="2279"/>
      <c r="H20" s="2279"/>
      <c r="I20" s="2279"/>
      <c r="J20" s="2279"/>
      <c r="K20" s="2119"/>
      <c r="L20" s="23"/>
      <c r="M20" s="24"/>
      <c r="N20" s="25"/>
      <c r="O20" s="10"/>
    </row>
    <row r="21" spans="1:15" ht="33">
      <c r="A21" s="2119">
        <v>2</v>
      </c>
      <c r="B21" s="2277" t="s">
        <v>4258</v>
      </c>
      <c r="C21" s="2278" t="s">
        <v>4166</v>
      </c>
      <c r="D21" s="21" t="str">
        <f>'Danh muc NT cong viec'!L12</f>
        <v>Tuyến số 01</v>
      </c>
      <c r="E21" s="2119">
        <v>2</v>
      </c>
      <c r="F21" s="1187">
        <f>'Danh muc NT cong viec'!AA12</f>
        <v>0</v>
      </c>
      <c r="G21" s="2279" t="s">
        <v>4290</v>
      </c>
      <c r="H21" s="2279" t="s">
        <v>4291</v>
      </c>
      <c r="I21" s="2279" t="s">
        <v>4163</v>
      </c>
      <c r="J21" s="2279" t="s">
        <v>4164</v>
      </c>
      <c r="K21" s="2119">
        <v>2</v>
      </c>
      <c r="L21" s="23"/>
      <c r="M21" s="24"/>
      <c r="N21" s="25"/>
      <c r="O21" s="10"/>
    </row>
    <row r="22" spans="1:15">
      <c r="A22" s="2119"/>
      <c r="B22" s="2277" t="s">
        <v>4282</v>
      </c>
      <c r="C22" s="2278" t="s">
        <v>4283</v>
      </c>
      <c r="D22" s="21"/>
      <c r="E22" s="2119"/>
      <c r="F22" s="1187" t="str">
        <f>'Danh muc NT cong viec'!AH12</f>
        <v>08h00</v>
      </c>
      <c r="G22" s="2279"/>
      <c r="H22" s="2279"/>
      <c r="I22" s="2279"/>
      <c r="J22" s="2279"/>
      <c r="K22" s="2119"/>
      <c r="L22" s="23"/>
      <c r="M22" s="24"/>
      <c r="N22" s="25"/>
      <c r="O22" s="10"/>
    </row>
    <row r="23" spans="1:15">
      <c r="A23" s="2119"/>
      <c r="B23" s="2277" t="s">
        <v>4284</v>
      </c>
      <c r="C23" s="2278" t="s">
        <v>4285</v>
      </c>
      <c r="D23" s="21"/>
      <c r="E23" s="2119"/>
      <c r="F23" s="2280" t="str">
        <f>'Danh muc NT cong viec'!AJ12</f>
        <v>08h00-08h30</v>
      </c>
      <c r="G23" s="2279"/>
      <c r="H23" s="2279"/>
      <c r="I23" s="2279"/>
      <c r="J23" s="2279"/>
      <c r="K23" s="2119"/>
      <c r="L23" s="23"/>
      <c r="M23" s="24"/>
      <c r="N23" s="25"/>
      <c r="O23" s="10"/>
    </row>
    <row r="24" spans="1:15" ht="33">
      <c r="A24" s="2119">
        <v>3</v>
      </c>
      <c r="B24" s="2277" t="s">
        <v>4168</v>
      </c>
      <c r="C24" s="2278" t="s">
        <v>4169</v>
      </c>
      <c r="D24" s="21" t="str">
        <f>'Danh muc NT cong viec'!L13</f>
        <v>Tuyến số 01</v>
      </c>
      <c r="E24" s="2119">
        <v>3</v>
      </c>
      <c r="F24" s="1187">
        <f>'Danh muc NT cong viec'!AA13</f>
        <v>0</v>
      </c>
      <c r="G24" s="2279" t="s">
        <v>4292</v>
      </c>
      <c r="H24" s="2279" t="s">
        <v>4293</v>
      </c>
      <c r="I24" s="2279" t="s">
        <v>4163</v>
      </c>
      <c r="J24" s="2279" t="s">
        <v>4164</v>
      </c>
      <c r="K24" s="2119">
        <v>3</v>
      </c>
      <c r="L24" s="23"/>
      <c r="M24" s="24"/>
      <c r="N24" s="25"/>
      <c r="O24" s="10"/>
    </row>
    <row r="25" spans="1:15">
      <c r="A25" s="2119"/>
      <c r="B25" s="2277" t="s">
        <v>4282</v>
      </c>
      <c r="C25" s="2278" t="s">
        <v>4283</v>
      </c>
      <c r="D25" s="21"/>
      <c r="E25" s="2119"/>
      <c r="F25" s="1187" t="str">
        <f>'Danh muc NT cong viec'!AH13</f>
        <v>08h00</v>
      </c>
      <c r="G25" s="2279"/>
      <c r="H25" s="2279"/>
      <c r="I25" s="2279"/>
      <c r="J25" s="2279"/>
      <c r="K25" s="2119"/>
      <c r="L25" s="23"/>
      <c r="M25" s="24"/>
      <c r="N25" s="25"/>
      <c r="O25" s="10"/>
    </row>
    <row r="26" spans="1:15">
      <c r="A26" s="2119"/>
      <c r="B26" s="2277" t="s">
        <v>4284</v>
      </c>
      <c r="C26" s="2278" t="s">
        <v>4285</v>
      </c>
      <c r="D26" s="21"/>
      <c r="E26" s="2119"/>
      <c r="F26" s="2280" t="str">
        <f>'Danh muc NT cong viec'!AJ13</f>
        <v>08h00-08h30</v>
      </c>
      <c r="G26" s="2279"/>
      <c r="H26" s="2279"/>
      <c r="I26" s="2279"/>
      <c r="J26" s="2279"/>
      <c r="K26" s="2119"/>
      <c r="L26" s="23"/>
      <c r="M26" s="24"/>
      <c r="N26" s="25"/>
      <c r="O26" s="10"/>
    </row>
    <row r="27" spans="1:15" ht="39.950000000000003" customHeight="1">
      <c r="A27" s="2119">
        <v>4</v>
      </c>
      <c r="B27" s="2277" t="s">
        <v>4259</v>
      </c>
      <c r="C27" s="2278" t="s">
        <v>4172</v>
      </c>
      <c r="D27" s="21" t="str">
        <f>'Danh muc NT cong viec'!L14</f>
        <v>Tuyến số 01</v>
      </c>
      <c r="E27" s="2119">
        <v>4</v>
      </c>
      <c r="F27" s="1187">
        <f>'Danh muc NT cong viec'!AA14</f>
        <v>0</v>
      </c>
      <c r="G27" s="2279" t="s">
        <v>4294</v>
      </c>
      <c r="H27" s="2279" t="s">
        <v>4295</v>
      </c>
      <c r="I27" s="2279" t="s">
        <v>4163</v>
      </c>
      <c r="J27" s="2279" t="s">
        <v>4164</v>
      </c>
      <c r="K27" s="2119">
        <v>4</v>
      </c>
      <c r="L27" s="23"/>
      <c r="M27" s="24"/>
      <c r="N27" s="25"/>
      <c r="O27" s="10"/>
    </row>
    <row r="28" spans="1:15" ht="39.950000000000003" customHeight="1">
      <c r="A28" s="2119"/>
      <c r="B28" s="2277" t="s">
        <v>1367</v>
      </c>
      <c r="C28" s="2278" t="s">
        <v>4174</v>
      </c>
      <c r="D28" s="21"/>
      <c r="E28" s="2119"/>
      <c r="F28" s="1187">
        <f>'Danh muc NT cong viec'!AA15</f>
        <v>45131</v>
      </c>
      <c r="G28" s="2279"/>
      <c r="H28" s="2279"/>
      <c r="I28" s="2279"/>
      <c r="J28" s="2279"/>
      <c r="K28" s="2119"/>
      <c r="L28" s="23"/>
      <c r="M28" s="24"/>
      <c r="N28" s="25"/>
      <c r="O28" s="10"/>
    </row>
    <row r="29" spans="1:15" ht="39.950000000000003" customHeight="1">
      <c r="A29" s="2119"/>
      <c r="B29" s="2277" t="s">
        <v>1367</v>
      </c>
      <c r="C29" s="2278" t="s">
        <v>4175</v>
      </c>
      <c r="D29" s="21"/>
      <c r="E29" s="2119"/>
      <c r="F29" s="1187">
        <f>'Danh muc NT cong viec'!AA16</f>
        <v>45156</v>
      </c>
      <c r="G29" s="2279"/>
      <c r="H29" s="2279"/>
      <c r="I29" s="2279"/>
      <c r="J29" s="2279"/>
      <c r="K29" s="2119"/>
      <c r="L29" s="23"/>
      <c r="M29" s="24"/>
      <c r="N29" s="25"/>
      <c r="O29" s="10"/>
    </row>
    <row r="30" spans="1:15" ht="39.950000000000003" customHeight="1">
      <c r="A30" s="2119"/>
      <c r="B30" s="2277" t="s">
        <v>1367</v>
      </c>
      <c r="C30" s="2278" t="s">
        <v>4176</v>
      </c>
      <c r="D30" s="21"/>
      <c r="E30" s="2119"/>
      <c r="F30" s="1187">
        <f>'Danh muc NT cong viec'!AA17</f>
        <v>45181</v>
      </c>
      <c r="G30" s="2279"/>
      <c r="H30" s="2279"/>
      <c r="I30" s="2279"/>
      <c r="J30" s="2279"/>
      <c r="K30" s="2119"/>
      <c r="L30" s="23"/>
      <c r="M30" s="24"/>
      <c r="N30" s="25"/>
      <c r="O30" s="10"/>
    </row>
    <row r="31" spans="1:15" ht="39.950000000000003" customHeight="1">
      <c r="A31" s="2119"/>
      <c r="B31" s="2277" t="s">
        <v>4282</v>
      </c>
      <c r="C31" s="2278" t="s">
        <v>4283</v>
      </c>
      <c r="D31" s="21"/>
      <c r="E31" s="2119"/>
      <c r="F31" s="1187" t="str">
        <f>'Danh muc NT cong viec'!AH14</f>
        <v>08h00</v>
      </c>
      <c r="G31" s="2279"/>
      <c r="H31" s="2279"/>
      <c r="I31" s="2279"/>
      <c r="J31" s="2279"/>
      <c r="K31" s="2119"/>
      <c r="L31" s="23"/>
      <c r="M31" s="24"/>
      <c r="N31" s="25"/>
      <c r="O31" s="10"/>
    </row>
    <row r="32" spans="1:15" ht="39.950000000000003" customHeight="1">
      <c r="A32" s="2119"/>
      <c r="B32" s="2277" t="s">
        <v>4284</v>
      </c>
      <c r="C32" s="2278" t="s">
        <v>4285</v>
      </c>
      <c r="D32" s="21"/>
      <c r="E32" s="2119"/>
      <c r="F32" s="2280" t="str">
        <f>'Danh muc NT cong viec'!AJ14</f>
        <v>08h00-08h30</v>
      </c>
      <c r="G32" s="2279"/>
      <c r="H32" s="2279"/>
      <c r="I32" s="2279"/>
      <c r="J32" s="2279"/>
      <c r="K32" s="2119"/>
      <c r="L32" s="23"/>
      <c r="M32" s="24"/>
      <c r="N32" s="25"/>
      <c r="O32" s="10"/>
    </row>
    <row r="33" spans="1:15" ht="39.950000000000003" customHeight="1">
      <c r="A33" s="2119">
        <v>5</v>
      </c>
      <c r="B33" s="2277" t="s">
        <v>4171</v>
      </c>
      <c r="C33" s="2278" t="s">
        <v>4177</v>
      </c>
      <c r="D33" s="21" t="str">
        <f>'Danh muc NT cong viec'!L18</f>
        <v>Tuyến số 01</v>
      </c>
      <c r="E33" s="2119">
        <v>5</v>
      </c>
      <c r="F33" s="1187">
        <f>'Danh muc NT cong viec'!AA18</f>
        <v>0</v>
      </c>
      <c r="G33" s="2279" t="s">
        <v>4296</v>
      </c>
      <c r="H33" s="2279" t="s">
        <v>4297</v>
      </c>
      <c r="I33" s="2279" t="s">
        <v>4163</v>
      </c>
      <c r="J33" s="2279" t="s">
        <v>4164</v>
      </c>
      <c r="K33" s="2119">
        <v>5</v>
      </c>
      <c r="L33" s="23"/>
      <c r="M33" s="24"/>
      <c r="N33" s="25"/>
      <c r="O33" s="10"/>
    </row>
    <row r="34" spans="1:15" ht="39.950000000000003" customHeight="1">
      <c r="A34" s="2119"/>
      <c r="B34" s="2277" t="s">
        <v>1367</v>
      </c>
      <c r="C34" s="2278" t="s">
        <v>4179</v>
      </c>
      <c r="D34" s="21"/>
      <c r="E34" s="2119"/>
      <c r="F34" s="1187">
        <f>'Danh muc NT cong viec'!AA19</f>
        <v>45178</v>
      </c>
      <c r="G34" s="2279"/>
      <c r="H34" s="2279"/>
      <c r="I34" s="2279"/>
      <c r="J34" s="2279"/>
      <c r="K34" s="2119"/>
      <c r="L34" s="23"/>
      <c r="M34" s="24"/>
      <c r="N34" s="25"/>
      <c r="O34" s="10"/>
    </row>
    <row r="35" spans="1:15" ht="39.950000000000003" customHeight="1">
      <c r="A35" s="2119"/>
      <c r="B35" s="2277" t="s">
        <v>1367</v>
      </c>
      <c r="C35" s="2278" t="s">
        <v>4181</v>
      </c>
      <c r="D35" s="21"/>
      <c r="E35" s="2119"/>
      <c r="F35" s="1187">
        <f>'Danh muc NT cong viec'!AA20</f>
        <v>45182</v>
      </c>
      <c r="G35" s="2279"/>
      <c r="H35" s="2279"/>
      <c r="I35" s="2279"/>
      <c r="J35" s="2279"/>
      <c r="K35" s="2119"/>
      <c r="L35" s="23"/>
      <c r="M35" s="24"/>
      <c r="N35" s="25"/>
      <c r="O35" s="10"/>
    </row>
    <row r="36" spans="1:15" ht="39.950000000000003" customHeight="1">
      <c r="A36" s="2119"/>
      <c r="B36" s="2277" t="s">
        <v>4282</v>
      </c>
      <c r="C36" s="2278" t="s">
        <v>4283</v>
      </c>
      <c r="D36" s="21"/>
      <c r="E36" s="2119"/>
      <c r="F36" s="1187" t="str">
        <f>'Danh muc NT cong viec'!AH18</f>
        <v>08h00</v>
      </c>
      <c r="G36" s="2279"/>
      <c r="H36" s="2279"/>
      <c r="I36" s="2279"/>
      <c r="J36" s="2279"/>
      <c r="K36" s="2119"/>
      <c r="L36" s="23"/>
      <c r="M36" s="24"/>
      <c r="N36" s="25"/>
      <c r="O36" s="10"/>
    </row>
    <row r="37" spans="1:15" ht="39.950000000000003" customHeight="1">
      <c r="A37" s="2119"/>
      <c r="B37" s="2277" t="s">
        <v>4284</v>
      </c>
      <c r="C37" s="2278" t="s">
        <v>4285</v>
      </c>
      <c r="D37" s="21"/>
      <c r="E37" s="2119"/>
      <c r="F37" s="2280" t="str">
        <f>'Danh muc NT cong viec'!AJ18</f>
        <v>08h00-08h30</v>
      </c>
      <c r="G37" s="2279"/>
      <c r="H37" s="2279"/>
      <c r="I37" s="2279"/>
      <c r="J37" s="2279"/>
      <c r="K37" s="2119"/>
      <c r="L37" s="23"/>
      <c r="M37" s="24"/>
      <c r="N37" s="25"/>
      <c r="O37" s="10"/>
    </row>
    <row r="38" spans="1:15" ht="39.950000000000003" customHeight="1">
      <c r="A38" s="2119">
        <v>6</v>
      </c>
      <c r="B38" s="2277" t="s">
        <v>4182</v>
      </c>
      <c r="C38" s="2278" t="s">
        <v>4183</v>
      </c>
      <c r="D38" s="21" t="str">
        <f>'Danh muc NT cong viec'!L21</f>
        <v>Tuyến số 01</v>
      </c>
      <c r="E38" s="2119">
        <v>6</v>
      </c>
      <c r="F38" s="1187">
        <f>'Danh muc NT cong viec'!AA21</f>
        <v>0</v>
      </c>
      <c r="G38" s="2279" t="s">
        <v>4298</v>
      </c>
      <c r="H38" s="2279" t="s">
        <v>4299</v>
      </c>
      <c r="I38" s="2279" t="s">
        <v>4163</v>
      </c>
      <c r="J38" s="2279" t="s">
        <v>4164</v>
      </c>
      <c r="K38" s="2119">
        <v>6</v>
      </c>
      <c r="L38" s="23"/>
      <c r="M38" s="24"/>
      <c r="N38" s="25"/>
      <c r="O38" s="10"/>
    </row>
    <row r="39" spans="1:15" ht="39.950000000000003" customHeight="1">
      <c r="A39" s="2119"/>
      <c r="B39" s="2277" t="s">
        <v>1367</v>
      </c>
      <c r="C39" s="2278" t="s">
        <v>4184</v>
      </c>
      <c r="D39" s="21"/>
      <c r="E39" s="2119"/>
      <c r="F39" s="1187">
        <f>'Danh muc NT cong viec'!AA22</f>
        <v>45191</v>
      </c>
      <c r="G39" s="2279"/>
      <c r="H39" s="2279"/>
      <c r="I39" s="2279"/>
      <c r="J39" s="2279"/>
      <c r="K39" s="2119"/>
      <c r="L39" s="23"/>
      <c r="M39" s="24"/>
      <c r="N39" s="25"/>
      <c r="O39" s="10"/>
    </row>
    <row r="40" spans="1:15" ht="39.950000000000003" customHeight="1">
      <c r="A40" s="2119"/>
      <c r="B40" s="2277" t="s">
        <v>1367</v>
      </c>
      <c r="C40" s="2278" t="s">
        <v>4185</v>
      </c>
      <c r="D40" s="21"/>
      <c r="E40" s="2119"/>
      <c r="F40" s="1187">
        <f>'Danh muc NT cong viec'!AA23</f>
        <v>45206</v>
      </c>
      <c r="G40" s="2279"/>
      <c r="H40" s="2279"/>
      <c r="I40" s="2279"/>
      <c r="J40" s="2279"/>
      <c r="K40" s="2119"/>
      <c r="L40" s="23"/>
      <c r="M40" s="24"/>
      <c r="N40" s="25"/>
      <c r="O40" s="10"/>
    </row>
    <row r="41" spans="1:15" ht="39.950000000000003" customHeight="1">
      <c r="A41" s="2119"/>
      <c r="B41" s="2277" t="s">
        <v>4282</v>
      </c>
      <c r="C41" s="2278" t="s">
        <v>4283</v>
      </c>
      <c r="D41" s="21"/>
      <c r="E41" s="2119"/>
      <c r="F41" s="1187" t="str">
        <f>'Danh muc NT cong viec'!AH21</f>
        <v>08h00</v>
      </c>
      <c r="G41" s="2279"/>
      <c r="H41" s="2279"/>
      <c r="I41" s="2279"/>
      <c r="J41" s="2279"/>
      <c r="K41" s="2119"/>
      <c r="L41" s="23"/>
      <c r="M41" s="24"/>
      <c r="N41" s="25"/>
      <c r="O41" s="10"/>
    </row>
    <row r="42" spans="1:15" ht="39.950000000000003" customHeight="1">
      <c r="A42" s="2119"/>
      <c r="B42" s="2277" t="s">
        <v>4284</v>
      </c>
      <c r="C42" s="2278" t="s">
        <v>4285</v>
      </c>
      <c r="D42" s="21"/>
      <c r="E42" s="2119"/>
      <c r="F42" s="2280" t="str">
        <f>'Danh muc NT cong viec'!AJ21</f>
        <v>08h00-08h30</v>
      </c>
      <c r="G42" s="2279"/>
      <c r="H42" s="2279"/>
      <c r="I42" s="2279"/>
      <c r="J42" s="2279"/>
      <c r="K42" s="2119"/>
      <c r="L42" s="23"/>
      <c r="M42" s="24"/>
      <c r="N42" s="25"/>
      <c r="O42" s="10"/>
    </row>
    <row r="43" spans="1:15" ht="39.950000000000003" customHeight="1">
      <c r="A43" s="11"/>
      <c r="B43" s="12" t="s">
        <v>141</v>
      </c>
      <c r="C43" s="20" t="s">
        <v>4262</v>
      </c>
      <c r="D43" s="2262"/>
      <c r="E43" s="11" t="s">
        <v>4270</v>
      </c>
      <c r="F43" s="2263"/>
      <c r="G43" s="2263"/>
      <c r="H43" s="2263"/>
      <c r="I43" s="2263"/>
      <c r="J43" s="2263"/>
      <c r="K43" s="11"/>
      <c r="L43" s="2264"/>
      <c r="M43" s="2265"/>
      <c r="N43" s="2266"/>
      <c r="O43" s="2267"/>
    </row>
    <row r="44" spans="1:15" ht="39.950000000000003" customHeight="1">
      <c r="A44" s="2119">
        <v>7</v>
      </c>
      <c r="B44" s="2277" t="s">
        <v>4271</v>
      </c>
      <c r="C44" s="2278" t="s">
        <v>4263</v>
      </c>
      <c r="D44" s="21" t="str">
        <f>'Danh muc NT cong viec'!L25</f>
        <v>Tuyến số 01</v>
      </c>
      <c r="E44" s="2119">
        <v>7</v>
      </c>
      <c r="F44" s="1187">
        <f>'Danh muc NT cong viec'!AA25</f>
        <v>0</v>
      </c>
      <c r="G44" s="2279" t="s">
        <v>4300</v>
      </c>
      <c r="H44" s="2279" t="s">
        <v>4301</v>
      </c>
      <c r="I44" s="2279" t="s">
        <v>4163</v>
      </c>
      <c r="J44" s="2279" t="s">
        <v>4164</v>
      </c>
      <c r="K44" s="2119">
        <v>7</v>
      </c>
      <c r="L44" s="23"/>
      <c r="M44" s="24"/>
      <c r="N44" s="25"/>
      <c r="O44" s="10"/>
    </row>
    <row r="45" spans="1:15" ht="39.950000000000003" customHeight="1">
      <c r="A45" s="2119"/>
      <c r="B45" s="2277" t="s">
        <v>1367</v>
      </c>
      <c r="C45" s="2278" t="s">
        <v>4265</v>
      </c>
      <c r="D45" s="21"/>
      <c r="E45" s="2119"/>
      <c r="F45" s="1187">
        <f>'Danh muc NT cong viec'!AA26</f>
        <v>45210</v>
      </c>
      <c r="G45" s="2279"/>
      <c r="H45" s="2279"/>
      <c r="I45" s="2279"/>
      <c r="J45" s="2279"/>
      <c r="K45" s="2119"/>
      <c r="L45" s="23"/>
      <c r="M45" s="24"/>
      <c r="N45" s="25"/>
      <c r="O45" s="10"/>
    </row>
    <row r="46" spans="1:15" ht="39.950000000000003" customHeight="1">
      <c r="A46" s="2119"/>
      <c r="B46" s="2277" t="s">
        <v>1367</v>
      </c>
      <c r="C46" s="2278" t="s">
        <v>4266</v>
      </c>
      <c r="D46" s="21"/>
      <c r="E46" s="2119"/>
      <c r="F46" s="1187">
        <f>'Danh muc NT cong viec'!AA27</f>
        <v>45213</v>
      </c>
      <c r="G46" s="2279"/>
      <c r="H46" s="2279"/>
      <c r="I46" s="2279"/>
      <c r="J46" s="2279"/>
      <c r="K46" s="2119"/>
      <c r="L46" s="23"/>
      <c r="M46" s="24"/>
      <c r="N46" s="25"/>
      <c r="O46" s="10"/>
    </row>
    <row r="47" spans="1:15" ht="39.950000000000003" customHeight="1">
      <c r="A47" s="2119"/>
      <c r="B47" s="2277" t="s">
        <v>4282</v>
      </c>
      <c r="C47" s="2278" t="s">
        <v>4283</v>
      </c>
      <c r="D47" s="21"/>
      <c r="E47" s="2119"/>
      <c r="F47" s="1187" t="str">
        <f>'Danh muc NT cong viec'!AH25</f>
        <v>08h00</v>
      </c>
      <c r="G47" s="2279"/>
      <c r="H47" s="2279"/>
      <c r="I47" s="2279"/>
      <c r="J47" s="2279"/>
      <c r="K47" s="2119"/>
      <c r="L47" s="23"/>
      <c r="M47" s="24"/>
      <c r="N47" s="25"/>
      <c r="O47" s="10"/>
    </row>
    <row r="48" spans="1:15" ht="39.950000000000003" customHeight="1">
      <c r="A48" s="2119"/>
      <c r="B48" s="2277" t="s">
        <v>4284</v>
      </c>
      <c r="C48" s="2278" t="s">
        <v>4285</v>
      </c>
      <c r="D48" s="21"/>
      <c r="E48" s="2119"/>
      <c r="F48" s="2280" t="str">
        <f>'Danh muc NT cong viec'!AJ25</f>
        <v>08h00-08h30</v>
      </c>
      <c r="G48" s="2279"/>
      <c r="H48" s="2279"/>
      <c r="I48" s="2279"/>
      <c r="J48" s="2279"/>
      <c r="K48" s="2119"/>
      <c r="L48" s="23"/>
      <c r="M48" s="24"/>
      <c r="N48" s="25"/>
      <c r="O48" s="10"/>
    </row>
    <row r="49" spans="1:15" ht="39.950000000000003" customHeight="1">
      <c r="A49" s="2119">
        <v>8</v>
      </c>
      <c r="B49" s="2277" t="s">
        <v>4272</v>
      </c>
      <c r="C49" s="2278" t="s">
        <v>4267</v>
      </c>
      <c r="D49" s="21" t="str">
        <f>'Danh muc NT cong viec'!L28</f>
        <v>Tuyến số 01</v>
      </c>
      <c r="E49" s="2119">
        <v>8</v>
      </c>
      <c r="F49" s="1187">
        <f>'Danh muc NT cong viec'!AA28</f>
        <v>0</v>
      </c>
      <c r="G49" s="2279" t="s">
        <v>4302</v>
      </c>
      <c r="H49" s="2279" t="s">
        <v>4303</v>
      </c>
      <c r="I49" s="2279" t="s">
        <v>4163</v>
      </c>
      <c r="J49" s="2279" t="s">
        <v>4164</v>
      </c>
      <c r="K49" s="2119">
        <v>8</v>
      </c>
      <c r="L49" s="23"/>
      <c r="M49" s="24"/>
      <c r="N49" s="25"/>
      <c r="O49" s="10"/>
    </row>
    <row r="50" spans="1:15" ht="39.950000000000003" customHeight="1">
      <c r="A50" s="2119"/>
      <c r="B50" s="2277" t="s">
        <v>308</v>
      </c>
      <c r="C50" s="2278" t="s">
        <v>4268</v>
      </c>
      <c r="D50" s="21"/>
      <c r="E50" s="2119"/>
      <c r="F50" s="1187">
        <f>'Danh muc NT cong viec'!AA29</f>
        <v>45212</v>
      </c>
      <c r="G50" s="2279"/>
      <c r="H50" s="2279"/>
      <c r="I50" s="2279"/>
      <c r="J50" s="2279"/>
      <c r="K50" s="2119"/>
      <c r="L50" s="23"/>
      <c r="M50" s="24"/>
      <c r="N50" s="25"/>
      <c r="O50" s="10"/>
    </row>
    <row r="51" spans="1:15" ht="39.950000000000003" customHeight="1">
      <c r="A51" s="2119"/>
      <c r="B51" s="2277" t="s">
        <v>308</v>
      </c>
      <c r="C51" s="2278" t="s">
        <v>4269</v>
      </c>
      <c r="D51" s="21"/>
      <c r="E51" s="2119"/>
      <c r="F51" s="1187">
        <f>'Danh muc NT cong viec'!AA30</f>
        <v>45214</v>
      </c>
      <c r="G51" s="2279"/>
      <c r="H51" s="2279"/>
      <c r="I51" s="2279"/>
      <c r="J51" s="2279"/>
      <c r="K51" s="2119"/>
      <c r="L51" s="23"/>
      <c r="M51" s="24"/>
      <c r="N51" s="25"/>
      <c r="O51" s="10"/>
    </row>
    <row r="52" spans="1:15" ht="39.950000000000003" customHeight="1">
      <c r="A52" s="2119"/>
      <c r="B52" s="2277" t="s">
        <v>4282</v>
      </c>
      <c r="C52" s="2278" t="s">
        <v>4283</v>
      </c>
      <c r="D52" s="21"/>
      <c r="E52" s="2119"/>
      <c r="F52" s="1187" t="str">
        <f>'Danh muc NT cong viec'!AH28</f>
        <v>08h00</v>
      </c>
      <c r="G52" s="2279"/>
      <c r="H52" s="2279"/>
      <c r="I52" s="2279"/>
      <c r="J52" s="2279"/>
      <c r="K52" s="2119"/>
      <c r="L52" s="23"/>
      <c r="M52" s="24"/>
      <c r="N52" s="25"/>
      <c r="O52" s="10"/>
    </row>
    <row r="53" spans="1:15" ht="39.950000000000003" customHeight="1">
      <c r="A53" s="2119"/>
      <c r="B53" s="2277" t="s">
        <v>4284</v>
      </c>
      <c r="C53" s="2278" t="s">
        <v>4285</v>
      </c>
      <c r="D53" s="21"/>
      <c r="E53" s="2119"/>
      <c r="F53" s="2280" t="str">
        <f>'Danh muc NT cong viec'!AJ28</f>
        <v>08h00-08h30</v>
      </c>
      <c r="G53" s="2279"/>
      <c r="H53" s="2279"/>
      <c r="I53" s="2279"/>
      <c r="J53" s="2279"/>
      <c r="K53" s="2119"/>
      <c r="L53" s="23"/>
      <c r="M53" s="24"/>
      <c r="N53" s="25"/>
      <c r="O53" s="10"/>
    </row>
    <row r="54" spans="1:15" ht="39.950000000000003" customHeight="1">
      <c r="A54" s="11"/>
      <c r="B54" s="12"/>
      <c r="C54" s="20"/>
      <c r="D54" s="21"/>
      <c r="E54" s="2119"/>
      <c r="F54" s="1187"/>
      <c r="G54" s="1187"/>
      <c r="H54" s="1187"/>
      <c r="I54" s="1187"/>
      <c r="J54" s="1187"/>
      <c r="K54" s="2119"/>
      <c r="L54" s="23"/>
      <c r="M54" s="24"/>
      <c r="N54" s="25"/>
      <c r="O54" s="10"/>
    </row>
    <row r="55" spans="1:15" ht="39.950000000000003" customHeight="1">
      <c r="A55" s="11" t="s">
        <v>93</v>
      </c>
      <c r="B55" s="12"/>
      <c r="C55" s="20" t="s">
        <v>86</v>
      </c>
      <c r="D55" s="21"/>
      <c r="E55" s="22"/>
      <c r="F55" s="1187"/>
      <c r="G55" s="1187"/>
      <c r="H55" s="1187"/>
      <c r="I55" s="1187"/>
      <c r="J55" s="1187"/>
      <c r="K55" s="22"/>
      <c r="L55" s="23"/>
      <c r="M55" s="24"/>
      <c r="N55" s="25"/>
      <c r="O55" s="10"/>
    </row>
    <row r="56" spans="1:15">
      <c r="A56" s="2268"/>
      <c r="B56" s="2269" t="s">
        <v>139</v>
      </c>
      <c r="C56" s="2270" t="s">
        <v>2200</v>
      </c>
      <c r="D56" s="2271"/>
      <c r="E56" s="2268" t="s">
        <v>140</v>
      </c>
      <c r="F56" s="2272"/>
      <c r="G56" s="2272"/>
      <c r="H56" s="2272"/>
      <c r="I56" s="2272"/>
      <c r="J56" s="2272"/>
      <c r="K56" s="2268"/>
      <c r="L56" s="2273"/>
      <c r="M56" s="2274"/>
      <c r="N56" s="2275"/>
      <c r="O56" s="2276"/>
    </row>
    <row r="57" spans="1:15">
      <c r="A57" s="2119">
        <v>1</v>
      </c>
      <c r="B57" s="2277"/>
      <c r="C57" s="2278" t="s">
        <v>3577</v>
      </c>
      <c r="D57" s="21"/>
      <c r="E57" s="2119" t="s">
        <v>142</v>
      </c>
      <c r="F57" s="1187">
        <f>'Danh muc NT giai doan'!M9</f>
        <v>44459</v>
      </c>
      <c r="G57" s="1187"/>
      <c r="H57" s="1187"/>
      <c r="I57" s="2279" t="s">
        <v>4281</v>
      </c>
      <c r="J57" s="2279" t="s">
        <v>4281</v>
      </c>
      <c r="K57" s="2119">
        <v>1</v>
      </c>
      <c r="L57" s="23"/>
      <c r="M57" s="24"/>
      <c r="N57" s="25"/>
      <c r="O57" s="10"/>
    </row>
    <row r="58" spans="1:15">
      <c r="A58" s="2119"/>
      <c r="B58" s="2277" t="s">
        <v>4282</v>
      </c>
      <c r="C58" s="2278" t="s">
        <v>4283</v>
      </c>
      <c r="D58" s="21"/>
      <c r="E58" s="2119"/>
      <c r="F58" s="1187">
        <f>'Danh muc NT giai doan'!K9</f>
        <v>44459</v>
      </c>
      <c r="G58" s="1187"/>
      <c r="H58" s="1187"/>
      <c r="I58" s="2279"/>
      <c r="J58" s="2279"/>
      <c r="K58" s="2119"/>
      <c r="L58" s="23"/>
      <c r="M58" s="24"/>
      <c r="N58" s="25"/>
      <c r="O58" s="10"/>
    </row>
    <row r="59" spans="1:15">
      <c r="A59" s="2119"/>
      <c r="B59" s="2277" t="s">
        <v>4284</v>
      </c>
      <c r="C59" s="2278" t="s">
        <v>4285</v>
      </c>
      <c r="D59" s="21"/>
      <c r="E59" s="2119"/>
      <c r="F59" s="1187">
        <f>'Danh muc NT giai doan'!M9</f>
        <v>44459</v>
      </c>
      <c r="G59" s="1187"/>
      <c r="H59" s="1187"/>
      <c r="I59" s="2279"/>
      <c r="J59" s="2279"/>
      <c r="K59" s="2119"/>
      <c r="L59" s="23"/>
      <c r="M59" s="24"/>
      <c r="N59" s="25"/>
      <c r="O59" s="10"/>
    </row>
    <row r="60" spans="1:15">
      <c r="A60" s="2268"/>
      <c r="B60" s="2269" t="s">
        <v>139</v>
      </c>
      <c r="C60" s="2270" t="s">
        <v>3579</v>
      </c>
      <c r="D60" s="2271"/>
      <c r="E60" s="2268" t="s">
        <v>3578</v>
      </c>
      <c r="F60" s="2272"/>
      <c r="G60" s="2272"/>
      <c r="H60" s="2272"/>
      <c r="I60" s="2272"/>
      <c r="J60" s="2272"/>
      <c r="K60" s="2268"/>
      <c r="L60" s="2273"/>
      <c r="M60" s="2274"/>
      <c r="N60" s="2275"/>
      <c r="O60" s="2276"/>
    </row>
    <row r="61" spans="1:15">
      <c r="A61" s="2119">
        <v>2</v>
      </c>
      <c r="B61" s="2277"/>
      <c r="C61" s="2278" t="s">
        <v>3581</v>
      </c>
      <c r="D61" s="21"/>
      <c r="E61" s="2119" t="s">
        <v>3580</v>
      </c>
      <c r="F61" s="1187">
        <f>'Danh muc NT giai doan'!M11</f>
        <v>44499</v>
      </c>
      <c r="G61" s="1187"/>
      <c r="H61" s="1187"/>
      <c r="I61" s="2279" t="s">
        <v>4286</v>
      </c>
      <c r="J61" s="2279" t="s">
        <v>4286</v>
      </c>
      <c r="K61" s="2119">
        <v>2</v>
      </c>
      <c r="L61" s="23"/>
      <c r="M61" s="24"/>
      <c r="N61" s="25"/>
      <c r="O61" s="10"/>
    </row>
    <row r="62" spans="1:15" ht="39.950000000000003" customHeight="1">
      <c r="A62" s="2119"/>
      <c r="B62" s="2277" t="s">
        <v>4282</v>
      </c>
      <c r="C62" s="2278" t="s">
        <v>4283</v>
      </c>
      <c r="D62" s="21"/>
      <c r="E62" s="2119"/>
      <c r="F62" s="1187">
        <f>'Danh muc NT giai doan'!K11</f>
        <v>44499</v>
      </c>
      <c r="G62" s="1187"/>
      <c r="H62" s="1187"/>
      <c r="I62" s="2279"/>
      <c r="J62" s="2279"/>
      <c r="K62" s="2119"/>
      <c r="L62" s="23"/>
      <c r="M62" s="24"/>
      <c r="N62" s="25"/>
      <c r="O62" s="10"/>
    </row>
    <row r="63" spans="1:15" ht="39.950000000000003" customHeight="1">
      <c r="A63" s="2119"/>
      <c r="B63" s="2277" t="s">
        <v>4284</v>
      </c>
      <c r="C63" s="2278" t="s">
        <v>4285</v>
      </c>
      <c r="D63" s="21"/>
      <c r="E63" s="2119"/>
      <c r="F63" s="1187">
        <f>'Danh muc NT giai doan'!M11</f>
        <v>44499</v>
      </c>
      <c r="G63" s="1187"/>
      <c r="H63" s="1187"/>
      <c r="I63" s="2279"/>
      <c r="J63" s="2279"/>
      <c r="K63" s="2119"/>
      <c r="L63" s="23"/>
      <c r="M63" s="24"/>
      <c r="N63" s="25"/>
      <c r="O63" s="10"/>
    </row>
    <row r="64" spans="1:15" ht="39.950000000000003" customHeight="1">
      <c r="A64" s="2268"/>
      <c r="B64" s="2269" t="s">
        <v>139</v>
      </c>
      <c r="C64" s="2270" t="s">
        <v>1777</v>
      </c>
      <c r="D64" s="2271"/>
      <c r="E64" s="2268" t="s">
        <v>3582</v>
      </c>
      <c r="F64" s="2272"/>
      <c r="G64" s="2272"/>
      <c r="H64" s="2272"/>
      <c r="I64" s="2272"/>
      <c r="J64" s="2272"/>
      <c r="K64" s="2268"/>
      <c r="L64" s="2273"/>
      <c r="M64" s="2274"/>
      <c r="N64" s="2275"/>
      <c r="O64" s="2276"/>
    </row>
    <row r="65" spans="1:15" ht="39.950000000000003" customHeight="1">
      <c r="A65" s="2119">
        <v>3</v>
      </c>
      <c r="B65" s="2277"/>
      <c r="C65" s="2278" t="s">
        <v>3583</v>
      </c>
      <c r="D65" s="21"/>
      <c r="E65" s="2119" t="s">
        <v>3580</v>
      </c>
      <c r="F65" s="1187">
        <f>'Danh muc NT giai doan'!M13</f>
        <v>44531</v>
      </c>
      <c r="G65" s="1187"/>
      <c r="H65" s="1187"/>
      <c r="I65" s="2279" t="s">
        <v>4287</v>
      </c>
      <c r="J65" s="2279" t="s">
        <v>4287</v>
      </c>
      <c r="K65" s="2119">
        <v>3</v>
      </c>
      <c r="L65" s="23"/>
      <c r="M65" s="24"/>
      <c r="N65" s="25"/>
      <c r="O65" s="10"/>
    </row>
    <row r="66" spans="1:15" ht="39.950000000000003" customHeight="1">
      <c r="A66" s="2119"/>
      <c r="B66" s="2277" t="s">
        <v>4282</v>
      </c>
      <c r="C66" s="2278" t="s">
        <v>4283</v>
      </c>
      <c r="D66" s="21"/>
      <c r="E66" s="2119"/>
      <c r="F66" s="1187">
        <f>'Danh muc NT giai doan'!K13</f>
        <v>44531</v>
      </c>
      <c r="G66" s="1187"/>
      <c r="H66" s="1187"/>
      <c r="I66" s="2279"/>
      <c r="J66" s="2279"/>
      <c r="K66" s="2119"/>
      <c r="L66" s="23"/>
      <c r="M66" s="24"/>
      <c r="N66" s="25"/>
      <c r="O66" s="10"/>
    </row>
    <row r="67" spans="1:15" ht="39.950000000000003" customHeight="1">
      <c r="A67" s="2119"/>
      <c r="B67" s="2277" t="s">
        <v>4284</v>
      </c>
      <c r="C67" s="2278" t="s">
        <v>4285</v>
      </c>
      <c r="D67" s="21"/>
      <c r="E67" s="2119"/>
      <c r="F67" s="1187">
        <f>'Danh muc NT giai doan'!M13</f>
        <v>44531</v>
      </c>
      <c r="G67" s="1187"/>
      <c r="H67" s="1187"/>
      <c r="I67" s="2279"/>
      <c r="J67" s="2279"/>
      <c r="K67" s="2119"/>
      <c r="L67" s="23"/>
      <c r="M67" s="24"/>
      <c r="N67" s="25"/>
      <c r="O67" s="10"/>
    </row>
    <row r="68" spans="1:15" ht="39.950000000000003" customHeight="1">
      <c r="A68" s="11"/>
      <c r="B68" s="12"/>
      <c r="C68" s="20"/>
      <c r="D68" s="21"/>
      <c r="E68" s="2119"/>
      <c r="F68" s="1187"/>
      <c r="G68" s="1187"/>
      <c r="H68" s="1187"/>
      <c r="I68" s="1187"/>
      <c r="J68" s="1187"/>
      <c r="K68" s="2119"/>
      <c r="L68" s="23"/>
      <c r="M68" s="24"/>
      <c r="N68" s="25"/>
      <c r="O68" s="10"/>
    </row>
    <row r="69" spans="1:15" ht="20.100000000000001" customHeight="1">
      <c r="A69" s="13"/>
      <c r="B69" s="14"/>
      <c r="C69" s="26"/>
      <c r="D69" s="27"/>
      <c r="E69" s="13"/>
      <c r="F69" s="1188"/>
      <c r="G69" s="1188"/>
      <c r="H69" s="1188"/>
      <c r="I69" s="1188"/>
      <c r="J69" s="1188"/>
      <c r="K69" s="13"/>
      <c r="L69" s="24"/>
      <c r="M69" s="24"/>
      <c r="N69" s="25"/>
      <c r="O69" s="10"/>
    </row>
    <row r="70" spans="1:15" ht="20.100000000000001" customHeight="1">
      <c r="A70" s="15"/>
      <c r="B70" s="16"/>
      <c r="C70" s="28"/>
      <c r="D70" s="30"/>
      <c r="E70" s="15"/>
      <c r="F70" s="485"/>
      <c r="G70" s="485"/>
      <c r="H70" s="485"/>
      <c r="I70" s="485"/>
      <c r="J70" s="485"/>
      <c r="K70" s="15"/>
      <c r="L70" s="17"/>
      <c r="M70" s="17"/>
      <c r="O70" s="8"/>
    </row>
  </sheetData>
  <autoFilter ref="A6:O6"/>
  <pageMargins left="0.59055118110236227" right="0.19685039370078741" top="0.59055118110236227" bottom="0.39370078740157483" header="0.19685039370078741" footer="0.19685039370078741"/>
  <pageSetup paperSize="9" scale="68" fitToHeight="0"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3076" r:id="rId4" name="Button 4">
              <controlPr defaultSize="0" print="0" autoFill="0" autoPict="0" macro="[0]!go_HSDMCongviec">
                <anchor moveWithCells="1" sizeWithCells="1">
                  <from>
                    <xdr:col>10</xdr:col>
                    <xdr:colOff>657225</xdr:colOff>
                    <xdr:row>0</xdr:row>
                    <xdr:rowOff>0</xdr:rowOff>
                  </from>
                  <to>
                    <xdr:col>12</xdr:col>
                    <xdr:colOff>419100</xdr:colOff>
                    <xdr:row>0</xdr:row>
                    <xdr:rowOff>247650</xdr:rowOff>
                  </to>
                </anchor>
              </controlPr>
            </control>
          </mc:Choice>
        </mc:AlternateContent>
        <mc:AlternateContent xmlns:mc="http://schemas.openxmlformats.org/markup-compatibility/2006">
          <mc:Choice Requires="x14">
            <control shapeId="3077" r:id="rId5" name="Button 5">
              <controlPr defaultSize="0" print="0" autoFill="0" autoPict="0" macro="[0]!go_HSDMVatlieu">
                <anchor moveWithCells="1" sizeWithCells="1">
                  <from>
                    <xdr:col>10</xdr:col>
                    <xdr:colOff>657225</xdr:colOff>
                    <xdr:row>0</xdr:row>
                    <xdr:rowOff>247650</xdr:rowOff>
                  </from>
                  <to>
                    <xdr:col>12</xdr:col>
                    <xdr:colOff>419100</xdr:colOff>
                    <xdr:row>1</xdr:row>
                    <xdr:rowOff>190500</xdr:rowOff>
                  </to>
                </anchor>
              </controlPr>
            </control>
          </mc:Choice>
        </mc:AlternateContent>
        <mc:AlternateContent xmlns:mc="http://schemas.openxmlformats.org/markup-compatibility/2006">
          <mc:Choice Requires="x14">
            <control shapeId="3078" r:id="rId6" name="Button 6">
              <controlPr defaultSize="0" print="0" autoFill="0" autoPict="0" macro="[0]!go_HSDMGiaidoan">
                <anchor moveWithCells="1" sizeWithCells="1">
                  <from>
                    <xdr:col>10</xdr:col>
                    <xdr:colOff>657225</xdr:colOff>
                    <xdr:row>1</xdr:row>
                    <xdr:rowOff>200025</xdr:rowOff>
                  </from>
                  <to>
                    <xdr:col>12</xdr:col>
                    <xdr:colOff>419100</xdr:colOff>
                    <xdr:row>3</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GCTXD">
    <tabColor rgb="FF99FF99"/>
  </sheetPr>
  <dimension ref="A1:P17"/>
  <sheetViews>
    <sheetView topLeftCell="B1" workbookViewId="0">
      <selection activeCell="E7" sqref="E7"/>
    </sheetView>
  </sheetViews>
  <sheetFormatPr defaultColWidth="8.88671875" defaultRowHeight="16.5"/>
  <cols>
    <col min="1" max="1" width="5.6640625" style="71" hidden="1" customWidth="1"/>
    <col min="2" max="2" width="6" style="71" customWidth="1"/>
    <col min="3" max="3" width="7" style="71" hidden="1" customWidth="1"/>
    <col min="4" max="4" width="9.6640625" style="71" hidden="1" customWidth="1"/>
    <col min="5" max="5" width="10" style="71" customWidth="1"/>
    <col min="6" max="6" width="8" style="71" customWidth="1"/>
    <col min="7" max="7" width="27.6640625" style="71" customWidth="1"/>
    <col min="8" max="8" width="6.6640625" style="71" customWidth="1"/>
    <col min="9" max="9" width="9.88671875" style="71" customWidth="1"/>
    <col min="10" max="11" width="10.77734375" style="71" customWidth="1"/>
    <col min="12" max="12" width="4.5546875" style="71" customWidth="1"/>
    <col min="13" max="13" width="10.77734375" style="71" customWidth="1"/>
    <col min="14" max="15" width="8.6640625" style="71" hidden="1" customWidth="1"/>
    <col min="16" max="16384" width="8.88671875" style="71"/>
  </cols>
  <sheetData>
    <row r="1" spans="1:16" s="1130" customFormat="1" ht="30" customHeight="1">
      <c r="A1" s="1086"/>
      <c r="B1" s="1086" t="s">
        <v>1307</v>
      </c>
      <c r="C1" s="1412"/>
      <c r="D1" s="1412"/>
      <c r="E1" s="1413"/>
      <c r="F1" s="1414"/>
      <c r="G1" s="1414"/>
      <c r="H1" s="1414"/>
      <c r="I1" s="1415"/>
      <c r="J1" s="164"/>
      <c r="K1" s="1416"/>
      <c r="L1" s="164"/>
      <c r="M1" s="1416"/>
      <c r="N1" s="1087"/>
      <c r="O1" s="1087"/>
      <c r="P1" s="1141"/>
    </row>
    <row r="2" spans="1:16" s="627" customFormat="1" ht="20.100000000000001" customHeight="1">
      <c r="A2" s="1088"/>
      <c r="B2" s="1215" t="str">
        <f>"CÔNG TRÌNH: "&amp;TTIN_CTRINH</f>
        <v>CÔNG TRÌNH: Đường cứu hộ cứu nạn từ Nguyệt Áng - Nam Long đi Trường Xuân</v>
      </c>
      <c r="C2" s="1417"/>
      <c r="D2" s="1417"/>
      <c r="E2" s="1413"/>
      <c r="F2" s="1414"/>
      <c r="G2" s="1414"/>
      <c r="H2" s="1414"/>
      <c r="I2" s="1415"/>
      <c r="J2" s="164"/>
      <c r="K2" s="1416"/>
      <c r="L2" s="164"/>
      <c r="M2" s="1416"/>
      <c r="N2" s="1087"/>
      <c r="O2" s="1087"/>
      <c r="P2" s="1141"/>
    </row>
    <row r="3" spans="1:16" s="627" customFormat="1" ht="20.100000000000001" customHeight="1">
      <c r="A3" s="1088"/>
      <c r="B3" s="1215" t="str">
        <f>"HẠNG MỤC: "&amp;TTIN_HMUC</f>
        <v xml:space="preserve">HẠNG MỤC: </v>
      </c>
      <c r="C3" s="1417"/>
      <c r="D3" s="1417"/>
      <c r="E3" s="1413"/>
      <c r="F3" s="1414"/>
      <c r="G3" s="1414"/>
      <c r="H3" s="1414"/>
      <c r="I3" s="1415"/>
      <c r="J3" s="164"/>
      <c r="K3" s="1416"/>
      <c r="L3" s="164"/>
      <c r="M3" s="1416"/>
      <c r="N3" s="1087"/>
      <c r="O3" s="1087"/>
      <c r="P3" s="1141"/>
    </row>
    <row r="4" spans="1:16" s="1132" customFormat="1" ht="20.100000000000001" customHeight="1">
      <c r="A4" s="19"/>
      <c r="B4" s="19"/>
      <c r="C4" s="19"/>
      <c r="D4" s="19"/>
      <c r="E4" s="1089"/>
      <c r="F4" s="1090"/>
      <c r="G4" s="527"/>
      <c r="H4" s="1090"/>
      <c r="I4" s="1091"/>
      <c r="J4" s="19"/>
      <c r="K4" s="1092"/>
      <c r="L4" s="19"/>
      <c r="M4" s="1131" t="s">
        <v>281</v>
      </c>
      <c r="N4" s="1087"/>
      <c r="O4" s="1087"/>
      <c r="P4" s="1141"/>
    </row>
    <row r="5" spans="1:16" s="352" customFormat="1" ht="39.950000000000003" customHeight="1">
      <c r="A5" s="1133" t="s">
        <v>1299</v>
      </c>
      <c r="B5" s="1418" t="s">
        <v>88</v>
      </c>
      <c r="C5" s="1419" t="s">
        <v>96</v>
      </c>
      <c r="D5" s="1419" t="s">
        <v>1308</v>
      </c>
      <c r="E5" s="1419" t="s">
        <v>1309</v>
      </c>
      <c r="F5" s="1419" t="s">
        <v>282</v>
      </c>
      <c r="G5" s="1221" t="s">
        <v>1310</v>
      </c>
      <c r="H5" s="1221" t="s">
        <v>103</v>
      </c>
      <c r="I5" s="1213" t="s">
        <v>104</v>
      </c>
      <c r="J5" s="1221" t="s">
        <v>1311</v>
      </c>
      <c r="K5" s="1420" t="s">
        <v>1314</v>
      </c>
      <c r="L5" s="1221" t="s">
        <v>546</v>
      </c>
      <c r="M5" s="1420" t="s">
        <v>287</v>
      </c>
      <c r="N5" s="1213" t="s">
        <v>1312</v>
      </c>
      <c r="O5" s="1213" t="s">
        <v>1313</v>
      </c>
      <c r="P5" s="1141"/>
    </row>
    <row r="6" spans="1:16" s="1134" customFormat="1" ht="20.100000000000001" customHeight="1">
      <c r="A6" s="1093">
        <v>0</v>
      </c>
      <c r="B6" s="722" t="s">
        <v>89</v>
      </c>
      <c r="C6" s="722"/>
      <c r="D6" s="722"/>
      <c r="E6" s="1421" t="s">
        <v>90</v>
      </c>
      <c r="F6" s="1422" t="s">
        <v>74</v>
      </c>
      <c r="G6" s="1422" t="s">
        <v>75</v>
      </c>
      <c r="H6" s="1422" t="s">
        <v>76</v>
      </c>
      <c r="I6" s="1422" t="s">
        <v>77</v>
      </c>
      <c r="J6" s="722" t="s">
        <v>78</v>
      </c>
      <c r="K6" s="1423" t="s">
        <v>79</v>
      </c>
      <c r="L6" s="722" t="s">
        <v>80</v>
      </c>
      <c r="M6" s="1423" t="s">
        <v>81</v>
      </c>
      <c r="N6" s="1424" t="s">
        <v>82</v>
      </c>
      <c r="O6" s="1424" t="s">
        <v>83</v>
      </c>
      <c r="P6" s="1141"/>
    </row>
    <row r="7" spans="1:16">
      <c r="A7" s="910"/>
      <c r="B7" s="1425"/>
      <c r="C7" s="1425"/>
      <c r="D7" s="1425"/>
      <c r="E7" s="1426"/>
      <c r="F7" s="1427"/>
      <c r="G7" s="1428"/>
      <c r="H7" s="1427"/>
      <c r="I7" s="1427"/>
      <c r="J7" s="1429"/>
      <c r="K7" s="1430"/>
      <c r="L7" s="1429"/>
      <c r="M7" s="1430"/>
      <c r="N7" s="1431"/>
      <c r="O7" s="1431"/>
      <c r="P7" s="1141"/>
    </row>
    <row r="8" spans="1:16">
      <c r="A8" s="63"/>
      <c r="B8" s="206"/>
      <c r="C8" s="206"/>
      <c r="D8" s="206"/>
      <c r="E8" s="1089"/>
      <c r="F8" s="1090"/>
      <c r="G8" s="527"/>
      <c r="H8" s="1090"/>
      <c r="I8" s="1091"/>
      <c r="J8" s="19"/>
      <c r="K8" s="1092"/>
      <c r="L8" s="19"/>
      <c r="M8" s="1092"/>
      <c r="N8" s="1087"/>
      <c r="O8" s="1087"/>
      <c r="P8" s="1141"/>
    </row>
    <row r="9" spans="1:16">
      <c r="A9" s="63"/>
      <c r="B9" s="206"/>
      <c r="C9" s="206"/>
      <c r="D9" s="206"/>
      <c r="E9" s="1089"/>
      <c r="F9" s="1090"/>
      <c r="G9" s="527"/>
      <c r="H9" s="1090"/>
      <c r="I9" s="1091"/>
      <c r="J9" s="19"/>
      <c r="K9" s="1092"/>
      <c r="L9" s="19"/>
      <c r="M9" s="1092"/>
      <c r="N9" s="1087"/>
      <c r="O9" s="1087"/>
      <c r="P9" s="1141"/>
    </row>
    <row r="10" spans="1:16">
      <c r="B10" s="1141"/>
      <c r="C10" s="1141"/>
      <c r="D10" s="1141"/>
      <c r="E10" s="1141"/>
      <c r="F10" s="1141"/>
      <c r="G10" s="1141"/>
      <c r="H10" s="1141"/>
      <c r="I10" s="1141"/>
      <c r="J10" s="1141"/>
      <c r="K10" s="1141"/>
      <c r="L10" s="1141"/>
      <c r="M10" s="1141"/>
      <c r="N10" s="1141"/>
      <c r="O10" s="1141"/>
      <c r="P10" s="1141"/>
    </row>
    <row r="11" spans="1:16">
      <c r="B11" s="1141"/>
      <c r="C11" s="1141"/>
      <c r="D11" s="1141"/>
      <c r="E11" s="1141"/>
      <c r="F11" s="1141"/>
      <c r="G11" s="1141"/>
      <c r="H11" s="1141"/>
      <c r="I11" s="1141"/>
      <c r="J11" s="1141"/>
      <c r="K11" s="1141"/>
      <c r="L11" s="1141"/>
      <c r="M11" s="1141"/>
      <c r="N11" s="1141"/>
      <c r="O11" s="1141"/>
      <c r="P11" s="1141"/>
    </row>
    <row r="12" spans="1:16">
      <c r="B12" s="1141"/>
      <c r="C12" s="1141"/>
      <c r="D12" s="1141"/>
      <c r="E12" s="1141"/>
      <c r="F12" s="1141"/>
      <c r="G12" s="1141"/>
      <c r="H12" s="1141"/>
      <c r="I12" s="1141"/>
      <c r="J12" s="1141"/>
      <c r="K12" s="1141"/>
      <c r="L12" s="1141"/>
      <c r="M12" s="1141"/>
      <c r="N12" s="1141"/>
      <c r="O12" s="1141"/>
      <c r="P12" s="1141"/>
    </row>
    <row r="13" spans="1:16">
      <c r="B13" s="1141"/>
      <c r="C13" s="1141"/>
      <c r="D13" s="1141"/>
      <c r="E13" s="1141"/>
      <c r="F13" s="1141"/>
      <c r="G13" s="1141"/>
      <c r="H13" s="1141"/>
      <c r="I13" s="1141"/>
      <c r="J13" s="1141"/>
      <c r="K13" s="1141"/>
      <c r="L13" s="1141"/>
      <c r="M13" s="1141"/>
      <c r="N13" s="1141"/>
      <c r="O13" s="1141"/>
      <c r="P13" s="1141"/>
    </row>
    <row r="14" spans="1:16">
      <c r="B14" s="1141"/>
      <c r="C14" s="1141"/>
      <c r="D14" s="1141"/>
      <c r="E14" s="1141"/>
      <c r="F14" s="1141"/>
      <c r="G14" s="1141"/>
      <c r="H14" s="1141"/>
      <c r="I14" s="1141"/>
      <c r="J14" s="1141"/>
      <c r="K14" s="1141"/>
      <c r="L14" s="1141"/>
      <c r="M14" s="1141"/>
      <c r="N14" s="1141"/>
      <c r="O14" s="1141"/>
      <c r="P14" s="1141"/>
    </row>
    <row r="15" spans="1:16">
      <c r="B15" s="1141"/>
      <c r="C15" s="1141"/>
      <c r="D15" s="1141"/>
      <c r="E15" s="1141"/>
      <c r="F15" s="1141"/>
      <c r="G15" s="1141"/>
      <c r="H15" s="1141"/>
      <c r="I15" s="1141"/>
      <c r="J15" s="1141"/>
      <c r="K15" s="1141"/>
      <c r="L15" s="1141"/>
      <c r="M15" s="1141"/>
      <c r="N15" s="1141"/>
      <c r="O15" s="1141"/>
      <c r="P15" s="1141"/>
    </row>
    <row r="16" spans="1:16">
      <c r="B16" s="1141"/>
      <c r="C16" s="1141"/>
      <c r="D16" s="1141"/>
      <c r="E16" s="1141"/>
      <c r="F16" s="1141"/>
      <c r="G16" s="1141"/>
      <c r="H16" s="1141"/>
      <c r="I16" s="1141"/>
      <c r="J16" s="1141"/>
      <c r="K16" s="1141"/>
      <c r="L16" s="1141"/>
      <c r="M16" s="1141"/>
      <c r="N16" s="1141"/>
      <c r="O16" s="1141"/>
      <c r="P16" s="1141"/>
    </row>
    <row r="17" spans="2:16">
      <c r="B17" s="1141"/>
      <c r="C17" s="1141"/>
      <c r="D17" s="1141"/>
      <c r="E17" s="1141"/>
      <c r="F17" s="1141"/>
      <c r="G17" s="1141"/>
      <c r="H17" s="1141"/>
      <c r="I17" s="1141"/>
      <c r="J17" s="1141"/>
      <c r="K17" s="1141"/>
      <c r="L17" s="1141"/>
      <c r="M17" s="1141"/>
      <c r="N17" s="1141"/>
      <c r="O17" s="1141"/>
      <c r="P17" s="1141"/>
    </row>
  </sheetData>
  <pageMargins left="0.7" right="0.7" top="0.75" bottom="0.75" header="0.3" footer="0.3"/>
  <ignoredErrors>
    <ignoredError sqref="B2:B3" unlockedFormula="1"/>
  </ignoredErrors>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BangmauNT">
    <tabColor rgb="FF99FF99"/>
  </sheetPr>
  <dimension ref="A1:AG1700"/>
  <sheetViews>
    <sheetView showZeros="0" workbookViewId="0">
      <pane ySplit="2" topLeftCell="A339" activePane="bottomLeft" state="frozen"/>
      <selection activeCell="C15" sqref="C15"/>
      <selection pane="bottomLeft" activeCell="A348" sqref="A348"/>
    </sheetView>
  </sheetViews>
  <sheetFormatPr defaultColWidth="8.88671875" defaultRowHeight="16.5"/>
  <cols>
    <col min="1" max="1" width="11.6640625" style="18" customWidth="1"/>
    <col min="2" max="2" width="2.33203125" style="18" customWidth="1"/>
    <col min="3" max="3" width="2.88671875" style="18" customWidth="1"/>
    <col min="4" max="5" width="3.33203125" style="18" customWidth="1"/>
    <col min="6" max="6" width="3.5546875" style="18" customWidth="1"/>
    <col min="7" max="23" width="2.88671875" style="18" customWidth="1"/>
    <col min="24" max="29" width="2.6640625" style="18" customWidth="1"/>
    <col min="30" max="30" width="3" style="18" customWidth="1"/>
    <col min="31" max="31" width="31" style="18" customWidth="1"/>
    <col min="32" max="33" width="11.21875" style="18" customWidth="1"/>
    <col min="34" max="16384" width="8.88671875" style="18"/>
  </cols>
  <sheetData>
    <row r="1" spans="1:33" ht="54.95" customHeight="1">
      <c r="B1" s="1192"/>
      <c r="C1" s="2632" t="s">
        <v>3989</v>
      </c>
      <c r="D1" s="2632"/>
      <c r="E1" s="2632"/>
      <c r="F1" s="2632"/>
      <c r="G1" s="2632"/>
      <c r="H1" s="2632"/>
      <c r="I1" s="2632"/>
      <c r="J1" s="2632"/>
      <c r="K1" s="2632"/>
      <c r="L1" s="2632"/>
      <c r="M1" s="2632"/>
      <c r="N1" s="2632"/>
      <c r="O1" s="2632"/>
      <c r="P1" s="2632"/>
      <c r="Q1" s="2632"/>
      <c r="R1" s="2632"/>
      <c r="S1" s="2632"/>
      <c r="T1" s="2632"/>
      <c r="U1" s="2632"/>
      <c r="V1" s="2632"/>
      <c r="W1" s="2632"/>
      <c r="X1" s="2632"/>
      <c r="Y1" s="2632"/>
      <c r="Z1" s="2632"/>
      <c r="AA1" s="2632"/>
      <c r="AB1" s="2632"/>
      <c r="AC1" s="2632"/>
      <c r="AD1" s="33"/>
      <c r="AE1" s="543" t="s">
        <v>522</v>
      </c>
      <c r="AF1" s="178" t="s">
        <v>3990</v>
      </c>
    </row>
    <row r="2" spans="1:33" ht="28.5" customHeight="1">
      <c r="A2" s="33"/>
      <c r="B2" s="33"/>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1258"/>
      <c r="AF2" s="197" t="s">
        <v>2877</v>
      </c>
      <c r="AG2" s="197" t="s">
        <v>2783</v>
      </c>
    </row>
    <row r="3" spans="1:33" ht="20.100000000000001" customHeight="1">
      <c r="A3" s="33" t="s">
        <v>1506</v>
      </c>
      <c r="B3" s="33"/>
      <c r="C3" s="2392" t="s">
        <v>160</v>
      </c>
      <c r="D3" s="2462" t="s">
        <v>161</v>
      </c>
      <c r="E3" s="2463"/>
      <c r="F3" s="2463"/>
      <c r="G3" s="2463"/>
      <c r="H3" s="2463"/>
      <c r="I3" s="2463"/>
      <c r="J3" s="2463"/>
      <c r="K3" s="2463"/>
      <c r="L3" s="2463"/>
      <c r="M3" s="2464"/>
      <c r="N3" s="2462" t="s">
        <v>220</v>
      </c>
      <c r="O3" s="2463"/>
      <c r="P3" s="2463"/>
      <c r="Q3" s="2463"/>
      <c r="R3" s="2463"/>
      <c r="S3" s="2463"/>
      <c r="T3" s="2463"/>
      <c r="U3" s="2463"/>
      <c r="V3" s="2463"/>
      <c r="W3" s="2464"/>
      <c r="X3" s="2305" t="s">
        <v>3039</v>
      </c>
      <c r="Y3" s="2331"/>
      <c r="Z3" s="2331"/>
      <c r="AA3" s="2463" t="s">
        <v>221</v>
      </c>
      <c r="AB3" s="2463"/>
      <c r="AC3" s="2464"/>
      <c r="AD3" s="33"/>
      <c r="AE3" s="178" t="s">
        <v>1507</v>
      </c>
    </row>
    <row r="4" spans="1:33" ht="20.100000000000001" customHeight="1">
      <c r="A4" s="33"/>
      <c r="B4" s="33"/>
      <c r="C4" s="2373"/>
      <c r="D4" s="2465"/>
      <c r="E4" s="2466"/>
      <c r="F4" s="2466"/>
      <c r="G4" s="2466"/>
      <c r="H4" s="2466"/>
      <c r="I4" s="2466"/>
      <c r="J4" s="2466"/>
      <c r="K4" s="2466"/>
      <c r="L4" s="2466"/>
      <c r="M4" s="2467"/>
      <c r="N4" s="2465"/>
      <c r="O4" s="2466"/>
      <c r="P4" s="2466"/>
      <c r="Q4" s="2466"/>
      <c r="R4" s="2466"/>
      <c r="S4" s="2466"/>
      <c r="T4" s="2466"/>
      <c r="U4" s="2466"/>
      <c r="V4" s="2466"/>
      <c r="W4" s="2467"/>
      <c r="X4" s="2331"/>
      <c r="Y4" s="2331"/>
      <c r="Z4" s="2331"/>
      <c r="AA4" s="2466"/>
      <c r="AB4" s="2466"/>
      <c r="AC4" s="2467"/>
      <c r="AD4" s="33"/>
      <c r="AE4" s="33"/>
      <c r="AF4" s="33"/>
    </row>
    <row r="5" spans="1:33" ht="40.35" customHeight="1">
      <c r="A5" s="33"/>
      <c r="B5" s="33"/>
      <c r="C5" s="41">
        <v>1</v>
      </c>
      <c r="D5" s="2664" t="s">
        <v>523</v>
      </c>
      <c r="E5" s="2662"/>
      <c r="F5" s="2662"/>
      <c r="G5" s="2662"/>
      <c r="H5" s="2662"/>
      <c r="I5" s="2662"/>
      <c r="J5" s="2662"/>
      <c r="K5" s="2662"/>
      <c r="L5" s="2662"/>
      <c r="M5" s="2663"/>
      <c r="N5" s="2660" t="s">
        <v>524</v>
      </c>
      <c r="O5" s="2661"/>
      <c r="P5" s="2661"/>
      <c r="Q5" s="2662"/>
      <c r="R5" s="2662"/>
      <c r="S5" s="2662"/>
      <c r="T5" s="2662"/>
      <c r="U5" s="2662"/>
      <c r="V5" s="2662"/>
      <c r="W5" s="2663"/>
      <c r="X5" s="1455"/>
      <c r="Y5" s="951" t="s">
        <v>525</v>
      </c>
      <c r="Z5" s="952"/>
      <c r="AA5" s="1455"/>
      <c r="AB5" s="951" t="s">
        <v>526</v>
      </c>
      <c r="AC5" s="952"/>
      <c r="AD5" s="33"/>
      <c r="AE5" s="33"/>
      <c r="AF5" s="33"/>
    </row>
    <row r="6" spans="1:33" ht="20.100000000000001" customHeight="1">
      <c r="A6" s="33"/>
      <c r="B6" s="33"/>
      <c r="C6" s="41">
        <v>2</v>
      </c>
      <c r="D6" s="2664" t="s">
        <v>527</v>
      </c>
      <c r="E6" s="2662"/>
      <c r="F6" s="2662"/>
      <c r="G6" s="2662"/>
      <c r="H6" s="2662"/>
      <c r="I6" s="2662"/>
      <c r="J6" s="2662"/>
      <c r="K6" s="2662"/>
      <c r="L6" s="2662"/>
      <c r="M6" s="2663"/>
      <c r="N6" s="2660"/>
      <c r="O6" s="2661"/>
      <c r="P6" s="2661"/>
      <c r="Q6" s="2662"/>
      <c r="R6" s="2662"/>
      <c r="S6" s="2662"/>
      <c r="T6" s="2662"/>
      <c r="U6" s="2662"/>
      <c r="V6" s="2662"/>
      <c r="W6" s="2663"/>
      <c r="X6" s="1455"/>
      <c r="Y6" s="951" t="s">
        <v>525</v>
      </c>
      <c r="Z6" s="952"/>
      <c r="AA6" s="1455"/>
      <c r="AB6" s="951" t="s">
        <v>526</v>
      </c>
      <c r="AC6" s="952"/>
      <c r="AD6" s="33"/>
      <c r="AE6" s="33"/>
      <c r="AF6" s="33"/>
    </row>
    <row r="7" spans="1:33" ht="20.100000000000001" customHeight="1">
      <c r="A7" s="33"/>
      <c r="B7" s="33"/>
      <c r="C7" s="41">
        <v>3</v>
      </c>
      <c r="D7" s="2664" t="s">
        <v>528</v>
      </c>
      <c r="E7" s="2662"/>
      <c r="F7" s="2662"/>
      <c r="G7" s="2662"/>
      <c r="H7" s="2662"/>
      <c r="I7" s="2662"/>
      <c r="J7" s="2662"/>
      <c r="K7" s="2662"/>
      <c r="L7" s="2662"/>
      <c r="M7" s="2663"/>
      <c r="N7" s="2660"/>
      <c r="O7" s="2661"/>
      <c r="P7" s="2661"/>
      <c r="Q7" s="2662"/>
      <c r="R7" s="2662"/>
      <c r="S7" s="2662"/>
      <c r="T7" s="2662"/>
      <c r="U7" s="2662"/>
      <c r="V7" s="2662"/>
      <c r="W7" s="2663"/>
      <c r="X7" s="1455"/>
      <c r="Y7" s="951" t="s">
        <v>525</v>
      </c>
      <c r="Z7" s="952"/>
      <c r="AA7" s="1455"/>
      <c r="AB7" s="951" t="s">
        <v>526</v>
      </c>
      <c r="AC7" s="952"/>
      <c r="AD7" s="33"/>
      <c r="AE7" s="33"/>
      <c r="AF7" s="33"/>
    </row>
    <row r="8" spans="1:33" ht="40.35" customHeight="1">
      <c r="A8" s="33"/>
      <c r="B8" s="33"/>
      <c r="C8" s="41">
        <v>4</v>
      </c>
      <c r="D8" s="2664" t="s">
        <v>529</v>
      </c>
      <c r="E8" s="2662"/>
      <c r="F8" s="2662"/>
      <c r="G8" s="2662"/>
      <c r="H8" s="2662"/>
      <c r="I8" s="2662"/>
      <c r="J8" s="2662"/>
      <c r="K8" s="2662"/>
      <c r="L8" s="2662"/>
      <c r="M8" s="2663"/>
      <c r="N8" s="2660"/>
      <c r="O8" s="2661"/>
      <c r="P8" s="2661"/>
      <c r="Q8" s="2662"/>
      <c r="R8" s="2662"/>
      <c r="S8" s="2662"/>
      <c r="T8" s="2662"/>
      <c r="U8" s="2662"/>
      <c r="V8" s="2662"/>
      <c r="W8" s="2663"/>
      <c r="X8" s="1455"/>
      <c r="Y8" s="951" t="s">
        <v>525</v>
      </c>
      <c r="Z8" s="952"/>
      <c r="AA8" s="1455"/>
      <c r="AB8" s="951" t="s">
        <v>526</v>
      </c>
      <c r="AC8" s="952"/>
      <c r="AD8" s="33"/>
      <c r="AE8" s="33"/>
      <c r="AF8" s="33"/>
    </row>
    <row r="9" spans="1:33" ht="20.100000000000001" customHeight="1">
      <c r="A9" s="33"/>
      <c r="B9" s="33"/>
      <c r="C9" s="41">
        <v>5</v>
      </c>
      <c r="D9" s="2664" t="s">
        <v>530</v>
      </c>
      <c r="E9" s="2662"/>
      <c r="F9" s="2662"/>
      <c r="G9" s="2662"/>
      <c r="H9" s="2662"/>
      <c r="I9" s="2662"/>
      <c r="J9" s="2662"/>
      <c r="K9" s="2662"/>
      <c r="L9" s="2662"/>
      <c r="M9" s="2663"/>
      <c r="N9" s="2660"/>
      <c r="O9" s="2661"/>
      <c r="P9" s="2661"/>
      <c r="Q9" s="2662"/>
      <c r="R9" s="2662"/>
      <c r="S9" s="2662"/>
      <c r="T9" s="2662"/>
      <c r="U9" s="2662"/>
      <c r="V9" s="2662"/>
      <c r="W9" s="2663"/>
      <c r="X9" s="1455"/>
      <c r="Y9" s="951" t="s">
        <v>525</v>
      </c>
      <c r="Z9" s="952"/>
      <c r="AA9" s="1455"/>
      <c r="AB9" s="951" t="s">
        <v>526</v>
      </c>
      <c r="AC9" s="952"/>
      <c r="AD9" s="33"/>
      <c r="AE9" s="33"/>
      <c r="AF9" s="33"/>
    </row>
    <row r="10" spans="1:33" ht="20.100000000000001" customHeight="1">
      <c r="A10" s="33"/>
      <c r="B10" s="33"/>
      <c r="C10" s="41">
        <v>6</v>
      </c>
      <c r="D10" s="2664" t="s">
        <v>531</v>
      </c>
      <c r="E10" s="2662"/>
      <c r="F10" s="2662"/>
      <c r="G10" s="2662"/>
      <c r="H10" s="2662"/>
      <c r="I10" s="2662"/>
      <c r="J10" s="2662"/>
      <c r="K10" s="2662"/>
      <c r="L10" s="2662"/>
      <c r="M10" s="2663"/>
      <c r="N10" s="2660"/>
      <c r="O10" s="2661"/>
      <c r="P10" s="2661"/>
      <c r="Q10" s="2662"/>
      <c r="R10" s="2662"/>
      <c r="S10" s="2662"/>
      <c r="T10" s="2662"/>
      <c r="U10" s="2662"/>
      <c r="V10" s="2662"/>
      <c r="W10" s="2663"/>
      <c r="X10" s="1455"/>
      <c r="Y10" s="951" t="s">
        <v>525</v>
      </c>
      <c r="Z10" s="952"/>
      <c r="AA10" s="1455"/>
      <c r="AB10" s="951" t="s">
        <v>526</v>
      </c>
      <c r="AC10" s="952"/>
      <c r="AD10" s="33"/>
      <c r="AE10" s="33"/>
      <c r="AF10" s="33"/>
    </row>
    <row r="11" spans="1:33" ht="20.100000000000001" customHeight="1">
      <c r="A11" s="33"/>
      <c r="B11" s="33"/>
      <c r="C11" s="41">
        <v>7</v>
      </c>
      <c r="D11" s="2664" t="s">
        <v>532</v>
      </c>
      <c r="E11" s="2662"/>
      <c r="F11" s="2662"/>
      <c r="G11" s="2662"/>
      <c r="H11" s="2662"/>
      <c r="I11" s="2662"/>
      <c r="J11" s="2662"/>
      <c r="K11" s="2662"/>
      <c r="L11" s="2662"/>
      <c r="M11" s="2663"/>
      <c r="N11" s="2660"/>
      <c r="O11" s="2661"/>
      <c r="P11" s="2661"/>
      <c r="Q11" s="2662"/>
      <c r="R11" s="2662"/>
      <c r="S11" s="2662"/>
      <c r="T11" s="2662"/>
      <c r="U11" s="2662"/>
      <c r="V11" s="2662"/>
      <c r="W11" s="2663"/>
      <c r="X11" s="1455"/>
      <c r="Y11" s="951" t="s">
        <v>525</v>
      </c>
      <c r="Z11" s="952"/>
      <c r="AA11" s="1455"/>
      <c r="AB11" s="951" t="s">
        <v>526</v>
      </c>
      <c r="AC11" s="952"/>
      <c r="AD11" s="33"/>
      <c r="AE11" s="33"/>
      <c r="AF11" s="33"/>
    </row>
    <row r="12" spans="1:33" ht="34.5" customHeight="1">
      <c r="A12" s="33"/>
      <c r="B12" s="33"/>
      <c r="C12" s="41">
        <v>8</v>
      </c>
      <c r="D12" s="2664" t="s">
        <v>533</v>
      </c>
      <c r="E12" s="2662"/>
      <c r="F12" s="2662"/>
      <c r="G12" s="2662"/>
      <c r="H12" s="2662"/>
      <c r="I12" s="2662"/>
      <c r="J12" s="2662"/>
      <c r="K12" s="2662"/>
      <c r="L12" s="2662"/>
      <c r="M12" s="2663"/>
      <c r="N12" s="2660"/>
      <c r="O12" s="2661"/>
      <c r="P12" s="2661"/>
      <c r="Q12" s="2662"/>
      <c r="R12" s="2662"/>
      <c r="S12" s="2662"/>
      <c r="T12" s="2662"/>
      <c r="U12" s="2662"/>
      <c r="V12" s="2662"/>
      <c r="W12" s="2663"/>
      <c r="X12" s="1455"/>
      <c r="Y12" s="951" t="s">
        <v>525</v>
      </c>
      <c r="Z12" s="952"/>
      <c r="AA12" s="1455"/>
      <c r="AB12" s="951" t="s">
        <v>526</v>
      </c>
      <c r="AC12" s="952"/>
      <c r="AD12" s="33"/>
      <c r="AE12" s="33"/>
      <c r="AF12" s="33"/>
    </row>
    <row r="13" spans="1:33" ht="20.100000000000001" customHeight="1">
      <c r="A13" s="33"/>
      <c r="B13" s="33"/>
      <c r="C13" s="41">
        <v>9</v>
      </c>
      <c r="D13" s="2664" t="s">
        <v>534</v>
      </c>
      <c r="E13" s="2662"/>
      <c r="F13" s="2662"/>
      <c r="G13" s="2662"/>
      <c r="H13" s="2662"/>
      <c r="I13" s="2662"/>
      <c r="J13" s="2662"/>
      <c r="K13" s="2662"/>
      <c r="L13" s="2662"/>
      <c r="M13" s="2663"/>
      <c r="N13" s="2660"/>
      <c r="O13" s="2661"/>
      <c r="P13" s="2661"/>
      <c r="Q13" s="2662"/>
      <c r="R13" s="2662"/>
      <c r="S13" s="2662"/>
      <c r="T13" s="2662"/>
      <c r="U13" s="2662"/>
      <c r="V13" s="2662"/>
      <c r="W13" s="2663"/>
      <c r="X13" s="1455"/>
      <c r="Y13" s="951" t="s">
        <v>525</v>
      </c>
      <c r="Z13" s="952"/>
      <c r="AA13" s="1455"/>
      <c r="AB13" s="951" t="s">
        <v>526</v>
      </c>
      <c r="AC13" s="952"/>
      <c r="AD13" s="33"/>
      <c r="AE13" s="33"/>
      <c r="AF13" s="33"/>
    </row>
    <row r="14" spans="1:33" ht="20.100000000000001" customHeight="1">
      <c r="A14" s="33"/>
      <c r="B14" s="33"/>
      <c r="C14" s="41">
        <v>10</v>
      </c>
      <c r="D14" s="2664" t="s">
        <v>535</v>
      </c>
      <c r="E14" s="2662"/>
      <c r="F14" s="2662"/>
      <c r="G14" s="2662"/>
      <c r="H14" s="2662"/>
      <c r="I14" s="2662"/>
      <c r="J14" s="2662"/>
      <c r="K14" s="2662"/>
      <c r="L14" s="2662"/>
      <c r="M14" s="2663"/>
      <c r="N14" s="2660"/>
      <c r="O14" s="2661"/>
      <c r="P14" s="2661"/>
      <c r="Q14" s="2662"/>
      <c r="R14" s="2662"/>
      <c r="S14" s="2662"/>
      <c r="T14" s="2662"/>
      <c r="U14" s="2662"/>
      <c r="V14" s="2662"/>
      <c r="W14" s="2663"/>
      <c r="X14" s="1455"/>
      <c r="Y14" s="951" t="s">
        <v>525</v>
      </c>
      <c r="Z14" s="952"/>
      <c r="AA14" s="1455"/>
      <c r="AB14" s="951" t="s">
        <v>526</v>
      </c>
      <c r="AC14" s="952"/>
      <c r="AD14" s="33"/>
      <c r="AE14" s="33"/>
      <c r="AF14" s="33"/>
    </row>
    <row r="15" spans="1:33" ht="20.100000000000001" customHeight="1">
      <c r="A15" s="33" t="s">
        <v>536</v>
      </c>
      <c r="B15" s="33"/>
      <c r="C15" s="58"/>
      <c r="D15" s="1456"/>
      <c r="E15" s="1457"/>
      <c r="F15" s="1457"/>
      <c r="G15" s="1457"/>
      <c r="H15" s="1457"/>
      <c r="I15" s="1457"/>
      <c r="J15" s="1457"/>
      <c r="K15" s="1457"/>
      <c r="L15" s="1457"/>
      <c r="M15" s="1458"/>
      <c r="N15" s="1456"/>
      <c r="O15" s="1457"/>
      <c r="P15" s="1457"/>
      <c r="Q15" s="1457"/>
      <c r="R15" s="1457"/>
      <c r="S15" s="1457"/>
      <c r="T15" s="1457"/>
      <c r="U15" s="1457"/>
      <c r="V15" s="1457"/>
      <c r="W15" s="1458"/>
      <c r="X15" s="290"/>
      <c r="Y15" s="380"/>
      <c r="Z15" s="381"/>
      <c r="AA15" s="290"/>
      <c r="AB15" s="380"/>
      <c r="AC15" s="381"/>
      <c r="AD15" s="33"/>
      <c r="AE15" s="33"/>
      <c r="AF15" s="33"/>
    </row>
    <row r="16" spans="1:33" ht="20.100000000000001" customHeight="1">
      <c r="A16" s="33"/>
      <c r="B16" s="33"/>
      <c r="C16" s="33"/>
      <c r="D16" s="33"/>
      <c r="E16" s="33"/>
      <c r="F16" s="33"/>
      <c r="G16" s="33"/>
      <c r="H16" s="33"/>
      <c r="I16" s="33"/>
      <c r="J16" s="33"/>
      <c r="K16" s="33"/>
      <c r="L16" s="33"/>
      <c r="M16" s="33"/>
      <c r="N16" s="33"/>
      <c r="O16" s="33"/>
      <c r="P16" s="33"/>
      <c r="Q16" s="33"/>
      <c r="R16" s="33"/>
      <c r="S16" s="33"/>
      <c r="T16" s="33"/>
      <c r="U16" s="33"/>
      <c r="V16" s="33"/>
      <c r="W16" s="33"/>
      <c r="X16" s="33"/>
      <c r="Y16" s="33"/>
      <c r="Z16" s="33"/>
      <c r="AA16" s="33"/>
      <c r="AB16" s="33"/>
      <c r="AC16" s="33"/>
      <c r="AD16" s="33"/>
      <c r="AE16" s="33"/>
      <c r="AF16" s="33"/>
    </row>
    <row r="17" spans="1:33" ht="24" customHeight="1">
      <c r="A17" s="33" t="s">
        <v>1549</v>
      </c>
      <c r="B17" s="33"/>
      <c r="C17" s="2462" t="s">
        <v>160</v>
      </c>
      <c r="D17" s="2462" t="s">
        <v>1368</v>
      </c>
      <c r="E17" s="2463"/>
      <c r="F17" s="2463"/>
      <c r="G17" s="2463"/>
      <c r="H17" s="2463"/>
      <c r="I17" s="2463"/>
      <c r="J17" s="2463"/>
      <c r="K17" s="2463"/>
      <c r="L17" s="2463"/>
      <c r="M17" s="2463"/>
      <c r="N17" s="2464"/>
      <c r="O17" s="2322" t="s">
        <v>1369</v>
      </c>
      <c r="P17" s="2323"/>
      <c r="Q17" s="2324"/>
      <c r="R17" s="2468" t="s">
        <v>1370</v>
      </c>
      <c r="S17" s="2469"/>
      <c r="T17" s="2469"/>
      <c r="U17" s="2469"/>
      <c r="V17" s="2469"/>
      <c r="W17" s="2470"/>
      <c r="X17" s="2468" t="s">
        <v>1371</v>
      </c>
      <c r="Y17" s="2469"/>
      <c r="Z17" s="2469"/>
      <c r="AA17" s="2469"/>
      <c r="AB17" s="2469"/>
      <c r="AC17" s="2470"/>
      <c r="AD17" s="33"/>
      <c r="AE17" s="33" t="s">
        <v>1509</v>
      </c>
      <c r="AF17" s="33" t="s">
        <v>1550</v>
      </c>
      <c r="AG17" s="18" t="s">
        <v>1551</v>
      </c>
    </row>
    <row r="18" spans="1:33" ht="45" customHeight="1">
      <c r="A18" s="33"/>
      <c r="B18" s="33"/>
      <c r="C18" s="2465"/>
      <c r="D18" s="2465"/>
      <c r="E18" s="2466"/>
      <c r="F18" s="2466"/>
      <c r="G18" s="2466"/>
      <c r="H18" s="2466"/>
      <c r="I18" s="2466"/>
      <c r="J18" s="2466"/>
      <c r="K18" s="2466"/>
      <c r="L18" s="2466"/>
      <c r="M18" s="2466"/>
      <c r="N18" s="2467"/>
      <c r="O18" s="2328"/>
      <c r="P18" s="2329"/>
      <c r="Q18" s="2330"/>
      <c r="R18" s="2311" t="s">
        <v>537</v>
      </c>
      <c r="S18" s="2312"/>
      <c r="T18" s="2313"/>
      <c r="U18" s="2311" t="s">
        <v>1372</v>
      </c>
      <c r="V18" s="2312"/>
      <c r="W18" s="2313"/>
      <c r="X18" s="2311" t="s">
        <v>1373</v>
      </c>
      <c r="Y18" s="2312"/>
      <c r="Z18" s="2313"/>
      <c r="AA18" s="2311" t="s">
        <v>1508</v>
      </c>
      <c r="AB18" s="2312"/>
      <c r="AC18" s="2313"/>
      <c r="AD18" s="33"/>
      <c r="AE18" s="33"/>
    </row>
    <row r="19" spans="1:33" ht="16.5" customHeight="1">
      <c r="A19" s="33"/>
      <c r="B19" s="33"/>
      <c r="C19" s="1353" t="s">
        <v>91</v>
      </c>
      <c r="D19" s="2642" t="s">
        <v>1374</v>
      </c>
      <c r="E19" s="2643"/>
      <c r="F19" s="2643"/>
      <c r="G19" s="2643"/>
      <c r="H19" s="2643"/>
      <c r="I19" s="2643"/>
      <c r="J19" s="2643"/>
      <c r="K19" s="2643"/>
      <c r="L19" s="2643"/>
      <c r="M19" s="2643"/>
      <c r="N19" s="2644"/>
      <c r="O19" s="2541"/>
      <c r="P19" s="2541"/>
      <c r="Q19" s="2541"/>
      <c r="R19" s="2541"/>
      <c r="S19" s="2541"/>
      <c r="T19" s="2541"/>
      <c r="U19" s="2639"/>
      <c r="V19" s="2640"/>
      <c r="W19" s="2641"/>
      <c r="X19" s="2639"/>
      <c r="Y19" s="2640"/>
      <c r="Z19" s="2641"/>
      <c r="AA19" s="2639"/>
      <c r="AB19" s="2640"/>
      <c r="AC19" s="2641"/>
      <c r="AD19" s="33"/>
      <c r="AE19" s="33"/>
    </row>
    <row r="20" spans="1:33" ht="21.75" customHeight="1">
      <c r="A20" s="33"/>
      <c r="B20" s="33"/>
      <c r="C20" s="1343">
        <v>1</v>
      </c>
      <c r="D20" s="2478" t="s">
        <v>1375</v>
      </c>
      <c r="E20" s="2479"/>
      <c r="F20" s="2479"/>
      <c r="G20" s="2479"/>
      <c r="H20" s="2479"/>
      <c r="I20" s="2479"/>
      <c r="J20" s="2479"/>
      <c r="K20" s="2479"/>
      <c r="L20" s="2479"/>
      <c r="M20" s="2479"/>
      <c r="N20" s="2480"/>
      <c r="O20" s="2659"/>
      <c r="P20" s="2659"/>
      <c r="Q20" s="2659"/>
      <c r="R20" s="2461" t="s">
        <v>525</v>
      </c>
      <c r="S20" s="2461"/>
      <c r="T20" s="2461"/>
      <c r="U20" s="2461" t="s">
        <v>525</v>
      </c>
      <c r="V20" s="2461"/>
      <c r="W20" s="2461"/>
      <c r="X20" s="2639"/>
      <c r="Y20" s="2640"/>
      <c r="Z20" s="2641"/>
      <c r="AA20" s="2639"/>
      <c r="AB20" s="2640"/>
      <c r="AC20" s="2641"/>
      <c r="AD20" s="33"/>
      <c r="AE20" s="33"/>
    </row>
    <row r="21" spans="1:33" ht="16.5" customHeight="1">
      <c r="A21" s="33"/>
      <c r="B21" s="33"/>
      <c r="C21" s="1353" t="s">
        <v>92</v>
      </c>
      <c r="D21" s="2642" t="s">
        <v>1376</v>
      </c>
      <c r="E21" s="2643"/>
      <c r="F21" s="2643"/>
      <c r="G21" s="2643"/>
      <c r="H21" s="2643"/>
      <c r="I21" s="2643"/>
      <c r="J21" s="2643"/>
      <c r="K21" s="2643"/>
      <c r="L21" s="2643"/>
      <c r="M21" s="2643"/>
      <c r="N21" s="2644"/>
      <c r="O21" s="2659"/>
      <c r="P21" s="2659"/>
      <c r="Q21" s="2659"/>
      <c r="R21" s="2541"/>
      <c r="S21" s="2541"/>
      <c r="T21" s="2541"/>
      <c r="U21" s="2639"/>
      <c r="V21" s="2640"/>
      <c r="W21" s="2641"/>
      <c r="X21" s="2639"/>
      <c r="Y21" s="2640"/>
      <c r="Z21" s="2641"/>
      <c r="AA21" s="2639"/>
      <c r="AB21" s="2640"/>
      <c r="AC21" s="2641"/>
      <c r="AD21" s="33"/>
      <c r="AE21" s="33"/>
    </row>
    <row r="22" spans="1:33" ht="21.75" customHeight="1">
      <c r="A22" s="33"/>
      <c r="B22" s="33"/>
      <c r="C22" s="1343">
        <v>1</v>
      </c>
      <c r="D22" s="2478" t="s">
        <v>1377</v>
      </c>
      <c r="E22" s="2479"/>
      <c r="F22" s="2479"/>
      <c r="G22" s="2479"/>
      <c r="H22" s="2479"/>
      <c r="I22" s="2479"/>
      <c r="J22" s="2479"/>
      <c r="K22" s="2479"/>
      <c r="L22" s="2479"/>
      <c r="M22" s="2479"/>
      <c r="N22" s="2480"/>
      <c r="O22" s="2659"/>
      <c r="P22" s="2659"/>
      <c r="Q22" s="2659"/>
      <c r="R22" s="2461" t="s">
        <v>525</v>
      </c>
      <c r="S22" s="2461"/>
      <c r="T22" s="2461"/>
      <c r="U22" s="2461" t="s">
        <v>525</v>
      </c>
      <c r="V22" s="2461"/>
      <c r="W22" s="2461"/>
      <c r="X22" s="2639"/>
      <c r="Y22" s="2640"/>
      <c r="Z22" s="2641"/>
      <c r="AA22" s="2639"/>
      <c r="AB22" s="2640"/>
      <c r="AC22" s="2641"/>
      <c r="AD22" s="33"/>
      <c r="AE22" s="33"/>
    </row>
    <row r="23" spans="1:33" ht="36" customHeight="1">
      <c r="A23" s="33"/>
      <c r="B23" s="33"/>
      <c r="C23" s="1343">
        <v>2</v>
      </c>
      <c r="D23" s="2478" t="s">
        <v>1378</v>
      </c>
      <c r="E23" s="2479"/>
      <c r="F23" s="2479"/>
      <c r="G23" s="2479"/>
      <c r="H23" s="2479"/>
      <c r="I23" s="2479"/>
      <c r="J23" s="2479"/>
      <c r="K23" s="2479"/>
      <c r="L23" s="2479"/>
      <c r="M23" s="2479"/>
      <c r="N23" s="2480"/>
      <c r="O23" s="2659"/>
      <c r="P23" s="2659"/>
      <c r="Q23" s="2659"/>
      <c r="R23" s="2461" t="s">
        <v>525</v>
      </c>
      <c r="S23" s="2461"/>
      <c r="T23" s="2461"/>
      <c r="U23" s="2461" t="s">
        <v>525</v>
      </c>
      <c r="V23" s="2461"/>
      <c r="W23" s="2461"/>
      <c r="X23" s="2639"/>
      <c r="Y23" s="2640"/>
      <c r="Z23" s="2641"/>
      <c r="AA23" s="2639"/>
      <c r="AB23" s="2640"/>
      <c r="AC23" s="2641"/>
      <c r="AD23" s="33"/>
      <c r="AE23" s="33"/>
    </row>
    <row r="24" spans="1:33" ht="21.75" customHeight="1">
      <c r="A24" s="33"/>
      <c r="B24" s="33"/>
      <c r="C24" s="1343">
        <v>3</v>
      </c>
      <c r="D24" s="2478" t="s">
        <v>1379</v>
      </c>
      <c r="E24" s="2479"/>
      <c r="F24" s="2479"/>
      <c r="G24" s="2479"/>
      <c r="H24" s="2479"/>
      <c r="I24" s="2479"/>
      <c r="J24" s="2479"/>
      <c r="K24" s="2479"/>
      <c r="L24" s="2479"/>
      <c r="M24" s="2479"/>
      <c r="N24" s="2480"/>
      <c r="O24" s="2659"/>
      <c r="P24" s="2659"/>
      <c r="Q24" s="2659"/>
      <c r="R24" s="2461" t="s">
        <v>525</v>
      </c>
      <c r="S24" s="2461"/>
      <c r="T24" s="2461"/>
      <c r="U24" s="2461" t="s">
        <v>525</v>
      </c>
      <c r="V24" s="2461"/>
      <c r="W24" s="2461"/>
      <c r="X24" s="2639"/>
      <c r="Y24" s="2640"/>
      <c r="Z24" s="2641"/>
      <c r="AA24" s="2639"/>
      <c r="AB24" s="2640"/>
      <c r="AC24" s="2641"/>
      <c r="AD24" s="33"/>
      <c r="AE24" s="33"/>
    </row>
    <row r="25" spans="1:33" ht="21.75" customHeight="1">
      <c r="A25" s="33"/>
      <c r="B25" s="33"/>
      <c r="C25" s="1343">
        <v>4</v>
      </c>
      <c r="D25" s="2478" t="s">
        <v>1380</v>
      </c>
      <c r="E25" s="2479"/>
      <c r="F25" s="2479"/>
      <c r="G25" s="2479"/>
      <c r="H25" s="2479"/>
      <c r="I25" s="2479"/>
      <c r="J25" s="2479"/>
      <c r="K25" s="2479"/>
      <c r="L25" s="2479"/>
      <c r="M25" s="2479"/>
      <c r="N25" s="2480"/>
      <c r="O25" s="2659"/>
      <c r="P25" s="2659"/>
      <c r="Q25" s="2659"/>
      <c r="R25" s="2461" t="s">
        <v>525</v>
      </c>
      <c r="S25" s="2461"/>
      <c r="T25" s="2461"/>
      <c r="U25" s="2461" t="s">
        <v>525</v>
      </c>
      <c r="V25" s="2461"/>
      <c r="W25" s="2461"/>
      <c r="X25" s="2639"/>
      <c r="Y25" s="2640"/>
      <c r="Z25" s="2641"/>
      <c r="AA25" s="2639"/>
      <c r="AB25" s="2640"/>
      <c r="AC25" s="2641"/>
      <c r="AD25" s="33"/>
      <c r="AE25" s="33"/>
    </row>
    <row r="26" spans="1:33" ht="36" customHeight="1">
      <c r="A26" s="33"/>
      <c r="B26" s="33"/>
      <c r="C26" s="1343">
        <v>5</v>
      </c>
      <c r="D26" s="2478" t="s">
        <v>1381</v>
      </c>
      <c r="E26" s="2479"/>
      <c r="F26" s="2479"/>
      <c r="G26" s="2479"/>
      <c r="H26" s="2479"/>
      <c r="I26" s="2479"/>
      <c r="J26" s="2479"/>
      <c r="K26" s="2479"/>
      <c r="L26" s="2479"/>
      <c r="M26" s="2479"/>
      <c r="N26" s="2480"/>
      <c r="O26" s="2659"/>
      <c r="P26" s="2659"/>
      <c r="Q26" s="2659"/>
      <c r="R26" s="2461" t="s">
        <v>525</v>
      </c>
      <c r="S26" s="2461"/>
      <c r="T26" s="2461"/>
      <c r="U26" s="2461" t="s">
        <v>525</v>
      </c>
      <c r="V26" s="2461"/>
      <c r="W26" s="2461"/>
      <c r="X26" s="2639"/>
      <c r="Y26" s="2640"/>
      <c r="Z26" s="2641"/>
      <c r="AA26" s="2639"/>
      <c r="AB26" s="2640"/>
      <c r="AC26" s="2641"/>
      <c r="AD26" s="33"/>
      <c r="AE26" s="33"/>
    </row>
    <row r="27" spans="1:33" ht="21.75" customHeight="1">
      <c r="A27" s="33" t="s">
        <v>536</v>
      </c>
      <c r="B27" s="33"/>
      <c r="C27" s="1343">
        <v>6</v>
      </c>
      <c r="D27" s="2336" t="s">
        <v>1382</v>
      </c>
      <c r="E27" s="2336"/>
      <c r="F27" s="2336"/>
      <c r="G27" s="2336"/>
      <c r="H27" s="2336"/>
      <c r="I27" s="2336"/>
      <c r="J27" s="2336"/>
      <c r="K27" s="2336"/>
      <c r="L27" s="2336"/>
      <c r="M27" s="2336"/>
      <c r="N27" s="2336"/>
      <c r="O27" s="2659"/>
      <c r="P27" s="2659"/>
      <c r="Q27" s="2659"/>
      <c r="R27" s="2461" t="s">
        <v>525</v>
      </c>
      <c r="S27" s="2461"/>
      <c r="T27" s="2461"/>
      <c r="U27" s="2461" t="s">
        <v>525</v>
      </c>
      <c r="V27" s="2461"/>
      <c r="W27" s="2461"/>
      <c r="X27" s="2541"/>
      <c r="Y27" s="2541"/>
      <c r="Z27" s="2541"/>
      <c r="AA27" s="2541"/>
      <c r="AB27" s="2541"/>
      <c r="AC27" s="2541"/>
      <c r="AD27" s="33"/>
      <c r="AE27" s="33"/>
    </row>
    <row r="28" spans="1:33" ht="16.5" customHeight="1">
      <c r="A28" s="29"/>
      <c r="B28" s="29"/>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row>
    <row r="29" spans="1:33" ht="24" customHeight="1">
      <c r="A29" s="33" t="s">
        <v>1552</v>
      </c>
      <c r="B29" s="33"/>
      <c r="C29" s="2462" t="s">
        <v>160</v>
      </c>
      <c r="D29" s="2462" t="s">
        <v>1368</v>
      </c>
      <c r="E29" s="2463"/>
      <c r="F29" s="2463"/>
      <c r="G29" s="2463"/>
      <c r="H29" s="2463"/>
      <c r="I29" s="2463"/>
      <c r="J29" s="2463"/>
      <c r="K29" s="2463"/>
      <c r="L29" s="2463"/>
      <c r="M29" s="2463"/>
      <c r="N29" s="2464"/>
      <c r="O29" s="2322" t="s">
        <v>1369</v>
      </c>
      <c r="P29" s="2323"/>
      <c r="Q29" s="2324"/>
      <c r="R29" s="2468" t="s">
        <v>1370</v>
      </c>
      <c r="S29" s="2469"/>
      <c r="T29" s="2469"/>
      <c r="U29" s="2469"/>
      <c r="V29" s="2469"/>
      <c r="W29" s="2470"/>
      <c r="X29" s="2468" t="s">
        <v>1371</v>
      </c>
      <c r="Y29" s="2469"/>
      <c r="Z29" s="2469"/>
      <c r="AA29" s="2469"/>
      <c r="AB29" s="2469"/>
      <c r="AC29" s="2470"/>
      <c r="AD29" s="33"/>
      <c r="AE29" s="33" t="s">
        <v>1510</v>
      </c>
      <c r="AF29" s="33" t="s">
        <v>1550</v>
      </c>
      <c r="AG29" s="18" t="s">
        <v>1553</v>
      </c>
    </row>
    <row r="30" spans="1:33" ht="45" customHeight="1">
      <c r="A30" s="33"/>
      <c r="B30" s="33"/>
      <c r="C30" s="2465"/>
      <c r="D30" s="2465"/>
      <c r="E30" s="2466"/>
      <c r="F30" s="2466"/>
      <c r="G30" s="2466"/>
      <c r="H30" s="2466"/>
      <c r="I30" s="2466"/>
      <c r="J30" s="2466"/>
      <c r="K30" s="2466"/>
      <c r="L30" s="2466"/>
      <c r="M30" s="2466"/>
      <c r="N30" s="2467"/>
      <c r="O30" s="2328"/>
      <c r="P30" s="2329"/>
      <c r="Q30" s="2330"/>
      <c r="R30" s="2311" t="s">
        <v>537</v>
      </c>
      <c r="S30" s="2312"/>
      <c r="T30" s="2313"/>
      <c r="U30" s="2311" t="s">
        <v>1372</v>
      </c>
      <c r="V30" s="2312"/>
      <c r="W30" s="2313"/>
      <c r="X30" s="2311" t="s">
        <v>1373</v>
      </c>
      <c r="Y30" s="2312"/>
      <c r="Z30" s="2313"/>
      <c r="AA30" s="2311" t="s">
        <v>1508</v>
      </c>
      <c r="AB30" s="2312"/>
      <c r="AC30" s="2313"/>
      <c r="AD30" s="33"/>
      <c r="AE30" s="33"/>
    </row>
    <row r="31" spans="1:33" ht="16.5" customHeight="1">
      <c r="A31" s="33"/>
      <c r="B31" s="33"/>
      <c r="C31" s="1353" t="s">
        <v>91</v>
      </c>
      <c r="D31" s="2642" t="s">
        <v>1374</v>
      </c>
      <c r="E31" s="2643"/>
      <c r="F31" s="2643"/>
      <c r="G31" s="2643"/>
      <c r="H31" s="2643"/>
      <c r="I31" s="2643"/>
      <c r="J31" s="2643"/>
      <c r="K31" s="2643"/>
      <c r="L31" s="2643"/>
      <c r="M31" s="2643"/>
      <c r="N31" s="2644"/>
      <c r="O31" s="2541"/>
      <c r="P31" s="2541"/>
      <c r="Q31" s="2541"/>
      <c r="R31" s="2541"/>
      <c r="S31" s="2541"/>
      <c r="T31" s="2541"/>
      <c r="U31" s="2541"/>
      <c r="V31" s="2541"/>
      <c r="W31" s="2541"/>
      <c r="X31" s="2541"/>
      <c r="Y31" s="2541"/>
      <c r="Z31" s="2541"/>
      <c r="AA31" s="2639"/>
      <c r="AB31" s="2640"/>
      <c r="AC31" s="2641"/>
      <c r="AD31" s="33"/>
      <c r="AE31" s="33"/>
    </row>
    <row r="32" spans="1:33" ht="34.35" customHeight="1">
      <c r="A32" s="33"/>
      <c r="B32" s="33"/>
      <c r="C32" s="1343">
        <v>1</v>
      </c>
      <c r="D32" s="2478" t="s">
        <v>1383</v>
      </c>
      <c r="E32" s="2479"/>
      <c r="F32" s="2479"/>
      <c r="G32" s="2479"/>
      <c r="H32" s="2479"/>
      <c r="I32" s="2479"/>
      <c r="J32" s="2479"/>
      <c r="K32" s="2479"/>
      <c r="L32" s="2479"/>
      <c r="M32" s="2479"/>
      <c r="N32" s="2480"/>
      <c r="O32" s="2541"/>
      <c r="P32" s="2541"/>
      <c r="Q32" s="2541"/>
      <c r="R32" s="2335" t="s">
        <v>525</v>
      </c>
      <c r="S32" s="2335"/>
      <c r="T32" s="2335"/>
      <c r="U32" s="2335" t="s">
        <v>525</v>
      </c>
      <c r="V32" s="2335"/>
      <c r="W32" s="2335"/>
      <c r="X32" s="2541"/>
      <c r="Y32" s="2541"/>
      <c r="Z32" s="2541"/>
      <c r="AA32" s="2639"/>
      <c r="AB32" s="2640"/>
      <c r="AC32" s="2641"/>
      <c r="AD32" s="33"/>
      <c r="AE32" s="33"/>
    </row>
    <row r="33" spans="1:33" ht="21.75" customHeight="1">
      <c r="A33" s="33"/>
      <c r="B33" s="33"/>
      <c r="C33" s="1177">
        <v>2</v>
      </c>
      <c r="D33" s="2478" t="s">
        <v>1384</v>
      </c>
      <c r="E33" s="2479"/>
      <c r="F33" s="2479"/>
      <c r="G33" s="2479"/>
      <c r="H33" s="2479"/>
      <c r="I33" s="2479"/>
      <c r="J33" s="2479"/>
      <c r="K33" s="2479"/>
      <c r="L33" s="2479"/>
      <c r="M33" s="2479"/>
      <c r="N33" s="2480"/>
      <c r="O33" s="2541"/>
      <c r="P33" s="2541"/>
      <c r="Q33" s="2541"/>
      <c r="R33" s="2335" t="s">
        <v>525</v>
      </c>
      <c r="S33" s="2335"/>
      <c r="T33" s="2335"/>
      <c r="U33" s="2335" t="s">
        <v>525</v>
      </c>
      <c r="V33" s="2335"/>
      <c r="W33" s="2335"/>
      <c r="X33" s="2541"/>
      <c r="Y33" s="2541"/>
      <c r="Z33" s="2541"/>
      <c r="AA33" s="2639"/>
      <c r="AB33" s="2640"/>
      <c r="AC33" s="2641"/>
      <c r="AD33" s="33"/>
      <c r="AE33" s="33"/>
    </row>
    <row r="34" spans="1:33" ht="19.5" customHeight="1">
      <c r="A34" s="33"/>
      <c r="B34" s="33"/>
      <c r="C34" s="1353" t="s">
        <v>92</v>
      </c>
      <c r="D34" s="2642" t="s">
        <v>1385</v>
      </c>
      <c r="E34" s="2643"/>
      <c r="F34" s="2643"/>
      <c r="G34" s="2643"/>
      <c r="H34" s="2643"/>
      <c r="I34" s="2643"/>
      <c r="J34" s="2643"/>
      <c r="K34" s="2643"/>
      <c r="L34" s="2643"/>
      <c r="M34" s="2643"/>
      <c r="N34" s="2644"/>
      <c r="O34" s="2541"/>
      <c r="P34" s="2541"/>
      <c r="Q34" s="2541"/>
      <c r="R34" s="2658"/>
      <c r="S34" s="2658"/>
      <c r="T34" s="2658"/>
      <c r="U34" s="2658"/>
      <c r="V34" s="2658"/>
      <c r="W34" s="2658"/>
      <c r="X34" s="2541"/>
      <c r="Y34" s="2541"/>
      <c r="Z34" s="2541"/>
      <c r="AA34" s="2639"/>
      <c r="AB34" s="2640"/>
      <c r="AC34" s="2641"/>
      <c r="AD34" s="33"/>
      <c r="AE34" s="33"/>
    </row>
    <row r="35" spans="1:33" ht="36" customHeight="1">
      <c r="A35" s="33"/>
      <c r="B35" s="33"/>
      <c r="C35" s="1343">
        <v>1</v>
      </c>
      <c r="D35" s="2478" t="s">
        <v>1386</v>
      </c>
      <c r="E35" s="2479"/>
      <c r="F35" s="2479"/>
      <c r="G35" s="2479"/>
      <c r="H35" s="2479"/>
      <c r="I35" s="2479"/>
      <c r="J35" s="2479"/>
      <c r="K35" s="2479"/>
      <c r="L35" s="2479"/>
      <c r="M35" s="2479"/>
      <c r="N35" s="2480"/>
      <c r="O35" s="2541"/>
      <c r="P35" s="2541"/>
      <c r="Q35" s="2541"/>
      <c r="R35" s="2335" t="s">
        <v>525</v>
      </c>
      <c r="S35" s="2335"/>
      <c r="T35" s="2335"/>
      <c r="U35" s="2335" t="s">
        <v>525</v>
      </c>
      <c r="V35" s="2335"/>
      <c r="W35" s="2335"/>
      <c r="X35" s="2541"/>
      <c r="Y35" s="2541"/>
      <c r="Z35" s="2541"/>
      <c r="AA35" s="2639"/>
      <c r="AB35" s="2640"/>
      <c r="AC35" s="2641"/>
      <c r="AD35" s="33"/>
      <c r="AE35" s="33"/>
    </row>
    <row r="36" spans="1:33" ht="36" customHeight="1">
      <c r="A36" s="33"/>
      <c r="B36" s="33"/>
      <c r="C36" s="1343">
        <v>2</v>
      </c>
      <c r="D36" s="2478" t="s">
        <v>1387</v>
      </c>
      <c r="E36" s="2479"/>
      <c r="F36" s="2479"/>
      <c r="G36" s="2479"/>
      <c r="H36" s="2479"/>
      <c r="I36" s="2479"/>
      <c r="J36" s="2479"/>
      <c r="K36" s="2479"/>
      <c r="L36" s="2479"/>
      <c r="M36" s="2479"/>
      <c r="N36" s="2480"/>
      <c r="O36" s="2541"/>
      <c r="P36" s="2541"/>
      <c r="Q36" s="2541"/>
      <c r="R36" s="2335" t="s">
        <v>525</v>
      </c>
      <c r="S36" s="2335"/>
      <c r="T36" s="2335"/>
      <c r="U36" s="2335" t="s">
        <v>525</v>
      </c>
      <c r="V36" s="2335"/>
      <c r="W36" s="2335"/>
      <c r="X36" s="2541"/>
      <c r="Y36" s="2541"/>
      <c r="Z36" s="2541"/>
      <c r="AA36" s="2639"/>
      <c r="AB36" s="2640"/>
      <c r="AC36" s="2641"/>
      <c r="AD36" s="33"/>
      <c r="AE36" s="33"/>
    </row>
    <row r="37" spans="1:33" ht="36" customHeight="1">
      <c r="A37" s="33"/>
      <c r="B37" s="33"/>
      <c r="C37" s="1343">
        <v>3</v>
      </c>
      <c r="D37" s="2478" t="s">
        <v>1388</v>
      </c>
      <c r="E37" s="2479"/>
      <c r="F37" s="2479"/>
      <c r="G37" s="2479"/>
      <c r="H37" s="2479"/>
      <c r="I37" s="2479"/>
      <c r="J37" s="2479"/>
      <c r="K37" s="2479"/>
      <c r="L37" s="2479"/>
      <c r="M37" s="2479"/>
      <c r="N37" s="2480"/>
      <c r="O37" s="2541"/>
      <c r="P37" s="2541"/>
      <c r="Q37" s="2541"/>
      <c r="R37" s="2335" t="s">
        <v>525</v>
      </c>
      <c r="S37" s="2335"/>
      <c r="T37" s="2335"/>
      <c r="U37" s="2335" t="s">
        <v>525</v>
      </c>
      <c r="V37" s="2335"/>
      <c r="W37" s="2335"/>
      <c r="X37" s="2541"/>
      <c r="Y37" s="2541"/>
      <c r="Z37" s="2541"/>
      <c r="AA37" s="2639"/>
      <c r="AB37" s="2640"/>
      <c r="AC37" s="2641"/>
      <c r="AD37" s="33"/>
      <c r="AE37" s="33"/>
    </row>
    <row r="38" spans="1:33" ht="36" customHeight="1">
      <c r="A38" s="33"/>
      <c r="B38" s="33"/>
      <c r="C38" s="1343">
        <v>4</v>
      </c>
      <c r="D38" s="2478" t="s">
        <v>1389</v>
      </c>
      <c r="E38" s="2479"/>
      <c r="F38" s="2479"/>
      <c r="G38" s="2479"/>
      <c r="H38" s="2479"/>
      <c r="I38" s="2479"/>
      <c r="J38" s="2479"/>
      <c r="K38" s="2479"/>
      <c r="L38" s="2479"/>
      <c r="M38" s="2479"/>
      <c r="N38" s="2480"/>
      <c r="O38" s="2541"/>
      <c r="P38" s="2541"/>
      <c r="Q38" s="2541"/>
      <c r="R38" s="2335" t="s">
        <v>525</v>
      </c>
      <c r="S38" s="2335"/>
      <c r="T38" s="2335"/>
      <c r="U38" s="2335" t="s">
        <v>525</v>
      </c>
      <c r="V38" s="2335"/>
      <c r="W38" s="2335"/>
      <c r="X38" s="2541"/>
      <c r="Y38" s="2541"/>
      <c r="Z38" s="2541"/>
      <c r="AA38" s="2639"/>
      <c r="AB38" s="2640"/>
      <c r="AC38" s="2641"/>
      <c r="AD38" s="33"/>
      <c r="AE38" s="33"/>
    </row>
    <row r="39" spans="1:33" ht="36" customHeight="1">
      <c r="A39" s="33"/>
      <c r="B39" s="33"/>
      <c r="C39" s="1343">
        <v>5</v>
      </c>
      <c r="D39" s="2478" t="s">
        <v>1390</v>
      </c>
      <c r="E39" s="2479"/>
      <c r="F39" s="2479"/>
      <c r="G39" s="2479"/>
      <c r="H39" s="2479"/>
      <c r="I39" s="2479"/>
      <c r="J39" s="2479"/>
      <c r="K39" s="2479"/>
      <c r="L39" s="2479"/>
      <c r="M39" s="2479"/>
      <c r="N39" s="2480"/>
      <c r="O39" s="2541"/>
      <c r="P39" s="2541"/>
      <c r="Q39" s="2541"/>
      <c r="R39" s="2335" t="s">
        <v>525</v>
      </c>
      <c r="S39" s="2335"/>
      <c r="T39" s="2335"/>
      <c r="U39" s="2335" t="s">
        <v>525</v>
      </c>
      <c r="V39" s="2335"/>
      <c r="W39" s="2335"/>
      <c r="X39" s="2541"/>
      <c r="Y39" s="2541"/>
      <c r="Z39" s="2541"/>
      <c r="AA39" s="2639"/>
      <c r="AB39" s="2640"/>
      <c r="AC39" s="2641"/>
      <c r="AD39" s="33"/>
      <c r="AE39" s="33"/>
    </row>
    <row r="40" spans="1:33" ht="36" customHeight="1">
      <c r="A40" s="33" t="s">
        <v>536</v>
      </c>
      <c r="B40" s="33"/>
      <c r="C40" s="1343">
        <v>6</v>
      </c>
      <c r="D40" s="2336" t="s">
        <v>1391</v>
      </c>
      <c r="E40" s="2336"/>
      <c r="F40" s="2336"/>
      <c r="G40" s="2336"/>
      <c r="H40" s="2336"/>
      <c r="I40" s="2336"/>
      <c r="J40" s="2336"/>
      <c r="K40" s="2336"/>
      <c r="L40" s="2336"/>
      <c r="M40" s="2336"/>
      <c r="N40" s="2336"/>
      <c r="O40" s="2541"/>
      <c r="P40" s="2541"/>
      <c r="Q40" s="2541"/>
      <c r="R40" s="2335" t="s">
        <v>525</v>
      </c>
      <c r="S40" s="2335"/>
      <c r="T40" s="2335"/>
      <c r="U40" s="2335" t="s">
        <v>525</v>
      </c>
      <c r="V40" s="2335"/>
      <c r="W40" s="2335"/>
      <c r="X40" s="2541"/>
      <c r="Y40" s="2541"/>
      <c r="Z40" s="2541"/>
      <c r="AA40" s="2541"/>
      <c r="AB40" s="2541"/>
      <c r="AC40" s="2541"/>
      <c r="AD40" s="33"/>
      <c r="AE40" s="33"/>
    </row>
    <row r="41" spans="1:33" ht="16.5" customHeight="1">
      <c r="A41" s="29"/>
      <c r="B41" s="29"/>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E41" s="29"/>
    </row>
    <row r="42" spans="1:33" s="29" customFormat="1" ht="24" customHeight="1">
      <c r="A42" s="33" t="s">
        <v>1554</v>
      </c>
      <c r="B42" s="33"/>
      <c r="C42" s="2462" t="s">
        <v>160</v>
      </c>
      <c r="D42" s="2462" t="s">
        <v>1368</v>
      </c>
      <c r="E42" s="2463"/>
      <c r="F42" s="2463"/>
      <c r="G42" s="2463"/>
      <c r="H42" s="2463"/>
      <c r="I42" s="2463"/>
      <c r="J42" s="2463"/>
      <c r="K42" s="2463"/>
      <c r="L42" s="2463"/>
      <c r="M42" s="2463"/>
      <c r="N42" s="2464"/>
      <c r="O42" s="2322" t="s">
        <v>1369</v>
      </c>
      <c r="P42" s="2323"/>
      <c r="Q42" s="2324"/>
      <c r="R42" s="2468" t="s">
        <v>1370</v>
      </c>
      <c r="S42" s="2469"/>
      <c r="T42" s="2469"/>
      <c r="U42" s="2469"/>
      <c r="V42" s="2469"/>
      <c r="W42" s="2470"/>
      <c r="X42" s="2468" t="s">
        <v>1371</v>
      </c>
      <c r="Y42" s="2469"/>
      <c r="Z42" s="2469"/>
      <c r="AA42" s="2469"/>
      <c r="AB42" s="2469"/>
      <c r="AC42" s="2470"/>
      <c r="AD42" s="33"/>
      <c r="AE42" s="33" t="s">
        <v>1511</v>
      </c>
      <c r="AF42" s="33" t="s">
        <v>1550</v>
      </c>
      <c r="AG42" s="29" t="s">
        <v>1555</v>
      </c>
    </row>
    <row r="43" spans="1:33" s="29" customFormat="1" ht="45" customHeight="1">
      <c r="A43" s="33"/>
      <c r="B43" s="33"/>
      <c r="C43" s="2465"/>
      <c r="D43" s="2465"/>
      <c r="E43" s="2466"/>
      <c r="F43" s="2466"/>
      <c r="G43" s="2466"/>
      <c r="H43" s="2466"/>
      <c r="I43" s="2466"/>
      <c r="J43" s="2466"/>
      <c r="K43" s="2466"/>
      <c r="L43" s="2466"/>
      <c r="M43" s="2466"/>
      <c r="N43" s="2467"/>
      <c r="O43" s="2328"/>
      <c r="P43" s="2329"/>
      <c r="Q43" s="2330"/>
      <c r="R43" s="2311" t="s">
        <v>537</v>
      </c>
      <c r="S43" s="2312"/>
      <c r="T43" s="2313"/>
      <c r="U43" s="2311" t="s">
        <v>1372</v>
      </c>
      <c r="V43" s="2312"/>
      <c r="W43" s="2313"/>
      <c r="X43" s="2311" t="s">
        <v>1373</v>
      </c>
      <c r="Y43" s="2312"/>
      <c r="Z43" s="2313"/>
      <c r="AA43" s="2311" t="s">
        <v>1508</v>
      </c>
      <c r="AB43" s="2312"/>
      <c r="AC43" s="2313"/>
      <c r="AD43" s="33"/>
      <c r="AE43" s="33"/>
    </row>
    <row r="44" spans="1:33" ht="21" customHeight="1">
      <c r="A44" s="33"/>
      <c r="B44" s="33"/>
      <c r="C44" s="1353" t="s">
        <v>91</v>
      </c>
      <c r="D44" s="2490" t="s">
        <v>1374</v>
      </c>
      <c r="E44" s="2490"/>
      <c r="F44" s="2490"/>
      <c r="G44" s="2490"/>
      <c r="H44" s="2490"/>
      <c r="I44" s="2490"/>
      <c r="J44" s="2490"/>
      <c r="K44" s="2490"/>
      <c r="L44" s="2490"/>
      <c r="M44" s="2490"/>
      <c r="N44" s="2490"/>
      <c r="O44" s="2541"/>
      <c r="P44" s="2541"/>
      <c r="Q44" s="2541"/>
      <c r="R44" s="2541"/>
      <c r="S44" s="2541"/>
      <c r="T44" s="2541"/>
      <c r="U44" s="2541"/>
      <c r="V44" s="2541"/>
      <c r="W44" s="2541"/>
      <c r="X44" s="2541"/>
      <c r="Y44" s="2541"/>
      <c r="Z44" s="2541"/>
      <c r="AA44" s="2541"/>
      <c r="AB44" s="2541"/>
      <c r="AC44" s="2541"/>
      <c r="AD44" s="33"/>
      <c r="AE44" s="33"/>
    </row>
    <row r="45" spans="1:33" ht="36" customHeight="1">
      <c r="A45" s="33"/>
      <c r="B45" s="33"/>
      <c r="C45" s="1343">
        <v>1</v>
      </c>
      <c r="D45" s="2336" t="s">
        <v>1392</v>
      </c>
      <c r="E45" s="2336"/>
      <c r="F45" s="2336"/>
      <c r="G45" s="2336"/>
      <c r="H45" s="2336"/>
      <c r="I45" s="2336"/>
      <c r="J45" s="2336"/>
      <c r="K45" s="2336"/>
      <c r="L45" s="2336"/>
      <c r="M45" s="2336"/>
      <c r="N45" s="2336"/>
      <c r="O45" s="2541"/>
      <c r="P45" s="2541"/>
      <c r="Q45" s="2541"/>
      <c r="R45" s="2335" t="s">
        <v>525</v>
      </c>
      <c r="S45" s="2335"/>
      <c r="T45" s="2335"/>
      <c r="U45" s="2335" t="s">
        <v>525</v>
      </c>
      <c r="V45" s="2335"/>
      <c r="W45" s="2335"/>
      <c r="X45" s="2541"/>
      <c r="Y45" s="2541"/>
      <c r="Z45" s="2541"/>
      <c r="AA45" s="2541"/>
      <c r="AB45" s="2541"/>
      <c r="AC45" s="2541"/>
      <c r="AD45" s="33"/>
      <c r="AE45" s="33"/>
    </row>
    <row r="46" spans="1:33" ht="16.5" customHeight="1">
      <c r="A46" s="33"/>
      <c r="B46" s="33"/>
      <c r="C46" s="1353" t="s">
        <v>92</v>
      </c>
      <c r="D46" s="2490" t="s">
        <v>1393</v>
      </c>
      <c r="E46" s="2490"/>
      <c r="F46" s="2490"/>
      <c r="G46" s="2490"/>
      <c r="H46" s="2490"/>
      <c r="I46" s="2490"/>
      <c r="J46" s="2490"/>
      <c r="K46" s="2490"/>
      <c r="L46" s="2490"/>
      <c r="M46" s="2490"/>
      <c r="N46" s="2490"/>
      <c r="O46" s="2541"/>
      <c r="P46" s="2541"/>
      <c r="Q46" s="2541"/>
      <c r="R46" s="2658"/>
      <c r="S46" s="2658"/>
      <c r="T46" s="2658"/>
      <c r="U46" s="2658"/>
      <c r="V46" s="2658"/>
      <c r="W46" s="2658"/>
      <c r="X46" s="2541"/>
      <c r="Y46" s="2541"/>
      <c r="Z46" s="2541"/>
      <c r="AA46" s="2541"/>
      <c r="AB46" s="2541"/>
      <c r="AC46" s="2541"/>
      <c r="AD46" s="33"/>
      <c r="AE46" s="33"/>
    </row>
    <row r="47" spans="1:33" ht="21.75" customHeight="1">
      <c r="A47" s="33"/>
      <c r="B47" s="33"/>
      <c r="C47" s="1343">
        <v>1</v>
      </c>
      <c r="D47" s="2336" t="s">
        <v>1394</v>
      </c>
      <c r="E47" s="2336"/>
      <c r="F47" s="2336"/>
      <c r="G47" s="2336"/>
      <c r="H47" s="2336"/>
      <c r="I47" s="2336"/>
      <c r="J47" s="2336"/>
      <c r="K47" s="2336"/>
      <c r="L47" s="2336"/>
      <c r="M47" s="2336"/>
      <c r="N47" s="2336"/>
      <c r="O47" s="2541"/>
      <c r="P47" s="2541"/>
      <c r="Q47" s="2541"/>
      <c r="R47" s="2335" t="s">
        <v>525</v>
      </c>
      <c r="S47" s="2335"/>
      <c r="T47" s="2335"/>
      <c r="U47" s="2335" t="s">
        <v>525</v>
      </c>
      <c r="V47" s="2335"/>
      <c r="W47" s="2335"/>
      <c r="X47" s="2541"/>
      <c r="Y47" s="2541"/>
      <c r="Z47" s="2541"/>
      <c r="AA47" s="2541"/>
      <c r="AB47" s="2541"/>
      <c r="AC47" s="2541"/>
      <c r="AD47" s="33"/>
      <c r="AE47" s="33"/>
    </row>
    <row r="48" spans="1:33" ht="21.75" customHeight="1">
      <c r="A48" s="33"/>
      <c r="B48" s="33"/>
      <c r="C48" s="1343">
        <v>2</v>
      </c>
      <c r="D48" s="2336" t="s">
        <v>1395</v>
      </c>
      <c r="E48" s="2336"/>
      <c r="F48" s="2336"/>
      <c r="G48" s="2336"/>
      <c r="H48" s="2336"/>
      <c r="I48" s="2336"/>
      <c r="J48" s="2336"/>
      <c r="K48" s="2336"/>
      <c r="L48" s="2336"/>
      <c r="M48" s="2336"/>
      <c r="N48" s="2336"/>
      <c r="O48" s="2541"/>
      <c r="P48" s="2541"/>
      <c r="Q48" s="2541"/>
      <c r="R48" s="2335" t="s">
        <v>525</v>
      </c>
      <c r="S48" s="2335"/>
      <c r="T48" s="2335"/>
      <c r="U48" s="2335" t="s">
        <v>525</v>
      </c>
      <c r="V48" s="2335"/>
      <c r="W48" s="2335"/>
      <c r="X48" s="2541"/>
      <c r="Y48" s="2541"/>
      <c r="Z48" s="2541"/>
      <c r="AA48" s="2541"/>
      <c r="AB48" s="2541"/>
      <c r="AC48" s="2541"/>
      <c r="AD48" s="33"/>
      <c r="AE48" s="33"/>
    </row>
    <row r="49" spans="1:33" ht="21.75" customHeight="1">
      <c r="A49" s="33"/>
      <c r="B49" s="33"/>
      <c r="C49" s="1343">
        <v>3</v>
      </c>
      <c r="D49" s="2336" t="s">
        <v>1396</v>
      </c>
      <c r="E49" s="2336"/>
      <c r="F49" s="2336"/>
      <c r="G49" s="2336"/>
      <c r="H49" s="2336"/>
      <c r="I49" s="2336"/>
      <c r="J49" s="2336"/>
      <c r="K49" s="2336"/>
      <c r="L49" s="2336"/>
      <c r="M49" s="2336"/>
      <c r="N49" s="2336"/>
      <c r="O49" s="2541"/>
      <c r="P49" s="2541"/>
      <c r="Q49" s="2541"/>
      <c r="R49" s="2335" t="s">
        <v>525</v>
      </c>
      <c r="S49" s="2335"/>
      <c r="T49" s="2335"/>
      <c r="U49" s="2335" t="s">
        <v>525</v>
      </c>
      <c r="V49" s="2335"/>
      <c r="W49" s="2335"/>
      <c r="X49" s="2541"/>
      <c r="Y49" s="2541"/>
      <c r="Z49" s="2541"/>
      <c r="AA49" s="2541"/>
      <c r="AB49" s="2541"/>
      <c r="AC49" s="2541"/>
      <c r="AD49" s="33"/>
      <c r="AE49" s="33"/>
    </row>
    <row r="50" spans="1:33" ht="21.75" customHeight="1">
      <c r="A50" s="33"/>
      <c r="B50" s="33"/>
      <c r="C50" s="1343">
        <v>4</v>
      </c>
      <c r="D50" s="2336" t="s">
        <v>1397</v>
      </c>
      <c r="E50" s="2336"/>
      <c r="F50" s="2336"/>
      <c r="G50" s="2336"/>
      <c r="H50" s="2336"/>
      <c r="I50" s="2336"/>
      <c r="J50" s="2336"/>
      <c r="K50" s="2336"/>
      <c r="L50" s="2336"/>
      <c r="M50" s="2336"/>
      <c r="N50" s="2336"/>
      <c r="O50" s="2541"/>
      <c r="P50" s="2541"/>
      <c r="Q50" s="2541"/>
      <c r="R50" s="2335" t="s">
        <v>525</v>
      </c>
      <c r="S50" s="2335"/>
      <c r="T50" s="2335"/>
      <c r="U50" s="2335" t="s">
        <v>525</v>
      </c>
      <c r="V50" s="2335"/>
      <c r="W50" s="2335"/>
      <c r="X50" s="2541"/>
      <c r="Y50" s="2541"/>
      <c r="Z50" s="2541"/>
      <c r="AA50" s="2541"/>
      <c r="AB50" s="2541"/>
      <c r="AC50" s="2541"/>
      <c r="AD50" s="33"/>
      <c r="AE50" s="33"/>
    </row>
    <row r="51" spans="1:33" ht="21.75" customHeight="1">
      <c r="A51" s="33"/>
      <c r="B51" s="33"/>
      <c r="C51" s="1343">
        <v>5</v>
      </c>
      <c r="D51" s="2336" t="s">
        <v>1398</v>
      </c>
      <c r="E51" s="2336"/>
      <c r="F51" s="2336"/>
      <c r="G51" s="2336"/>
      <c r="H51" s="2336"/>
      <c r="I51" s="2336"/>
      <c r="J51" s="2336"/>
      <c r="K51" s="2336"/>
      <c r="L51" s="2336"/>
      <c r="M51" s="2336"/>
      <c r="N51" s="2336"/>
      <c r="O51" s="2541"/>
      <c r="P51" s="2541"/>
      <c r="Q51" s="2541"/>
      <c r="R51" s="2335" t="s">
        <v>525</v>
      </c>
      <c r="S51" s="2335"/>
      <c r="T51" s="2335"/>
      <c r="U51" s="2335" t="s">
        <v>525</v>
      </c>
      <c r="V51" s="2335"/>
      <c r="W51" s="2335"/>
      <c r="X51" s="2541"/>
      <c r="Y51" s="2541"/>
      <c r="Z51" s="2541"/>
      <c r="AA51" s="2541"/>
      <c r="AB51" s="2541"/>
      <c r="AC51" s="2541"/>
      <c r="AD51" s="33"/>
      <c r="AE51" s="33"/>
    </row>
    <row r="52" spans="1:33" ht="21.75" customHeight="1">
      <c r="A52" s="33" t="s">
        <v>536</v>
      </c>
      <c r="B52" s="33"/>
      <c r="C52" s="1343">
        <v>6</v>
      </c>
      <c r="D52" s="2336" t="s">
        <v>1399</v>
      </c>
      <c r="E52" s="2336"/>
      <c r="F52" s="2336"/>
      <c r="G52" s="2336"/>
      <c r="H52" s="2336"/>
      <c r="I52" s="2336"/>
      <c r="J52" s="2336"/>
      <c r="K52" s="2336"/>
      <c r="L52" s="2336"/>
      <c r="M52" s="2336"/>
      <c r="N52" s="2336"/>
      <c r="O52" s="2541"/>
      <c r="P52" s="2541"/>
      <c r="Q52" s="2541"/>
      <c r="R52" s="2335" t="s">
        <v>525</v>
      </c>
      <c r="S52" s="2335"/>
      <c r="T52" s="2335"/>
      <c r="U52" s="2335" t="s">
        <v>525</v>
      </c>
      <c r="V52" s="2335"/>
      <c r="W52" s="2335"/>
      <c r="X52" s="2541"/>
      <c r="Y52" s="2541"/>
      <c r="Z52" s="2541"/>
      <c r="AA52" s="2541"/>
      <c r="AB52" s="2541"/>
      <c r="AC52" s="2541"/>
      <c r="AD52" s="33"/>
      <c r="AE52" s="33"/>
    </row>
    <row r="53" spans="1:33" ht="16.5" customHeight="1">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row>
    <row r="54" spans="1:33" ht="24" customHeight="1">
      <c r="A54" s="33" t="s">
        <v>1556</v>
      </c>
      <c r="B54" s="33"/>
      <c r="C54" s="2462" t="s">
        <v>160</v>
      </c>
      <c r="D54" s="2462" t="s">
        <v>1368</v>
      </c>
      <c r="E54" s="2463"/>
      <c r="F54" s="2463"/>
      <c r="G54" s="2463"/>
      <c r="H54" s="2463"/>
      <c r="I54" s="2463"/>
      <c r="J54" s="2463"/>
      <c r="K54" s="2463"/>
      <c r="L54" s="2463"/>
      <c r="M54" s="2463"/>
      <c r="N54" s="2464"/>
      <c r="O54" s="2322" t="s">
        <v>1369</v>
      </c>
      <c r="P54" s="2323"/>
      <c r="Q54" s="2324"/>
      <c r="R54" s="2468" t="s">
        <v>1370</v>
      </c>
      <c r="S54" s="2469"/>
      <c r="T54" s="2469"/>
      <c r="U54" s="2469"/>
      <c r="V54" s="2469"/>
      <c r="W54" s="2470"/>
      <c r="X54" s="2468" t="s">
        <v>1371</v>
      </c>
      <c r="Y54" s="2469"/>
      <c r="Z54" s="2469"/>
      <c r="AA54" s="2469"/>
      <c r="AB54" s="2469"/>
      <c r="AC54" s="2470"/>
      <c r="AD54" s="33"/>
      <c r="AE54" s="33" t="s">
        <v>1512</v>
      </c>
      <c r="AF54" s="33" t="s">
        <v>1550</v>
      </c>
      <c r="AG54" s="18" t="s">
        <v>1557</v>
      </c>
    </row>
    <row r="55" spans="1:33" ht="45" customHeight="1">
      <c r="A55" s="33"/>
      <c r="B55" s="33"/>
      <c r="C55" s="2465"/>
      <c r="D55" s="2465"/>
      <c r="E55" s="2466"/>
      <c r="F55" s="2466"/>
      <c r="G55" s="2466"/>
      <c r="H55" s="2466"/>
      <c r="I55" s="2466"/>
      <c r="J55" s="2466"/>
      <c r="K55" s="2466"/>
      <c r="L55" s="2466"/>
      <c r="M55" s="2466"/>
      <c r="N55" s="2467"/>
      <c r="O55" s="2328"/>
      <c r="P55" s="2329"/>
      <c r="Q55" s="2330"/>
      <c r="R55" s="2311" t="s">
        <v>537</v>
      </c>
      <c r="S55" s="2312"/>
      <c r="T55" s="2313"/>
      <c r="U55" s="2311" t="s">
        <v>1372</v>
      </c>
      <c r="V55" s="2312"/>
      <c r="W55" s="2313"/>
      <c r="X55" s="2311" t="s">
        <v>1373</v>
      </c>
      <c r="Y55" s="2312"/>
      <c r="Z55" s="2313"/>
      <c r="AA55" s="2311" t="s">
        <v>1508</v>
      </c>
      <c r="AB55" s="2312"/>
      <c r="AC55" s="2313"/>
      <c r="AD55" s="33"/>
      <c r="AE55" s="33"/>
    </row>
    <row r="56" spans="1:33" ht="16.5" customHeight="1">
      <c r="A56" s="33"/>
      <c r="B56" s="33"/>
      <c r="C56" s="1353" t="s">
        <v>91</v>
      </c>
      <c r="D56" s="2490" t="s">
        <v>1374</v>
      </c>
      <c r="E56" s="2490"/>
      <c r="F56" s="2490"/>
      <c r="G56" s="2490"/>
      <c r="H56" s="2490"/>
      <c r="I56" s="2490"/>
      <c r="J56" s="2490"/>
      <c r="K56" s="2490"/>
      <c r="L56" s="2490"/>
      <c r="M56" s="2490"/>
      <c r="N56" s="2490"/>
      <c r="O56" s="2541"/>
      <c r="P56" s="2541"/>
      <c r="Q56" s="2541"/>
      <c r="R56" s="2541"/>
      <c r="S56" s="2541"/>
      <c r="T56" s="2541"/>
      <c r="U56" s="2541"/>
      <c r="V56" s="2541"/>
      <c r="W56" s="2541"/>
      <c r="X56" s="2541"/>
      <c r="Y56" s="2541"/>
      <c r="Z56" s="2541"/>
      <c r="AA56" s="2541"/>
      <c r="AB56" s="2541"/>
      <c r="AC56" s="2541"/>
      <c r="AD56" s="33"/>
      <c r="AE56" s="33"/>
    </row>
    <row r="57" spans="1:33" ht="36" customHeight="1">
      <c r="A57" s="33"/>
      <c r="B57" s="33"/>
      <c r="C57" s="1343">
        <v>1</v>
      </c>
      <c r="D57" s="2336" t="s">
        <v>1400</v>
      </c>
      <c r="E57" s="2336"/>
      <c r="F57" s="2336"/>
      <c r="G57" s="2336"/>
      <c r="H57" s="2336"/>
      <c r="I57" s="2336"/>
      <c r="J57" s="2336"/>
      <c r="K57" s="2336"/>
      <c r="L57" s="2336"/>
      <c r="M57" s="2336"/>
      <c r="N57" s="2336"/>
      <c r="O57" s="2334"/>
      <c r="P57" s="2334"/>
      <c r="Q57" s="2334"/>
      <c r="R57" s="2335" t="s">
        <v>525</v>
      </c>
      <c r="S57" s="2335"/>
      <c r="T57" s="2335"/>
      <c r="U57" s="2335" t="s">
        <v>525</v>
      </c>
      <c r="V57" s="2335"/>
      <c r="W57" s="2335"/>
      <c r="X57" s="2334"/>
      <c r="Y57" s="2334"/>
      <c r="Z57" s="2334"/>
      <c r="AA57" s="2334"/>
      <c r="AB57" s="2334"/>
      <c r="AC57" s="2334"/>
      <c r="AD57" s="33"/>
      <c r="AE57" s="33"/>
    </row>
    <row r="58" spans="1:33" ht="16.5" customHeight="1">
      <c r="A58" s="33"/>
      <c r="B58" s="33"/>
      <c r="C58" s="1353" t="s">
        <v>92</v>
      </c>
      <c r="D58" s="2490" t="s">
        <v>1401</v>
      </c>
      <c r="E58" s="2490"/>
      <c r="F58" s="2490"/>
      <c r="G58" s="2490"/>
      <c r="H58" s="2490"/>
      <c r="I58" s="2490"/>
      <c r="J58" s="2490"/>
      <c r="K58" s="2490"/>
      <c r="L58" s="2490"/>
      <c r="M58" s="2490"/>
      <c r="N58" s="2490"/>
      <c r="O58" s="2334"/>
      <c r="P58" s="2334"/>
      <c r="Q58" s="2334"/>
      <c r="R58" s="2657"/>
      <c r="S58" s="2657"/>
      <c r="T58" s="2657"/>
      <c r="U58" s="2657"/>
      <c r="V58" s="2657"/>
      <c r="W58" s="2657"/>
      <c r="X58" s="2334"/>
      <c r="Y58" s="2334"/>
      <c r="Z58" s="2334"/>
      <c r="AA58" s="2334"/>
      <c r="AB58" s="2334"/>
      <c r="AC58" s="2334"/>
      <c r="AD58" s="33"/>
      <c r="AE58" s="33"/>
    </row>
    <row r="59" spans="1:33" ht="36" customHeight="1">
      <c r="A59" s="33"/>
      <c r="B59" s="33"/>
      <c r="C59" s="1343">
        <v>1</v>
      </c>
      <c r="D59" s="2336" t="s">
        <v>1402</v>
      </c>
      <c r="E59" s="2336"/>
      <c r="F59" s="2336"/>
      <c r="G59" s="2336"/>
      <c r="H59" s="2336"/>
      <c r="I59" s="2336"/>
      <c r="J59" s="2336"/>
      <c r="K59" s="2336"/>
      <c r="L59" s="2336"/>
      <c r="M59" s="2336"/>
      <c r="N59" s="2336"/>
      <c r="O59" s="2334"/>
      <c r="P59" s="2334"/>
      <c r="Q59" s="2334"/>
      <c r="R59" s="2335" t="s">
        <v>525</v>
      </c>
      <c r="S59" s="2335"/>
      <c r="T59" s="2335"/>
      <c r="U59" s="2335" t="s">
        <v>525</v>
      </c>
      <c r="V59" s="2335"/>
      <c r="W59" s="2335"/>
      <c r="X59" s="2334"/>
      <c r="Y59" s="2334"/>
      <c r="Z59" s="2334"/>
      <c r="AA59" s="2334"/>
      <c r="AB59" s="2334"/>
      <c r="AC59" s="2334"/>
      <c r="AD59" s="33"/>
      <c r="AE59" s="33"/>
    </row>
    <row r="60" spans="1:33" ht="21.75" customHeight="1">
      <c r="A60" s="33"/>
      <c r="B60" s="33"/>
      <c r="C60" s="1343">
        <v>2</v>
      </c>
      <c r="D60" s="2336" t="s">
        <v>1403</v>
      </c>
      <c r="E60" s="2336"/>
      <c r="F60" s="2336"/>
      <c r="G60" s="2336"/>
      <c r="H60" s="2336"/>
      <c r="I60" s="2336"/>
      <c r="J60" s="2336"/>
      <c r="K60" s="2336"/>
      <c r="L60" s="2336"/>
      <c r="M60" s="2336"/>
      <c r="N60" s="2336"/>
      <c r="O60" s="2334"/>
      <c r="P60" s="2334"/>
      <c r="Q60" s="2334"/>
      <c r="R60" s="2335" t="s">
        <v>525</v>
      </c>
      <c r="S60" s="2335"/>
      <c r="T60" s="2335"/>
      <c r="U60" s="2335" t="s">
        <v>525</v>
      </c>
      <c r="V60" s="2335"/>
      <c r="W60" s="2335"/>
      <c r="X60" s="2334"/>
      <c r="Y60" s="2334"/>
      <c r="Z60" s="2334"/>
      <c r="AA60" s="2334"/>
      <c r="AB60" s="2334"/>
      <c r="AC60" s="2334"/>
      <c r="AD60" s="33"/>
      <c r="AE60" s="33"/>
    </row>
    <row r="61" spans="1:33" ht="36" customHeight="1">
      <c r="A61" s="33"/>
      <c r="B61" s="33"/>
      <c r="C61" s="1343">
        <v>3</v>
      </c>
      <c r="D61" s="2336" t="s">
        <v>1404</v>
      </c>
      <c r="E61" s="2336"/>
      <c r="F61" s="2336"/>
      <c r="G61" s="2336"/>
      <c r="H61" s="2336"/>
      <c r="I61" s="2336"/>
      <c r="J61" s="2336"/>
      <c r="K61" s="2336"/>
      <c r="L61" s="2336"/>
      <c r="M61" s="2336"/>
      <c r="N61" s="2336"/>
      <c r="O61" s="2334"/>
      <c r="P61" s="2334"/>
      <c r="Q61" s="2334"/>
      <c r="R61" s="2335" t="s">
        <v>525</v>
      </c>
      <c r="S61" s="2335"/>
      <c r="T61" s="2335"/>
      <c r="U61" s="2335" t="s">
        <v>525</v>
      </c>
      <c r="V61" s="2335"/>
      <c r="W61" s="2335"/>
      <c r="X61" s="2334"/>
      <c r="Y61" s="2334"/>
      <c r="Z61" s="2334"/>
      <c r="AA61" s="2334"/>
      <c r="AB61" s="2334"/>
      <c r="AC61" s="2334"/>
      <c r="AD61" s="33"/>
      <c r="AE61" s="33"/>
    </row>
    <row r="62" spans="1:33" ht="36" customHeight="1">
      <c r="A62" s="33"/>
      <c r="B62" s="33"/>
      <c r="C62" s="1343">
        <v>4</v>
      </c>
      <c r="D62" s="2336" t="s">
        <v>1405</v>
      </c>
      <c r="E62" s="2336"/>
      <c r="F62" s="2336"/>
      <c r="G62" s="2336"/>
      <c r="H62" s="2336"/>
      <c r="I62" s="2336"/>
      <c r="J62" s="2336"/>
      <c r="K62" s="2336"/>
      <c r="L62" s="2336"/>
      <c r="M62" s="2336"/>
      <c r="N62" s="2336"/>
      <c r="O62" s="2334"/>
      <c r="P62" s="2334"/>
      <c r="Q62" s="2334"/>
      <c r="R62" s="2335" t="s">
        <v>525</v>
      </c>
      <c r="S62" s="2335"/>
      <c r="T62" s="2335"/>
      <c r="U62" s="2335" t="s">
        <v>525</v>
      </c>
      <c r="V62" s="2335"/>
      <c r="W62" s="2335"/>
      <c r="X62" s="2334"/>
      <c r="Y62" s="2334"/>
      <c r="Z62" s="2334"/>
      <c r="AA62" s="2334"/>
      <c r="AB62" s="2334"/>
      <c r="AC62" s="2334"/>
      <c r="AD62" s="33"/>
      <c r="AE62" s="33"/>
    </row>
    <row r="63" spans="1:33" ht="36" customHeight="1">
      <c r="A63" s="33" t="s">
        <v>536</v>
      </c>
      <c r="B63" s="33"/>
      <c r="C63" s="1343">
        <v>5</v>
      </c>
      <c r="D63" s="2631" t="s">
        <v>1406</v>
      </c>
      <c r="E63" s="2336"/>
      <c r="F63" s="2336"/>
      <c r="G63" s="2336"/>
      <c r="H63" s="2336"/>
      <c r="I63" s="2336"/>
      <c r="J63" s="2336"/>
      <c r="K63" s="2336"/>
      <c r="L63" s="2336"/>
      <c r="M63" s="2336"/>
      <c r="N63" s="2336"/>
      <c r="O63" s="2334"/>
      <c r="P63" s="2334"/>
      <c r="Q63" s="2334"/>
      <c r="R63" s="2335" t="s">
        <v>525</v>
      </c>
      <c r="S63" s="2335"/>
      <c r="T63" s="2335"/>
      <c r="U63" s="2335" t="s">
        <v>525</v>
      </c>
      <c r="V63" s="2335"/>
      <c r="W63" s="2335"/>
      <c r="X63" s="2334"/>
      <c r="Y63" s="2334"/>
      <c r="Z63" s="2334"/>
      <c r="AA63" s="2334"/>
      <c r="AB63" s="2334"/>
      <c r="AC63" s="2334"/>
      <c r="AD63" s="33"/>
      <c r="AE63" s="33"/>
    </row>
    <row r="64" spans="1:33" ht="16.5" customHeight="1">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c r="AA64" s="29"/>
      <c r="AB64" s="29"/>
      <c r="AC64" s="29"/>
      <c r="AD64" s="29"/>
      <c r="AE64" s="29"/>
    </row>
    <row r="65" spans="1:33" ht="24" customHeight="1">
      <c r="A65" s="33" t="s">
        <v>1558</v>
      </c>
      <c r="B65" s="33"/>
      <c r="C65" s="2462" t="s">
        <v>160</v>
      </c>
      <c r="D65" s="2462" t="s">
        <v>1368</v>
      </c>
      <c r="E65" s="2463"/>
      <c r="F65" s="2463"/>
      <c r="G65" s="2463"/>
      <c r="H65" s="2463"/>
      <c r="I65" s="2463"/>
      <c r="J65" s="2463"/>
      <c r="K65" s="2463"/>
      <c r="L65" s="2463"/>
      <c r="M65" s="2463"/>
      <c r="N65" s="2464"/>
      <c r="O65" s="2322" t="s">
        <v>1369</v>
      </c>
      <c r="P65" s="2323"/>
      <c r="Q65" s="2324"/>
      <c r="R65" s="2468" t="s">
        <v>1370</v>
      </c>
      <c r="S65" s="2469"/>
      <c r="T65" s="2469"/>
      <c r="U65" s="2469"/>
      <c r="V65" s="2469"/>
      <c r="W65" s="2470"/>
      <c r="X65" s="2468" t="s">
        <v>1371</v>
      </c>
      <c r="Y65" s="2469"/>
      <c r="Z65" s="2469"/>
      <c r="AA65" s="2469"/>
      <c r="AB65" s="2469"/>
      <c r="AC65" s="2470"/>
      <c r="AD65" s="33"/>
      <c r="AE65" s="33" t="s">
        <v>1513</v>
      </c>
      <c r="AF65" s="33" t="s">
        <v>1550</v>
      </c>
      <c r="AG65" s="18" t="s">
        <v>1559</v>
      </c>
    </row>
    <row r="66" spans="1:33" ht="45" customHeight="1">
      <c r="A66" s="33"/>
      <c r="B66" s="33"/>
      <c r="C66" s="2465"/>
      <c r="D66" s="2465"/>
      <c r="E66" s="2466"/>
      <c r="F66" s="2466"/>
      <c r="G66" s="2466"/>
      <c r="H66" s="2466"/>
      <c r="I66" s="2466"/>
      <c r="J66" s="2466"/>
      <c r="K66" s="2466"/>
      <c r="L66" s="2466"/>
      <c r="M66" s="2466"/>
      <c r="N66" s="2467"/>
      <c r="O66" s="2328"/>
      <c r="P66" s="2329"/>
      <c r="Q66" s="2330"/>
      <c r="R66" s="2311" t="s">
        <v>537</v>
      </c>
      <c r="S66" s="2312"/>
      <c r="T66" s="2313"/>
      <c r="U66" s="2311" t="s">
        <v>1372</v>
      </c>
      <c r="V66" s="2312"/>
      <c r="W66" s="2313"/>
      <c r="X66" s="2311" t="s">
        <v>1373</v>
      </c>
      <c r="Y66" s="2312"/>
      <c r="Z66" s="2313"/>
      <c r="AA66" s="2311" t="s">
        <v>1508</v>
      </c>
      <c r="AB66" s="2312"/>
      <c r="AC66" s="2313"/>
      <c r="AD66" s="33"/>
      <c r="AE66" s="33"/>
    </row>
    <row r="67" spans="1:33" ht="16.5" customHeight="1">
      <c r="A67" s="33"/>
      <c r="B67" s="33"/>
      <c r="C67" s="1353" t="s">
        <v>91</v>
      </c>
      <c r="D67" s="2490" t="s">
        <v>1374</v>
      </c>
      <c r="E67" s="2490"/>
      <c r="F67" s="2490"/>
      <c r="G67" s="2490"/>
      <c r="H67" s="2490"/>
      <c r="I67" s="2490"/>
      <c r="J67" s="2490"/>
      <c r="K67" s="2490"/>
      <c r="L67" s="2490"/>
      <c r="M67" s="2490"/>
      <c r="N67" s="2490"/>
      <c r="O67" s="2541"/>
      <c r="P67" s="2541"/>
      <c r="Q67" s="2541"/>
      <c r="R67" s="2541"/>
      <c r="S67" s="2541"/>
      <c r="T67" s="2541"/>
      <c r="U67" s="2541"/>
      <c r="V67" s="2541"/>
      <c r="W67" s="2541"/>
      <c r="X67" s="2541"/>
      <c r="Y67" s="2541"/>
      <c r="Z67" s="2541"/>
      <c r="AA67" s="2541"/>
      <c r="AB67" s="2541"/>
      <c r="AC67" s="2541"/>
      <c r="AD67" s="33"/>
      <c r="AE67" s="33"/>
    </row>
    <row r="68" spans="1:33" ht="21.75" customHeight="1">
      <c r="A68" s="33"/>
      <c r="B68" s="33"/>
      <c r="C68" s="1343">
        <v>1</v>
      </c>
      <c r="D68" s="2336" t="s">
        <v>1407</v>
      </c>
      <c r="E68" s="2336"/>
      <c r="F68" s="2336"/>
      <c r="G68" s="2336"/>
      <c r="H68" s="2336"/>
      <c r="I68" s="2336"/>
      <c r="J68" s="2336"/>
      <c r="K68" s="2336"/>
      <c r="L68" s="2336"/>
      <c r="M68" s="2336"/>
      <c r="N68" s="2336"/>
      <c r="O68" s="2541"/>
      <c r="P68" s="2541"/>
      <c r="Q68" s="2541"/>
      <c r="R68" s="2335" t="s">
        <v>525</v>
      </c>
      <c r="S68" s="2335"/>
      <c r="T68" s="2335"/>
      <c r="U68" s="2335" t="s">
        <v>525</v>
      </c>
      <c r="V68" s="2335"/>
      <c r="W68" s="2335"/>
      <c r="X68" s="2541"/>
      <c r="Y68" s="2541"/>
      <c r="Z68" s="2541"/>
      <c r="AA68" s="2541"/>
      <c r="AB68" s="2541"/>
      <c r="AC68" s="2541"/>
      <c r="AD68" s="33"/>
      <c r="AE68" s="33"/>
    </row>
    <row r="69" spans="1:33" ht="16.5" customHeight="1">
      <c r="A69" s="33"/>
      <c r="B69" s="33"/>
      <c r="C69" s="1353" t="s">
        <v>92</v>
      </c>
      <c r="D69" s="2490" t="s">
        <v>1408</v>
      </c>
      <c r="E69" s="2490"/>
      <c r="F69" s="2490"/>
      <c r="G69" s="2490"/>
      <c r="H69" s="2490"/>
      <c r="I69" s="2490"/>
      <c r="J69" s="2490"/>
      <c r="K69" s="2490"/>
      <c r="L69" s="2490"/>
      <c r="M69" s="2490"/>
      <c r="N69" s="2490"/>
      <c r="O69" s="2541"/>
      <c r="P69" s="2541"/>
      <c r="Q69" s="2541"/>
      <c r="R69" s="2658"/>
      <c r="S69" s="2658"/>
      <c r="T69" s="2658"/>
      <c r="U69" s="2658"/>
      <c r="V69" s="2658"/>
      <c r="W69" s="2658"/>
      <c r="X69" s="2541"/>
      <c r="Y69" s="2541"/>
      <c r="Z69" s="2541"/>
      <c r="AA69" s="2541"/>
      <c r="AB69" s="2541"/>
      <c r="AC69" s="2541"/>
      <c r="AD69" s="33"/>
      <c r="AE69" s="33"/>
    </row>
    <row r="70" spans="1:33" ht="21.75" customHeight="1">
      <c r="A70" s="33"/>
      <c r="B70" s="33"/>
      <c r="C70" s="1343">
        <v>1</v>
      </c>
      <c r="D70" s="2336" t="s">
        <v>1409</v>
      </c>
      <c r="E70" s="2336"/>
      <c r="F70" s="2336"/>
      <c r="G70" s="2336"/>
      <c r="H70" s="2336"/>
      <c r="I70" s="2336"/>
      <c r="J70" s="2336"/>
      <c r="K70" s="2336"/>
      <c r="L70" s="2336"/>
      <c r="M70" s="2336"/>
      <c r="N70" s="2336"/>
      <c r="O70" s="2541"/>
      <c r="P70" s="2541"/>
      <c r="Q70" s="2541"/>
      <c r="R70" s="2335" t="s">
        <v>525</v>
      </c>
      <c r="S70" s="2335"/>
      <c r="T70" s="2335"/>
      <c r="U70" s="2335" t="s">
        <v>525</v>
      </c>
      <c r="V70" s="2335"/>
      <c r="W70" s="2335"/>
      <c r="X70" s="2541"/>
      <c r="Y70" s="2541"/>
      <c r="Z70" s="2541"/>
      <c r="AA70" s="2541"/>
      <c r="AB70" s="2541"/>
      <c r="AC70" s="2541"/>
      <c r="AD70" s="33"/>
      <c r="AE70" s="33"/>
    </row>
    <row r="71" spans="1:33" ht="21.75" customHeight="1">
      <c r="A71" s="33"/>
      <c r="B71" s="33"/>
      <c r="C71" s="1343">
        <v>2</v>
      </c>
      <c r="D71" s="2336" t="s">
        <v>1410</v>
      </c>
      <c r="E71" s="2336"/>
      <c r="F71" s="2336"/>
      <c r="G71" s="2336"/>
      <c r="H71" s="2336"/>
      <c r="I71" s="2336"/>
      <c r="J71" s="2336"/>
      <c r="K71" s="2336"/>
      <c r="L71" s="2336"/>
      <c r="M71" s="2336"/>
      <c r="N71" s="2336"/>
      <c r="O71" s="2541"/>
      <c r="P71" s="2541"/>
      <c r="Q71" s="2541"/>
      <c r="R71" s="2335" t="s">
        <v>525</v>
      </c>
      <c r="S71" s="2335"/>
      <c r="T71" s="2335"/>
      <c r="U71" s="2335" t="s">
        <v>525</v>
      </c>
      <c r="V71" s="2335"/>
      <c r="W71" s="2335"/>
      <c r="X71" s="2541"/>
      <c r="Y71" s="2541"/>
      <c r="Z71" s="2541"/>
      <c r="AA71" s="2541"/>
      <c r="AB71" s="2541"/>
      <c r="AC71" s="2541"/>
      <c r="AD71" s="33"/>
      <c r="AE71" s="33"/>
    </row>
    <row r="72" spans="1:33" ht="21.75" customHeight="1">
      <c r="A72" s="33"/>
      <c r="B72" s="33"/>
      <c r="C72" s="1343">
        <v>3</v>
      </c>
      <c r="D72" s="2336" t="s">
        <v>1411</v>
      </c>
      <c r="E72" s="2336"/>
      <c r="F72" s="2336"/>
      <c r="G72" s="2336"/>
      <c r="H72" s="2336"/>
      <c r="I72" s="2336"/>
      <c r="J72" s="2336"/>
      <c r="K72" s="2336"/>
      <c r="L72" s="2336"/>
      <c r="M72" s="2336"/>
      <c r="N72" s="2336"/>
      <c r="O72" s="2541"/>
      <c r="P72" s="2541"/>
      <c r="Q72" s="2541"/>
      <c r="R72" s="2335" t="s">
        <v>525</v>
      </c>
      <c r="S72" s="2335"/>
      <c r="T72" s="2335"/>
      <c r="U72" s="2335" t="s">
        <v>525</v>
      </c>
      <c r="V72" s="2335"/>
      <c r="W72" s="2335"/>
      <c r="X72" s="2541"/>
      <c r="Y72" s="2541"/>
      <c r="Z72" s="2541"/>
      <c r="AA72" s="2541"/>
      <c r="AB72" s="2541"/>
      <c r="AC72" s="2541"/>
      <c r="AD72" s="33"/>
      <c r="AE72" s="33"/>
    </row>
    <row r="73" spans="1:33" ht="36" customHeight="1">
      <c r="A73" s="33"/>
      <c r="B73" s="33"/>
      <c r="C73" s="1343">
        <v>4</v>
      </c>
      <c r="D73" s="2336" t="s">
        <v>1412</v>
      </c>
      <c r="E73" s="2336"/>
      <c r="F73" s="2336"/>
      <c r="G73" s="2336"/>
      <c r="H73" s="2336"/>
      <c r="I73" s="2336"/>
      <c r="J73" s="2336"/>
      <c r="K73" s="2336"/>
      <c r="L73" s="2336"/>
      <c r="M73" s="2336"/>
      <c r="N73" s="2336"/>
      <c r="O73" s="2541"/>
      <c r="P73" s="2541"/>
      <c r="Q73" s="2541"/>
      <c r="R73" s="2335" t="s">
        <v>525</v>
      </c>
      <c r="S73" s="2335"/>
      <c r="T73" s="2335"/>
      <c r="U73" s="2335" t="s">
        <v>525</v>
      </c>
      <c r="V73" s="2335"/>
      <c r="W73" s="2335"/>
      <c r="X73" s="2541"/>
      <c r="Y73" s="2541"/>
      <c r="Z73" s="2541"/>
      <c r="AA73" s="2541"/>
      <c r="AB73" s="2541"/>
      <c r="AC73" s="2541"/>
      <c r="AD73" s="33"/>
      <c r="AE73" s="33"/>
    </row>
    <row r="74" spans="1:33" ht="21.75" customHeight="1">
      <c r="A74" s="33"/>
      <c r="B74" s="33"/>
      <c r="C74" s="1343">
        <v>5</v>
      </c>
      <c r="D74" s="2336" t="s">
        <v>1413</v>
      </c>
      <c r="E74" s="2336"/>
      <c r="F74" s="2336"/>
      <c r="G74" s="2336"/>
      <c r="H74" s="2336"/>
      <c r="I74" s="2336"/>
      <c r="J74" s="2336"/>
      <c r="K74" s="2336"/>
      <c r="L74" s="2336"/>
      <c r="M74" s="2336"/>
      <c r="N74" s="2336"/>
      <c r="O74" s="2541"/>
      <c r="P74" s="2541"/>
      <c r="Q74" s="2541"/>
      <c r="R74" s="2335" t="s">
        <v>525</v>
      </c>
      <c r="S74" s="2335"/>
      <c r="T74" s="2335"/>
      <c r="U74" s="2335" t="s">
        <v>525</v>
      </c>
      <c r="V74" s="2335"/>
      <c r="W74" s="2335"/>
      <c r="X74" s="2541"/>
      <c r="Y74" s="2541"/>
      <c r="Z74" s="2541"/>
      <c r="AA74" s="2541"/>
      <c r="AB74" s="2541"/>
      <c r="AC74" s="2541"/>
      <c r="AD74" s="33"/>
      <c r="AE74" s="33"/>
    </row>
    <row r="75" spans="1:33" ht="21.75" customHeight="1">
      <c r="A75" s="33" t="s">
        <v>536</v>
      </c>
      <c r="B75" s="33"/>
      <c r="C75" s="1343">
        <v>6</v>
      </c>
      <c r="D75" s="2336" t="s">
        <v>1414</v>
      </c>
      <c r="E75" s="2336"/>
      <c r="F75" s="2336"/>
      <c r="G75" s="2336"/>
      <c r="H75" s="2336"/>
      <c r="I75" s="2336"/>
      <c r="J75" s="2336"/>
      <c r="K75" s="2336"/>
      <c r="L75" s="2336"/>
      <c r="M75" s="2336"/>
      <c r="N75" s="2336"/>
      <c r="O75" s="2541"/>
      <c r="P75" s="2541"/>
      <c r="Q75" s="2541"/>
      <c r="R75" s="2335" t="s">
        <v>525</v>
      </c>
      <c r="S75" s="2335"/>
      <c r="T75" s="2335"/>
      <c r="U75" s="2335" t="s">
        <v>525</v>
      </c>
      <c r="V75" s="2335"/>
      <c r="W75" s="2335"/>
      <c r="X75" s="2541"/>
      <c r="Y75" s="2541"/>
      <c r="Z75" s="2541"/>
      <c r="AA75" s="2541"/>
      <c r="AB75" s="2541"/>
      <c r="AC75" s="2541"/>
      <c r="AD75" s="33"/>
      <c r="AE75" s="33"/>
    </row>
    <row r="76" spans="1:33" ht="16.5" customHeight="1">
      <c r="A76" s="33"/>
      <c r="B76" s="33"/>
      <c r="C76" s="29"/>
      <c r="D76" s="29"/>
      <c r="E76" s="29"/>
      <c r="F76" s="29"/>
      <c r="G76" s="29"/>
      <c r="H76" s="29"/>
      <c r="I76" s="29"/>
      <c r="J76" s="29"/>
      <c r="K76" s="29"/>
      <c r="L76" s="29"/>
      <c r="M76" s="29"/>
      <c r="N76" s="29"/>
      <c r="O76" s="29"/>
      <c r="P76" s="29"/>
      <c r="Q76" s="29"/>
      <c r="R76" s="29"/>
      <c r="S76" s="29"/>
      <c r="T76" s="29"/>
      <c r="U76" s="29"/>
      <c r="V76" s="29"/>
      <c r="W76" s="29"/>
      <c r="X76" s="29"/>
      <c r="Y76" s="29"/>
      <c r="Z76" s="29"/>
      <c r="AA76" s="29"/>
      <c r="AB76" s="29"/>
      <c r="AC76" s="29"/>
      <c r="AD76" s="33"/>
      <c r="AE76" s="33"/>
    </row>
    <row r="77" spans="1:33" ht="24" customHeight="1">
      <c r="A77" s="33" t="s">
        <v>1560</v>
      </c>
      <c r="B77" s="33"/>
      <c r="C77" s="2462" t="s">
        <v>160</v>
      </c>
      <c r="D77" s="2462" t="s">
        <v>1368</v>
      </c>
      <c r="E77" s="2463"/>
      <c r="F77" s="2463"/>
      <c r="G77" s="2463"/>
      <c r="H77" s="2463"/>
      <c r="I77" s="2463"/>
      <c r="J77" s="2463"/>
      <c r="K77" s="2463"/>
      <c r="L77" s="2463"/>
      <c r="M77" s="2463"/>
      <c r="N77" s="2464"/>
      <c r="O77" s="2322" t="s">
        <v>1369</v>
      </c>
      <c r="P77" s="2323"/>
      <c r="Q77" s="2324"/>
      <c r="R77" s="2468" t="s">
        <v>1370</v>
      </c>
      <c r="S77" s="2469"/>
      <c r="T77" s="2469"/>
      <c r="U77" s="2469"/>
      <c r="V77" s="2469"/>
      <c r="W77" s="2470"/>
      <c r="X77" s="2468" t="s">
        <v>1371</v>
      </c>
      <c r="Y77" s="2469"/>
      <c r="Z77" s="2469"/>
      <c r="AA77" s="2469"/>
      <c r="AB77" s="2469"/>
      <c r="AC77" s="2470"/>
      <c r="AD77" s="33"/>
      <c r="AE77" s="33" t="s">
        <v>1514</v>
      </c>
      <c r="AF77" s="33" t="s">
        <v>1550</v>
      </c>
      <c r="AG77" s="18" t="s">
        <v>1551</v>
      </c>
    </row>
    <row r="78" spans="1:33" ht="45" customHeight="1">
      <c r="A78" s="33"/>
      <c r="B78" s="33"/>
      <c r="C78" s="2465"/>
      <c r="D78" s="2465"/>
      <c r="E78" s="2466"/>
      <c r="F78" s="2466"/>
      <c r="G78" s="2466"/>
      <c r="H78" s="2466"/>
      <c r="I78" s="2466"/>
      <c r="J78" s="2466"/>
      <c r="K78" s="2466"/>
      <c r="L78" s="2466"/>
      <c r="M78" s="2466"/>
      <c r="N78" s="2467"/>
      <c r="O78" s="2328"/>
      <c r="P78" s="2329"/>
      <c r="Q78" s="2330"/>
      <c r="R78" s="2311" t="s">
        <v>537</v>
      </c>
      <c r="S78" s="2312"/>
      <c r="T78" s="2313"/>
      <c r="U78" s="2311" t="s">
        <v>1372</v>
      </c>
      <c r="V78" s="2312"/>
      <c r="W78" s="2313"/>
      <c r="X78" s="2311" t="s">
        <v>1373</v>
      </c>
      <c r="Y78" s="2312"/>
      <c r="Z78" s="2313"/>
      <c r="AA78" s="2311" t="s">
        <v>1508</v>
      </c>
      <c r="AB78" s="2312"/>
      <c r="AC78" s="2313"/>
      <c r="AD78" s="33"/>
      <c r="AE78" s="33"/>
    </row>
    <row r="79" spans="1:33" ht="16.5" customHeight="1">
      <c r="A79" s="33"/>
      <c r="B79" s="33"/>
      <c r="C79" s="1353" t="s">
        <v>91</v>
      </c>
      <c r="D79" s="2490" t="s">
        <v>1374</v>
      </c>
      <c r="E79" s="2490"/>
      <c r="F79" s="2490"/>
      <c r="G79" s="2490"/>
      <c r="H79" s="2490"/>
      <c r="I79" s="2490"/>
      <c r="J79" s="2490"/>
      <c r="K79" s="2490"/>
      <c r="L79" s="2490"/>
      <c r="M79" s="2490"/>
      <c r="N79" s="2490"/>
      <c r="O79" s="2541"/>
      <c r="P79" s="2541"/>
      <c r="Q79" s="2541"/>
      <c r="R79" s="2541"/>
      <c r="S79" s="2541"/>
      <c r="T79" s="2541"/>
      <c r="U79" s="2541"/>
      <c r="V79" s="2541"/>
      <c r="W79" s="2541"/>
      <c r="X79" s="2541"/>
      <c r="Y79" s="2541"/>
      <c r="Z79" s="2541"/>
      <c r="AA79" s="2541"/>
      <c r="AB79" s="2541"/>
      <c r="AC79" s="2541"/>
      <c r="AD79" s="33"/>
      <c r="AE79" s="33"/>
    </row>
    <row r="80" spans="1:33" ht="36" customHeight="1">
      <c r="A80" s="33"/>
      <c r="B80" s="33"/>
      <c r="C80" s="1343">
        <v>1</v>
      </c>
      <c r="D80" s="2336" t="s">
        <v>1415</v>
      </c>
      <c r="E80" s="2336"/>
      <c r="F80" s="2336"/>
      <c r="G80" s="2336"/>
      <c r="H80" s="2336"/>
      <c r="I80" s="2336"/>
      <c r="J80" s="2336"/>
      <c r="K80" s="2336"/>
      <c r="L80" s="2336"/>
      <c r="M80" s="2336"/>
      <c r="N80" s="2336"/>
      <c r="O80" s="2334"/>
      <c r="P80" s="2334"/>
      <c r="Q80" s="2334"/>
      <c r="R80" s="2335" t="s">
        <v>525</v>
      </c>
      <c r="S80" s="2335"/>
      <c r="T80" s="2335"/>
      <c r="U80" s="2335" t="s">
        <v>525</v>
      </c>
      <c r="V80" s="2335"/>
      <c r="W80" s="2335"/>
      <c r="X80" s="2334"/>
      <c r="Y80" s="2334"/>
      <c r="Z80" s="2334"/>
      <c r="AA80" s="2334"/>
      <c r="AB80" s="2334"/>
      <c r="AC80" s="2334"/>
      <c r="AD80" s="33"/>
      <c r="AE80" s="33"/>
    </row>
    <row r="81" spans="1:33" ht="16.5" customHeight="1">
      <c r="A81" s="33"/>
      <c r="B81" s="33"/>
      <c r="C81" s="1353" t="s">
        <v>92</v>
      </c>
      <c r="D81" s="2490" t="s">
        <v>1416</v>
      </c>
      <c r="E81" s="2490"/>
      <c r="F81" s="2490"/>
      <c r="G81" s="2490"/>
      <c r="H81" s="2490"/>
      <c r="I81" s="2490"/>
      <c r="J81" s="2490"/>
      <c r="K81" s="2490"/>
      <c r="L81" s="2490"/>
      <c r="M81" s="2490"/>
      <c r="N81" s="2490"/>
      <c r="O81" s="2334"/>
      <c r="P81" s="2334"/>
      <c r="Q81" s="2334"/>
      <c r="R81" s="2657"/>
      <c r="S81" s="2657"/>
      <c r="T81" s="2657"/>
      <c r="U81" s="2657"/>
      <c r="V81" s="2657"/>
      <c r="W81" s="2657"/>
      <c r="X81" s="2334"/>
      <c r="Y81" s="2334"/>
      <c r="Z81" s="2334"/>
      <c r="AA81" s="2334"/>
      <c r="AB81" s="2334"/>
      <c r="AC81" s="2334"/>
      <c r="AD81" s="33"/>
      <c r="AE81" s="33"/>
    </row>
    <row r="82" spans="1:33" ht="36" customHeight="1">
      <c r="A82" s="33"/>
      <c r="B82" s="33"/>
      <c r="C82" s="1343">
        <v>1</v>
      </c>
      <c r="D82" s="2336" t="s">
        <v>1417</v>
      </c>
      <c r="E82" s="2336"/>
      <c r="F82" s="2336"/>
      <c r="G82" s="2336"/>
      <c r="H82" s="2336"/>
      <c r="I82" s="2336"/>
      <c r="J82" s="2336"/>
      <c r="K82" s="2336"/>
      <c r="L82" s="2336"/>
      <c r="M82" s="2336"/>
      <c r="N82" s="2336"/>
      <c r="O82" s="2334"/>
      <c r="P82" s="2334"/>
      <c r="Q82" s="2334"/>
      <c r="R82" s="2335" t="s">
        <v>525</v>
      </c>
      <c r="S82" s="2335"/>
      <c r="T82" s="2335"/>
      <c r="U82" s="2335" t="s">
        <v>525</v>
      </c>
      <c r="V82" s="2335"/>
      <c r="W82" s="2335"/>
      <c r="X82" s="2334"/>
      <c r="Y82" s="2334"/>
      <c r="Z82" s="2334"/>
      <c r="AA82" s="2334"/>
      <c r="AB82" s="2334"/>
      <c r="AC82" s="2334"/>
      <c r="AD82" s="33"/>
      <c r="AE82" s="33"/>
    </row>
    <row r="83" spans="1:33" ht="36" customHeight="1">
      <c r="A83" s="33"/>
      <c r="B83" s="33"/>
      <c r="C83" s="1343">
        <v>2</v>
      </c>
      <c r="D83" s="2336" t="s">
        <v>1418</v>
      </c>
      <c r="E83" s="2336"/>
      <c r="F83" s="2336"/>
      <c r="G83" s="2336"/>
      <c r="H83" s="2336"/>
      <c r="I83" s="2336"/>
      <c r="J83" s="2336"/>
      <c r="K83" s="2336"/>
      <c r="L83" s="2336"/>
      <c r="M83" s="2336"/>
      <c r="N83" s="2336"/>
      <c r="O83" s="2334"/>
      <c r="P83" s="2334"/>
      <c r="Q83" s="2334"/>
      <c r="R83" s="2335" t="s">
        <v>525</v>
      </c>
      <c r="S83" s="2335"/>
      <c r="T83" s="2335"/>
      <c r="U83" s="2335" t="s">
        <v>525</v>
      </c>
      <c r="V83" s="2335"/>
      <c r="W83" s="2335"/>
      <c r="X83" s="2334"/>
      <c r="Y83" s="2334"/>
      <c r="Z83" s="2334"/>
      <c r="AA83" s="2334"/>
      <c r="AB83" s="2334"/>
      <c r="AC83" s="2334"/>
      <c r="AD83" s="33"/>
      <c r="AE83" s="33"/>
    </row>
    <row r="84" spans="1:33" ht="21.75" customHeight="1">
      <c r="A84" s="33"/>
      <c r="B84" s="33"/>
      <c r="C84" s="1343">
        <v>3</v>
      </c>
      <c r="D84" s="2336" t="s">
        <v>1419</v>
      </c>
      <c r="E84" s="2336"/>
      <c r="F84" s="2336"/>
      <c r="G84" s="2336"/>
      <c r="H84" s="2336"/>
      <c r="I84" s="2336"/>
      <c r="J84" s="2336"/>
      <c r="K84" s="2336"/>
      <c r="L84" s="2336"/>
      <c r="M84" s="2336"/>
      <c r="N84" s="2336"/>
      <c r="O84" s="2334"/>
      <c r="P84" s="2334"/>
      <c r="Q84" s="2334"/>
      <c r="R84" s="2335" t="s">
        <v>525</v>
      </c>
      <c r="S84" s="2335"/>
      <c r="T84" s="2335"/>
      <c r="U84" s="2335" t="s">
        <v>525</v>
      </c>
      <c r="V84" s="2335"/>
      <c r="W84" s="2335"/>
      <c r="X84" s="2334"/>
      <c r="Y84" s="2334"/>
      <c r="Z84" s="2334"/>
      <c r="AA84" s="2334"/>
      <c r="AB84" s="2334"/>
      <c r="AC84" s="2334"/>
      <c r="AD84" s="33"/>
      <c r="AE84" s="33"/>
    </row>
    <row r="85" spans="1:33" ht="21.75" customHeight="1">
      <c r="A85" s="33"/>
      <c r="B85" s="33"/>
      <c r="C85" s="1343">
        <v>4</v>
      </c>
      <c r="D85" s="2336" t="s">
        <v>1420</v>
      </c>
      <c r="E85" s="2336"/>
      <c r="F85" s="2336"/>
      <c r="G85" s="2336"/>
      <c r="H85" s="2336"/>
      <c r="I85" s="2336"/>
      <c r="J85" s="2336"/>
      <c r="K85" s="2336"/>
      <c r="L85" s="2336"/>
      <c r="M85" s="2336"/>
      <c r="N85" s="2336"/>
      <c r="O85" s="2334"/>
      <c r="P85" s="2334"/>
      <c r="Q85" s="2334"/>
      <c r="R85" s="2335" t="s">
        <v>525</v>
      </c>
      <c r="S85" s="2335"/>
      <c r="T85" s="2335"/>
      <c r="U85" s="2335" t="s">
        <v>525</v>
      </c>
      <c r="V85" s="2335"/>
      <c r="W85" s="2335"/>
      <c r="X85" s="2334"/>
      <c r="Y85" s="2334"/>
      <c r="Z85" s="2334"/>
      <c r="AA85" s="2334"/>
      <c r="AB85" s="2334"/>
      <c r="AC85" s="2334"/>
      <c r="AD85" s="33"/>
      <c r="AE85" s="33"/>
    </row>
    <row r="86" spans="1:33" ht="36" customHeight="1">
      <c r="A86" s="33"/>
      <c r="B86" s="33"/>
      <c r="C86" s="1343">
        <v>5</v>
      </c>
      <c r="D86" s="2336" t="s">
        <v>1421</v>
      </c>
      <c r="E86" s="2336"/>
      <c r="F86" s="2336"/>
      <c r="G86" s="2336"/>
      <c r="H86" s="2336"/>
      <c r="I86" s="2336"/>
      <c r="J86" s="2336"/>
      <c r="K86" s="2336"/>
      <c r="L86" s="2336"/>
      <c r="M86" s="2336"/>
      <c r="N86" s="2336"/>
      <c r="O86" s="2334"/>
      <c r="P86" s="2334"/>
      <c r="Q86" s="2334"/>
      <c r="R86" s="2335" t="s">
        <v>525</v>
      </c>
      <c r="S86" s="2335"/>
      <c r="T86" s="2335"/>
      <c r="U86" s="2335" t="s">
        <v>525</v>
      </c>
      <c r="V86" s="2335"/>
      <c r="W86" s="2335"/>
      <c r="X86" s="2334"/>
      <c r="Y86" s="2334"/>
      <c r="Z86" s="2334"/>
      <c r="AA86" s="2334"/>
      <c r="AB86" s="2334"/>
      <c r="AC86" s="2334"/>
      <c r="AD86" s="33"/>
      <c r="AE86" s="33"/>
    </row>
    <row r="87" spans="1:33" ht="21.75" customHeight="1">
      <c r="A87" s="33" t="s">
        <v>536</v>
      </c>
      <c r="B87" s="33"/>
      <c r="C87" s="1343">
        <v>6</v>
      </c>
      <c r="D87" s="2336" t="s">
        <v>1422</v>
      </c>
      <c r="E87" s="2336"/>
      <c r="F87" s="2336"/>
      <c r="G87" s="2336"/>
      <c r="H87" s="2336"/>
      <c r="I87" s="2336"/>
      <c r="J87" s="2336"/>
      <c r="K87" s="2336"/>
      <c r="L87" s="2336"/>
      <c r="M87" s="2336"/>
      <c r="N87" s="2336"/>
      <c r="O87" s="2334"/>
      <c r="P87" s="2334"/>
      <c r="Q87" s="2334"/>
      <c r="R87" s="2335" t="s">
        <v>525</v>
      </c>
      <c r="S87" s="2335"/>
      <c r="T87" s="2335"/>
      <c r="U87" s="2335" t="s">
        <v>525</v>
      </c>
      <c r="V87" s="2335"/>
      <c r="W87" s="2335"/>
      <c r="X87" s="2334"/>
      <c r="Y87" s="2334"/>
      <c r="Z87" s="2334"/>
      <c r="AA87" s="2334"/>
      <c r="AB87" s="2334"/>
      <c r="AC87" s="2334"/>
      <c r="AD87" s="33"/>
      <c r="AE87" s="33"/>
    </row>
    <row r="88" spans="1:33" ht="16.5" customHeight="1">
      <c r="A88" s="33"/>
      <c r="B88" s="33"/>
      <c r="C88" s="29"/>
      <c r="D88" s="29"/>
      <c r="E88" s="29"/>
      <c r="F88" s="29"/>
      <c r="G88" s="29"/>
      <c r="H88" s="29"/>
      <c r="I88" s="29"/>
      <c r="J88" s="29"/>
      <c r="K88" s="29"/>
      <c r="L88" s="29"/>
      <c r="M88" s="29"/>
      <c r="N88" s="29"/>
      <c r="O88" s="29"/>
      <c r="P88" s="29"/>
      <c r="Q88" s="29"/>
      <c r="R88" s="29"/>
      <c r="S88" s="29"/>
      <c r="T88" s="29"/>
      <c r="U88" s="29"/>
      <c r="V88" s="29"/>
      <c r="W88" s="29"/>
      <c r="X88" s="29"/>
      <c r="Y88" s="29"/>
      <c r="Z88" s="29"/>
      <c r="AA88" s="29"/>
      <c r="AB88" s="29"/>
      <c r="AC88" s="29"/>
      <c r="AD88" s="33"/>
      <c r="AE88" s="33"/>
    </row>
    <row r="89" spans="1:33" ht="24" customHeight="1">
      <c r="A89" s="33" t="s">
        <v>1561</v>
      </c>
      <c r="B89" s="33"/>
      <c r="C89" s="2462" t="s">
        <v>160</v>
      </c>
      <c r="D89" s="2462" t="s">
        <v>1368</v>
      </c>
      <c r="E89" s="2463"/>
      <c r="F89" s="2463"/>
      <c r="G89" s="2463"/>
      <c r="H89" s="2463"/>
      <c r="I89" s="2463"/>
      <c r="J89" s="2463"/>
      <c r="K89" s="2463"/>
      <c r="L89" s="2463"/>
      <c r="M89" s="2463"/>
      <c r="N89" s="2464"/>
      <c r="O89" s="2322" t="s">
        <v>1369</v>
      </c>
      <c r="P89" s="2323"/>
      <c r="Q89" s="2324"/>
      <c r="R89" s="2468" t="s">
        <v>1370</v>
      </c>
      <c r="S89" s="2469"/>
      <c r="T89" s="2469"/>
      <c r="U89" s="2469"/>
      <c r="V89" s="2469"/>
      <c r="W89" s="2470"/>
      <c r="X89" s="2468" t="s">
        <v>1371</v>
      </c>
      <c r="Y89" s="2469"/>
      <c r="Z89" s="2469"/>
      <c r="AA89" s="2469"/>
      <c r="AB89" s="2469"/>
      <c r="AC89" s="2470"/>
      <c r="AD89" s="33"/>
      <c r="AE89" s="33" t="s">
        <v>1515</v>
      </c>
      <c r="AF89" s="33" t="s">
        <v>1550</v>
      </c>
      <c r="AG89" s="18" t="s">
        <v>1562</v>
      </c>
    </row>
    <row r="90" spans="1:33" ht="45" customHeight="1">
      <c r="A90" s="33"/>
      <c r="B90" s="33"/>
      <c r="C90" s="2465"/>
      <c r="D90" s="2465"/>
      <c r="E90" s="2466"/>
      <c r="F90" s="2466"/>
      <c r="G90" s="2466"/>
      <c r="H90" s="2466"/>
      <c r="I90" s="2466"/>
      <c r="J90" s="2466"/>
      <c r="K90" s="2466"/>
      <c r="L90" s="2466"/>
      <c r="M90" s="2466"/>
      <c r="N90" s="2467"/>
      <c r="O90" s="2328"/>
      <c r="P90" s="2329"/>
      <c r="Q90" s="2330"/>
      <c r="R90" s="2311" t="s">
        <v>537</v>
      </c>
      <c r="S90" s="2312"/>
      <c r="T90" s="2313"/>
      <c r="U90" s="2311" t="s">
        <v>1372</v>
      </c>
      <c r="V90" s="2312"/>
      <c r="W90" s="2313"/>
      <c r="X90" s="2311" t="s">
        <v>1373</v>
      </c>
      <c r="Y90" s="2312"/>
      <c r="Z90" s="2313"/>
      <c r="AA90" s="2311" t="s">
        <v>1508</v>
      </c>
      <c r="AB90" s="2312"/>
      <c r="AC90" s="2313"/>
      <c r="AD90" s="33"/>
      <c r="AE90" s="33"/>
    </row>
    <row r="91" spans="1:33" ht="16.5" customHeight="1">
      <c r="A91" s="33"/>
      <c r="B91" s="33"/>
      <c r="C91" s="1353" t="s">
        <v>91</v>
      </c>
      <c r="D91" s="2490" t="s">
        <v>1374</v>
      </c>
      <c r="E91" s="2490"/>
      <c r="F91" s="2490"/>
      <c r="G91" s="2490"/>
      <c r="H91" s="2490"/>
      <c r="I91" s="2490"/>
      <c r="J91" s="2490"/>
      <c r="K91" s="2490"/>
      <c r="L91" s="2490"/>
      <c r="M91" s="2490"/>
      <c r="N91" s="2490"/>
      <c r="O91" s="2541"/>
      <c r="P91" s="2541"/>
      <c r="Q91" s="2541"/>
      <c r="R91" s="2541"/>
      <c r="S91" s="2541"/>
      <c r="T91" s="2541"/>
      <c r="U91" s="2541"/>
      <c r="V91" s="2541"/>
      <c r="W91" s="2541"/>
      <c r="X91" s="2541"/>
      <c r="Y91" s="2541"/>
      <c r="Z91" s="2541"/>
      <c r="AA91" s="2541"/>
      <c r="AB91" s="2541"/>
      <c r="AC91" s="2541"/>
      <c r="AD91" s="33"/>
      <c r="AE91" s="33"/>
    </row>
    <row r="92" spans="1:33" ht="21.75" customHeight="1">
      <c r="A92" s="33"/>
      <c r="B92" s="33"/>
      <c r="C92" s="1343">
        <v>1</v>
      </c>
      <c r="D92" s="2336" t="s">
        <v>1407</v>
      </c>
      <c r="E92" s="2336"/>
      <c r="F92" s="2336"/>
      <c r="G92" s="2336"/>
      <c r="H92" s="2336"/>
      <c r="I92" s="2336"/>
      <c r="J92" s="2336"/>
      <c r="K92" s="2336"/>
      <c r="L92" s="2336"/>
      <c r="M92" s="2336"/>
      <c r="N92" s="2336"/>
      <c r="O92" s="2541"/>
      <c r="P92" s="2541"/>
      <c r="Q92" s="2541"/>
      <c r="R92" s="2335" t="s">
        <v>525</v>
      </c>
      <c r="S92" s="2335"/>
      <c r="T92" s="2335"/>
      <c r="U92" s="2335" t="s">
        <v>525</v>
      </c>
      <c r="V92" s="2335"/>
      <c r="W92" s="2335"/>
      <c r="X92" s="2541"/>
      <c r="Y92" s="2541"/>
      <c r="Z92" s="2541"/>
      <c r="AA92" s="2541"/>
      <c r="AB92" s="2541"/>
      <c r="AC92" s="2541"/>
      <c r="AD92" s="33"/>
      <c r="AE92" s="33"/>
    </row>
    <row r="93" spans="1:33" ht="16.5" customHeight="1">
      <c r="A93" s="33"/>
      <c r="B93" s="33"/>
      <c r="C93" s="1353" t="s">
        <v>92</v>
      </c>
      <c r="D93" s="2490" t="s">
        <v>1416</v>
      </c>
      <c r="E93" s="2490"/>
      <c r="F93" s="2490"/>
      <c r="G93" s="2490"/>
      <c r="H93" s="2490"/>
      <c r="I93" s="2490"/>
      <c r="J93" s="2490"/>
      <c r="K93" s="2490"/>
      <c r="L93" s="2490"/>
      <c r="M93" s="2490"/>
      <c r="N93" s="2490"/>
      <c r="O93" s="2541"/>
      <c r="P93" s="2541"/>
      <c r="Q93" s="2541"/>
      <c r="R93" s="2658"/>
      <c r="S93" s="2658"/>
      <c r="T93" s="2658"/>
      <c r="U93" s="2658"/>
      <c r="V93" s="2658"/>
      <c r="W93" s="2658"/>
      <c r="X93" s="2541"/>
      <c r="Y93" s="2541"/>
      <c r="Z93" s="2541"/>
      <c r="AA93" s="2541"/>
      <c r="AB93" s="2541"/>
      <c r="AC93" s="2541"/>
      <c r="AD93" s="33"/>
      <c r="AE93" s="33"/>
    </row>
    <row r="94" spans="1:33" ht="21.75" customHeight="1">
      <c r="A94" s="33"/>
      <c r="B94" s="33"/>
      <c r="C94" s="1343">
        <v>1</v>
      </c>
      <c r="D94" s="2336" t="s">
        <v>1409</v>
      </c>
      <c r="E94" s="2336"/>
      <c r="F94" s="2336"/>
      <c r="G94" s="2336"/>
      <c r="H94" s="2336"/>
      <c r="I94" s="2336"/>
      <c r="J94" s="2336"/>
      <c r="K94" s="2336"/>
      <c r="L94" s="2336"/>
      <c r="M94" s="2336"/>
      <c r="N94" s="2336"/>
      <c r="O94" s="2541"/>
      <c r="P94" s="2541"/>
      <c r="Q94" s="2541"/>
      <c r="R94" s="2335" t="s">
        <v>525</v>
      </c>
      <c r="S94" s="2335"/>
      <c r="T94" s="2335"/>
      <c r="U94" s="2335" t="s">
        <v>525</v>
      </c>
      <c r="V94" s="2335"/>
      <c r="W94" s="2335"/>
      <c r="X94" s="2541"/>
      <c r="Y94" s="2541"/>
      <c r="Z94" s="2541"/>
      <c r="AA94" s="2541"/>
      <c r="AB94" s="2541"/>
      <c r="AC94" s="2541"/>
      <c r="AD94" s="33"/>
      <c r="AE94" s="33"/>
    </row>
    <row r="95" spans="1:33" ht="21.75" customHeight="1">
      <c r="A95" s="33"/>
      <c r="B95" s="33"/>
      <c r="C95" s="1343">
        <v>2</v>
      </c>
      <c r="D95" s="2336" t="s">
        <v>1410</v>
      </c>
      <c r="E95" s="2336"/>
      <c r="F95" s="2336"/>
      <c r="G95" s="2336"/>
      <c r="H95" s="2336"/>
      <c r="I95" s="2336"/>
      <c r="J95" s="2336"/>
      <c r="K95" s="2336"/>
      <c r="L95" s="2336"/>
      <c r="M95" s="2336"/>
      <c r="N95" s="2336"/>
      <c r="O95" s="2541"/>
      <c r="P95" s="2541"/>
      <c r="Q95" s="2541"/>
      <c r="R95" s="2335" t="s">
        <v>525</v>
      </c>
      <c r="S95" s="2335"/>
      <c r="T95" s="2335"/>
      <c r="U95" s="2335" t="s">
        <v>525</v>
      </c>
      <c r="V95" s="2335"/>
      <c r="W95" s="2335"/>
      <c r="X95" s="2541"/>
      <c r="Y95" s="2541"/>
      <c r="Z95" s="2541"/>
      <c r="AA95" s="2541"/>
      <c r="AB95" s="2541"/>
      <c r="AC95" s="2541"/>
      <c r="AD95" s="33"/>
      <c r="AE95" s="33"/>
    </row>
    <row r="96" spans="1:33" ht="21.75" customHeight="1">
      <c r="A96" s="33"/>
      <c r="B96" s="33"/>
      <c r="C96" s="1343">
        <v>3</v>
      </c>
      <c r="D96" s="2336" t="s">
        <v>1411</v>
      </c>
      <c r="E96" s="2336"/>
      <c r="F96" s="2336"/>
      <c r="G96" s="2336"/>
      <c r="H96" s="2336"/>
      <c r="I96" s="2336"/>
      <c r="J96" s="2336"/>
      <c r="K96" s="2336"/>
      <c r="L96" s="2336"/>
      <c r="M96" s="2336"/>
      <c r="N96" s="2336"/>
      <c r="O96" s="2541"/>
      <c r="P96" s="2541"/>
      <c r="Q96" s="2541"/>
      <c r="R96" s="2335" t="s">
        <v>525</v>
      </c>
      <c r="S96" s="2335"/>
      <c r="T96" s="2335"/>
      <c r="U96" s="2335" t="s">
        <v>525</v>
      </c>
      <c r="V96" s="2335"/>
      <c r="W96" s="2335"/>
      <c r="X96" s="2541"/>
      <c r="Y96" s="2541"/>
      <c r="Z96" s="2541"/>
      <c r="AA96" s="2541"/>
      <c r="AB96" s="2541"/>
      <c r="AC96" s="2541"/>
      <c r="AD96" s="33"/>
      <c r="AE96" s="33"/>
    </row>
    <row r="97" spans="1:33" ht="36" customHeight="1">
      <c r="A97" s="33"/>
      <c r="B97" s="33"/>
      <c r="C97" s="1343">
        <v>4</v>
      </c>
      <c r="D97" s="2336" t="s">
        <v>1412</v>
      </c>
      <c r="E97" s="2336"/>
      <c r="F97" s="2336"/>
      <c r="G97" s="2336"/>
      <c r="H97" s="2336"/>
      <c r="I97" s="2336"/>
      <c r="J97" s="2336"/>
      <c r="K97" s="2336"/>
      <c r="L97" s="2336"/>
      <c r="M97" s="2336"/>
      <c r="N97" s="2336"/>
      <c r="O97" s="2541"/>
      <c r="P97" s="2541"/>
      <c r="Q97" s="2541"/>
      <c r="R97" s="2335" t="s">
        <v>525</v>
      </c>
      <c r="S97" s="2335"/>
      <c r="T97" s="2335"/>
      <c r="U97" s="2335" t="s">
        <v>525</v>
      </c>
      <c r="V97" s="2335"/>
      <c r="W97" s="2335"/>
      <c r="X97" s="2541"/>
      <c r="Y97" s="2541"/>
      <c r="Z97" s="2541"/>
      <c r="AA97" s="2541"/>
      <c r="AB97" s="2541"/>
      <c r="AC97" s="2541"/>
      <c r="AD97" s="33"/>
      <c r="AE97" s="33"/>
    </row>
    <row r="98" spans="1:33" ht="21.75" customHeight="1">
      <c r="A98" s="33"/>
      <c r="B98" s="33"/>
      <c r="C98" s="1343">
        <v>5</v>
      </c>
      <c r="D98" s="2336" t="s">
        <v>1413</v>
      </c>
      <c r="E98" s="2336"/>
      <c r="F98" s="2336"/>
      <c r="G98" s="2336"/>
      <c r="H98" s="2336"/>
      <c r="I98" s="2336"/>
      <c r="J98" s="2336"/>
      <c r="K98" s="2336"/>
      <c r="L98" s="2336"/>
      <c r="M98" s="2336"/>
      <c r="N98" s="2336"/>
      <c r="O98" s="2541"/>
      <c r="P98" s="2541"/>
      <c r="Q98" s="2541"/>
      <c r="R98" s="2335" t="s">
        <v>525</v>
      </c>
      <c r="S98" s="2335"/>
      <c r="T98" s="2335"/>
      <c r="U98" s="2335" t="s">
        <v>525</v>
      </c>
      <c r="V98" s="2335"/>
      <c r="W98" s="2335"/>
      <c r="X98" s="2541"/>
      <c r="Y98" s="2541"/>
      <c r="Z98" s="2541"/>
      <c r="AA98" s="2541"/>
      <c r="AB98" s="2541"/>
      <c r="AC98" s="2541"/>
      <c r="AD98" s="33"/>
      <c r="AE98" s="33"/>
    </row>
    <row r="99" spans="1:33" ht="21.75" customHeight="1">
      <c r="A99" s="33" t="s">
        <v>536</v>
      </c>
      <c r="B99" s="33"/>
      <c r="C99" s="1343">
        <v>6</v>
      </c>
      <c r="D99" s="2336" t="s">
        <v>1414</v>
      </c>
      <c r="E99" s="2336"/>
      <c r="F99" s="2336"/>
      <c r="G99" s="2336"/>
      <c r="H99" s="2336"/>
      <c r="I99" s="2336"/>
      <c r="J99" s="2336"/>
      <c r="K99" s="2336"/>
      <c r="L99" s="2336"/>
      <c r="M99" s="2336"/>
      <c r="N99" s="2336"/>
      <c r="O99" s="2541"/>
      <c r="P99" s="2541"/>
      <c r="Q99" s="2541"/>
      <c r="R99" s="2335" t="s">
        <v>525</v>
      </c>
      <c r="S99" s="2335"/>
      <c r="T99" s="2335"/>
      <c r="U99" s="2335" t="s">
        <v>525</v>
      </c>
      <c r="V99" s="2335"/>
      <c r="W99" s="2335"/>
      <c r="X99" s="2541"/>
      <c r="Y99" s="2541"/>
      <c r="Z99" s="2541"/>
      <c r="AA99" s="2541"/>
      <c r="AB99" s="2541"/>
      <c r="AC99" s="2541"/>
      <c r="AD99" s="33"/>
      <c r="AE99" s="33"/>
    </row>
    <row r="100" spans="1:33" ht="16.5" customHeight="1">
      <c r="A100" s="33"/>
      <c r="B100" s="33"/>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c r="AA100" s="29"/>
      <c r="AB100" s="29"/>
      <c r="AC100" s="29"/>
      <c r="AD100" s="33"/>
      <c r="AE100" s="33"/>
    </row>
    <row r="101" spans="1:33" ht="24" customHeight="1">
      <c r="A101" s="33" t="s">
        <v>1563</v>
      </c>
      <c r="B101" s="33"/>
      <c r="C101" s="2462" t="s">
        <v>160</v>
      </c>
      <c r="D101" s="2462" t="s">
        <v>1368</v>
      </c>
      <c r="E101" s="2463"/>
      <c r="F101" s="2463"/>
      <c r="G101" s="2463"/>
      <c r="H101" s="2463"/>
      <c r="I101" s="2463"/>
      <c r="J101" s="2463"/>
      <c r="K101" s="2463"/>
      <c r="L101" s="2463"/>
      <c r="M101" s="2463"/>
      <c r="N101" s="2464"/>
      <c r="O101" s="2322" t="s">
        <v>1369</v>
      </c>
      <c r="P101" s="2323"/>
      <c r="Q101" s="2324"/>
      <c r="R101" s="2468" t="s">
        <v>1370</v>
      </c>
      <c r="S101" s="2469"/>
      <c r="T101" s="2469"/>
      <c r="U101" s="2469"/>
      <c r="V101" s="2469"/>
      <c r="W101" s="2470"/>
      <c r="X101" s="2468" t="s">
        <v>1371</v>
      </c>
      <c r="Y101" s="2469"/>
      <c r="Z101" s="2469"/>
      <c r="AA101" s="2469"/>
      <c r="AB101" s="2469"/>
      <c r="AC101" s="2470"/>
      <c r="AD101" s="33"/>
      <c r="AE101" s="33" t="s">
        <v>1516</v>
      </c>
      <c r="AF101" s="33" t="s">
        <v>1550</v>
      </c>
      <c r="AG101" s="18" t="s">
        <v>1564</v>
      </c>
    </row>
    <row r="102" spans="1:33" ht="45" customHeight="1">
      <c r="A102" s="33"/>
      <c r="B102" s="33"/>
      <c r="C102" s="2465"/>
      <c r="D102" s="2465"/>
      <c r="E102" s="2466"/>
      <c r="F102" s="2466"/>
      <c r="G102" s="2466"/>
      <c r="H102" s="2466"/>
      <c r="I102" s="2466"/>
      <c r="J102" s="2466"/>
      <c r="K102" s="2466"/>
      <c r="L102" s="2466"/>
      <c r="M102" s="2466"/>
      <c r="N102" s="2467"/>
      <c r="O102" s="2328"/>
      <c r="P102" s="2329"/>
      <c r="Q102" s="2330"/>
      <c r="R102" s="2311" t="s">
        <v>537</v>
      </c>
      <c r="S102" s="2312"/>
      <c r="T102" s="2313"/>
      <c r="U102" s="2311" t="s">
        <v>1372</v>
      </c>
      <c r="V102" s="2312"/>
      <c r="W102" s="2313"/>
      <c r="X102" s="2311" t="s">
        <v>1373</v>
      </c>
      <c r="Y102" s="2312"/>
      <c r="Z102" s="2313"/>
      <c r="AA102" s="2311" t="s">
        <v>1508</v>
      </c>
      <c r="AB102" s="2312"/>
      <c r="AC102" s="2313"/>
      <c r="AD102" s="33"/>
      <c r="AE102" s="33"/>
    </row>
    <row r="103" spans="1:33" ht="16.5" customHeight="1">
      <c r="A103" s="33"/>
      <c r="B103" s="33"/>
      <c r="C103" s="1353" t="s">
        <v>91</v>
      </c>
      <c r="D103" s="2490" t="s">
        <v>1374</v>
      </c>
      <c r="E103" s="2490"/>
      <c r="F103" s="2490"/>
      <c r="G103" s="2490"/>
      <c r="H103" s="2490"/>
      <c r="I103" s="2490"/>
      <c r="J103" s="2490"/>
      <c r="K103" s="2490"/>
      <c r="L103" s="2490"/>
      <c r="M103" s="2490"/>
      <c r="N103" s="2490"/>
      <c r="O103" s="2541"/>
      <c r="P103" s="2541"/>
      <c r="Q103" s="2541"/>
      <c r="R103" s="2541"/>
      <c r="S103" s="2541"/>
      <c r="T103" s="2541"/>
      <c r="U103" s="2541"/>
      <c r="V103" s="2541"/>
      <c r="W103" s="2541"/>
      <c r="X103" s="2541"/>
      <c r="Y103" s="2541"/>
      <c r="Z103" s="2541"/>
      <c r="AA103" s="2541"/>
      <c r="AB103" s="2541"/>
      <c r="AC103" s="2541"/>
      <c r="AD103" s="33"/>
      <c r="AE103" s="33"/>
    </row>
    <row r="104" spans="1:33" ht="36" customHeight="1">
      <c r="A104" s="33"/>
      <c r="B104" s="33"/>
      <c r="C104" s="1343">
        <v>1</v>
      </c>
      <c r="D104" s="2336" t="s">
        <v>1423</v>
      </c>
      <c r="E104" s="2336"/>
      <c r="F104" s="2336"/>
      <c r="G104" s="2336"/>
      <c r="H104" s="2336"/>
      <c r="I104" s="2336"/>
      <c r="J104" s="2336"/>
      <c r="K104" s="2336"/>
      <c r="L104" s="2336"/>
      <c r="M104" s="2336"/>
      <c r="N104" s="2336"/>
      <c r="O104" s="2541"/>
      <c r="P104" s="2541"/>
      <c r="Q104" s="2541"/>
      <c r="R104" s="2335" t="s">
        <v>525</v>
      </c>
      <c r="S104" s="2335"/>
      <c r="T104" s="2335"/>
      <c r="U104" s="2335" t="s">
        <v>525</v>
      </c>
      <c r="V104" s="2335"/>
      <c r="W104" s="2335"/>
      <c r="X104" s="2541"/>
      <c r="Y104" s="2541"/>
      <c r="Z104" s="2541"/>
      <c r="AA104" s="2541"/>
      <c r="AB104" s="2541"/>
      <c r="AC104" s="2541"/>
      <c r="AD104" s="33"/>
      <c r="AE104" s="33"/>
    </row>
    <row r="105" spans="1:33" ht="16.5" customHeight="1">
      <c r="A105" s="33"/>
      <c r="B105" s="33"/>
      <c r="C105" s="1353" t="s">
        <v>92</v>
      </c>
      <c r="D105" s="2490" t="s">
        <v>1416</v>
      </c>
      <c r="E105" s="2490"/>
      <c r="F105" s="2490"/>
      <c r="G105" s="2490"/>
      <c r="H105" s="2490"/>
      <c r="I105" s="2490"/>
      <c r="J105" s="2490"/>
      <c r="K105" s="2490"/>
      <c r="L105" s="2490"/>
      <c r="M105" s="2490"/>
      <c r="N105" s="2490"/>
      <c r="O105" s="2541"/>
      <c r="P105" s="2541"/>
      <c r="Q105" s="2541"/>
      <c r="R105" s="2658"/>
      <c r="S105" s="2658"/>
      <c r="T105" s="2658"/>
      <c r="U105" s="2658"/>
      <c r="V105" s="2658"/>
      <c r="W105" s="2658"/>
      <c r="X105" s="2541"/>
      <c r="Y105" s="2541"/>
      <c r="Z105" s="2541"/>
      <c r="AA105" s="2541"/>
      <c r="AB105" s="2541"/>
      <c r="AC105" s="2541"/>
      <c r="AD105" s="33"/>
      <c r="AE105" s="33"/>
    </row>
    <row r="106" spans="1:33" ht="36" customHeight="1">
      <c r="A106" s="33"/>
      <c r="B106" s="33"/>
      <c r="C106" s="1343">
        <v>1</v>
      </c>
      <c r="D106" s="2336" t="s">
        <v>1424</v>
      </c>
      <c r="E106" s="2336"/>
      <c r="F106" s="2336"/>
      <c r="G106" s="2336"/>
      <c r="H106" s="2336"/>
      <c r="I106" s="2336"/>
      <c r="J106" s="2336"/>
      <c r="K106" s="2336"/>
      <c r="L106" s="2336"/>
      <c r="M106" s="2336"/>
      <c r="N106" s="2336"/>
      <c r="O106" s="2541"/>
      <c r="P106" s="2541"/>
      <c r="Q106" s="2541"/>
      <c r="R106" s="2335" t="s">
        <v>525</v>
      </c>
      <c r="S106" s="2335"/>
      <c r="T106" s="2335"/>
      <c r="U106" s="2335" t="s">
        <v>525</v>
      </c>
      <c r="V106" s="2335"/>
      <c r="W106" s="2335"/>
      <c r="X106" s="2541"/>
      <c r="Y106" s="2541"/>
      <c r="Z106" s="2541"/>
      <c r="AA106" s="2541"/>
      <c r="AB106" s="2541"/>
      <c r="AC106" s="2541"/>
      <c r="AD106" s="33"/>
      <c r="AE106" s="33"/>
    </row>
    <row r="107" spans="1:33" ht="36" customHeight="1">
      <c r="A107" s="33"/>
      <c r="B107" s="33"/>
      <c r="C107" s="1343">
        <v>2</v>
      </c>
      <c r="D107" s="2336" t="s">
        <v>1425</v>
      </c>
      <c r="E107" s="2336"/>
      <c r="F107" s="2336"/>
      <c r="G107" s="2336"/>
      <c r="H107" s="2336"/>
      <c r="I107" s="2336"/>
      <c r="J107" s="2336"/>
      <c r="K107" s="2336"/>
      <c r="L107" s="2336"/>
      <c r="M107" s="2336"/>
      <c r="N107" s="2336"/>
      <c r="O107" s="2541"/>
      <c r="P107" s="2541"/>
      <c r="Q107" s="2541"/>
      <c r="R107" s="2335" t="s">
        <v>525</v>
      </c>
      <c r="S107" s="2335"/>
      <c r="T107" s="2335"/>
      <c r="U107" s="2335" t="s">
        <v>525</v>
      </c>
      <c r="V107" s="2335"/>
      <c r="W107" s="2335"/>
      <c r="X107" s="2541"/>
      <c r="Y107" s="2541"/>
      <c r="Z107" s="2541"/>
      <c r="AA107" s="2541"/>
      <c r="AB107" s="2541"/>
      <c r="AC107" s="2541"/>
      <c r="AD107" s="33"/>
      <c r="AE107" s="33"/>
    </row>
    <row r="108" spans="1:33" ht="21.75" customHeight="1">
      <c r="A108" s="33"/>
      <c r="B108" s="33"/>
      <c r="C108" s="1343">
        <v>3</v>
      </c>
      <c r="D108" s="2336" t="s">
        <v>1426</v>
      </c>
      <c r="E108" s="2336"/>
      <c r="F108" s="2336"/>
      <c r="G108" s="2336"/>
      <c r="H108" s="2336"/>
      <c r="I108" s="2336"/>
      <c r="J108" s="2336"/>
      <c r="K108" s="2336"/>
      <c r="L108" s="2336"/>
      <c r="M108" s="2336"/>
      <c r="N108" s="2336"/>
      <c r="O108" s="2541"/>
      <c r="P108" s="2541"/>
      <c r="Q108" s="2541"/>
      <c r="R108" s="2335" t="s">
        <v>525</v>
      </c>
      <c r="S108" s="2335"/>
      <c r="T108" s="2335"/>
      <c r="U108" s="2335" t="s">
        <v>525</v>
      </c>
      <c r="V108" s="2335"/>
      <c r="W108" s="2335"/>
      <c r="X108" s="2541"/>
      <c r="Y108" s="2541"/>
      <c r="Z108" s="2541"/>
      <c r="AA108" s="2541"/>
      <c r="AB108" s="2541"/>
      <c r="AC108" s="2541"/>
      <c r="AD108" s="33"/>
      <c r="AE108" s="33"/>
    </row>
    <row r="109" spans="1:33" ht="36" customHeight="1">
      <c r="A109" s="33"/>
      <c r="B109" s="33"/>
      <c r="C109" s="1343">
        <v>4</v>
      </c>
      <c r="D109" s="2336" t="s">
        <v>1427</v>
      </c>
      <c r="E109" s="2336"/>
      <c r="F109" s="2336"/>
      <c r="G109" s="2336"/>
      <c r="H109" s="2336"/>
      <c r="I109" s="2336"/>
      <c r="J109" s="2336"/>
      <c r="K109" s="2336"/>
      <c r="L109" s="2336"/>
      <c r="M109" s="2336"/>
      <c r="N109" s="2336"/>
      <c r="O109" s="2541"/>
      <c r="P109" s="2541"/>
      <c r="Q109" s="2541"/>
      <c r="R109" s="2335" t="s">
        <v>525</v>
      </c>
      <c r="S109" s="2335"/>
      <c r="T109" s="2335"/>
      <c r="U109" s="2335" t="s">
        <v>525</v>
      </c>
      <c r="V109" s="2335"/>
      <c r="W109" s="2335"/>
      <c r="X109" s="2541"/>
      <c r="Y109" s="2541"/>
      <c r="Z109" s="2541"/>
      <c r="AA109" s="2541"/>
      <c r="AB109" s="2541"/>
      <c r="AC109" s="2541"/>
      <c r="AD109" s="33"/>
      <c r="AE109" s="33"/>
    </row>
    <row r="110" spans="1:33" ht="21.75" customHeight="1">
      <c r="A110" s="33"/>
      <c r="B110" s="33"/>
      <c r="C110" s="1343">
        <v>5</v>
      </c>
      <c r="D110" s="2336" t="s">
        <v>1428</v>
      </c>
      <c r="E110" s="2336"/>
      <c r="F110" s="2336"/>
      <c r="G110" s="2336"/>
      <c r="H110" s="2336"/>
      <c r="I110" s="2336"/>
      <c r="J110" s="2336"/>
      <c r="K110" s="2336"/>
      <c r="L110" s="2336"/>
      <c r="M110" s="2336"/>
      <c r="N110" s="2336"/>
      <c r="O110" s="2541"/>
      <c r="P110" s="2541"/>
      <c r="Q110" s="2541"/>
      <c r="R110" s="2335" t="s">
        <v>525</v>
      </c>
      <c r="S110" s="2335"/>
      <c r="T110" s="2335"/>
      <c r="U110" s="2335" t="s">
        <v>525</v>
      </c>
      <c r="V110" s="2335"/>
      <c r="W110" s="2335"/>
      <c r="X110" s="2541"/>
      <c r="Y110" s="2541"/>
      <c r="Z110" s="2541"/>
      <c r="AA110" s="2541"/>
      <c r="AB110" s="2541"/>
      <c r="AC110" s="2541"/>
      <c r="AD110" s="33"/>
      <c r="AE110" s="33"/>
    </row>
    <row r="111" spans="1:33" ht="21.75" customHeight="1">
      <c r="A111" s="33" t="s">
        <v>536</v>
      </c>
      <c r="B111" s="33"/>
      <c r="C111" s="1343">
        <v>6</v>
      </c>
      <c r="D111" s="2336" t="s">
        <v>1429</v>
      </c>
      <c r="E111" s="2336"/>
      <c r="F111" s="2336"/>
      <c r="G111" s="2336"/>
      <c r="H111" s="2336"/>
      <c r="I111" s="2336"/>
      <c r="J111" s="2336"/>
      <c r="K111" s="2336"/>
      <c r="L111" s="2336"/>
      <c r="M111" s="2336"/>
      <c r="N111" s="2336"/>
      <c r="O111" s="2541"/>
      <c r="P111" s="2541"/>
      <c r="Q111" s="2541"/>
      <c r="R111" s="2335" t="s">
        <v>525</v>
      </c>
      <c r="S111" s="2335"/>
      <c r="T111" s="2335"/>
      <c r="U111" s="2335" t="s">
        <v>525</v>
      </c>
      <c r="V111" s="2335"/>
      <c r="W111" s="2335"/>
      <c r="X111" s="2541"/>
      <c r="Y111" s="2541"/>
      <c r="Z111" s="2541"/>
      <c r="AA111" s="2541"/>
      <c r="AB111" s="2541"/>
      <c r="AC111" s="2541"/>
      <c r="AD111" s="33"/>
      <c r="AE111" s="33"/>
    </row>
    <row r="112" spans="1:33" ht="16.5" customHeight="1">
      <c r="A112" s="33"/>
      <c r="B112" s="33"/>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c r="AA112" s="29"/>
      <c r="AB112" s="29"/>
      <c r="AC112" s="29"/>
      <c r="AD112" s="33"/>
      <c r="AE112" s="33"/>
    </row>
    <row r="113" spans="1:33" ht="24" customHeight="1">
      <c r="A113" s="33" t="s">
        <v>1565</v>
      </c>
      <c r="B113" s="33"/>
      <c r="C113" s="2462" t="s">
        <v>160</v>
      </c>
      <c r="D113" s="2462" t="s">
        <v>1368</v>
      </c>
      <c r="E113" s="2463"/>
      <c r="F113" s="2463"/>
      <c r="G113" s="2463"/>
      <c r="H113" s="2463"/>
      <c r="I113" s="2463"/>
      <c r="J113" s="2463"/>
      <c r="K113" s="2463"/>
      <c r="L113" s="2463"/>
      <c r="M113" s="2463"/>
      <c r="N113" s="2464"/>
      <c r="O113" s="2322" t="s">
        <v>1369</v>
      </c>
      <c r="P113" s="2323"/>
      <c r="Q113" s="2324"/>
      <c r="R113" s="2468" t="s">
        <v>1370</v>
      </c>
      <c r="S113" s="2469"/>
      <c r="T113" s="2469"/>
      <c r="U113" s="2469"/>
      <c r="V113" s="2469"/>
      <c r="W113" s="2470"/>
      <c r="X113" s="2468" t="s">
        <v>1371</v>
      </c>
      <c r="Y113" s="2469"/>
      <c r="Z113" s="2469"/>
      <c r="AA113" s="2469"/>
      <c r="AB113" s="2469"/>
      <c r="AC113" s="2470"/>
      <c r="AD113" s="33"/>
      <c r="AE113" s="33" t="s">
        <v>1517</v>
      </c>
      <c r="AF113" s="33" t="s">
        <v>1550</v>
      </c>
      <c r="AG113" s="18" t="s">
        <v>1566</v>
      </c>
    </row>
    <row r="114" spans="1:33" ht="45" customHeight="1">
      <c r="A114" s="33"/>
      <c r="B114" s="33"/>
      <c r="C114" s="2465"/>
      <c r="D114" s="2465"/>
      <c r="E114" s="2466"/>
      <c r="F114" s="2466"/>
      <c r="G114" s="2466"/>
      <c r="H114" s="2466"/>
      <c r="I114" s="2466"/>
      <c r="J114" s="2466"/>
      <c r="K114" s="2466"/>
      <c r="L114" s="2466"/>
      <c r="M114" s="2466"/>
      <c r="N114" s="2467"/>
      <c r="O114" s="2328"/>
      <c r="P114" s="2329"/>
      <c r="Q114" s="2330"/>
      <c r="R114" s="2311" t="s">
        <v>537</v>
      </c>
      <c r="S114" s="2312"/>
      <c r="T114" s="2313"/>
      <c r="U114" s="2311" t="s">
        <v>1372</v>
      </c>
      <c r="V114" s="2312"/>
      <c r="W114" s="2313"/>
      <c r="X114" s="2311" t="s">
        <v>1373</v>
      </c>
      <c r="Y114" s="2312"/>
      <c r="Z114" s="2313"/>
      <c r="AA114" s="2311" t="s">
        <v>1508</v>
      </c>
      <c r="AB114" s="2312"/>
      <c r="AC114" s="2313"/>
      <c r="AD114" s="33"/>
      <c r="AE114" s="33"/>
    </row>
    <row r="115" spans="1:33" ht="16.5" customHeight="1">
      <c r="A115" s="33"/>
      <c r="B115" s="33"/>
      <c r="C115" s="1353" t="s">
        <v>91</v>
      </c>
      <c r="D115" s="2490" t="s">
        <v>1374</v>
      </c>
      <c r="E115" s="2490"/>
      <c r="F115" s="2490"/>
      <c r="G115" s="2490"/>
      <c r="H115" s="2490"/>
      <c r="I115" s="2490"/>
      <c r="J115" s="2490"/>
      <c r="K115" s="2490"/>
      <c r="L115" s="2490"/>
      <c r="M115" s="2490"/>
      <c r="N115" s="2490"/>
      <c r="O115" s="2541"/>
      <c r="P115" s="2541"/>
      <c r="Q115" s="2541"/>
      <c r="R115" s="2541"/>
      <c r="S115" s="2541"/>
      <c r="T115" s="2541"/>
      <c r="U115" s="2541"/>
      <c r="V115" s="2541"/>
      <c r="W115" s="2541"/>
      <c r="X115" s="2541"/>
      <c r="Y115" s="2541"/>
      <c r="Z115" s="2541"/>
      <c r="AA115" s="2541"/>
      <c r="AB115" s="2541"/>
      <c r="AC115" s="2541"/>
      <c r="AD115" s="33"/>
      <c r="AE115" s="33"/>
    </row>
    <row r="116" spans="1:33" ht="36" customHeight="1">
      <c r="A116" s="61"/>
      <c r="B116" s="61"/>
      <c r="C116" s="1354">
        <v>1</v>
      </c>
      <c r="D116" s="2336" t="s">
        <v>1423</v>
      </c>
      <c r="E116" s="2336"/>
      <c r="F116" s="2336"/>
      <c r="G116" s="2336"/>
      <c r="H116" s="2336"/>
      <c r="I116" s="2336"/>
      <c r="J116" s="2336"/>
      <c r="K116" s="2336"/>
      <c r="L116" s="2336"/>
      <c r="M116" s="2336"/>
      <c r="N116" s="2336"/>
      <c r="O116" s="2541"/>
      <c r="P116" s="2541"/>
      <c r="Q116" s="2541"/>
      <c r="R116" s="2335" t="s">
        <v>525</v>
      </c>
      <c r="S116" s="2335"/>
      <c r="T116" s="2335"/>
      <c r="U116" s="2335" t="s">
        <v>525</v>
      </c>
      <c r="V116" s="2335"/>
      <c r="W116" s="2335"/>
      <c r="X116" s="2541"/>
      <c r="Y116" s="2541"/>
      <c r="Z116" s="2541"/>
      <c r="AA116" s="2541"/>
      <c r="AB116" s="2541"/>
      <c r="AC116" s="2541"/>
      <c r="AD116" s="61"/>
      <c r="AE116" s="61"/>
    </row>
    <row r="117" spans="1:33" ht="16.5" customHeight="1">
      <c r="A117" s="33"/>
      <c r="B117" s="33"/>
      <c r="C117" s="1353" t="s">
        <v>92</v>
      </c>
      <c r="D117" s="2490" t="s">
        <v>1416</v>
      </c>
      <c r="E117" s="2490"/>
      <c r="F117" s="2490"/>
      <c r="G117" s="2490"/>
      <c r="H117" s="2490"/>
      <c r="I117" s="2490"/>
      <c r="J117" s="2490"/>
      <c r="K117" s="2490"/>
      <c r="L117" s="2490"/>
      <c r="M117" s="2490"/>
      <c r="N117" s="2490"/>
      <c r="O117" s="2541"/>
      <c r="P117" s="2541"/>
      <c r="Q117" s="2541"/>
      <c r="R117" s="2658"/>
      <c r="S117" s="2658"/>
      <c r="T117" s="2658"/>
      <c r="U117" s="2658"/>
      <c r="V117" s="2658"/>
      <c r="W117" s="2658"/>
      <c r="X117" s="2541"/>
      <c r="Y117" s="2541"/>
      <c r="Z117" s="2541"/>
      <c r="AA117" s="2541"/>
      <c r="AB117" s="2541"/>
      <c r="AC117" s="2541"/>
      <c r="AD117" s="33"/>
      <c r="AE117" s="33"/>
    </row>
    <row r="118" spans="1:33" ht="21.75" customHeight="1">
      <c r="A118" s="33"/>
      <c r="B118" s="33"/>
      <c r="C118" s="1343">
        <v>1</v>
      </c>
      <c r="D118" s="2336" t="s">
        <v>1430</v>
      </c>
      <c r="E118" s="2336"/>
      <c r="F118" s="2336"/>
      <c r="G118" s="2336"/>
      <c r="H118" s="2336"/>
      <c r="I118" s="2336"/>
      <c r="J118" s="2336"/>
      <c r="K118" s="2336"/>
      <c r="L118" s="2336"/>
      <c r="M118" s="2336"/>
      <c r="N118" s="2336"/>
      <c r="O118" s="2541"/>
      <c r="P118" s="2541"/>
      <c r="Q118" s="2541"/>
      <c r="R118" s="2335" t="s">
        <v>525</v>
      </c>
      <c r="S118" s="2335"/>
      <c r="T118" s="2335"/>
      <c r="U118" s="2335" t="s">
        <v>525</v>
      </c>
      <c r="V118" s="2335"/>
      <c r="W118" s="2335"/>
      <c r="X118" s="2541"/>
      <c r="Y118" s="2541"/>
      <c r="Z118" s="2541"/>
      <c r="AA118" s="2541"/>
      <c r="AB118" s="2541"/>
      <c r="AC118" s="2541"/>
      <c r="AD118" s="33"/>
      <c r="AE118" s="33"/>
    </row>
    <row r="119" spans="1:33" ht="36" customHeight="1">
      <c r="A119" s="33"/>
      <c r="B119" s="33"/>
      <c r="C119" s="1343">
        <v>2</v>
      </c>
      <c r="D119" s="2336" t="s">
        <v>1425</v>
      </c>
      <c r="E119" s="2336"/>
      <c r="F119" s="2336"/>
      <c r="G119" s="2336"/>
      <c r="H119" s="2336"/>
      <c r="I119" s="2336"/>
      <c r="J119" s="2336"/>
      <c r="K119" s="2336"/>
      <c r="L119" s="2336"/>
      <c r="M119" s="2336"/>
      <c r="N119" s="2336"/>
      <c r="O119" s="2541"/>
      <c r="P119" s="2541"/>
      <c r="Q119" s="2541"/>
      <c r="R119" s="2335" t="s">
        <v>525</v>
      </c>
      <c r="S119" s="2335"/>
      <c r="T119" s="2335"/>
      <c r="U119" s="2335" t="s">
        <v>525</v>
      </c>
      <c r="V119" s="2335"/>
      <c r="W119" s="2335"/>
      <c r="X119" s="2541"/>
      <c r="Y119" s="2541"/>
      <c r="Z119" s="2541"/>
      <c r="AA119" s="2541"/>
      <c r="AB119" s="2541"/>
      <c r="AC119" s="2541"/>
      <c r="AD119" s="33"/>
      <c r="AE119" s="33"/>
    </row>
    <row r="120" spans="1:33" ht="36" customHeight="1">
      <c r="A120" s="33"/>
      <c r="B120" s="33"/>
      <c r="C120" s="1343">
        <v>3</v>
      </c>
      <c r="D120" s="2336" t="s">
        <v>1419</v>
      </c>
      <c r="E120" s="2336"/>
      <c r="F120" s="2336"/>
      <c r="G120" s="2336"/>
      <c r="H120" s="2336"/>
      <c r="I120" s="2336"/>
      <c r="J120" s="2336"/>
      <c r="K120" s="2336"/>
      <c r="L120" s="2336"/>
      <c r="M120" s="2336"/>
      <c r="N120" s="2336"/>
      <c r="O120" s="2541"/>
      <c r="P120" s="2541"/>
      <c r="Q120" s="2541"/>
      <c r="R120" s="2335" t="s">
        <v>525</v>
      </c>
      <c r="S120" s="2335"/>
      <c r="T120" s="2335"/>
      <c r="U120" s="2335" t="s">
        <v>525</v>
      </c>
      <c r="V120" s="2335"/>
      <c r="W120" s="2335"/>
      <c r="X120" s="2541"/>
      <c r="Y120" s="2541"/>
      <c r="Z120" s="2541"/>
      <c r="AA120" s="2541"/>
      <c r="AB120" s="2541"/>
      <c r="AC120" s="2541"/>
      <c r="AD120" s="33"/>
      <c r="AE120" s="33"/>
    </row>
    <row r="121" spans="1:33" ht="36" customHeight="1">
      <c r="A121" s="33"/>
      <c r="B121" s="33"/>
      <c r="C121" s="1343">
        <v>4</v>
      </c>
      <c r="D121" s="2336" t="s">
        <v>1431</v>
      </c>
      <c r="E121" s="2336"/>
      <c r="F121" s="2336"/>
      <c r="G121" s="2336"/>
      <c r="H121" s="2336"/>
      <c r="I121" s="2336"/>
      <c r="J121" s="2336"/>
      <c r="K121" s="2336"/>
      <c r="L121" s="2336"/>
      <c r="M121" s="2336"/>
      <c r="N121" s="2336"/>
      <c r="O121" s="2541"/>
      <c r="P121" s="2541"/>
      <c r="Q121" s="2541"/>
      <c r="R121" s="2335" t="s">
        <v>525</v>
      </c>
      <c r="S121" s="2335"/>
      <c r="T121" s="2335"/>
      <c r="U121" s="2335" t="s">
        <v>525</v>
      </c>
      <c r="V121" s="2335"/>
      <c r="W121" s="2335"/>
      <c r="X121" s="2541"/>
      <c r="Y121" s="2541"/>
      <c r="Z121" s="2541"/>
      <c r="AA121" s="2541"/>
      <c r="AB121" s="2541"/>
      <c r="AC121" s="2541"/>
      <c r="AD121" s="33"/>
      <c r="AE121" s="33"/>
    </row>
    <row r="122" spans="1:33" ht="21.75" customHeight="1">
      <c r="A122" s="33"/>
      <c r="B122" s="33"/>
      <c r="C122" s="1343">
        <v>5</v>
      </c>
      <c r="D122" s="2336" t="s">
        <v>1428</v>
      </c>
      <c r="E122" s="2336"/>
      <c r="F122" s="2336"/>
      <c r="G122" s="2336"/>
      <c r="H122" s="2336"/>
      <c r="I122" s="2336"/>
      <c r="J122" s="2336"/>
      <c r="K122" s="2336"/>
      <c r="L122" s="2336"/>
      <c r="M122" s="2336"/>
      <c r="N122" s="2336"/>
      <c r="O122" s="2541"/>
      <c r="P122" s="2541"/>
      <c r="Q122" s="2541"/>
      <c r="R122" s="2335" t="s">
        <v>525</v>
      </c>
      <c r="S122" s="2335"/>
      <c r="T122" s="2335"/>
      <c r="U122" s="2335" t="s">
        <v>525</v>
      </c>
      <c r="V122" s="2335"/>
      <c r="W122" s="2335"/>
      <c r="X122" s="2541"/>
      <c r="Y122" s="2541"/>
      <c r="Z122" s="2541"/>
      <c r="AA122" s="2541"/>
      <c r="AB122" s="2541"/>
      <c r="AC122" s="2541"/>
      <c r="AD122" s="33"/>
      <c r="AE122" s="33"/>
    </row>
    <row r="123" spans="1:33" ht="21.75" customHeight="1">
      <c r="A123" s="33" t="s">
        <v>536</v>
      </c>
      <c r="B123" s="33"/>
      <c r="C123" s="1343">
        <v>6</v>
      </c>
      <c r="D123" s="2336" t="s">
        <v>1429</v>
      </c>
      <c r="E123" s="2336"/>
      <c r="F123" s="2336"/>
      <c r="G123" s="2336"/>
      <c r="H123" s="2336"/>
      <c r="I123" s="2336"/>
      <c r="J123" s="2336"/>
      <c r="K123" s="2336"/>
      <c r="L123" s="2336"/>
      <c r="M123" s="2336"/>
      <c r="N123" s="2336"/>
      <c r="O123" s="2541"/>
      <c r="P123" s="2541"/>
      <c r="Q123" s="2541"/>
      <c r="R123" s="2335" t="s">
        <v>525</v>
      </c>
      <c r="S123" s="2335"/>
      <c r="T123" s="2335"/>
      <c r="U123" s="2335" t="s">
        <v>525</v>
      </c>
      <c r="V123" s="2335"/>
      <c r="W123" s="2335"/>
      <c r="X123" s="2541"/>
      <c r="Y123" s="2541"/>
      <c r="Z123" s="2541"/>
      <c r="AA123" s="2541"/>
      <c r="AB123" s="2541"/>
      <c r="AC123" s="2541"/>
      <c r="AD123" s="33"/>
      <c r="AE123" s="33"/>
    </row>
    <row r="124" spans="1:33" ht="16.5" customHeight="1">
      <c r="A124" s="33"/>
      <c r="B124" s="33"/>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c r="AA124" s="29"/>
      <c r="AB124" s="29"/>
      <c r="AC124" s="29"/>
      <c r="AD124" s="33"/>
      <c r="AE124" s="33"/>
    </row>
    <row r="125" spans="1:33" ht="24" customHeight="1">
      <c r="A125" s="33" t="s">
        <v>1567</v>
      </c>
      <c r="B125" s="33"/>
      <c r="C125" s="2462" t="s">
        <v>160</v>
      </c>
      <c r="D125" s="2462" t="s">
        <v>1368</v>
      </c>
      <c r="E125" s="2463"/>
      <c r="F125" s="2463"/>
      <c r="G125" s="2463"/>
      <c r="H125" s="2463"/>
      <c r="I125" s="2463"/>
      <c r="J125" s="2463"/>
      <c r="K125" s="2463"/>
      <c r="L125" s="2463"/>
      <c r="M125" s="2463"/>
      <c r="N125" s="2464"/>
      <c r="O125" s="2322" t="s">
        <v>1369</v>
      </c>
      <c r="P125" s="2323"/>
      <c r="Q125" s="2324"/>
      <c r="R125" s="2468" t="s">
        <v>1370</v>
      </c>
      <c r="S125" s="2469"/>
      <c r="T125" s="2469"/>
      <c r="U125" s="2469"/>
      <c r="V125" s="2469"/>
      <c r="W125" s="2470"/>
      <c r="X125" s="2468" t="s">
        <v>1371</v>
      </c>
      <c r="Y125" s="2469"/>
      <c r="Z125" s="2469"/>
      <c r="AA125" s="2469"/>
      <c r="AB125" s="2469"/>
      <c r="AC125" s="2470"/>
      <c r="AD125" s="33"/>
      <c r="AE125" s="33" t="s">
        <v>1518</v>
      </c>
      <c r="AF125" s="33" t="s">
        <v>1550</v>
      </c>
      <c r="AG125" s="18" t="s">
        <v>1551</v>
      </c>
    </row>
    <row r="126" spans="1:33" ht="45" customHeight="1">
      <c r="A126" s="33"/>
      <c r="B126" s="33"/>
      <c r="C126" s="2465"/>
      <c r="D126" s="2465"/>
      <c r="E126" s="2466"/>
      <c r="F126" s="2466"/>
      <c r="G126" s="2466"/>
      <c r="H126" s="2466"/>
      <c r="I126" s="2466"/>
      <c r="J126" s="2466"/>
      <c r="K126" s="2466"/>
      <c r="L126" s="2466"/>
      <c r="M126" s="2466"/>
      <c r="N126" s="2467"/>
      <c r="O126" s="2328"/>
      <c r="P126" s="2329"/>
      <c r="Q126" s="2330"/>
      <c r="R126" s="2311" t="s">
        <v>537</v>
      </c>
      <c r="S126" s="2312"/>
      <c r="T126" s="2313"/>
      <c r="U126" s="2311" t="s">
        <v>1372</v>
      </c>
      <c r="V126" s="2312"/>
      <c r="W126" s="2313"/>
      <c r="X126" s="2311" t="s">
        <v>1373</v>
      </c>
      <c r="Y126" s="2312"/>
      <c r="Z126" s="2313"/>
      <c r="AA126" s="2311" t="s">
        <v>1508</v>
      </c>
      <c r="AB126" s="2312"/>
      <c r="AC126" s="2313"/>
      <c r="AD126" s="33"/>
      <c r="AE126" s="33"/>
    </row>
    <row r="127" spans="1:33" ht="16.5" customHeight="1">
      <c r="A127" s="33"/>
      <c r="B127" s="33"/>
      <c r="C127" s="1353" t="s">
        <v>91</v>
      </c>
      <c r="D127" s="2491" t="s">
        <v>1374</v>
      </c>
      <c r="E127" s="2491"/>
      <c r="F127" s="2491"/>
      <c r="G127" s="2491"/>
      <c r="H127" s="2491"/>
      <c r="I127" s="2491"/>
      <c r="J127" s="2491"/>
      <c r="K127" s="2491"/>
      <c r="L127" s="2491"/>
      <c r="M127" s="2491"/>
      <c r="N127" s="2491"/>
      <c r="O127" s="2541"/>
      <c r="P127" s="2541"/>
      <c r="Q127" s="2541"/>
      <c r="R127" s="2541"/>
      <c r="S127" s="2541"/>
      <c r="T127" s="2541"/>
      <c r="U127" s="2541"/>
      <c r="V127" s="2541"/>
      <c r="W127" s="2541"/>
      <c r="X127" s="2541"/>
      <c r="Y127" s="2541"/>
      <c r="Z127" s="2541"/>
      <c r="AA127" s="2541"/>
      <c r="AB127" s="2541"/>
      <c r="AC127" s="2541"/>
      <c r="AD127" s="33"/>
      <c r="AE127" s="33"/>
    </row>
    <row r="128" spans="1:33" ht="36" customHeight="1">
      <c r="A128" s="33"/>
      <c r="B128" s="33"/>
      <c r="C128" s="1343">
        <v>1</v>
      </c>
      <c r="D128" s="2336" t="s">
        <v>1423</v>
      </c>
      <c r="E128" s="2336"/>
      <c r="F128" s="2336"/>
      <c r="G128" s="2336"/>
      <c r="H128" s="2336"/>
      <c r="I128" s="2336"/>
      <c r="J128" s="2336"/>
      <c r="K128" s="2336"/>
      <c r="L128" s="2336"/>
      <c r="M128" s="2336"/>
      <c r="N128" s="2336"/>
      <c r="O128" s="2334"/>
      <c r="P128" s="2334"/>
      <c r="Q128" s="2334"/>
      <c r="R128" s="2335" t="s">
        <v>525</v>
      </c>
      <c r="S128" s="2335"/>
      <c r="T128" s="2335"/>
      <c r="U128" s="2335" t="s">
        <v>525</v>
      </c>
      <c r="V128" s="2335"/>
      <c r="W128" s="2335"/>
      <c r="X128" s="2334"/>
      <c r="Y128" s="2334"/>
      <c r="Z128" s="2334"/>
      <c r="AA128" s="2334"/>
      <c r="AB128" s="2334"/>
      <c r="AC128" s="2334"/>
      <c r="AD128" s="33"/>
      <c r="AE128" s="33"/>
    </row>
    <row r="129" spans="1:33" ht="16.5" customHeight="1">
      <c r="A129" s="33"/>
      <c r="B129" s="33"/>
      <c r="C129" s="1353" t="s">
        <v>92</v>
      </c>
      <c r="D129" s="2490" t="s">
        <v>1416</v>
      </c>
      <c r="E129" s="2490"/>
      <c r="F129" s="2490"/>
      <c r="G129" s="2490"/>
      <c r="H129" s="2490"/>
      <c r="I129" s="2490"/>
      <c r="J129" s="2490"/>
      <c r="K129" s="2490"/>
      <c r="L129" s="2490"/>
      <c r="M129" s="2490"/>
      <c r="N129" s="2490"/>
      <c r="O129" s="2334"/>
      <c r="P129" s="2334"/>
      <c r="Q129" s="2334"/>
      <c r="R129" s="2657"/>
      <c r="S129" s="2657"/>
      <c r="T129" s="2657"/>
      <c r="U129" s="2657"/>
      <c r="V129" s="2657"/>
      <c r="W129" s="2657"/>
      <c r="X129" s="2334"/>
      <c r="Y129" s="2334"/>
      <c r="Z129" s="2334"/>
      <c r="AA129" s="2334"/>
      <c r="AB129" s="2334"/>
      <c r="AC129" s="2334"/>
      <c r="AD129" s="33"/>
      <c r="AE129" s="33"/>
    </row>
    <row r="130" spans="1:33" ht="36" customHeight="1">
      <c r="A130" s="33"/>
      <c r="B130" s="33"/>
      <c r="C130" s="1343">
        <v>1</v>
      </c>
      <c r="D130" s="2336" t="s">
        <v>1432</v>
      </c>
      <c r="E130" s="2336"/>
      <c r="F130" s="2336"/>
      <c r="G130" s="2336"/>
      <c r="H130" s="2336"/>
      <c r="I130" s="2336"/>
      <c r="J130" s="2336"/>
      <c r="K130" s="2336"/>
      <c r="L130" s="2336"/>
      <c r="M130" s="2336"/>
      <c r="N130" s="2336"/>
      <c r="O130" s="2334"/>
      <c r="P130" s="2334"/>
      <c r="Q130" s="2334"/>
      <c r="R130" s="2335" t="s">
        <v>525</v>
      </c>
      <c r="S130" s="2335"/>
      <c r="T130" s="2335"/>
      <c r="U130" s="2335" t="s">
        <v>525</v>
      </c>
      <c r="V130" s="2335"/>
      <c r="W130" s="2335"/>
      <c r="X130" s="2334"/>
      <c r="Y130" s="2334"/>
      <c r="Z130" s="2334"/>
      <c r="AA130" s="2334"/>
      <c r="AB130" s="2334"/>
      <c r="AC130" s="2334"/>
      <c r="AD130" s="33"/>
      <c r="AE130" s="33"/>
    </row>
    <row r="131" spans="1:33" ht="36" customHeight="1">
      <c r="A131" s="33"/>
      <c r="B131" s="33"/>
      <c r="C131" s="1343">
        <v>2</v>
      </c>
      <c r="D131" s="2336" t="s">
        <v>1426</v>
      </c>
      <c r="E131" s="2336"/>
      <c r="F131" s="2336"/>
      <c r="G131" s="2336"/>
      <c r="H131" s="2336"/>
      <c r="I131" s="2336"/>
      <c r="J131" s="2336"/>
      <c r="K131" s="2336"/>
      <c r="L131" s="2336"/>
      <c r="M131" s="2336"/>
      <c r="N131" s="2336"/>
      <c r="O131" s="2334"/>
      <c r="P131" s="2334"/>
      <c r="Q131" s="2334"/>
      <c r="R131" s="2335" t="s">
        <v>525</v>
      </c>
      <c r="S131" s="2335"/>
      <c r="T131" s="2335"/>
      <c r="U131" s="2335" t="s">
        <v>525</v>
      </c>
      <c r="V131" s="2335"/>
      <c r="W131" s="2335"/>
      <c r="X131" s="2334"/>
      <c r="Y131" s="2334"/>
      <c r="Z131" s="2334"/>
      <c r="AA131" s="2334"/>
      <c r="AB131" s="2334"/>
      <c r="AC131" s="2334"/>
      <c r="AD131" s="33"/>
      <c r="AE131" s="33"/>
    </row>
    <row r="132" spans="1:33" ht="21.75" customHeight="1">
      <c r="A132" s="33" t="s">
        <v>536</v>
      </c>
      <c r="B132" s="33"/>
      <c r="C132" s="1343">
        <v>3</v>
      </c>
      <c r="D132" s="2336" t="s">
        <v>1433</v>
      </c>
      <c r="E132" s="2336"/>
      <c r="F132" s="2336"/>
      <c r="G132" s="2336"/>
      <c r="H132" s="2336"/>
      <c r="I132" s="2336"/>
      <c r="J132" s="2336"/>
      <c r="K132" s="2336"/>
      <c r="L132" s="2336"/>
      <c r="M132" s="2336"/>
      <c r="N132" s="2336"/>
      <c r="O132" s="2334"/>
      <c r="P132" s="2334"/>
      <c r="Q132" s="2334"/>
      <c r="R132" s="2335" t="s">
        <v>525</v>
      </c>
      <c r="S132" s="2335"/>
      <c r="T132" s="2335"/>
      <c r="U132" s="2335" t="s">
        <v>525</v>
      </c>
      <c r="V132" s="2335"/>
      <c r="W132" s="2335"/>
      <c r="X132" s="2334"/>
      <c r="Y132" s="2334"/>
      <c r="Z132" s="2334"/>
      <c r="AA132" s="2334"/>
      <c r="AB132" s="2334"/>
      <c r="AC132" s="2334"/>
      <c r="AD132" s="33"/>
      <c r="AE132" s="33"/>
    </row>
    <row r="133" spans="1:33" ht="16.5" customHeight="1">
      <c r="A133" s="33"/>
      <c r="B133" s="33"/>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c r="AA133" s="29"/>
      <c r="AB133" s="29"/>
      <c r="AC133" s="29"/>
      <c r="AD133" s="33"/>
      <c r="AE133" s="33"/>
    </row>
    <row r="134" spans="1:33" ht="24" customHeight="1">
      <c r="A134" s="33" t="s">
        <v>1568</v>
      </c>
      <c r="B134" s="33"/>
      <c r="C134" s="2392" t="s">
        <v>160</v>
      </c>
      <c r="D134" s="2462" t="s">
        <v>1368</v>
      </c>
      <c r="E134" s="2463"/>
      <c r="F134" s="2463"/>
      <c r="G134" s="2463"/>
      <c r="H134" s="2463"/>
      <c r="I134" s="2463"/>
      <c r="J134" s="2463"/>
      <c r="K134" s="2463"/>
      <c r="L134" s="2463"/>
      <c r="M134" s="2463"/>
      <c r="N134" s="2463"/>
      <c r="O134" s="2463"/>
      <c r="P134" s="2464"/>
      <c r="Q134" s="2322" t="s">
        <v>1369</v>
      </c>
      <c r="R134" s="2323"/>
      <c r="S134" s="2324"/>
      <c r="T134" s="2322" t="s">
        <v>1434</v>
      </c>
      <c r="U134" s="2323"/>
      <c r="V134" s="2324"/>
      <c r="W134" s="2468" t="s">
        <v>1371</v>
      </c>
      <c r="X134" s="2469"/>
      <c r="Y134" s="2469"/>
      <c r="Z134" s="2469"/>
      <c r="AA134" s="2469"/>
      <c r="AB134" s="2469"/>
      <c r="AC134" s="2470"/>
      <c r="AD134" s="33"/>
      <c r="AE134" s="33" t="s">
        <v>1519</v>
      </c>
      <c r="AF134" s="33" t="s">
        <v>1550</v>
      </c>
      <c r="AG134" s="18" t="s">
        <v>1551</v>
      </c>
    </row>
    <row r="135" spans="1:33" ht="45" customHeight="1">
      <c r="A135" s="33"/>
      <c r="B135" s="33"/>
      <c r="C135" s="2373"/>
      <c r="D135" s="2465"/>
      <c r="E135" s="2466"/>
      <c r="F135" s="2466"/>
      <c r="G135" s="2466"/>
      <c r="H135" s="2466"/>
      <c r="I135" s="2466"/>
      <c r="J135" s="2466"/>
      <c r="K135" s="2466"/>
      <c r="L135" s="2466"/>
      <c r="M135" s="2466"/>
      <c r="N135" s="2466"/>
      <c r="O135" s="2466"/>
      <c r="P135" s="2467"/>
      <c r="Q135" s="2328"/>
      <c r="R135" s="2329"/>
      <c r="S135" s="2330"/>
      <c r="T135" s="2328"/>
      <c r="U135" s="2329"/>
      <c r="V135" s="2330"/>
      <c r="W135" s="2311" t="s">
        <v>1372</v>
      </c>
      <c r="X135" s="2312"/>
      <c r="Y135" s="2313"/>
      <c r="Z135" s="2311" t="s">
        <v>1508</v>
      </c>
      <c r="AA135" s="2312"/>
      <c r="AB135" s="2312"/>
      <c r="AC135" s="2313"/>
      <c r="AD135" s="33"/>
      <c r="AE135" s="33"/>
    </row>
    <row r="136" spans="1:33" ht="16.5" customHeight="1">
      <c r="A136" s="33"/>
      <c r="B136" s="33"/>
      <c r="C136" s="1353" t="s">
        <v>91</v>
      </c>
      <c r="D136" s="2653" t="s">
        <v>1435</v>
      </c>
      <c r="E136" s="2654"/>
      <c r="F136" s="2654"/>
      <c r="G136" s="2654"/>
      <c r="H136" s="2654"/>
      <c r="I136" s="2654"/>
      <c r="J136" s="2654"/>
      <c r="K136" s="2654"/>
      <c r="L136" s="2654"/>
      <c r="M136" s="2654"/>
      <c r="N136" s="2654"/>
      <c r="O136" s="2654"/>
      <c r="P136" s="2655"/>
      <c r="Q136" s="2656"/>
      <c r="R136" s="2406"/>
      <c r="S136" s="2407"/>
      <c r="T136" s="2649"/>
      <c r="U136" s="2374"/>
      <c r="V136" s="2374"/>
      <c r="W136" s="2649"/>
      <c r="X136" s="2374"/>
      <c r="Y136" s="2374"/>
      <c r="Z136" s="2320"/>
      <c r="AA136" s="2320"/>
      <c r="AB136" s="2320"/>
      <c r="AC136" s="2320"/>
      <c r="AD136" s="33"/>
      <c r="AE136" s="33"/>
    </row>
    <row r="137" spans="1:33" ht="16.5" customHeight="1">
      <c r="A137" s="33"/>
      <c r="B137" s="33"/>
      <c r="C137" s="1343">
        <v>1</v>
      </c>
      <c r="D137" s="2336" t="s">
        <v>1436</v>
      </c>
      <c r="E137" s="2336"/>
      <c r="F137" s="2336"/>
      <c r="G137" s="2336"/>
      <c r="H137" s="2336"/>
      <c r="I137" s="2336"/>
      <c r="J137" s="2336"/>
      <c r="K137" s="2336"/>
      <c r="L137" s="2336"/>
      <c r="M137" s="2336"/>
      <c r="N137" s="2336"/>
      <c r="O137" s="2336"/>
      <c r="P137" s="2336"/>
      <c r="Q137" s="2649"/>
      <c r="R137" s="2374"/>
      <c r="S137" s="2374"/>
      <c r="T137" s="2649"/>
      <c r="U137" s="2374"/>
      <c r="V137" s="2374"/>
      <c r="W137" s="2649"/>
      <c r="X137" s="2374"/>
      <c r="Y137" s="2374"/>
      <c r="Z137" s="2320"/>
      <c r="AA137" s="2320"/>
      <c r="AB137" s="2320"/>
      <c r="AC137" s="2320"/>
      <c r="AD137" s="33"/>
      <c r="AE137" s="33"/>
    </row>
    <row r="138" spans="1:33" ht="16.5" customHeight="1">
      <c r="A138" s="33"/>
      <c r="B138" s="33"/>
      <c r="C138" s="1343">
        <v>2</v>
      </c>
      <c r="D138" s="2336" t="s">
        <v>1437</v>
      </c>
      <c r="E138" s="2336"/>
      <c r="F138" s="2336"/>
      <c r="G138" s="2336"/>
      <c r="H138" s="2336"/>
      <c r="I138" s="2336"/>
      <c r="J138" s="2336"/>
      <c r="K138" s="2336"/>
      <c r="L138" s="2336"/>
      <c r="M138" s="2336"/>
      <c r="N138" s="2336"/>
      <c r="O138" s="2336"/>
      <c r="P138" s="2336"/>
      <c r="Q138" s="2649"/>
      <c r="R138" s="2374"/>
      <c r="S138" s="2374"/>
      <c r="T138" s="2649"/>
      <c r="U138" s="2374"/>
      <c r="V138" s="2374"/>
      <c r="W138" s="2649"/>
      <c r="X138" s="2374"/>
      <c r="Y138" s="2374"/>
      <c r="Z138" s="2320"/>
      <c r="AA138" s="2320"/>
      <c r="AB138" s="2320"/>
      <c r="AC138" s="2320"/>
      <c r="AD138" s="33"/>
      <c r="AE138" s="33"/>
    </row>
    <row r="139" spans="1:33" ht="16.5" customHeight="1">
      <c r="A139" s="33"/>
      <c r="B139" s="33"/>
      <c r="C139" s="1343">
        <v>3</v>
      </c>
      <c r="D139" s="2336" t="s">
        <v>1438</v>
      </c>
      <c r="E139" s="2336"/>
      <c r="F139" s="2336"/>
      <c r="G139" s="2336"/>
      <c r="H139" s="2336"/>
      <c r="I139" s="2336"/>
      <c r="J139" s="2336"/>
      <c r="K139" s="2336"/>
      <c r="L139" s="2336"/>
      <c r="M139" s="2336"/>
      <c r="N139" s="2336"/>
      <c r="O139" s="2336"/>
      <c r="P139" s="2336"/>
      <c r="Q139" s="2649"/>
      <c r="R139" s="2374"/>
      <c r="S139" s="2374"/>
      <c r="T139" s="2649"/>
      <c r="U139" s="2374"/>
      <c r="V139" s="2374"/>
      <c r="W139" s="2649"/>
      <c r="X139" s="2374"/>
      <c r="Y139" s="2374"/>
      <c r="Z139" s="2320"/>
      <c r="AA139" s="2320"/>
      <c r="AB139" s="2320"/>
      <c r="AC139" s="2320"/>
      <c r="AD139" s="33"/>
      <c r="AE139" s="33"/>
    </row>
    <row r="140" spans="1:33" ht="16.5" customHeight="1">
      <c r="A140" s="33"/>
      <c r="B140" s="33"/>
      <c r="C140" s="1343">
        <v>4</v>
      </c>
      <c r="D140" s="2336" t="s">
        <v>1439</v>
      </c>
      <c r="E140" s="2336"/>
      <c r="F140" s="2336"/>
      <c r="G140" s="2336"/>
      <c r="H140" s="2336"/>
      <c r="I140" s="2336"/>
      <c r="J140" s="2336"/>
      <c r="K140" s="2336"/>
      <c r="L140" s="2336"/>
      <c r="M140" s="2336"/>
      <c r="N140" s="2336"/>
      <c r="O140" s="2336"/>
      <c r="P140" s="2336"/>
      <c r="Q140" s="2649"/>
      <c r="R140" s="2374"/>
      <c r="S140" s="2374"/>
      <c r="T140" s="2649"/>
      <c r="U140" s="2374"/>
      <c r="V140" s="2374"/>
      <c r="W140" s="2649"/>
      <c r="X140" s="2374"/>
      <c r="Y140" s="2374"/>
      <c r="Z140" s="2320"/>
      <c r="AA140" s="2320"/>
      <c r="AB140" s="2320"/>
      <c r="AC140" s="2320"/>
      <c r="AD140" s="33"/>
      <c r="AE140" s="33"/>
    </row>
    <row r="141" spans="1:33" ht="36" customHeight="1">
      <c r="A141" s="33"/>
      <c r="B141" s="33"/>
      <c r="C141" s="1343">
        <v>5</v>
      </c>
      <c r="D141" s="2336" t="s">
        <v>1440</v>
      </c>
      <c r="E141" s="2336"/>
      <c r="F141" s="2336"/>
      <c r="G141" s="2336"/>
      <c r="H141" s="2336"/>
      <c r="I141" s="2336"/>
      <c r="J141" s="2336"/>
      <c r="K141" s="2336"/>
      <c r="L141" s="2336"/>
      <c r="M141" s="2336"/>
      <c r="N141" s="2336"/>
      <c r="O141" s="2336"/>
      <c r="P141" s="2336"/>
      <c r="Q141" s="2649"/>
      <c r="R141" s="2374"/>
      <c r="S141" s="2374"/>
      <c r="T141" s="2649"/>
      <c r="U141" s="2374"/>
      <c r="V141" s="2374"/>
      <c r="W141" s="2649"/>
      <c r="X141" s="2374"/>
      <c r="Y141" s="2374"/>
      <c r="Z141" s="2320"/>
      <c r="AA141" s="2320"/>
      <c r="AB141" s="2320"/>
      <c r="AC141" s="2320"/>
      <c r="AD141" s="33"/>
      <c r="AE141" s="33"/>
    </row>
    <row r="142" spans="1:33" ht="16.5" customHeight="1">
      <c r="A142" s="33"/>
      <c r="B142" s="33"/>
      <c r="C142" s="1353" t="s">
        <v>92</v>
      </c>
      <c r="D142" s="2490" t="s">
        <v>1441</v>
      </c>
      <c r="E142" s="2490"/>
      <c r="F142" s="2490"/>
      <c r="G142" s="2490"/>
      <c r="H142" s="2490"/>
      <c r="I142" s="2490"/>
      <c r="J142" s="2490"/>
      <c r="K142" s="2490"/>
      <c r="L142" s="2490"/>
      <c r="M142" s="2490"/>
      <c r="N142" s="2490"/>
      <c r="O142" s="2490"/>
      <c r="P142" s="2490"/>
      <c r="Q142" s="2649"/>
      <c r="R142" s="2374"/>
      <c r="S142" s="2374"/>
      <c r="T142" s="2649"/>
      <c r="U142" s="2374"/>
      <c r="V142" s="2374"/>
      <c r="W142" s="2649"/>
      <c r="X142" s="2374"/>
      <c r="Y142" s="2374"/>
      <c r="Z142" s="2320"/>
      <c r="AA142" s="2320"/>
      <c r="AB142" s="2320"/>
      <c r="AC142" s="2320"/>
      <c r="AD142" s="33"/>
      <c r="AE142" s="33"/>
    </row>
    <row r="143" spans="1:33" ht="16.5" customHeight="1">
      <c r="A143" s="33"/>
      <c r="B143" s="33"/>
      <c r="C143" s="1343">
        <v>1</v>
      </c>
      <c r="D143" s="2336" t="s">
        <v>1442</v>
      </c>
      <c r="E143" s="2336"/>
      <c r="F143" s="2336"/>
      <c r="G143" s="2336"/>
      <c r="H143" s="2336"/>
      <c r="I143" s="2336"/>
      <c r="J143" s="2336"/>
      <c r="K143" s="2336"/>
      <c r="L143" s="2336"/>
      <c r="M143" s="2336"/>
      <c r="N143" s="2336"/>
      <c r="O143" s="2336"/>
      <c r="P143" s="2336"/>
      <c r="Q143" s="2649"/>
      <c r="R143" s="2374"/>
      <c r="S143" s="2374"/>
      <c r="T143" s="2649"/>
      <c r="U143" s="2374"/>
      <c r="V143" s="2374"/>
      <c r="W143" s="2649"/>
      <c r="X143" s="2374"/>
      <c r="Y143" s="2374"/>
      <c r="Z143" s="2320"/>
      <c r="AA143" s="2320"/>
      <c r="AB143" s="2320"/>
      <c r="AC143" s="2320"/>
      <c r="AD143" s="33"/>
      <c r="AE143" s="33"/>
    </row>
    <row r="144" spans="1:33" ht="16.5" customHeight="1">
      <c r="A144" s="33"/>
      <c r="B144" s="33"/>
      <c r="C144" s="1343"/>
      <c r="D144" s="2336"/>
      <c r="E144" s="2336"/>
      <c r="F144" s="2336"/>
      <c r="G144" s="2336"/>
      <c r="H144" s="2336"/>
      <c r="I144" s="2336"/>
      <c r="J144" s="2336"/>
      <c r="K144" s="2336"/>
      <c r="L144" s="2336"/>
      <c r="M144" s="2336"/>
      <c r="N144" s="2336"/>
      <c r="O144" s="2336"/>
      <c r="P144" s="2336"/>
      <c r="Q144" s="2649"/>
      <c r="R144" s="2374"/>
      <c r="S144" s="2374"/>
      <c r="T144" s="2649"/>
      <c r="U144" s="2374"/>
      <c r="V144" s="2374"/>
      <c r="W144" s="2649"/>
      <c r="X144" s="2374"/>
      <c r="Y144" s="2374"/>
      <c r="Z144" s="2320"/>
      <c r="AA144" s="2320"/>
      <c r="AB144" s="2320"/>
      <c r="AC144" s="2320"/>
      <c r="AD144" s="33"/>
      <c r="AE144" s="33"/>
    </row>
    <row r="145" spans="1:33" ht="16.5" customHeight="1">
      <c r="A145" s="33"/>
      <c r="B145" s="33"/>
      <c r="C145" s="1343">
        <v>2</v>
      </c>
      <c r="D145" s="2336" t="s">
        <v>1443</v>
      </c>
      <c r="E145" s="2336"/>
      <c r="F145" s="2336"/>
      <c r="G145" s="2336"/>
      <c r="H145" s="2336"/>
      <c r="I145" s="2336"/>
      <c r="J145" s="2336"/>
      <c r="K145" s="2336"/>
      <c r="L145" s="2336"/>
      <c r="M145" s="2336"/>
      <c r="N145" s="2336"/>
      <c r="O145" s="2336"/>
      <c r="P145" s="2336"/>
      <c r="Q145" s="2649"/>
      <c r="R145" s="2374"/>
      <c r="S145" s="2374"/>
      <c r="T145" s="2650"/>
      <c r="U145" s="2651"/>
      <c r="V145" s="2652"/>
      <c r="W145" s="2649"/>
      <c r="X145" s="2374"/>
      <c r="Y145" s="2374"/>
      <c r="Z145" s="2320"/>
      <c r="AA145" s="2320"/>
      <c r="AB145" s="2320"/>
      <c r="AC145" s="2320"/>
      <c r="AD145" s="33"/>
      <c r="AE145" s="33"/>
    </row>
    <row r="146" spans="1:33" ht="16.5" customHeight="1">
      <c r="A146" s="33" t="s">
        <v>536</v>
      </c>
      <c r="B146" s="33"/>
      <c r="C146" s="1343"/>
      <c r="D146" s="2336"/>
      <c r="E146" s="2336"/>
      <c r="F146" s="2336"/>
      <c r="G146" s="2336"/>
      <c r="H146" s="2336"/>
      <c r="I146" s="2336"/>
      <c r="J146" s="2336"/>
      <c r="K146" s="2336"/>
      <c r="L146" s="2336"/>
      <c r="M146" s="2336"/>
      <c r="N146" s="2336"/>
      <c r="O146" s="2336"/>
      <c r="P146" s="2336"/>
      <c r="Q146" s="2649"/>
      <c r="R146" s="2374"/>
      <c r="S146" s="2374"/>
      <c r="T146" s="2649"/>
      <c r="U146" s="2374"/>
      <c r="V146" s="2374"/>
      <c r="W146" s="2649"/>
      <c r="X146" s="2374"/>
      <c r="Y146" s="2374"/>
      <c r="Z146" s="2320"/>
      <c r="AA146" s="2320"/>
      <c r="AB146" s="2320"/>
      <c r="AC146" s="2320"/>
      <c r="AD146" s="33"/>
      <c r="AE146" s="33"/>
    </row>
    <row r="147" spans="1:33" ht="16.5" customHeight="1">
      <c r="A147" s="29"/>
      <c r="B147" s="33"/>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c r="AA147" s="29"/>
      <c r="AB147" s="29"/>
      <c r="AC147" s="29"/>
      <c r="AD147" s="33"/>
      <c r="AE147" s="33"/>
    </row>
    <row r="148" spans="1:33" ht="24" customHeight="1">
      <c r="A148" s="33" t="s">
        <v>1569</v>
      </c>
      <c r="B148" s="33"/>
      <c r="C148" s="2392" t="s">
        <v>160</v>
      </c>
      <c r="D148" s="2462" t="s">
        <v>1368</v>
      </c>
      <c r="E148" s="2463"/>
      <c r="F148" s="2463"/>
      <c r="G148" s="2463"/>
      <c r="H148" s="2463"/>
      <c r="I148" s="2463"/>
      <c r="J148" s="2463"/>
      <c r="K148" s="2463"/>
      <c r="L148" s="2463"/>
      <c r="M148" s="2463"/>
      <c r="N148" s="2463"/>
      <c r="O148" s="2463"/>
      <c r="P148" s="2464"/>
      <c r="Q148" s="2322" t="s">
        <v>1369</v>
      </c>
      <c r="R148" s="2323"/>
      <c r="S148" s="2324"/>
      <c r="T148" s="2322" t="s">
        <v>1434</v>
      </c>
      <c r="U148" s="2323"/>
      <c r="V148" s="2324"/>
      <c r="W148" s="2468" t="s">
        <v>1371</v>
      </c>
      <c r="X148" s="2469"/>
      <c r="Y148" s="2469"/>
      <c r="Z148" s="2469"/>
      <c r="AA148" s="2469"/>
      <c r="AB148" s="2469"/>
      <c r="AC148" s="2470"/>
      <c r="AD148" s="33"/>
      <c r="AE148" s="33" t="s">
        <v>1520</v>
      </c>
      <c r="AF148" s="33" t="s">
        <v>1550</v>
      </c>
      <c r="AG148" s="18" t="s">
        <v>1551</v>
      </c>
    </row>
    <row r="149" spans="1:33" ht="45" customHeight="1">
      <c r="A149" s="33"/>
      <c r="B149" s="33"/>
      <c r="C149" s="2373"/>
      <c r="D149" s="2465"/>
      <c r="E149" s="2466"/>
      <c r="F149" s="2466"/>
      <c r="G149" s="2466"/>
      <c r="H149" s="2466"/>
      <c r="I149" s="2466"/>
      <c r="J149" s="2466"/>
      <c r="K149" s="2466"/>
      <c r="L149" s="2466"/>
      <c r="M149" s="2466"/>
      <c r="N149" s="2466"/>
      <c r="O149" s="2466"/>
      <c r="P149" s="2467"/>
      <c r="Q149" s="2328"/>
      <c r="R149" s="2329"/>
      <c r="S149" s="2330"/>
      <c r="T149" s="2328"/>
      <c r="U149" s="2329"/>
      <c r="V149" s="2330"/>
      <c r="W149" s="2311" t="s">
        <v>1372</v>
      </c>
      <c r="X149" s="2312"/>
      <c r="Y149" s="2313"/>
      <c r="Z149" s="2311" t="s">
        <v>1508</v>
      </c>
      <c r="AA149" s="2312"/>
      <c r="AB149" s="2312"/>
      <c r="AC149" s="2313"/>
      <c r="AD149" s="33"/>
      <c r="AE149" s="33"/>
    </row>
    <row r="150" spans="1:33" ht="16.5" customHeight="1">
      <c r="A150" s="33"/>
      <c r="B150" s="33"/>
      <c r="C150" s="1353" t="s">
        <v>91</v>
      </c>
      <c r="D150" s="2490" t="s">
        <v>1444</v>
      </c>
      <c r="E150" s="2490"/>
      <c r="F150" s="2490"/>
      <c r="G150" s="2490"/>
      <c r="H150" s="2490"/>
      <c r="I150" s="2490"/>
      <c r="J150" s="2490"/>
      <c r="K150" s="2490"/>
      <c r="L150" s="2490"/>
      <c r="M150" s="2490"/>
      <c r="N150" s="2490"/>
      <c r="O150" s="2490"/>
      <c r="P150" s="2490"/>
      <c r="Q150" s="2541"/>
      <c r="R150" s="2541"/>
      <c r="S150" s="2541"/>
      <c r="T150" s="2541"/>
      <c r="U150" s="2541"/>
      <c r="V150" s="2541"/>
      <c r="W150" s="2541"/>
      <c r="X150" s="2541"/>
      <c r="Y150" s="2541"/>
      <c r="Z150" s="2541"/>
      <c r="AA150" s="2541"/>
      <c r="AB150" s="2541"/>
      <c r="AC150" s="2541"/>
      <c r="AD150" s="33"/>
      <c r="AE150" s="33"/>
    </row>
    <row r="151" spans="1:33" ht="16.5" customHeight="1">
      <c r="A151" s="33"/>
      <c r="B151" s="33"/>
      <c r="C151" s="1343">
        <v>1</v>
      </c>
      <c r="D151" s="2336" t="s">
        <v>1436</v>
      </c>
      <c r="E151" s="2336"/>
      <c r="F151" s="2336"/>
      <c r="G151" s="2336"/>
      <c r="H151" s="2336"/>
      <c r="I151" s="2336"/>
      <c r="J151" s="2336"/>
      <c r="K151" s="2336"/>
      <c r="L151" s="2336"/>
      <c r="M151" s="2336"/>
      <c r="N151" s="2336"/>
      <c r="O151" s="2336"/>
      <c r="P151" s="2336"/>
      <c r="Q151" s="2541"/>
      <c r="R151" s="2541"/>
      <c r="S151" s="2541"/>
      <c r="T151" s="2541"/>
      <c r="U151" s="2541"/>
      <c r="V151" s="2541"/>
      <c r="W151" s="2541"/>
      <c r="X151" s="2541"/>
      <c r="Y151" s="2541"/>
      <c r="Z151" s="2541"/>
      <c r="AA151" s="2541"/>
      <c r="AB151" s="2541"/>
      <c r="AC151" s="2541"/>
      <c r="AD151" s="33"/>
      <c r="AE151" s="33"/>
    </row>
    <row r="152" spans="1:33" ht="16.5" customHeight="1">
      <c r="A152" s="33"/>
      <c r="B152" s="33"/>
      <c r="C152" s="1343">
        <v>2</v>
      </c>
      <c r="D152" s="2336" t="s">
        <v>1437</v>
      </c>
      <c r="E152" s="2336"/>
      <c r="F152" s="2336"/>
      <c r="G152" s="2336"/>
      <c r="H152" s="2336"/>
      <c r="I152" s="2336"/>
      <c r="J152" s="2336"/>
      <c r="K152" s="2336"/>
      <c r="L152" s="2336"/>
      <c r="M152" s="2336"/>
      <c r="N152" s="2336"/>
      <c r="O152" s="2336"/>
      <c r="P152" s="2336"/>
      <c r="Q152" s="2541"/>
      <c r="R152" s="2541"/>
      <c r="S152" s="2541"/>
      <c r="T152" s="2541"/>
      <c r="U152" s="2541"/>
      <c r="V152" s="2541"/>
      <c r="W152" s="2541"/>
      <c r="X152" s="2541"/>
      <c r="Y152" s="2541"/>
      <c r="Z152" s="2541"/>
      <c r="AA152" s="2541"/>
      <c r="AB152" s="2541"/>
      <c r="AC152" s="2541"/>
      <c r="AD152" s="33"/>
      <c r="AE152" s="33"/>
    </row>
    <row r="153" spans="1:33" ht="16.5" customHeight="1">
      <c r="A153" s="33"/>
      <c r="B153" s="33"/>
      <c r="C153" s="1343">
        <v>3</v>
      </c>
      <c r="D153" s="2336" t="s">
        <v>1445</v>
      </c>
      <c r="E153" s="2336"/>
      <c r="F153" s="2336"/>
      <c r="G153" s="2336"/>
      <c r="H153" s="2336"/>
      <c r="I153" s="2336"/>
      <c r="J153" s="2336"/>
      <c r="K153" s="2336"/>
      <c r="L153" s="2336"/>
      <c r="M153" s="2336"/>
      <c r="N153" s="2336"/>
      <c r="O153" s="2336"/>
      <c r="P153" s="2336"/>
      <c r="Q153" s="2541"/>
      <c r="R153" s="2541"/>
      <c r="S153" s="2541"/>
      <c r="T153" s="2541"/>
      <c r="U153" s="2541"/>
      <c r="V153" s="2541"/>
      <c r="W153" s="2541"/>
      <c r="X153" s="2541"/>
      <c r="Y153" s="2541"/>
      <c r="Z153" s="2541"/>
      <c r="AA153" s="2541"/>
      <c r="AB153" s="2541"/>
      <c r="AC153" s="2541"/>
      <c r="AD153" s="33"/>
      <c r="AE153" s="33"/>
    </row>
    <row r="154" spans="1:33" ht="16.5" customHeight="1">
      <c r="A154" s="33"/>
      <c r="B154" s="33"/>
      <c r="C154" s="1343">
        <v>4</v>
      </c>
      <c r="D154" s="2336" t="s">
        <v>1439</v>
      </c>
      <c r="E154" s="2336"/>
      <c r="F154" s="2336"/>
      <c r="G154" s="2336"/>
      <c r="H154" s="2336"/>
      <c r="I154" s="2336"/>
      <c r="J154" s="2336"/>
      <c r="K154" s="2336"/>
      <c r="L154" s="2336"/>
      <c r="M154" s="2336"/>
      <c r="N154" s="2336"/>
      <c r="O154" s="2336"/>
      <c r="P154" s="2336"/>
      <c r="Q154" s="2541"/>
      <c r="R154" s="2541"/>
      <c r="S154" s="2541"/>
      <c r="T154" s="2541"/>
      <c r="U154" s="2541"/>
      <c r="V154" s="2541"/>
      <c r="W154" s="2541"/>
      <c r="X154" s="2541"/>
      <c r="Y154" s="2541"/>
      <c r="Z154" s="2541"/>
      <c r="AA154" s="2541"/>
      <c r="AB154" s="2541"/>
      <c r="AC154" s="2541"/>
      <c r="AD154" s="33"/>
      <c r="AE154" s="33"/>
    </row>
    <row r="155" spans="1:33" ht="16.5" customHeight="1">
      <c r="A155" s="33"/>
      <c r="B155" s="33"/>
      <c r="C155" s="1343">
        <v>5</v>
      </c>
      <c r="D155" s="2336" t="s">
        <v>1446</v>
      </c>
      <c r="E155" s="2336"/>
      <c r="F155" s="2336"/>
      <c r="G155" s="2336"/>
      <c r="H155" s="2336"/>
      <c r="I155" s="2336"/>
      <c r="J155" s="2336"/>
      <c r="K155" s="2336"/>
      <c r="L155" s="2336"/>
      <c r="M155" s="2336"/>
      <c r="N155" s="2336"/>
      <c r="O155" s="2336"/>
      <c r="P155" s="2336"/>
      <c r="Q155" s="2541"/>
      <c r="R155" s="2541"/>
      <c r="S155" s="2541"/>
      <c r="T155" s="2541"/>
      <c r="U155" s="2541"/>
      <c r="V155" s="2541"/>
      <c r="W155" s="2541"/>
      <c r="X155" s="2541"/>
      <c r="Y155" s="2541"/>
      <c r="Z155" s="2541"/>
      <c r="AA155" s="2541"/>
      <c r="AB155" s="2541"/>
      <c r="AC155" s="2541"/>
      <c r="AD155" s="33"/>
      <c r="AE155" s="33"/>
    </row>
    <row r="156" spans="1:33" ht="36" customHeight="1">
      <c r="A156" s="33"/>
      <c r="B156" s="33"/>
      <c r="C156" s="1343">
        <v>6</v>
      </c>
      <c r="D156" s="2336" t="s">
        <v>1447</v>
      </c>
      <c r="E156" s="2336"/>
      <c r="F156" s="2336"/>
      <c r="G156" s="2336"/>
      <c r="H156" s="2336"/>
      <c r="I156" s="2336"/>
      <c r="J156" s="2336"/>
      <c r="K156" s="2336"/>
      <c r="L156" s="2336"/>
      <c r="M156" s="2336"/>
      <c r="N156" s="2336"/>
      <c r="O156" s="2336"/>
      <c r="P156" s="2336"/>
      <c r="Q156" s="2541"/>
      <c r="R156" s="2541"/>
      <c r="S156" s="2541"/>
      <c r="T156" s="2541"/>
      <c r="U156" s="2541"/>
      <c r="V156" s="2541"/>
      <c r="W156" s="2541"/>
      <c r="X156" s="2541"/>
      <c r="Y156" s="2541"/>
      <c r="Z156" s="2541"/>
      <c r="AA156" s="2541"/>
      <c r="AB156" s="2541"/>
      <c r="AC156" s="2541"/>
      <c r="AD156" s="33"/>
      <c r="AE156" s="33"/>
    </row>
    <row r="157" spans="1:33" ht="16.5" customHeight="1">
      <c r="A157" s="33"/>
      <c r="B157" s="33"/>
      <c r="C157" s="1353" t="s">
        <v>92</v>
      </c>
      <c r="D157" s="2490" t="s">
        <v>1448</v>
      </c>
      <c r="E157" s="2490"/>
      <c r="F157" s="2490"/>
      <c r="G157" s="2490"/>
      <c r="H157" s="2490"/>
      <c r="I157" s="2490"/>
      <c r="J157" s="2490"/>
      <c r="K157" s="2490"/>
      <c r="L157" s="2490"/>
      <c r="M157" s="2490"/>
      <c r="N157" s="2490"/>
      <c r="O157" s="2490"/>
      <c r="P157" s="2490"/>
      <c r="Q157" s="2541"/>
      <c r="R157" s="2541"/>
      <c r="S157" s="2541"/>
      <c r="T157" s="2541"/>
      <c r="U157" s="2541"/>
      <c r="V157" s="2541"/>
      <c r="W157" s="2541"/>
      <c r="X157" s="2541"/>
      <c r="Y157" s="2541"/>
      <c r="Z157" s="2541"/>
      <c r="AA157" s="2541"/>
      <c r="AB157" s="2541"/>
      <c r="AC157" s="2541"/>
      <c r="AD157" s="33"/>
      <c r="AE157" s="33"/>
    </row>
    <row r="158" spans="1:33" ht="16.5" customHeight="1">
      <c r="A158" s="33"/>
      <c r="B158" s="33"/>
      <c r="C158" s="1343">
        <v>1</v>
      </c>
      <c r="D158" s="2336" t="s">
        <v>1442</v>
      </c>
      <c r="E158" s="2336"/>
      <c r="F158" s="2336"/>
      <c r="G158" s="2336"/>
      <c r="H158" s="2336"/>
      <c r="I158" s="2336"/>
      <c r="J158" s="2336"/>
      <c r="K158" s="2336"/>
      <c r="L158" s="2336"/>
      <c r="M158" s="2336"/>
      <c r="N158" s="2336"/>
      <c r="O158" s="2336"/>
      <c r="P158" s="2336"/>
      <c r="Q158" s="2541"/>
      <c r="R158" s="2541"/>
      <c r="S158" s="2541"/>
      <c r="T158" s="2541"/>
      <c r="U158" s="2541"/>
      <c r="V158" s="2541"/>
      <c r="W158" s="2541"/>
      <c r="X158" s="2541"/>
      <c r="Y158" s="2541"/>
      <c r="Z158" s="2541"/>
      <c r="AA158" s="2541"/>
      <c r="AB158" s="2541"/>
      <c r="AC158" s="2541"/>
      <c r="AD158" s="33"/>
      <c r="AE158" s="33"/>
    </row>
    <row r="159" spans="1:33" ht="16.5" customHeight="1">
      <c r="A159" s="33"/>
      <c r="B159" s="33"/>
      <c r="C159" s="1343"/>
      <c r="D159" s="2336"/>
      <c r="E159" s="2336"/>
      <c r="F159" s="2336"/>
      <c r="G159" s="2336"/>
      <c r="H159" s="2336"/>
      <c r="I159" s="2336"/>
      <c r="J159" s="2336"/>
      <c r="K159" s="2336"/>
      <c r="L159" s="2336"/>
      <c r="M159" s="2336"/>
      <c r="N159" s="2336"/>
      <c r="O159" s="2336"/>
      <c r="P159" s="2336"/>
      <c r="Q159" s="2541"/>
      <c r="R159" s="2541"/>
      <c r="S159" s="2541"/>
      <c r="T159" s="2541"/>
      <c r="U159" s="2541"/>
      <c r="V159" s="2541"/>
      <c r="W159" s="2541"/>
      <c r="X159" s="2541"/>
      <c r="Y159" s="2541"/>
      <c r="Z159" s="2541"/>
      <c r="AA159" s="2541"/>
      <c r="AB159" s="2541"/>
      <c r="AC159" s="2541"/>
      <c r="AD159" s="33"/>
      <c r="AE159" s="33"/>
    </row>
    <row r="160" spans="1:33" ht="16.5" customHeight="1">
      <c r="A160" s="33"/>
      <c r="B160" s="33"/>
      <c r="C160" s="1343">
        <v>2</v>
      </c>
      <c r="D160" s="2336" t="s">
        <v>1443</v>
      </c>
      <c r="E160" s="2336"/>
      <c r="F160" s="2336"/>
      <c r="G160" s="2336"/>
      <c r="H160" s="2336"/>
      <c r="I160" s="2336"/>
      <c r="J160" s="2336"/>
      <c r="K160" s="2336"/>
      <c r="L160" s="2336"/>
      <c r="M160" s="2336"/>
      <c r="N160" s="2336"/>
      <c r="O160" s="2336"/>
      <c r="P160" s="2336"/>
      <c r="Q160" s="2541"/>
      <c r="R160" s="2541"/>
      <c r="S160" s="2541"/>
      <c r="T160" s="2541"/>
      <c r="U160" s="2541"/>
      <c r="V160" s="2541"/>
      <c r="W160" s="2541"/>
      <c r="X160" s="2541"/>
      <c r="Y160" s="2541"/>
      <c r="Z160" s="2541"/>
      <c r="AA160" s="2541"/>
      <c r="AB160" s="2541"/>
      <c r="AC160" s="2541"/>
      <c r="AD160" s="33"/>
      <c r="AE160" s="33"/>
    </row>
    <row r="161" spans="1:33" ht="16.5" customHeight="1">
      <c r="A161" s="33" t="s">
        <v>536</v>
      </c>
      <c r="B161" s="33"/>
      <c r="C161" s="1343"/>
      <c r="D161" s="2648"/>
      <c r="E161" s="2648"/>
      <c r="F161" s="2648"/>
      <c r="G161" s="2648"/>
      <c r="H161" s="2648"/>
      <c r="I161" s="2648"/>
      <c r="J161" s="2648"/>
      <c r="K161" s="2648"/>
      <c r="L161" s="2648"/>
      <c r="M161" s="2648"/>
      <c r="N161" s="2648"/>
      <c r="O161" s="2648"/>
      <c r="P161" s="2648"/>
      <c r="Q161" s="2541"/>
      <c r="R161" s="2541"/>
      <c r="S161" s="2541"/>
      <c r="T161" s="2541"/>
      <c r="U161" s="2541"/>
      <c r="V161" s="2541"/>
      <c r="W161" s="2541"/>
      <c r="X161" s="2541"/>
      <c r="Y161" s="2541"/>
      <c r="Z161" s="2541"/>
      <c r="AA161" s="2541"/>
      <c r="AB161" s="2541"/>
      <c r="AC161" s="2541"/>
      <c r="AD161" s="33"/>
      <c r="AE161" s="33"/>
    </row>
    <row r="162" spans="1:33" ht="16.5" customHeight="1">
      <c r="A162" s="29"/>
      <c r="B162" s="29"/>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c r="AA162" s="29"/>
      <c r="AB162" s="29"/>
      <c r="AC162" s="29"/>
      <c r="AD162" s="29"/>
      <c r="AE162" s="29"/>
    </row>
    <row r="163" spans="1:33" ht="24" customHeight="1">
      <c r="A163" s="33" t="s">
        <v>1570</v>
      </c>
      <c r="B163" s="33"/>
      <c r="C163" s="2462" t="s">
        <v>160</v>
      </c>
      <c r="D163" s="2462" t="s">
        <v>1368</v>
      </c>
      <c r="E163" s="2463"/>
      <c r="F163" s="2463"/>
      <c r="G163" s="2463"/>
      <c r="H163" s="2463"/>
      <c r="I163" s="2463"/>
      <c r="J163" s="2463"/>
      <c r="K163" s="2463"/>
      <c r="L163" s="2463"/>
      <c r="M163" s="2463"/>
      <c r="N163" s="2464"/>
      <c r="O163" s="2322" t="s">
        <v>1369</v>
      </c>
      <c r="P163" s="2323"/>
      <c r="Q163" s="2324"/>
      <c r="R163" s="2468" t="s">
        <v>1370</v>
      </c>
      <c r="S163" s="2469"/>
      <c r="T163" s="2469"/>
      <c r="U163" s="2469"/>
      <c r="V163" s="2469"/>
      <c r="W163" s="2470"/>
      <c r="X163" s="2468" t="s">
        <v>1371</v>
      </c>
      <c r="Y163" s="2469"/>
      <c r="Z163" s="2469"/>
      <c r="AA163" s="2469"/>
      <c r="AB163" s="2469"/>
      <c r="AC163" s="2470"/>
      <c r="AD163" s="33"/>
      <c r="AE163" s="33" t="s">
        <v>1521</v>
      </c>
      <c r="AF163" s="33" t="s">
        <v>1550</v>
      </c>
      <c r="AG163" s="18" t="s">
        <v>1570</v>
      </c>
    </row>
    <row r="164" spans="1:33" ht="45" customHeight="1">
      <c r="A164" s="33"/>
      <c r="B164" s="33"/>
      <c r="C164" s="2465"/>
      <c r="D164" s="2465"/>
      <c r="E164" s="2466"/>
      <c r="F164" s="2466"/>
      <c r="G164" s="2466"/>
      <c r="H164" s="2466"/>
      <c r="I164" s="2466"/>
      <c r="J164" s="2466"/>
      <c r="K164" s="2466"/>
      <c r="L164" s="2466"/>
      <c r="M164" s="2466"/>
      <c r="N164" s="2467"/>
      <c r="O164" s="2328"/>
      <c r="P164" s="2329"/>
      <c r="Q164" s="2330"/>
      <c r="R164" s="2311" t="s">
        <v>537</v>
      </c>
      <c r="S164" s="2312"/>
      <c r="T164" s="2313"/>
      <c r="U164" s="2311" t="s">
        <v>1372</v>
      </c>
      <c r="V164" s="2312"/>
      <c r="W164" s="2313"/>
      <c r="X164" s="2311" t="s">
        <v>1373</v>
      </c>
      <c r="Y164" s="2312"/>
      <c r="Z164" s="2313"/>
      <c r="AA164" s="2311" t="s">
        <v>1508</v>
      </c>
      <c r="AB164" s="2312"/>
      <c r="AC164" s="2313"/>
      <c r="AD164" s="33"/>
      <c r="AE164" s="33"/>
    </row>
    <row r="165" spans="1:33" ht="16.5" customHeight="1">
      <c r="A165" s="33"/>
      <c r="B165" s="33"/>
      <c r="C165" s="1353" t="s">
        <v>91</v>
      </c>
      <c r="D165" s="2490" t="s">
        <v>1449</v>
      </c>
      <c r="E165" s="2490"/>
      <c r="F165" s="2490"/>
      <c r="G165" s="2490"/>
      <c r="H165" s="2490"/>
      <c r="I165" s="2490"/>
      <c r="J165" s="2490"/>
      <c r="K165" s="2490"/>
      <c r="L165" s="2490"/>
      <c r="M165" s="2490"/>
      <c r="N165" s="2490"/>
      <c r="O165" s="2541"/>
      <c r="P165" s="2541"/>
      <c r="Q165" s="2541"/>
      <c r="R165" s="2541"/>
      <c r="S165" s="2541"/>
      <c r="T165" s="2541"/>
      <c r="U165" s="2541"/>
      <c r="V165" s="2541"/>
      <c r="W165" s="2541"/>
      <c r="X165" s="2541"/>
      <c r="Y165" s="2541"/>
      <c r="Z165" s="2541"/>
      <c r="AA165" s="2541"/>
      <c r="AB165" s="2541"/>
      <c r="AC165" s="2541"/>
      <c r="AD165" s="33"/>
      <c r="AE165" s="33"/>
    </row>
    <row r="166" spans="1:33" ht="21.75" customHeight="1">
      <c r="A166" s="33"/>
      <c r="B166" s="33"/>
      <c r="C166" s="1343">
        <v>1</v>
      </c>
      <c r="D166" s="2336" t="s">
        <v>1450</v>
      </c>
      <c r="E166" s="2336"/>
      <c r="F166" s="2336"/>
      <c r="G166" s="2336"/>
      <c r="H166" s="2336"/>
      <c r="I166" s="2336"/>
      <c r="J166" s="2336"/>
      <c r="K166" s="2336"/>
      <c r="L166" s="2336"/>
      <c r="M166" s="2336"/>
      <c r="N166" s="2336"/>
      <c r="O166" s="2631"/>
      <c r="P166" s="2631"/>
      <c r="Q166" s="2631"/>
      <c r="R166" s="2335" t="s">
        <v>525</v>
      </c>
      <c r="S166" s="2335"/>
      <c r="T166" s="2335"/>
      <c r="U166" s="2335" t="s">
        <v>525</v>
      </c>
      <c r="V166" s="2335"/>
      <c r="W166" s="2335"/>
      <c r="X166" s="2631"/>
      <c r="Y166" s="2631"/>
      <c r="Z166" s="2631"/>
      <c r="AA166" s="2631"/>
      <c r="AB166" s="2631"/>
      <c r="AC166" s="2631"/>
      <c r="AD166" s="33"/>
      <c r="AE166" s="33"/>
    </row>
    <row r="167" spans="1:33" ht="21.75" customHeight="1">
      <c r="A167" s="33"/>
      <c r="B167" s="33"/>
      <c r="C167" s="1343">
        <v>2</v>
      </c>
      <c r="D167" s="2336" t="s">
        <v>1451</v>
      </c>
      <c r="E167" s="2336"/>
      <c r="F167" s="2336"/>
      <c r="G167" s="2336"/>
      <c r="H167" s="2336"/>
      <c r="I167" s="2336"/>
      <c r="J167" s="2336"/>
      <c r="K167" s="2336"/>
      <c r="L167" s="2336"/>
      <c r="M167" s="2336"/>
      <c r="N167" s="2336"/>
      <c r="O167" s="2631"/>
      <c r="P167" s="2631"/>
      <c r="Q167" s="2631"/>
      <c r="R167" s="2335" t="s">
        <v>525</v>
      </c>
      <c r="S167" s="2335"/>
      <c r="T167" s="2335"/>
      <c r="U167" s="2335" t="s">
        <v>525</v>
      </c>
      <c r="V167" s="2335"/>
      <c r="W167" s="2335"/>
      <c r="X167" s="2631"/>
      <c r="Y167" s="2631"/>
      <c r="Z167" s="2631"/>
      <c r="AA167" s="2631"/>
      <c r="AB167" s="2631"/>
      <c r="AC167" s="2631"/>
      <c r="AD167" s="33"/>
      <c r="AE167" s="33"/>
    </row>
    <row r="168" spans="1:33" ht="21.75" customHeight="1">
      <c r="A168" s="33"/>
      <c r="B168" s="33"/>
      <c r="C168" s="1343">
        <v>3</v>
      </c>
      <c r="D168" s="2336" t="s">
        <v>1452</v>
      </c>
      <c r="E168" s="2336"/>
      <c r="F168" s="2336"/>
      <c r="G168" s="2336"/>
      <c r="H168" s="2336"/>
      <c r="I168" s="2336"/>
      <c r="J168" s="2336"/>
      <c r="K168" s="2336"/>
      <c r="L168" s="2336"/>
      <c r="M168" s="2336"/>
      <c r="N168" s="2336"/>
      <c r="O168" s="2631"/>
      <c r="P168" s="2631"/>
      <c r="Q168" s="2631"/>
      <c r="R168" s="2335" t="s">
        <v>525</v>
      </c>
      <c r="S168" s="2335"/>
      <c r="T168" s="2335"/>
      <c r="U168" s="2335" t="s">
        <v>525</v>
      </c>
      <c r="V168" s="2335"/>
      <c r="W168" s="2335"/>
      <c r="X168" s="2631"/>
      <c r="Y168" s="2631"/>
      <c r="Z168" s="2631"/>
      <c r="AA168" s="2631"/>
      <c r="AB168" s="2631"/>
      <c r="AC168" s="2631"/>
      <c r="AD168" s="33"/>
      <c r="AE168" s="33"/>
    </row>
    <row r="169" spans="1:33" ht="21.75" customHeight="1">
      <c r="A169" s="33"/>
      <c r="B169" s="33"/>
      <c r="C169" s="1343">
        <v>4</v>
      </c>
      <c r="D169" s="2336" t="s">
        <v>1453</v>
      </c>
      <c r="E169" s="2336"/>
      <c r="F169" s="2336"/>
      <c r="G169" s="2336"/>
      <c r="H169" s="2336"/>
      <c r="I169" s="2336"/>
      <c r="J169" s="2336"/>
      <c r="K169" s="2336"/>
      <c r="L169" s="2336"/>
      <c r="M169" s="2336"/>
      <c r="N169" s="2336"/>
      <c r="O169" s="2631"/>
      <c r="P169" s="2631"/>
      <c r="Q169" s="2631"/>
      <c r="R169" s="2335" t="s">
        <v>525</v>
      </c>
      <c r="S169" s="2335"/>
      <c r="T169" s="2335"/>
      <c r="U169" s="2335" t="s">
        <v>525</v>
      </c>
      <c r="V169" s="2335"/>
      <c r="W169" s="2335"/>
      <c r="X169" s="2631"/>
      <c r="Y169" s="2631"/>
      <c r="Z169" s="2631"/>
      <c r="AA169" s="2631"/>
      <c r="AB169" s="2631"/>
      <c r="AC169" s="2631"/>
      <c r="AD169" s="33"/>
      <c r="AE169" s="33"/>
    </row>
    <row r="170" spans="1:33" ht="21.75" customHeight="1">
      <c r="A170" s="33"/>
      <c r="B170" s="33"/>
      <c r="C170" s="1343">
        <v>5</v>
      </c>
      <c r="D170" s="2336" t="s">
        <v>1454</v>
      </c>
      <c r="E170" s="2336"/>
      <c r="F170" s="2336"/>
      <c r="G170" s="2336"/>
      <c r="H170" s="2336"/>
      <c r="I170" s="2336"/>
      <c r="J170" s="2336"/>
      <c r="K170" s="2336"/>
      <c r="L170" s="2336"/>
      <c r="M170" s="2336"/>
      <c r="N170" s="2336"/>
      <c r="O170" s="2631"/>
      <c r="P170" s="2631"/>
      <c r="Q170" s="2631"/>
      <c r="R170" s="2335" t="s">
        <v>525</v>
      </c>
      <c r="S170" s="2335"/>
      <c r="T170" s="2335"/>
      <c r="U170" s="2335" t="s">
        <v>525</v>
      </c>
      <c r="V170" s="2335"/>
      <c r="W170" s="2335"/>
      <c r="X170" s="2631"/>
      <c r="Y170" s="2631"/>
      <c r="Z170" s="2631"/>
      <c r="AA170" s="2631"/>
      <c r="AB170" s="2631"/>
      <c r="AC170" s="2631"/>
      <c r="AD170" s="33"/>
      <c r="AE170" s="33"/>
    </row>
    <row r="171" spans="1:33" ht="21.75" customHeight="1">
      <c r="A171" s="33"/>
      <c r="B171" s="33"/>
      <c r="C171" s="1343">
        <v>6</v>
      </c>
      <c r="D171" s="2336" t="s">
        <v>1455</v>
      </c>
      <c r="E171" s="2336"/>
      <c r="F171" s="2336"/>
      <c r="G171" s="2336"/>
      <c r="H171" s="2336"/>
      <c r="I171" s="2336"/>
      <c r="J171" s="2336"/>
      <c r="K171" s="2336"/>
      <c r="L171" s="2336"/>
      <c r="M171" s="2336"/>
      <c r="N171" s="2336"/>
      <c r="O171" s="2631"/>
      <c r="P171" s="2631"/>
      <c r="Q171" s="2631"/>
      <c r="R171" s="2335" t="s">
        <v>525</v>
      </c>
      <c r="S171" s="2335"/>
      <c r="T171" s="2335"/>
      <c r="U171" s="2335" t="s">
        <v>525</v>
      </c>
      <c r="V171" s="2335"/>
      <c r="W171" s="2335"/>
      <c r="X171" s="2631"/>
      <c r="Y171" s="2631"/>
      <c r="Z171" s="2631"/>
      <c r="AA171" s="2631"/>
      <c r="AB171" s="2631"/>
      <c r="AC171" s="2631"/>
      <c r="AD171" s="33"/>
      <c r="AE171" s="33"/>
    </row>
    <row r="172" spans="1:33" ht="16.5" customHeight="1">
      <c r="A172" s="33"/>
      <c r="B172" s="33"/>
      <c r="C172" s="1353" t="s">
        <v>92</v>
      </c>
      <c r="D172" s="2490" t="s">
        <v>1456</v>
      </c>
      <c r="E172" s="2490"/>
      <c r="F172" s="2490"/>
      <c r="G172" s="2490"/>
      <c r="H172" s="2490"/>
      <c r="I172" s="2490"/>
      <c r="J172" s="2490"/>
      <c r="K172" s="2490"/>
      <c r="L172" s="2490"/>
      <c r="M172" s="2490"/>
      <c r="N172" s="2490"/>
      <c r="O172" s="2631"/>
      <c r="P172" s="2631"/>
      <c r="Q172" s="2631"/>
      <c r="R172" s="2647"/>
      <c r="S172" s="2647"/>
      <c r="T172" s="2647"/>
      <c r="U172" s="2647"/>
      <c r="V172" s="2647"/>
      <c r="W172" s="2647"/>
      <c r="X172" s="2631"/>
      <c r="Y172" s="2631"/>
      <c r="Z172" s="2631"/>
      <c r="AA172" s="2631"/>
      <c r="AB172" s="2631"/>
      <c r="AC172" s="2631"/>
      <c r="AD172" s="33"/>
      <c r="AE172" s="33"/>
    </row>
    <row r="173" spans="1:33" ht="21.75" customHeight="1">
      <c r="A173" s="33"/>
      <c r="B173" s="33"/>
      <c r="C173" s="1343">
        <v>1</v>
      </c>
      <c r="D173" s="2336" t="s">
        <v>1452</v>
      </c>
      <c r="E173" s="2336"/>
      <c r="F173" s="2336"/>
      <c r="G173" s="2336"/>
      <c r="H173" s="2336"/>
      <c r="I173" s="2336"/>
      <c r="J173" s="2336"/>
      <c r="K173" s="2336"/>
      <c r="L173" s="2336"/>
      <c r="M173" s="2336"/>
      <c r="N173" s="2336"/>
      <c r="O173" s="2631"/>
      <c r="P173" s="2631"/>
      <c r="Q173" s="2631"/>
      <c r="R173" s="2335" t="s">
        <v>525</v>
      </c>
      <c r="S173" s="2335"/>
      <c r="T173" s="2335"/>
      <c r="U173" s="2335" t="s">
        <v>525</v>
      </c>
      <c r="V173" s="2335"/>
      <c r="W173" s="2335"/>
      <c r="X173" s="2631"/>
      <c r="Y173" s="2631"/>
      <c r="Z173" s="2631"/>
      <c r="AA173" s="2631"/>
      <c r="AB173" s="2631"/>
      <c r="AC173" s="2631"/>
      <c r="AD173" s="33"/>
      <c r="AE173" s="33"/>
    </row>
    <row r="174" spans="1:33" ht="21.75" customHeight="1">
      <c r="A174" s="33"/>
      <c r="B174" s="33"/>
      <c r="C174" s="1343">
        <v>2</v>
      </c>
      <c r="D174" s="2336" t="s">
        <v>1453</v>
      </c>
      <c r="E174" s="2336"/>
      <c r="F174" s="2336"/>
      <c r="G174" s="2336"/>
      <c r="H174" s="2336"/>
      <c r="I174" s="2336"/>
      <c r="J174" s="2336"/>
      <c r="K174" s="2336"/>
      <c r="L174" s="2336"/>
      <c r="M174" s="2336"/>
      <c r="N174" s="2336"/>
      <c r="O174" s="2631"/>
      <c r="P174" s="2631"/>
      <c r="Q174" s="2631"/>
      <c r="R174" s="2335" t="s">
        <v>525</v>
      </c>
      <c r="S174" s="2335"/>
      <c r="T174" s="2335"/>
      <c r="U174" s="2335" t="s">
        <v>525</v>
      </c>
      <c r="V174" s="2335"/>
      <c r="W174" s="2335"/>
      <c r="X174" s="2631"/>
      <c r="Y174" s="2631"/>
      <c r="Z174" s="2631"/>
      <c r="AA174" s="2631"/>
      <c r="AB174" s="2631"/>
      <c r="AC174" s="2631"/>
      <c r="AD174" s="33"/>
      <c r="AE174" s="33"/>
    </row>
    <row r="175" spans="1:33" ht="21.75" customHeight="1">
      <c r="A175" s="33"/>
      <c r="B175" s="33"/>
      <c r="C175" s="1343">
        <v>3</v>
      </c>
      <c r="D175" s="2336" t="s">
        <v>1454</v>
      </c>
      <c r="E175" s="2336"/>
      <c r="F175" s="2336"/>
      <c r="G175" s="2336"/>
      <c r="H175" s="2336"/>
      <c r="I175" s="2336"/>
      <c r="J175" s="2336"/>
      <c r="K175" s="2336"/>
      <c r="L175" s="2336"/>
      <c r="M175" s="2336"/>
      <c r="N175" s="2336"/>
      <c r="O175" s="2631"/>
      <c r="P175" s="2631"/>
      <c r="Q175" s="2631"/>
      <c r="R175" s="2335" t="s">
        <v>525</v>
      </c>
      <c r="S175" s="2335"/>
      <c r="T175" s="2335"/>
      <c r="U175" s="2335" t="s">
        <v>525</v>
      </c>
      <c r="V175" s="2335"/>
      <c r="W175" s="2335"/>
      <c r="X175" s="2631"/>
      <c r="Y175" s="2631"/>
      <c r="Z175" s="2631"/>
      <c r="AA175" s="2631"/>
      <c r="AB175" s="2631"/>
      <c r="AC175" s="2631"/>
      <c r="AD175" s="33"/>
      <c r="AE175" s="33"/>
    </row>
    <row r="176" spans="1:33" ht="21.75" customHeight="1">
      <c r="A176" s="33"/>
      <c r="B176" s="33"/>
      <c r="C176" s="1343">
        <v>4</v>
      </c>
      <c r="D176" s="2336" t="s">
        <v>1455</v>
      </c>
      <c r="E176" s="2336"/>
      <c r="F176" s="2336"/>
      <c r="G176" s="2336"/>
      <c r="H176" s="2336"/>
      <c r="I176" s="2336"/>
      <c r="J176" s="2336"/>
      <c r="K176" s="2336"/>
      <c r="L176" s="2336"/>
      <c r="M176" s="2336"/>
      <c r="N176" s="2336"/>
      <c r="O176" s="2631"/>
      <c r="P176" s="2631"/>
      <c r="Q176" s="2631"/>
      <c r="R176" s="2335" t="s">
        <v>525</v>
      </c>
      <c r="S176" s="2335"/>
      <c r="T176" s="2335"/>
      <c r="U176" s="2335" t="s">
        <v>525</v>
      </c>
      <c r="V176" s="2335"/>
      <c r="W176" s="2335"/>
      <c r="X176" s="2631"/>
      <c r="Y176" s="2631"/>
      <c r="Z176" s="2631"/>
      <c r="AA176" s="2631"/>
      <c r="AB176" s="2631"/>
      <c r="AC176" s="2631"/>
      <c r="AD176" s="33"/>
      <c r="AE176" s="33"/>
    </row>
    <row r="177" spans="1:33" ht="16.5" customHeight="1">
      <c r="A177" s="33"/>
      <c r="B177" s="33"/>
      <c r="C177" s="1353" t="s">
        <v>93</v>
      </c>
      <c r="D177" s="2490" t="s">
        <v>1457</v>
      </c>
      <c r="E177" s="2490"/>
      <c r="F177" s="2490"/>
      <c r="G177" s="2490"/>
      <c r="H177" s="2490"/>
      <c r="I177" s="2490"/>
      <c r="J177" s="2490"/>
      <c r="K177" s="2490"/>
      <c r="L177" s="2490"/>
      <c r="M177" s="2490"/>
      <c r="N177" s="2490"/>
      <c r="O177" s="2631"/>
      <c r="P177" s="2631"/>
      <c r="Q177" s="2631"/>
      <c r="R177" s="2647"/>
      <c r="S177" s="2647"/>
      <c r="T177" s="2647"/>
      <c r="U177" s="2647"/>
      <c r="V177" s="2647"/>
      <c r="W177" s="2647"/>
      <c r="X177" s="2631"/>
      <c r="Y177" s="2631"/>
      <c r="Z177" s="2631"/>
      <c r="AA177" s="2631"/>
      <c r="AB177" s="2631"/>
      <c r="AC177" s="2631"/>
      <c r="AD177" s="33"/>
      <c r="AE177" s="33"/>
    </row>
    <row r="178" spans="1:33" ht="16.5" customHeight="1">
      <c r="A178" s="33"/>
      <c r="B178" s="33"/>
      <c r="C178" s="1343"/>
      <c r="D178" s="2333"/>
      <c r="E178" s="2333"/>
      <c r="F178" s="2333"/>
      <c r="G178" s="2333"/>
      <c r="H178" s="2333"/>
      <c r="I178" s="2333"/>
      <c r="J178" s="2333"/>
      <c r="K178" s="2333"/>
      <c r="L178" s="2333"/>
      <c r="M178" s="2333"/>
      <c r="N178" s="2333"/>
      <c r="O178" s="2631"/>
      <c r="P178" s="2631"/>
      <c r="Q178" s="2631"/>
      <c r="R178" s="2647"/>
      <c r="S178" s="2647"/>
      <c r="T178" s="2647"/>
      <c r="U178" s="2647"/>
      <c r="V178" s="2647"/>
      <c r="W178" s="2647"/>
      <c r="X178" s="2631"/>
      <c r="Y178" s="2631"/>
      <c r="Z178" s="2631"/>
      <c r="AA178" s="2631"/>
      <c r="AB178" s="2631"/>
      <c r="AC178" s="2631"/>
      <c r="AD178" s="33"/>
      <c r="AE178" s="33"/>
    </row>
    <row r="179" spans="1:33" ht="16.5" customHeight="1">
      <c r="A179" s="33" t="s">
        <v>536</v>
      </c>
      <c r="B179" s="33"/>
      <c r="C179" s="1343"/>
      <c r="D179" s="2333"/>
      <c r="E179" s="2333"/>
      <c r="F179" s="2333"/>
      <c r="G179" s="2333"/>
      <c r="H179" s="2333"/>
      <c r="I179" s="2333"/>
      <c r="J179" s="2333"/>
      <c r="K179" s="2333"/>
      <c r="L179" s="2333"/>
      <c r="M179" s="2333"/>
      <c r="N179" s="2333"/>
      <c r="O179" s="2631"/>
      <c r="P179" s="2631"/>
      <c r="Q179" s="2631"/>
      <c r="R179" s="2647"/>
      <c r="S179" s="2647"/>
      <c r="T179" s="2647"/>
      <c r="U179" s="2647"/>
      <c r="V179" s="2647"/>
      <c r="W179" s="2647"/>
      <c r="X179" s="2631"/>
      <c r="Y179" s="2631"/>
      <c r="Z179" s="2631"/>
      <c r="AA179" s="2631"/>
      <c r="AB179" s="2631"/>
      <c r="AC179" s="2631"/>
      <c r="AD179" s="33"/>
      <c r="AE179" s="33"/>
    </row>
    <row r="180" spans="1:33" ht="16.5" customHeight="1">
      <c r="A180" s="33"/>
      <c r="B180" s="33"/>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c r="AA180" s="29"/>
      <c r="AB180" s="29"/>
      <c r="AC180" s="29"/>
      <c r="AD180" s="33"/>
      <c r="AE180" s="33"/>
    </row>
    <row r="181" spans="1:33" ht="24" customHeight="1">
      <c r="A181" s="33" t="s">
        <v>1571</v>
      </c>
      <c r="B181" s="33"/>
      <c r="C181" s="2462" t="s">
        <v>160</v>
      </c>
      <c r="D181" s="2462" t="s">
        <v>1368</v>
      </c>
      <c r="E181" s="2463"/>
      <c r="F181" s="2463"/>
      <c r="G181" s="2463"/>
      <c r="H181" s="2463"/>
      <c r="I181" s="2463"/>
      <c r="J181" s="2463"/>
      <c r="K181" s="2463"/>
      <c r="L181" s="2463"/>
      <c r="M181" s="2463"/>
      <c r="N181" s="2464"/>
      <c r="O181" s="2322" t="s">
        <v>1369</v>
      </c>
      <c r="P181" s="2323"/>
      <c r="Q181" s="2324"/>
      <c r="R181" s="2468" t="s">
        <v>1370</v>
      </c>
      <c r="S181" s="2469"/>
      <c r="T181" s="2469"/>
      <c r="U181" s="2469"/>
      <c r="V181" s="2469"/>
      <c r="W181" s="2470"/>
      <c r="X181" s="2468" t="s">
        <v>1371</v>
      </c>
      <c r="Y181" s="2469"/>
      <c r="Z181" s="2469"/>
      <c r="AA181" s="2469"/>
      <c r="AB181" s="2469"/>
      <c r="AC181" s="2470"/>
      <c r="AD181" s="33"/>
      <c r="AE181" s="33" t="s">
        <v>1522</v>
      </c>
      <c r="AF181" s="33" t="s">
        <v>1550</v>
      </c>
      <c r="AG181" s="18" t="s">
        <v>1572</v>
      </c>
    </row>
    <row r="182" spans="1:33" ht="45" customHeight="1">
      <c r="A182" s="33"/>
      <c r="B182" s="33"/>
      <c r="C182" s="2465"/>
      <c r="D182" s="2465"/>
      <c r="E182" s="2466"/>
      <c r="F182" s="2466"/>
      <c r="G182" s="2466"/>
      <c r="H182" s="2466"/>
      <c r="I182" s="2466"/>
      <c r="J182" s="2466"/>
      <c r="K182" s="2466"/>
      <c r="L182" s="2466"/>
      <c r="M182" s="2466"/>
      <c r="N182" s="2467"/>
      <c r="O182" s="2328"/>
      <c r="P182" s="2329"/>
      <c r="Q182" s="2330"/>
      <c r="R182" s="2311" t="s">
        <v>537</v>
      </c>
      <c r="S182" s="2312"/>
      <c r="T182" s="2313"/>
      <c r="U182" s="2311" t="s">
        <v>1372</v>
      </c>
      <c r="V182" s="2312"/>
      <c r="W182" s="2313"/>
      <c r="X182" s="2311" t="s">
        <v>1373</v>
      </c>
      <c r="Y182" s="2312"/>
      <c r="Z182" s="2313"/>
      <c r="AA182" s="2311" t="s">
        <v>1508</v>
      </c>
      <c r="AB182" s="2312"/>
      <c r="AC182" s="2313"/>
      <c r="AD182" s="33"/>
      <c r="AE182" s="33"/>
    </row>
    <row r="183" spans="1:33" ht="16.5" customHeight="1">
      <c r="A183" s="33"/>
      <c r="B183" s="33"/>
      <c r="C183" s="1353" t="s">
        <v>91</v>
      </c>
      <c r="D183" s="2491" t="s">
        <v>1374</v>
      </c>
      <c r="E183" s="2491"/>
      <c r="F183" s="2491"/>
      <c r="G183" s="2491"/>
      <c r="H183" s="2491"/>
      <c r="I183" s="2491"/>
      <c r="J183" s="2491"/>
      <c r="K183" s="2491"/>
      <c r="L183" s="2491"/>
      <c r="M183" s="2491"/>
      <c r="N183" s="2491"/>
      <c r="O183" s="2541"/>
      <c r="P183" s="2541"/>
      <c r="Q183" s="2541"/>
      <c r="R183" s="2541"/>
      <c r="S183" s="2541"/>
      <c r="T183" s="2541"/>
      <c r="U183" s="2541"/>
      <c r="V183" s="2541"/>
      <c r="W183" s="2541"/>
      <c r="X183" s="2541"/>
      <c r="Y183" s="2541"/>
      <c r="Z183" s="2541"/>
      <c r="AA183" s="2541"/>
      <c r="AB183" s="2541"/>
      <c r="AC183" s="2541"/>
      <c r="AD183" s="33"/>
      <c r="AE183" s="33"/>
    </row>
    <row r="184" spans="1:33" ht="36" customHeight="1">
      <c r="A184" s="33"/>
      <c r="B184" s="33"/>
      <c r="C184" s="1343">
        <v>1</v>
      </c>
      <c r="D184" s="2336" t="s">
        <v>1423</v>
      </c>
      <c r="E184" s="2336"/>
      <c r="F184" s="2336"/>
      <c r="G184" s="2336"/>
      <c r="H184" s="2336"/>
      <c r="I184" s="2336"/>
      <c r="J184" s="2336"/>
      <c r="K184" s="2336"/>
      <c r="L184" s="2336"/>
      <c r="M184" s="2336"/>
      <c r="N184" s="2336"/>
      <c r="O184" s="2631"/>
      <c r="P184" s="2631"/>
      <c r="Q184" s="2631"/>
      <c r="R184" s="2335" t="s">
        <v>525</v>
      </c>
      <c r="S184" s="2335"/>
      <c r="T184" s="2335"/>
      <c r="U184" s="2335" t="s">
        <v>525</v>
      </c>
      <c r="V184" s="2335"/>
      <c r="W184" s="2335"/>
      <c r="X184" s="2631"/>
      <c r="Y184" s="2631"/>
      <c r="Z184" s="2631"/>
      <c r="AA184" s="2631"/>
      <c r="AB184" s="2631"/>
      <c r="AC184" s="2631"/>
      <c r="AD184" s="33"/>
      <c r="AE184" s="33"/>
    </row>
    <row r="185" spans="1:33" ht="16.5" customHeight="1">
      <c r="A185" s="33"/>
      <c r="B185" s="33"/>
      <c r="C185" s="1353" t="s">
        <v>92</v>
      </c>
      <c r="D185" s="2490" t="s">
        <v>1416</v>
      </c>
      <c r="E185" s="2490"/>
      <c r="F185" s="2490"/>
      <c r="G185" s="2490"/>
      <c r="H185" s="2490"/>
      <c r="I185" s="2490"/>
      <c r="J185" s="2490"/>
      <c r="K185" s="2490"/>
      <c r="L185" s="2490"/>
      <c r="M185" s="2490"/>
      <c r="N185" s="2490"/>
      <c r="O185" s="2631"/>
      <c r="P185" s="2631"/>
      <c r="Q185" s="2631"/>
      <c r="R185" s="2647"/>
      <c r="S185" s="2647"/>
      <c r="T185" s="2647"/>
      <c r="U185" s="2647"/>
      <c r="V185" s="2647"/>
      <c r="W185" s="2647"/>
      <c r="X185" s="2631"/>
      <c r="Y185" s="2631"/>
      <c r="Z185" s="2631"/>
      <c r="AA185" s="2631"/>
      <c r="AB185" s="2631"/>
      <c r="AC185" s="2631"/>
      <c r="AD185" s="33"/>
      <c r="AE185" s="33"/>
    </row>
    <row r="186" spans="1:33" ht="36" customHeight="1">
      <c r="A186" s="33"/>
      <c r="B186" s="33"/>
      <c r="C186" s="1343">
        <v>1</v>
      </c>
      <c r="D186" s="2336" t="s">
        <v>1432</v>
      </c>
      <c r="E186" s="2336"/>
      <c r="F186" s="2336"/>
      <c r="G186" s="2336"/>
      <c r="H186" s="2336"/>
      <c r="I186" s="2336"/>
      <c r="J186" s="2336"/>
      <c r="K186" s="2336"/>
      <c r="L186" s="2336"/>
      <c r="M186" s="2336"/>
      <c r="N186" s="2336"/>
      <c r="O186" s="2631"/>
      <c r="P186" s="2631"/>
      <c r="Q186" s="2631"/>
      <c r="R186" s="2335" t="s">
        <v>525</v>
      </c>
      <c r="S186" s="2335"/>
      <c r="T186" s="2335"/>
      <c r="U186" s="2335" t="s">
        <v>525</v>
      </c>
      <c r="V186" s="2335"/>
      <c r="W186" s="2335"/>
      <c r="X186" s="2631"/>
      <c r="Y186" s="2631"/>
      <c r="Z186" s="2631"/>
      <c r="AA186" s="2631"/>
      <c r="AB186" s="2631"/>
      <c r="AC186" s="2631"/>
      <c r="AD186" s="33"/>
      <c r="AE186" s="33"/>
    </row>
    <row r="187" spans="1:33" ht="36" customHeight="1">
      <c r="A187" s="33"/>
      <c r="B187" s="33"/>
      <c r="C187" s="1343">
        <v>2</v>
      </c>
      <c r="D187" s="2336" t="s">
        <v>1426</v>
      </c>
      <c r="E187" s="2336"/>
      <c r="F187" s="2336"/>
      <c r="G187" s="2336"/>
      <c r="H187" s="2336"/>
      <c r="I187" s="2336"/>
      <c r="J187" s="2336"/>
      <c r="K187" s="2336"/>
      <c r="L187" s="2336"/>
      <c r="M187" s="2336"/>
      <c r="N187" s="2336"/>
      <c r="O187" s="2631"/>
      <c r="P187" s="2631"/>
      <c r="Q187" s="2631"/>
      <c r="R187" s="2335" t="s">
        <v>525</v>
      </c>
      <c r="S187" s="2335"/>
      <c r="T187" s="2335"/>
      <c r="U187" s="2335" t="s">
        <v>525</v>
      </c>
      <c r="V187" s="2335"/>
      <c r="W187" s="2335"/>
      <c r="X187" s="2631"/>
      <c r="Y187" s="2631"/>
      <c r="Z187" s="2631"/>
      <c r="AA187" s="2631"/>
      <c r="AB187" s="2631"/>
      <c r="AC187" s="2631"/>
      <c r="AD187" s="33"/>
      <c r="AE187" s="33"/>
    </row>
    <row r="188" spans="1:33" ht="21.75" customHeight="1">
      <c r="A188" s="33" t="s">
        <v>536</v>
      </c>
      <c r="B188" s="33"/>
      <c r="C188" s="1343">
        <v>3</v>
      </c>
      <c r="D188" s="2336" t="s">
        <v>1433</v>
      </c>
      <c r="E188" s="2336"/>
      <c r="F188" s="2336"/>
      <c r="G188" s="2336"/>
      <c r="H188" s="2336"/>
      <c r="I188" s="2336"/>
      <c r="J188" s="2336"/>
      <c r="K188" s="2336"/>
      <c r="L188" s="2336"/>
      <c r="M188" s="2336"/>
      <c r="N188" s="2336"/>
      <c r="O188" s="2631"/>
      <c r="P188" s="2631"/>
      <c r="Q188" s="2631"/>
      <c r="R188" s="2335" t="s">
        <v>525</v>
      </c>
      <c r="S188" s="2335"/>
      <c r="T188" s="2335"/>
      <c r="U188" s="2335" t="s">
        <v>525</v>
      </c>
      <c r="V188" s="2335"/>
      <c r="W188" s="2335"/>
      <c r="X188" s="2631"/>
      <c r="Y188" s="2631"/>
      <c r="Z188" s="2631"/>
      <c r="AA188" s="2631"/>
      <c r="AB188" s="2631"/>
      <c r="AC188" s="2631"/>
      <c r="AD188" s="33"/>
      <c r="AE188" s="33"/>
    </row>
    <row r="189" spans="1:33" ht="16.5" customHeight="1">
      <c r="A189" s="33"/>
      <c r="B189" s="33"/>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c r="AA189" s="29"/>
      <c r="AB189" s="29"/>
      <c r="AC189" s="29"/>
      <c r="AD189" s="33"/>
      <c r="AE189" s="33"/>
    </row>
    <row r="190" spans="1:33" ht="24" customHeight="1">
      <c r="A190" s="33" t="s">
        <v>1573</v>
      </c>
      <c r="B190" s="33"/>
      <c r="C190" s="2462" t="s">
        <v>160</v>
      </c>
      <c r="D190" s="2462" t="s">
        <v>1368</v>
      </c>
      <c r="E190" s="2463"/>
      <c r="F190" s="2463"/>
      <c r="G190" s="2463"/>
      <c r="H190" s="2463"/>
      <c r="I190" s="2463"/>
      <c r="J190" s="2463"/>
      <c r="K190" s="2463"/>
      <c r="L190" s="2463"/>
      <c r="M190" s="2463"/>
      <c r="N190" s="2464"/>
      <c r="O190" s="2322" t="s">
        <v>1369</v>
      </c>
      <c r="P190" s="2323"/>
      <c r="Q190" s="2324"/>
      <c r="R190" s="2468" t="s">
        <v>1370</v>
      </c>
      <c r="S190" s="2469"/>
      <c r="T190" s="2469"/>
      <c r="U190" s="2469"/>
      <c r="V190" s="2469"/>
      <c r="W190" s="2470"/>
      <c r="X190" s="2468" t="s">
        <v>1371</v>
      </c>
      <c r="Y190" s="2469"/>
      <c r="Z190" s="2469"/>
      <c r="AA190" s="2469"/>
      <c r="AB190" s="2469"/>
      <c r="AC190" s="2470"/>
      <c r="AD190" s="33"/>
      <c r="AE190" s="33" t="s">
        <v>1523</v>
      </c>
      <c r="AF190" s="33" t="s">
        <v>1550</v>
      </c>
      <c r="AG190" s="18" t="s">
        <v>1574</v>
      </c>
    </row>
    <row r="191" spans="1:33" ht="45" customHeight="1">
      <c r="A191" s="33"/>
      <c r="B191" s="33"/>
      <c r="C191" s="2465"/>
      <c r="D191" s="2465"/>
      <c r="E191" s="2466"/>
      <c r="F191" s="2466"/>
      <c r="G191" s="2466"/>
      <c r="H191" s="2466"/>
      <c r="I191" s="2466"/>
      <c r="J191" s="2466"/>
      <c r="K191" s="2466"/>
      <c r="L191" s="2466"/>
      <c r="M191" s="2466"/>
      <c r="N191" s="2467"/>
      <c r="O191" s="2328"/>
      <c r="P191" s="2329"/>
      <c r="Q191" s="2330"/>
      <c r="R191" s="2311" t="s">
        <v>537</v>
      </c>
      <c r="S191" s="2312"/>
      <c r="T191" s="2313"/>
      <c r="U191" s="2311" t="s">
        <v>1372</v>
      </c>
      <c r="V191" s="2312"/>
      <c r="W191" s="2313"/>
      <c r="X191" s="2311" t="s">
        <v>1373</v>
      </c>
      <c r="Y191" s="2312"/>
      <c r="Z191" s="2313"/>
      <c r="AA191" s="2311" t="s">
        <v>1508</v>
      </c>
      <c r="AB191" s="2312"/>
      <c r="AC191" s="2313"/>
      <c r="AD191" s="33"/>
      <c r="AE191" s="33"/>
    </row>
    <row r="192" spans="1:33" ht="16.5" customHeight="1">
      <c r="A192" s="33"/>
      <c r="B192" s="33"/>
      <c r="C192" s="1353" t="s">
        <v>91</v>
      </c>
      <c r="D192" s="2648" t="s">
        <v>1374</v>
      </c>
      <c r="E192" s="2648"/>
      <c r="F192" s="2648"/>
      <c r="G192" s="2648"/>
      <c r="H192" s="2648"/>
      <c r="I192" s="2648"/>
      <c r="J192" s="2648"/>
      <c r="K192" s="2648"/>
      <c r="L192" s="2648"/>
      <c r="M192" s="2648"/>
      <c r="N192" s="2648"/>
      <c r="O192" s="2541"/>
      <c r="P192" s="2541"/>
      <c r="Q192" s="2541"/>
      <c r="R192" s="2541"/>
      <c r="S192" s="2541"/>
      <c r="T192" s="2541"/>
      <c r="U192" s="2541"/>
      <c r="V192" s="2541"/>
      <c r="W192" s="2541"/>
      <c r="X192" s="2541"/>
      <c r="Y192" s="2541"/>
      <c r="Z192" s="2541"/>
      <c r="AA192" s="2541"/>
      <c r="AB192" s="2541"/>
      <c r="AC192" s="2541"/>
      <c r="AD192" s="33"/>
      <c r="AE192" s="33"/>
    </row>
    <row r="193" spans="1:33" ht="21.75" customHeight="1">
      <c r="A193" s="33"/>
      <c r="B193" s="33"/>
      <c r="C193" s="1343">
        <v>1</v>
      </c>
      <c r="D193" s="2336" t="s">
        <v>1458</v>
      </c>
      <c r="E193" s="2336"/>
      <c r="F193" s="2336"/>
      <c r="G193" s="2336"/>
      <c r="H193" s="2336"/>
      <c r="I193" s="2336"/>
      <c r="J193" s="2336"/>
      <c r="K193" s="2336"/>
      <c r="L193" s="2336"/>
      <c r="M193" s="2336"/>
      <c r="N193" s="2336"/>
      <c r="O193" s="2631"/>
      <c r="P193" s="2631"/>
      <c r="Q193" s="2631"/>
      <c r="R193" s="2335" t="s">
        <v>525</v>
      </c>
      <c r="S193" s="2335"/>
      <c r="T193" s="2335"/>
      <c r="U193" s="2335" t="s">
        <v>525</v>
      </c>
      <c r="V193" s="2335"/>
      <c r="W193" s="2335"/>
      <c r="X193" s="2631"/>
      <c r="Y193" s="2631"/>
      <c r="Z193" s="2631"/>
      <c r="AA193" s="2631"/>
      <c r="AB193" s="2631"/>
      <c r="AC193" s="2631"/>
      <c r="AD193" s="33"/>
      <c r="AE193" s="33"/>
    </row>
    <row r="194" spans="1:33" ht="36" customHeight="1">
      <c r="A194" s="33"/>
      <c r="B194" s="33"/>
      <c r="C194" s="1343">
        <v>2</v>
      </c>
      <c r="D194" s="2336" t="s">
        <v>1459</v>
      </c>
      <c r="E194" s="2336"/>
      <c r="F194" s="2336"/>
      <c r="G194" s="2336"/>
      <c r="H194" s="2336"/>
      <c r="I194" s="2336"/>
      <c r="J194" s="2336"/>
      <c r="K194" s="2336"/>
      <c r="L194" s="2336"/>
      <c r="M194" s="2336"/>
      <c r="N194" s="2336"/>
      <c r="O194" s="2631"/>
      <c r="P194" s="2631"/>
      <c r="Q194" s="2631"/>
      <c r="R194" s="2335" t="s">
        <v>525</v>
      </c>
      <c r="S194" s="2335"/>
      <c r="T194" s="2335"/>
      <c r="U194" s="2335" t="s">
        <v>525</v>
      </c>
      <c r="V194" s="2335"/>
      <c r="W194" s="2335"/>
      <c r="X194" s="2631"/>
      <c r="Y194" s="2631"/>
      <c r="Z194" s="2631"/>
      <c r="AA194" s="2631"/>
      <c r="AB194" s="2631"/>
      <c r="AC194" s="2631"/>
      <c r="AD194" s="33"/>
      <c r="AE194" s="33"/>
    </row>
    <row r="195" spans="1:33" ht="36" customHeight="1">
      <c r="A195" s="33"/>
      <c r="B195" s="33"/>
      <c r="C195" s="1343">
        <v>3</v>
      </c>
      <c r="D195" s="2336" t="s">
        <v>1460</v>
      </c>
      <c r="E195" s="2336"/>
      <c r="F195" s="2336"/>
      <c r="G195" s="2336"/>
      <c r="H195" s="2336"/>
      <c r="I195" s="2336"/>
      <c r="J195" s="2336"/>
      <c r="K195" s="2336"/>
      <c r="L195" s="2336"/>
      <c r="M195" s="2336"/>
      <c r="N195" s="2336"/>
      <c r="O195" s="2631"/>
      <c r="P195" s="2631"/>
      <c r="Q195" s="2631"/>
      <c r="R195" s="2335" t="s">
        <v>525</v>
      </c>
      <c r="S195" s="2335"/>
      <c r="T195" s="2335"/>
      <c r="U195" s="2335" t="s">
        <v>525</v>
      </c>
      <c r="V195" s="2335"/>
      <c r="W195" s="2335"/>
      <c r="X195" s="2631"/>
      <c r="Y195" s="2631"/>
      <c r="Z195" s="2631"/>
      <c r="AA195" s="2631"/>
      <c r="AB195" s="2631"/>
      <c r="AC195" s="2631"/>
      <c r="AD195" s="33"/>
      <c r="AE195" s="33"/>
    </row>
    <row r="196" spans="1:33" ht="36" customHeight="1">
      <c r="A196" s="33"/>
      <c r="B196" s="33"/>
      <c r="C196" s="1343">
        <v>4</v>
      </c>
      <c r="D196" s="2336" t="s">
        <v>1461</v>
      </c>
      <c r="E196" s="2336"/>
      <c r="F196" s="2336"/>
      <c r="G196" s="2336"/>
      <c r="H196" s="2336"/>
      <c r="I196" s="2336"/>
      <c r="J196" s="2336"/>
      <c r="K196" s="2336"/>
      <c r="L196" s="2336"/>
      <c r="M196" s="2336"/>
      <c r="N196" s="2336"/>
      <c r="O196" s="2631"/>
      <c r="P196" s="2631"/>
      <c r="Q196" s="2631"/>
      <c r="R196" s="2335" t="s">
        <v>525</v>
      </c>
      <c r="S196" s="2335"/>
      <c r="T196" s="2335"/>
      <c r="U196" s="2335" t="s">
        <v>525</v>
      </c>
      <c r="V196" s="2335"/>
      <c r="W196" s="2335"/>
      <c r="X196" s="2631"/>
      <c r="Y196" s="2631"/>
      <c r="Z196" s="2631"/>
      <c r="AA196" s="2631"/>
      <c r="AB196" s="2631"/>
      <c r="AC196" s="2631"/>
      <c r="AD196" s="33"/>
      <c r="AE196" s="33"/>
    </row>
    <row r="197" spans="1:33" ht="36" customHeight="1">
      <c r="A197" s="33"/>
      <c r="B197" s="33"/>
      <c r="C197" s="1343">
        <v>5</v>
      </c>
      <c r="D197" s="2336" t="s">
        <v>1462</v>
      </c>
      <c r="E197" s="2336"/>
      <c r="F197" s="2336"/>
      <c r="G197" s="2336"/>
      <c r="H197" s="2336"/>
      <c r="I197" s="2336"/>
      <c r="J197" s="2336"/>
      <c r="K197" s="2336"/>
      <c r="L197" s="2336"/>
      <c r="M197" s="2336"/>
      <c r="N197" s="2336"/>
      <c r="O197" s="2631"/>
      <c r="P197" s="2631"/>
      <c r="Q197" s="2631"/>
      <c r="R197" s="2335" t="s">
        <v>525</v>
      </c>
      <c r="S197" s="2335"/>
      <c r="T197" s="2335"/>
      <c r="U197" s="2335" t="s">
        <v>525</v>
      </c>
      <c r="V197" s="2335"/>
      <c r="W197" s="2335"/>
      <c r="X197" s="2631"/>
      <c r="Y197" s="2631"/>
      <c r="Z197" s="2631"/>
      <c r="AA197" s="2631"/>
      <c r="AB197" s="2631"/>
      <c r="AC197" s="2631"/>
      <c r="AD197" s="33"/>
      <c r="AE197" s="33"/>
    </row>
    <row r="198" spans="1:33" ht="21.75" customHeight="1">
      <c r="A198" s="33" t="s">
        <v>536</v>
      </c>
      <c r="B198" s="33"/>
      <c r="C198" s="1343">
        <v>6</v>
      </c>
      <c r="D198" s="2336" t="s">
        <v>1463</v>
      </c>
      <c r="E198" s="2336"/>
      <c r="F198" s="2336"/>
      <c r="G198" s="2336"/>
      <c r="H198" s="2336"/>
      <c r="I198" s="2336"/>
      <c r="J198" s="2336"/>
      <c r="K198" s="2336"/>
      <c r="L198" s="2336"/>
      <c r="M198" s="2336"/>
      <c r="N198" s="2336"/>
      <c r="O198" s="2631"/>
      <c r="P198" s="2631"/>
      <c r="Q198" s="2631"/>
      <c r="R198" s="2335" t="s">
        <v>525</v>
      </c>
      <c r="S198" s="2335"/>
      <c r="T198" s="2335"/>
      <c r="U198" s="2335" t="s">
        <v>525</v>
      </c>
      <c r="V198" s="2335"/>
      <c r="W198" s="2335"/>
      <c r="X198" s="2631"/>
      <c r="Y198" s="2631"/>
      <c r="Z198" s="2631"/>
      <c r="AA198" s="2631"/>
      <c r="AB198" s="2631"/>
      <c r="AC198" s="2631"/>
      <c r="AD198" s="33"/>
      <c r="AE198" s="33"/>
    </row>
    <row r="199" spans="1:33" ht="16.5" customHeight="1">
      <c r="A199" s="33"/>
      <c r="B199" s="33"/>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c r="AA199" s="29"/>
      <c r="AB199" s="29"/>
      <c r="AC199" s="29"/>
      <c r="AD199" s="33"/>
      <c r="AE199" s="33"/>
    </row>
    <row r="200" spans="1:33" ht="24" customHeight="1">
      <c r="A200" s="33" t="s">
        <v>1575</v>
      </c>
      <c r="B200" s="33"/>
      <c r="C200" s="2462" t="s">
        <v>160</v>
      </c>
      <c r="D200" s="2462" t="s">
        <v>1368</v>
      </c>
      <c r="E200" s="2463"/>
      <c r="F200" s="2463"/>
      <c r="G200" s="2463"/>
      <c r="H200" s="2463"/>
      <c r="I200" s="2463"/>
      <c r="J200" s="2463"/>
      <c r="K200" s="2463"/>
      <c r="L200" s="2463"/>
      <c r="M200" s="2463"/>
      <c r="N200" s="2464"/>
      <c r="O200" s="2322" t="s">
        <v>1369</v>
      </c>
      <c r="P200" s="2323"/>
      <c r="Q200" s="2324"/>
      <c r="R200" s="2468" t="s">
        <v>1370</v>
      </c>
      <c r="S200" s="2469"/>
      <c r="T200" s="2469"/>
      <c r="U200" s="2469"/>
      <c r="V200" s="2469"/>
      <c r="W200" s="2470"/>
      <c r="X200" s="2468" t="s">
        <v>1371</v>
      </c>
      <c r="Y200" s="2469"/>
      <c r="Z200" s="2469"/>
      <c r="AA200" s="2469"/>
      <c r="AB200" s="2469"/>
      <c r="AC200" s="2470"/>
      <c r="AD200" s="33"/>
      <c r="AE200" s="33" t="s">
        <v>1524</v>
      </c>
      <c r="AF200" s="33" t="s">
        <v>1550</v>
      </c>
      <c r="AG200" s="18" t="s">
        <v>1574</v>
      </c>
    </row>
    <row r="201" spans="1:33" ht="45" customHeight="1">
      <c r="A201" s="33"/>
      <c r="B201" s="33"/>
      <c r="C201" s="2465"/>
      <c r="D201" s="2465"/>
      <c r="E201" s="2466"/>
      <c r="F201" s="2466"/>
      <c r="G201" s="2466"/>
      <c r="H201" s="2466"/>
      <c r="I201" s="2466"/>
      <c r="J201" s="2466"/>
      <c r="K201" s="2466"/>
      <c r="L201" s="2466"/>
      <c r="M201" s="2466"/>
      <c r="N201" s="2467"/>
      <c r="O201" s="2328"/>
      <c r="P201" s="2329"/>
      <c r="Q201" s="2330"/>
      <c r="R201" s="2311" t="s">
        <v>537</v>
      </c>
      <c r="S201" s="2312"/>
      <c r="T201" s="2313"/>
      <c r="U201" s="2311" t="s">
        <v>1372</v>
      </c>
      <c r="V201" s="2312"/>
      <c r="W201" s="2313"/>
      <c r="X201" s="2311" t="s">
        <v>1373</v>
      </c>
      <c r="Y201" s="2312"/>
      <c r="Z201" s="2313"/>
      <c r="AA201" s="2311" t="s">
        <v>1508</v>
      </c>
      <c r="AB201" s="2312"/>
      <c r="AC201" s="2313"/>
      <c r="AD201" s="33"/>
      <c r="AE201" s="33"/>
    </row>
    <row r="202" spans="1:33" ht="16.5" customHeight="1">
      <c r="A202" s="33"/>
      <c r="B202" s="33"/>
      <c r="C202" s="1353" t="s">
        <v>91</v>
      </c>
      <c r="D202" s="2491" t="s">
        <v>1374</v>
      </c>
      <c r="E202" s="2491"/>
      <c r="F202" s="2491"/>
      <c r="G202" s="2491"/>
      <c r="H202" s="2491"/>
      <c r="I202" s="2491"/>
      <c r="J202" s="2491"/>
      <c r="K202" s="2491"/>
      <c r="L202" s="2491"/>
      <c r="M202" s="2491"/>
      <c r="N202" s="2491"/>
      <c r="O202" s="2541"/>
      <c r="P202" s="2541"/>
      <c r="Q202" s="2541"/>
      <c r="R202" s="2541"/>
      <c r="S202" s="2541"/>
      <c r="T202" s="2541"/>
      <c r="U202" s="2541"/>
      <c r="V202" s="2541"/>
      <c r="W202" s="2541"/>
      <c r="X202" s="2541"/>
      <c r="Y202" s="2541"/>
      <c r="Z202" s="2541"/>
      <c r="AA202" s="2541"/>
      <c r="AB202" s="2541"/>
      <c r="AC202" s="2541"/>
      <c r="AD202" s="33"/>
      <c r="AE202" s="33"/>
    </row>
    <row r="203" spans="1:33" ht="36" customHeight="1">
      <c r="A203" s="33"/>
      <c r="B203" s="33"/>
      <c r="C203" s="1343">
        <v>1</v>
      </c>
      <c r="D203" s="2336" t="s">
        <v>1423</v>
      </c>
      <c r="E203" s="2336"/>
      <c r="F203" s="2336"/>
      <c r="G203" s="2336"/>
      <c r="H203" s="2336"/>
      <c r="I203" s="2336"/>
      <c r="J203" s="2336"/>
      <c r="K203" s="2336"/>
      <c r="L203" s="2336"/>
      <c r="M203" s="2336"/>
      <c r="N203" s="2336"/>
      <c r="O203" s="2631"/>
      <c r="P203" s="2631"/>
      <c r="Q203" s="2631"/>
      <c r="R203" s="2335" t="s">
        <v>525</v>
      </c>
      <c r="S203" s="2335"/>
      <c r="T203" s="2335"/>
      <c r="U203" s="2335" t="s">
        <v>525</v>
      </c>
      <c r="V203" s="2335"/>
      <c r="W203" s="2335"/>
      <c r="X203" s="2631"/>
      <c r="Y203" s="2631"/>
      <c r="Z203" s="2631"/>
      <c r="AA203" s="2631"/>
      <c r="AB203" s="2631"/>
      <c r="AC203" s="2631"/>
      <c r="AD203" s="33"/>
      <c r="AE203" s="33"/>
    </row>
    <row r="204" spans="1:33" ht="16.5" customHeight="1">
      <c r="A204" s="33"/>
      <c r="B204" s="33"/>
      <c r="C204" s="1353" t="s">
        <v>92</v>
      </c>
      <c r="D204" s="2490" t="s">
        <v>1416</v>
      </c>
      <c r="E204" s="2490"/>
      <c r="F204" s="2490"/>
      <c r="G204" s="2490"/>
      <c r="H204" s="2490"/>
      <c r="I204" s="2490"/>
      <c r="J204" s="2490"/>
      <c r="K204" s="2490"/>
      <c r="L204" s="2490"/>
      <c r="M204" s="2490"/>
      <c r="N204" s="2490"/>
      <c r="O204" s="2631"/>
      <c r="P204" s="2631"/>
      <c r="Q204" s="2631"/>
      <c r="R204" s="2647"/>
      <c r="S204" s="2647"/>
      <c r="T204" s="2647"/>
      <c r="U204" s="2647"/>
      <c r="V204" s="2647"/>
      <c r="W204" s="2647"/>
      <c r="X204" s="2631"/>
      <c r="Y204" s="2631"/>
      <c r="Z204" s="2631"/>
      <c r="AA204" s="2631"/>
      <c r="AB204" s="2631"/>
      <c r="AC204" s="2631"/>
      <c r="AD204" s="33"/>
      <c r="AE204" s="33"/>
    </row>
    <row r="205" spans="1:33" ht="36" customHeight="1">
      <c r="A205" s="33"/>
      <c r="B205" s="33"/>
      <c r="C205" s="1343">
        <v>1</v>
      </c>
      <c r="D205" s="2336" t="s">
        <v>1418</v>
      </c>
      <c r="E205" s="2336"/>
      <c r="F205" s="2336"/>
      <c r="G205" s="2336"/>
      <c r="H205" s="2336"/>
      <c r="I205" s="2336"/>
      <c r="J205" s="2336"/>
      <c r="K205" s="2336"/>
      <c r="L205" s="2336"/>
      <c r="M205" s="2336"/>
      <c r="N205" s="2336"/>
      <c r="O205" s="2631"/>
      <c r="P205" s="2631"/>
      <c r="Q205" s="2631"/>
      <c r="R205" s="2335" t="s">
        <v>525</v>
      </c>
      <c r="S205" s="2335"/>
      <c r="T205" s="2335"/>
      <c r="U205" s="2335" t="s">
        <v>525</v>
      </c>
      <c r="V205" s="2335"/>
      <c r="W205" s="2335"/>
      <c r="X205" s="2631"/>
      <c r="Y205" s="2631"/>
      <c r="Z205" s="2631"/>
      <c r="AA205" s="2631"/>
      <c r="AB205" s="2631"/>
      <c r="AC205" s="2631"/>
      <c r="AD205" s="33"/>
      <c r="AE205" s="33"/>
    </row>
    <row r="206" spans="1:33" ht="21.75" customHeight="1">
      <c r="A206" s="33"/>
      <c r="B206" s="33"/>
      <c r="C206" s="1343">
        <v>2</v>
      </c>
      <c r="D206" s="2336" t="s">
        <v>1464</v>
      </c>
      <c r="E206" s="2336"/>
      <c r="F206" s="2336"/>
      <c r="G206" s="2336"/>
      <c r="H206" s="2336"/>
      <c r="I206" s="2336"/>
      <c r="J206" s="2336"/>
      <c r="K206" s="2336"/>
      <c r="L206" s="2336"/>
      <c r="M206" s="2336"/>
      <c r="N206" s="2336"/>
      <c r="O206" s="2631"/>
      <c r="P206" s="2631"/>
      <c r="Q206" s="2631"/>
      <c r="R206" s="2335" t="s">
        <v>525</v>
      </c>
      <c r="S206" s="2335"/>
      <c r="T206" s="2335"/>
      <c r="U206" s="2335" t="s">
        <v>525</v>
      </c>
      <c r="V206" s="2335"/>
      <c r="W206" s="2335"/>
      <c r="X206" s="2631"/>
      <c r="Y206" s="2631"/>
      <c r="Z206" s="2631"/>
      <c r="AA206" s="2631"/>
      <c r="AB206" s="2631"/>
      <c r="AC206" s="2631"/>
      <c r="AD206" s="33"/>
      <c r="AE206" s="33"/>
    </row>
    <row r="207" spans="1:33" ht="21.75" customHeight="1">
      <c r="A207" s="33"/>
      <c r="B207" s="33"/>
      <c r="C207" s="1343">
        <v>3</v>
      </c>
      <c r="D207" s="2336" t="s">
        <v>1465</v>
      </c>
      <c r="E207" s="2336"/>
      <c r="F207" s="2336"/>
      <c r="G207" s="2336"/>
      <c r="H207" s="2336"/>
      <c r="I207" s="2336"/>
      <c r="J207" s="2336"/>
      <c r="K207" s="2336"/>
      <c r="L207" s="2336"/>
      <c r="M207" s="2336"/>
      <c r="N207" s="2336"/>
      <c r="O207" s="2631"/>
      <c r="P207" s="2631"/>
      <c r="Q207" s="2631"/>
      <c r="R207" s="2335" t="s">
        <v>525</v>
      </c>
      <c r="S207" s="2335"/>
      <c r="T207" s="2335"/>
      <c r="U207" s="2335" t="s">
        <v>525</v>
      </c>
      <c r="V207" s="2335"/>
      <c r="W207" s="2335"/>
      <c r="X207" s="2631"/>
      <c r="Y207" s="2631"/>
      <c r="Z207" s="2631"/>
      <c r="AA207" s="2631"/>
      <c r="AB207" s="2631"/>
      <c r="AC207" s="2631"/>
      <c r="AD207" s="33"/>
      <c r="AE207" s="33"/>
    </row>
    <row r="208" spans="1:33" ht="21.75" customHeight="1">
      <c r="A208" s="33"/>
      <c r="B208" s="33"/>
      <c r="C208" s="1343">
        <v>4</v>
      </c>
      <c r="D208" s="2336" t="s">
        <v>1466</v>
      </c>
      <c r="E208" s="2336"/>
      <c r="F208" s="2336"/>
      <c r="G208" s="2336"/>
      <c r="H208" s="2336"/>
      <c r="I208" s="2336"/>
      <c r="J208" s="2336"/>
      <c r="K208" s="2336"/>
      <c r="L208" s="2336"/>
      <c r="M208" s="2336"/>
      <c r="N208" s="2336"/>
      <c r="O208" s="2631"/>
      <c r="P208" s="2631"/>
      <c r="Q208" s="2631"/>
      <c r="R208" s="2335" t="s">
        <v>525</v>
      </c>
      <c r="S208" s="2335"/>
      <c r="T208" s="2335"/>
      <c r="U208" s="2335" t="s">
        <v>525</v>
      </c>
      <c r="V208" s="2335"/>
      <c r="W208" s="2335"/>
      <c r="X208" s="2631"/>
      <c r="Y208" s="2631"/>
      <c r="Z208" s="2631"/>
      <c r="AA208" s="2631"/>
      <c r="AB208" s="2631"/>
      <c r="AC208" s="2631"/>
      <c r="AD208" s="33"/>
      <c r="AE208" s="33"/>
    </row>
    <row r="209" spans="1:33" ht="21.75" customHeight="1">
      <c r="A209" s="33"/>
      <c r="B209" s="33"/>
      <c r="C209" s="1343">
        <v>5</v>
      </c>
      <c r="D209" s="2336" t="s">
        <v>1467</v>
      </c>
      <c r="E209" s="2336"/>
      <c r="F209" s="2336"/>
      <c r="G209" s="2336"/>
      <c r="H209" s="2336"/>
      <c r="I209" s="2336"/>
      <c r="J209" s="2336"/>
      <c r="K209" s="2336"/>
      <c r="L209" s="2336"/>
      <c r="M209" s="2336"/>
      <c r="N209" s="2336"/>
      <c r="O209" s="2631"/>
      <c r="P209" s="2631"/>
      <c r="Q209" s="2631"/>
      <c r="R209" s="2335" t="s">
        <v>525</v>
      </c>
      <c r="S209" s="2335"/>
      <c r="T209" s="2335"/>
      <c r="U209" s="2335" t="s">
        <v>525</v>
      </c>
      <c r="V209" s="2335"/>
      <c r="W209" s="2335"/>
      <c r="X209" s="2631"/>
      <c r="Y209" s="2631"/>
      <c r="Z209" s="2631"/>
      <c r="AA209" s="2631"/>
      <c r="AB209" s="2631"/>
      <c r="AC209" s="2631"/>
      <c r="AD209" s="33"/>
      <c r="AE209" s="33"/>
    </row>
    <row r="210" spans="1:33" ht="21.75" customHeight="1">
      <c r="A210" s="33" t="s">
        <v>536</v>
      </c>
      <c r="B210" s="33"/>
      <c r="C210" s="1343">
        <v>6</v>
      </c>
      <c r="D210" s="2336" t="s">
        <v>1468</v>
      </c>
      <c r="E210" s="2336"/>
      <c r="F210" s="2336"/>
      <c r="G210" s="2336"/>
      <c r="H210" s="2336"/>
      <c r="I210" s="2336"/>
      <c r="J210" s="2336"/>
      <c r="K210" s="2336"/>
      <c r="L210" s="2336"/>
      <c r="M210" s="2336"/>
      <c r="N210" s="2336"/>
      <c r="O210" s="2631"/>
      <c r="P210" s="2631"/>
      <c r="Q210" s="2631"/>
      <c r="R210" s="2335" t="s">
        <v>525</v>
      </c>
      <c r="S210" s="2335"/>
      <c r="T210" s="2335"/>
      <c r="U210" s="2335" t="s">
        <v>525</v>
      </c>
      <c r="V210" s="2335"/>
      <c r="W210" s="2335"/>
      <c r="X210" s="2631"/>
      <c r="Y210" s="2631"/>
      <c r="Z210" s="2631"/>
      <c r="AA210" s="2631"/>
      <c r="AB210" s="2631"/>
      <c r="AC210" s="2631"/>
      <c r="AD210" s="33"/>
      <c r="AE210" s="33"/>
    </row>
    <row r="211" spans="1:33" ht="16.5" customHeight="1">
      <c r="A211" s="33"/>
      <c r="B211" s="33"/>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c r="AA211" s="29"/>
      <c r="AB211" s="29"/>
      <c r="AC211" s="29"/>
      <c r="AD211" s="33"/>
      <c r="AE211" s="33"/>
    </row>
    <row r="212" spans="1:33" ht="24" customHeight="1">
      <c r="A212" s="33" t="s">
        <v>1576</v>
      </c>
      <c r="B212" s="33"/>
      <c r="C212" s="2462" t="s">
        <v>160</v>
      </c>
      <c r="D212" s="2462" t="s">
        <v>1368</v>
      </c>
      <c r="E212" s="2463"/>
      <c r="F212" s="2463"/>
      <c r="G212" s="2463"/>
      <c r="H212" s="2463"/>
      <c r="I212" s="2463"/>
      <c r="J212" s="2463"/>
      <c r="K212" s="2463"/>
      <c r="L212" s="2463"/>
      <c r="M212" s="2463"/>
      <c r="N212" s="2464"/>
      <c r="O212" s="2322" t="s">
        <v>1369</v>
      </c>
      <c r="P212" s="2323"/>
      <c r="Q212" s="2324"/>
      <c r="R212" s="2468" t="s">
        <v>1370</v>
      </c>
      <c r="S212" s="2469"/>
      <c r="T212" s="2469"/>
      <c r="U212" s="2469"/>
      <c r="V212" s="2469"/>
      <c r="W212" s="2470"/>
      <c r="X212" s="2468" t="s">
        <v>1371</v>
      </c>
      <c r="Y212" s="2469"/>
      <c r="Z212" s="2469"/>
      <c r="AA212" s="2469"/>
      <c r="AB212" s="2469"/>
      <c r="AC212" s="2470"/>
      <c r="AD212" s="33"/>
      <c r="AE212" s="33" t="s">
        <v>1525</v>
      </c>
      <c r="AF212" s="33" t="s">
        <v>1550</v>
      </c>
      <c r="AG212" s="18" t="s">
        <v>1577</v>
      </c>
    </row>
    <row r="213" spans="1:33" ht="45" customHeight="1">
      <c r="A213" s="33"/>
      <c r="B213" s="33"/>
      <c r="C213" s="2465"/>
      <c r="D213" s="2465"/>
      <c r="E213" s="2466"/>
      <c r="F213" s="2466"/>
      <c r="G213" s="2466"/>
      <c r="H213" s="2466"/>
      <c r="I213" s="2466"/>
      <c r="J213" s="2466"/>
      <c r="K213" s="2466"/>
      <c r="L213" s="2466"/>
      <c r="M213" s="2466"/>
      <c r="N213" s="2467"/>
      <c r="O213" s="2328"/>
      <c r="P213" s="2329"/>
      <c r="Q213" s="2330"/>
      <c r="R213" s="2311" t="s">
        <v>537</v>
      </c>
      <c r="S213" s="2312"/>
      <c r="T213" s="2313"/>
      <c r="U213" s="2311" t="s">
        <v>1372</v>
      </c>
      <c r="V213" s="2312"/>
      <c r="W213" s="2313"/>
      <c r="X213" s="2311" t="s">
        <v>1373</v>
      </c>
      <c r="Y213" s="2312"/>
      <c r="Z213" s="2313"/>
      <c r="AA213" s="2311" t="s">
        <v>1508</v>
      </c>
      <c r="AB213" s="2312"/>
      <c r="AC213" s="2313"/>
      <c r="AD213" s="33"/>
      <c r="AE213" s="33"/>
    </row>
    <row r="214" spans="1:33" ht="16.5" customHeight="1">
      <c r="A214" s="33"/>
      <c r="B214" s="33"/>
      <c r="C214" s="1353" t="s">
        <v>91</v>
      </c>
      <c r="D214" s="2491" t="s">
        <v>1374</v>
      </c>
      <c r="E214" s="2491"/>
      <c r="F214" s="2491"/>
      <c r="G214" s="2491"/>
      <c r="H214" s="2491"/>
      <c r="I214" s="2491"/>
      <c r="J214" s="2491"/>
      <c r="K214" s="2491"/>
      <c r="L214" s="2491"/>
      <c r="M214" s="2491"/>
      <c r="N214" s="2491"/>
      <c r="O214" s="2541"/>
      <c r="P214" s="2541"/>
      <c r="Q214" s="2541"/>
      <c r="R214" s="2541"/>
      <c r="S214" s="2541"/>
      <c r="T214" s="2541"/>
      <c r="U214" s="2541"/>
      <c r="V214" s="2541"/>
      <c r="W214" s="2541"/>
      <c r="X214" s="2541"/>
      <c r="Y214" s="2541"/>
      <c r="Z214" s="2541"/>
      <c r="AA214" s="2541"/>
      <c r="AB214" s="2541"/>
      <c r="AC214" s="2541"/>
      <c r="AD214" s="33"/>
      <c r="AE214" s="33"/>
    </row>
    <row r="215" spans="1:33" ht="21.75" customHeight="1">
      <c r="A215" s="33"/>
      <c r="B215" s="33"/>
      <c r="C215" s="1343">
        <v>1</v>
      </c>
      <c r="D215" s="2336" t="s">
        <v>1407</v>
      </c>
      <c r="E215" s="2336"/>
      <c r="F215" s="2336"/>
      <c r="G215" s="2336"/>
      <c r="H215" s="2336"/>
      <c r="I215" s="2336"/>
      <c r="J215" s="2336"/>
      <c r="K215" s="2336"/>
      <c r="L215" s="2336"/>
      <c r="M215" s="2336"/>
      <c r="N215" s="2336"/>
      <c r="O215" s="2631"/>
      <c r="P215" s="2631"/>
      <c r="Q215" s="2631"/>
      <c r="R215" s="2335" t="s">
        <v>525</v>
      </c>
      <c r="S215" s="2335"/>
      <c r="T215" s="2335"/>
      <c r="U215" s="2335" t="s">
        <v>525</v>
      </c>
      <c r="V215" s="2335"/>
      <c r="W215" s="2335"/>
      <c r="X215" s="2631"/>
      <c r="Y215" s="2631"/>
      <c r="Z215" s="2631"/>
      <c r="AA215" s="2631"/>
      <c r="AB215" s="2631"/>
      <c r="AC215" s="2631"/>
      <c r="AD215" s="33"/>
      <c r="AE215" s="33"/>
    </row>
    <row r="216" spans="1:33" ht="16.5" customHeight="1">
      <c r="A216" s="33"/>
      <c r="B216" s="33"/>
      <c r="C216" s="1353" t="s">
        <v>92</v>
      </c>
      <c r="D216" s="2490" t="s">
        <v>1416</v>
      </c>
      <c r="E216" s="2490"/>
      <c r="F216" s="2490"/>
      <c r="G216" s="2490"/>
      <c r="H216" s="2490"/>
      <c r="I216" s="2490"/>
      <c r="J216" s="2490"/>
      <c r="K216" s="2490"/>
      <c r="L216" s="2490"/>
      <c r="M216" s="2490"/>
      <c r="N216" s="2490"/>
      <c r="O216" s="2631"/>
      <c r="P216" s="2631"/>
      <c r="Q216" s="2631"/>
      <c r="R216" s="2647"/>
      <c r="S216" s="2647"/>
      <c r="T216" s="2647"/>
      <c r="U216" s="2647"/>
      <c r="V216" s="2647"/>
      <c r="W216" s="2647"/>
      <c r="X216" s="2631"/>
      <c r="Y216" s="2631"/>
      <c r="Z216" s="2631"/>
      <c r="AA216" s="2631"/>
      <c r="AB216" s="2631"/>
      <c r="AC216" s="2631"/>
      <c r="AD216" s="33"/>
      <c r="AE216" s="33"/>
    </row>
    <row r="217" spans="1:33" ht="36" customHeight="1">
      <c r="A217" s="33"/>
      <c r="B217" s="33"/>
      <c r="C217" s="1343">
        <v>1</v>
      </c>
      <c r="D217" s="2336" t="s">
        <v>1469</v>
      </c>
      <c r="E217" s="2336"/>
      <c r="F217" s="2336"/>
      <c r="G217" s="2336"/>
      <c r="H217" s="2336"/>
      <c r="I217" s="2336"/>
      <c r="J217" s="2336"/>
      <c r="K217" s="2336"/>
      <c r="L217" s="2336"/>
      <c r="M217" s="2336"/>
      <c r="N217" s="2336"/>
      <c r="O217" s="2631"/>
      <c r="P217" s="2631"/>
      <c r="Q217" s="2631"/>
      <c r="R217" s="2335" t="s">
        <v>525</v>
      </c>
      <c r="S217" s="2335"/>
      <c r="T217" s="2335"/>
      <c r="U217" s="2335" t="s">
        <v>525</v>
      </c>
      <c r="V217" s="2335"/>
      <c r="W217" s="2335"/>
      <c r="X217" s="2631"/>
      <c r="Y217" s="2631"/>
      <c r="Z217" s="2631"/>
      <c r="AA217" s="2631"/>
      <c r="AB217" s="2631"/>
      <c r="AC217" s="2631"/>
      <c r="AD217" s="33"/>
      <c r="AE217" s="33"/>
    </row>
    <row r="218" spans="1:33" ht="21.75" customHeight="1">
      <c r="A218" s="33"/>
      <c r="B218" s="33"/>
      <c r="C218" s="1343">
        <v>2</v>
      </c>
      <c r="D218" s="2336" t="s">
        <v>1470</v>
      </c>
      <c r="E218" s="2336"/>
      <c r="F218" s="2336"/>
      <c r="G218" s="2336"/>
      <c r="H218" s="2336"/>
      <c r="I218" s="2336"/>
      <c r="J218" s="2336"/>
      <c r="K218" s="2336"/>
      <c r="L218" s="2336"/>
      <c r="M218" s="2336"/>
      <c r="N218" s="2336"/>
      <c r="O218" s="2631"/>
      <c r="P218" s="2631"/>
      <c r="Q218" s="2631"/>
      <c r="R218" s="2335" t="s">
        <v>525</v>
      </c>
      <c r="S218" s="2335"/>
      <c r="T218" s="2335"/>
      <c r="U218" s="2335" t="s">
        <v>525</v>
      </c>
      <c r="V218" s="2335"/>
      <c r="W218" s="2335"/>
      <c r="X218" s="2631"/>
      <c r="Y218" s="2631"/>
      <c r="Z218" s="2631"/>
      <c r="AA218" s="2631"/>
      <c r="AB218" s="2631"/>
      <c r="AC218" s="2631"/>
      <c r="AD218" s="33"/>
      <c r="AE218" s="33"/>
    </row>
    <row r="219" spans="1:33" ht="36" customHeight="1">
      <c r="A219" s="33"/>
      <c r="B219" s="33"/>
      <c r="C219" s="1343">
        <v>3</v>
      </c>
      <c r="D219" s="2336" t="s">
        <v>1471</v>
      </c>
      <c r="E219" s="2336"/>
      <c r="F219" s="2336"/>
      <c r="G219" s="2336"/>
      <c r="H219" s="2336"/>
      <c r="I219" s="2336"/>
      <c r="J219" s="2336"/>
      <c r="K219" s="2336"/>
      <c r="L219" s="2336"/>
      <c r="M219" s="2336"/>
      <c r="N219" s="2336"/>
      <c r="O219" s="2631"/>
      <c r="P219" s="2631"/>
      <c r="Q219" s="2631"/>
      <c r="R219" s="2335" t="s">
        <v>525</v>
      </c>
      <c r="S219" s="2335"/>
      <c r="T219" s="2335"/>
      <c r="U219" s="2335" t="s">
        <v>525</v>
      </c>
      <c r="V219" s="2335"/>
      <c r="W219" s="2335"/>
      <c r="X219" s="2631"/>
      <c r="Y219" s="2631"/>
      <c r="Z219" s="2631"/>
      <c r="AA219" s="2631"/>
      <c r="AB219" s="2631"/>
      <c r="AC219" s="2631"/>
      <c r="AD219" s="33"/>
      <c r="AE219" s="33"/>
    </row>
    <row r="220" spans="1:33" ht="21.75" customHeight="1">
      <c r="A220" s="33"/>
      <c r="B220" s="33"/>
      <c r="C220" s="1343">
        <v>4</v>
      </c>
      <c r="D220" s="2336" t="s">
        <v>1466</v>
      </c>
      <c r="E220" s="2336"/>
      <c r="F220" s="2336"/>
      <c r="G220" s="2336"/>
      <c r="H220" s="2336"/>
      <c r="I220" s="2336"/>
      <c r="J220" s="2336"/>
      <c r="K220" s="2336"/>
      <c r="L220" s="2336"/>
      <c r="M220" s="2336"/>
      <c r="N220" s="2336"/>
      <c r="O220" s="2631"/>
      <c r="P220" s="2631"/>
      <c r="Q220" s="2631"/>
      <c r="R220" s="2335" t="s">
        <v>525</v>
      </c>
      <c r="S220" s="2335"/>
      <c r="T220" s="2335"/>
      <c r="U220" s="2335" t="s">
        <v>525</v>
      </c>
      <c r="V220" s="2335"/>
      <c r="W220" s="2335"/>
      <c r="X220" s="2631"/>
      <c r="Y220" s="2631"/>
      <c r="Z220" s="2631"/>
      <c r="AA220" s="2631"/>
      <c r="AB220" s="2631"/>
      <c r="AC220" s="2631"/>
      <c r="AD220" s="33"/>
      <c r="AE220" s="33"/>
    </row>
    <row r="221" spans="1:33" ht="21.75" customHeight="1">
      <c r="A221" s="33"/>
      <c r="B221" s="33"/>
      <c r="C221" s="1343">
        <v>5</v>
      </c>
      <c r="D221" s="2336" t="s">
        <v>1433</v>
      </c>
      <c r="E221" s="2336"/>
      <c r="F221" s="2336"/>
      <c r="G221" s="2336"/>
      <c r="H221" s="2336"/>
      <c r="I221" s="2336"/>
      <c r="J221" s="2336"/>
      <c r="K221" s="2336"/>
      <c r="L221" s="2336"/>
      <c r="M221" s="2336"/>
      <c r="N221" s="2336"/>
      <c r="O221" s="2631"/>
      <c r="P221" s="2631"/>
      <c r="Q221" s="2631"/>
      <c r="R221" s="2335" t="s">
        <v>525</v>
      </c>
      <c r="S221" s="2335"/>
      <c r="T221" s="2335"/>
      <c r="U221" s="2335" t="s">
        <v>525</v>
      </c>
      <c r="V221" s="2335"/>
      <c r="W221" s="2335"/>
      <c r="X221" s="2631"/>
      <c r="Y221" s="2631"/>
      <c r="Z221" s="2631"/>
      <c r="AA221" s="2631"/>
      <c r="AB221" s="2631"/>
      <c r="AC221" s="2631"/>
      <c r="AD221" s="33"/>
      <c r="AE221" s="33"/>
    </row>
    <row r="222" spans="1:33" ht="21.75" customHeight="1">
      <c r="A222" s="33"/>
      <c r="B222" s="33"/>
      <c r="C222" s="1343">
        <v>6</v>
      </c>
      <c r="D222" s="2336" t="s">
        <v>1472</v>
      </c>
      <c r="E222" s="2336"/>
      <c r="F222" s="2336"/>
      <c r="G222" s="2336"/>
      <c r="H222" s="2336"/>
      <c r="I222" s="2336"/>
      <c r="J222" s="2336"/>
      <c r="K222" s="2336"/>
      <c r="L222" s="2336"/>
      <c r="M222" s="2336"/>
      <c r="N222" s="2336"/>
      <c r="O222" s="2631"/>
      <c r="P222" s="2631"/>
      <c r="Q222" s="2631"/>
      <c r="R222" s="2335" t="s">
        <v>525</v>
      </c>
      <c r="S222" s="2335"/>
      <c r="T222" s="2335"/>
      <c r="U222" s="2335" t="s">
        <v>525</v>
      </c>
      <c r="V222" s="2335"/>
      <c r="W222" s="2335"/>
      <c r="X222" s="2631"/>
      <c r="Y222" s="2631"/>
      <c r="Z222" s="2631"/>
      <c r="AA222" s="2631"/>
      <c r="AB222" s="2631"/>
      <c r="AC222" s="2631"/>
      <c r="AD222" s="33"/>
      <c r="AE222" s="33"/>
    </row>
    <row r="223" spans="1:33" ht="21.75" customHeight="1">
      <c r="A223" s="33"/>
      <c r="B223" s="33"/>
      <c r="C223" s="1343">
        <v>7</v>
      </c>
      <c r="D223" s="2336" t="s">
        <v>1473</v>
      </c>
      <c r="E223" s="2336"/>
      <c r="F223" s="2336"/>
      <c r="G223" s="2336"/>
      <c r="H223" s="2336"/>
      <c r="I223" s="2336"/>
      <c r="J223" s="2336"/>
      <c r="K223" s="2336"/>
      <c r="L223" s="2336"/>
      <c r="M223" s="2336"/>
      <c r="N223" s="2336"/>
      <c r="O223" s="2631"/>
      <c r="P223" s="2631"/>
      <c r="Q223" s="2631"/>
      <c r="R223" s="2335" t="s">
        <v>525</v>
      </c>
      <c r="S223" s="2335"/>
      <c r="T223" s="2335"/>
      <c r="U223" s="2335" t="s">
        <v>525</v>
      </c>
      <c r="V223" s="2335"/>
      <c r="W223" s="2335"/>
      <c r="X223" s="2631"/>
      <c r="Y223" s="2631"/>
      <c r="Z223" s="2631"/>
      <c r="AA223" s="2631"/>
      <c r="AB223" s="2631"/>
      <c r="AC223" s="2631"/>
      <c r="AD223" s="33"/>
      <c r="AE223" s="33"/>
    </row>
    <row r="224" spans="1:33" ht="21.75" customHeight="1">
      <c r="A224" s="33" t="s">
        <v>536</v>
      </c>
      <c r="B224" s="33"/>
      <c r="C224" s="1343">
        <v>8</v>
      </c>
      <c r="D224" s="2336" t="s">
        <v>1474</v>
      </c>
      <c r="E224" s="2336"/>
      <c r="F224" s="2336"/>
      <c r="G224" s="2336"/>
      <c r="H224" s="2336"/>
      <c r="I224" s="2336"/>
      <c r="J224" s="2336"/>
      <c r="K224" s="2336"/>
      <c r="L224" s="2336"/>
      <c r="M224" s="2336"/>
      <c r="N224" s="2336"/>
      <c r="O224" s="2631"/>
      <c r="P224" s="2631"/>
      <c r="Q224" s="2631"/>
      <c r="R224" s="2335" t="s">
        <v>525</v>
      </c>
      <c r="S224" s="2335"/>
      <c r="T224" s="2335"/>
      <c r="U224" s="2335" t="s">
        <v>525</v>
      </c>
      <c r="V224" s="2335"/>
      <c r="W224" s="2335"/>
      <c r="X224" s="2631"/>
      <c r="Y224" s="2631"/>
      <c r="Z224" s="2631"/>
      <c r="AA224" s="2631"/>
      <c r="AB224" s="2631"/>
      <c r="AC224" s="2631"/>
      <c r="AD224" s="33"/>
      <c r="AE224" s="33"/>
    </row>
    <row r="225" spans="1:33" ht="16.5" customHeight="1">
      <c r="A225" s="29"/>
      <c r="B225" s="33"/>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c r="AA225" s="29"/>
      <c r="AB225" s="29"/>
      <c r="AC225" s="29"/>
      <c r="AD225" s="33"/>
      <c r="AE225" s="33"/>
    </row>
    <row r="226" spans="1:33" ht="24" customHeight="1">
      <c r="A226" s="33" t="s">
        <v>1578</v>
      </c>
      <c r="B226" s="33"/>
      <c r="C226" s="2462" t="s">
        <v>160</v>
      </c>
      <c r="D226" s="2462" t="s">
        <v>1368</v>
      </c>
      <c r="E226" s="2463"/>
      <c r="F226" s="2463"/>
      <c r="G226" s="2463"/>
      <c r="H226" s="2463"/>
      <c r="I226" s="2463"/>
      <c r="J226" s="2463"/>
      <c r="K226" s="2463"/>
      <c r="L226" s="2463"/>
      <c r="M226" s="2463"/>
      <c r="N226" s="2464"/>
      <c r="O226" s="2322" t="s">
        <v>1369</v>
      </c>
      <c r="P226" s="2323"/>
      <c r="Q226" s="2324"/>
      <c r="R226" s="2468" t="s">
        <v>1370</v>
      </c>
      <c r="S226" s="2469"/>
      <c r="T226" s="2469"/>
      <c r="U226" s="2469"/>
      <c r="V226" s="2469"/>
      <c r="W226" s="2470"/>
      <c r="X226" s="2468" t="s">
        <v>1371</v>
      </c>
      <c r="Y226" s="2469"/>
      <c r="Z226" s="2469"/>
      <c r="AA226" s="2469"/>
      <c r="AB226" s="2469"/>
      <c r="AC226" s="2470"/>
      <c r="AD226" s="33"/>
      <c r="AE226" s="33" t="s">
        <v>1526</v>
      </c>
      <c r="AF226" s="33" t="s">
        <v>1550</v>
      </c>
      <c r="AG226" s="18" t="s">
        <v>1579</v>
      </c>
    </row>
    <row r="227" spans="1:33" ht="45" customHeight="1">
      <c r="A227" s="33"/>
      <c r="B227" s="33"/>
      <c r="C227" s="2465"/>
      <c r="D227" s="2465"/>
      <c r="E227" s="2466"/>
      <c r="F227" s="2466"/>
      <c r="G227" s="2466"/>
      <c r="H227" s="2466"/>
      <c r="I227" s="2466"/>
      <c r="J227" s="2466"/>
      <c r="K227" s="2466"/>
      <c r="L227" s="2466"/>
      <c r="M227" s="2466"/>
      <c r="N227" s="2467"/>
      <c r="O227" s="2328"/>
      <c r="P227" s="2329"/>
      <c r="Q227" s="2330"/>
      <c r="R227" s="2311" t="s">
        <v>537</v>
      </c>
      <c r="S227" s="2312"/>
      <c r="T227" s="2313"/>
      <c r="U227" s="2311" t="s">
        <v>1372</v>
      </c>
      <c r="V227" s="2312"/>
      <c r="W227" s="2313"/>
      <c r="X227" s="2311" t="s">
        <v>1373</v>
      </c>
      <c r="Y227" s="2312"/>
      <c r="Z227" s="2313"/>
      <c r="AA227" s="2311" t="s">
        <v>1508</v>
      </c>
      <c r="AB227" s="2312"/>
      <c r="AC227" s="2313"/>
      <c r="AD227" s="33"/>
      <c r="AE227" s="33"/>
    </row>
    <row r="228" spans="1:33" ht="16.5" customHeight="1">
      <c r="A228" s="33"/>
      <c r="B228" s="33"/>
      <c r="C228" s="1353" t="s">
        <v>91</v>
      </c>
      <c r="D228" s="2491" t="s">
        <v>1374</v>
      </c>
      <c r="E228" s="2491"/>
      <c r="F228" s="2491"/>
      <c r="G228" s="2491"/>
      <c r="H228" s="2491"/>
      <c r="I228" s="2491"/>
      <c r="J228" s="2491"/>
      <c r="K228" s="2491"/>
      <c r="L228" s="2491"/>
      <c r="M228" s="2491"/>
      <c r="N228" s="2491"/>
      <c r="O228" s="2541"/>
      <c r="P228" s="2541"/>
      <c r="Q228" s="2541"/>
      <c r="R228" s="2541"/>
      <c r="S228" s="2541"/>
      <c r="T228" s="2541"/>
      <c r="U228" s="2541"/>
      <c r="V228" s="2541"/>
      <c r="W228" s="2541"/>
      <c r="X228" s="2541"/>
      <c r="Y228" s="2541"/>
      <c r="Z228" s="2541"/>
      <c r="AA228" s="2541"/>
      <c r="AB228" s="2541"/>
      <c r="AC228" s="2541"/>
      <c r="AD228" s="33"/>
      <c r="AE228" s="33"/>
    </row>
    <row r="229" spans="1:33" ht="36" customHeight="1">
      <c r="A229" s="33"/>
      <c r="B229" s="33"/>
      <c r="C229" s="1343">
        <v>1</v>
      </c>
      <c r="D229" s="2336" t="s">
        <v>1475</v>
      </c>
      <c r="E229" s="2336"/>
      <c r="F229" s="2336"/>
      <c r="G229" s="2336"/>
      <c r="H229" s="2336"/>
      <c r="I229" s="2336"/>
      <c r="J229" s="2336"/>
      <c r="K229" s="2336"/>
      <c r="L229" s="2336"/>
      <c r="M229" s="2336"/>
      <c r="N229" s="2336"/>
      <c r="O229" s="2631"/>
      <c r="P229" s="2631"/>
      <c r="Q229" s="2631"/>
      <c r="R229" s="2335" t="s">
        <v>525</v>
      </c>
      <c r="S229" s="2335"/>
      <c r="T229" s="2335"/>
      <c r="U229" s="2335" t="s">
        <v>525</v>
      </c>
      <c r="V229" s="2335"/>
      <c r="W229" s="2335"/>
      <c r="X229" s="2631"/>
      <c r="Y229" s="2631"/>
      <c r="Z229" s="2631"/>
      <c r="AA229" s="2631"/>
      <c r="AB229" s="2631"/>
      <c r="AC229" s="2631"/>
      <c r="AD229" s="33"/>
      <c r="AE229" s="33"/>
    </row>
    <row r="230" spans="1:33" ht="16.5" customHeight="1">
      <c r="A230" s="33"/>
      <c r="B230" s="33"/>
      <c r="C230" s="1353" t="s">
        <v>92</v>
      </c>
      <c r="D230" s="2490" t="s">
        <v>1376</v>
      </c>
      <c r="E230" s="2490"/>
      <c r="F230" s="2490"/>
      <c r="G230" s="2490"/>
      <c r="H230" s="2490"/>
      <c r="I230" s="2490"/>
      <c r="J230" s="2490"/>
      <c r="K230" s="2490"/>
      <c r="L230" s="2490"/>
      <c r="M230" s="2490"/>
      <c r="N230" s="2490"/>
      <c r="O230" s="2631"/>
      <c r="P230" s="2631"/>
      <c r="Q230" s="2631"/>
      <c r="R230" s="2646"/>
      <c r="S230" s="2646"/>
      <c r="T230" s="2646"/>
      <c r="U230" s="2646"/>
      <c r="V230" s="2646"/>
      <c r="W230" s="2646"/>
      <c r="X230" s="2631"/>
      <c r="Y230" s="2631"/>
      <c r="Z230" s="2631"/>
      <c r="AA230" s="2631"/>
      <c r="AB230" s="2631"/>
      <c r="AC230" s="2631"/>
      <c r="AD230" s="33"/>
      <c r="AE230" s="33"/>
    </row>
    <row r="231" spans="1:33" ht="36" customHeight="1">
      <c r="A231" s="33"/>
      <c r="B231" s="33"/>
      <c r="C231" s="1343">
        <v>1</v>
      </c>
      <c r="D231" s="2336" t="s">
        <v>1418</v>
      </c>
      <c r="E231" s="2336"/>
      <c r="F231" s="2336"/>
      <c r="G231" s="2336"/>
      <c r="H231" s="2336"/>
      <c r="I231" s="2336"/>
      <c r="J231" s="2336"/>
      <c r="K231" s="2336"/>
      <c r="L231" s="2336"/>
      <c r="M231" s="2336"/>
      <c r="N231" s="2336"/>
      <c r="O231" s="2631"/>
      <c r="P231" s="2631"/>
      <c r="Q231" s="2631"/>
      <c r="R231" s="2335" t="s">
        <v>525</v>
      </c>
      <c r="S231" s="2335"/>
      <c r="T231" s="2335"/>
      <c r="U231" s="2335" t="s">
        <v>525</v>
      </c>
      <c r="V231" s="2335"/>
      <c r="W231" s="2335"/>
      <c r="X231" s="2631"/>
      <c r="Y231" s="2631"/>
      <c r="Z231" s="2631"/>
      <c r="AA231" s="2631"/>
      <c r="AB231" s="2631"/>
      <c r="AC231" s="2631"/>
      <c r="AD231" s="33"/>
      <c r="AE231" s="33"/>
    </row>
    <row r="232" spans="1:33" ht="36" customHeight="1">
      <c r="A232" s="33"/>
      <c r="B232" s="33"/>
      <c r="C232" s="1343">
        <v>2</v>
      </c>
      <c r="D232" s="2336" t="s">
        <v>1464</v>
      </c>
      <c r="E232" s="2336"/>
      <c r="F232" s="2336"/>
      <c r="G232" s="2336"/>
      <c r="H232" s="2336"/>
      <c r="I232" s="2336"/>
      <c r="J232" s="2336"/>
      <c r="K232" s="2336"/>
      <c r="L232" s="2336"/>
      <c r="M232" s="2336"/>
      <c r="N232" s="2336"/>
      <c r="O232" s="2631"/>
      <c r="P232" s="2631"/>
      <c r="Q232" s="2631"/>
      <c r="R232" s="2335" t="s">
        <v>525</v>
      </c>
      <c r="S232" s="2335"/>
      <c r="T232" s="2335"/>
      <c r="U232" s="2335" t="s">
        <v>525</v>
      </c>
      <c r="V232" s="2335"/>
      <c r="W232" s="2335"/>
      <c r="X232" s="2631"/>
      <c r="Y232" s="2631"/>
      <c r="Z232" s="2631"/>
      <c r="AA232" s="2631"/>
      <c r="AB232" s="2631"/>
      <c r="AC232" s="2631"/>
      <c r="AD232" s="33"/>
      <c r="AE232" s="33"/>
    </row>
    <row r="233" spans="1:33" ht="21.75" customHeight="1">
      <c r="A233" s="33"/>
      <c r="B233" s="33"/>
      <c r="C233" s="1343">
        <v>3</v>
      </c>
      <c r="D233" s="2336" t="s">
        <v>1465</v>
      </c>
      <c r="E233" s="2336"/>
      <c r="F233" s="2336"/>
      <c r="G233" s="2336"/>
      <c r="H233" s="2336"/>
      <c r="I233" s="2336"/>
      <c r="J233" s="2336"/>
      <c r="K233" s="2336"/>
      <c r="L233" s="2336"/>
      <c r="M233" s="2336"/>
      <c r="N233" s="2336"/>
      <c r="O233" s="2631"/>
      <c r="P233" s="2631"/>
      <c r="Q233" s="2631"/>
      <c r="R233" s="2335" t="s">
        <v>525</v>
      </c>
      <c r="S233" s="2335"/>
      <c r="T233" s="2335"/>
      <c r="U233" s="2335" t="s">
        <v>525</v>
      </c>
      <c r="V233" s="2335"/>
      <c r="W233" s="2335"/>
      <c r="X233" s="2631"/>
      <c r="Y233" s="2631"/>
      <c r="Z233" s="2631"/>
      <c r="AA233" s="2631"/>
      <c r="AB233" s="2631"/>
      <c r="AC233" s="2631"/>
      <c r="AD233" s="33"/>
      <c r="AE233" s="33"/>
    </row>
    <row r="234" spans="1:33" ht="21.75" customHeight="1">
      <c r="A234" s="33"/>
      <c r="B234" s="33"/>
      <c r="C234" s="1343">
        <v>4</v>
      </c>
      <c r="D234" s="2336" t="s">
        <v>1466</v>
      </c>
      <c r="E234" s="2336"/>
      <c r="F234" s="2336"/>
      <c r="G234" s="2336"/>
      <c r="H234" s="2336"/>
      <c r="I234" s="2336"/>
      <c r="J234" s="2336"/>
      <c r="K234" s="2336"/>
      <c r="L234" s="2336"/>
      <c r="M234" s="2336"/>
      <c r="N234" s="2336"/>
      <c r="O234" s="2631"/>
      <c r="P234" s="2631"/>
      <c r="Q234" s="2631"/>
      <c r="R234" s="2335" t="s">
        <v>525</v>
      </c>
      <c r="S234" s="2335"/>
      <c r="T234" s="2335"/>
      <c r="U234" s="2335" t="s">
        <v>525</v>
      </c>
      <c r="V234" s="2335"/>
      <c r="W234" s="2335"/>
      <c r="X234" s="2631"/>
      <c r="Y234" s="2631"/>
      <c r="Z234" s="2631"/>
      <c r="AA234" s="2631"/>
      <c r="AB234" s="2631"/>
      <c r="AC234" s="2631"/>
      <c r="AD234" s="33"/>
      <c r="AE234" s="33"/>
    </row>
    <row r="235" spans="1:33" ht="21.75" customHeight="1">
      <c r="A235" s="33"/>
      <c r="B235" s="33"/>
      <c r="C235" s="1343">
        <v>5</v>
      </c>
      <c r="D235" s="2336" t="s">
        <v>1467</v>
      </c>
      <c r="E235" s="2336"/>
      <c r="F235" s="2336"/>
      <c r="G235" s="2336"/>
      <c r="H235" s="2336"/>
      <c r="I235" s="2336"/>
      <c r="J235" s="2336"/>
      <c r="K235" s="2336"/>
      <c r="L235" s="2336"/>
      <c r="M235" s="2336"/>
      <c r="N235" s="2336"/>
      <c r="O235" s="2631"/>
      <c r="P235" s="2631"/>
      <c r="Q235" s="2631"/>
      <c r="R235" s="2335" t="s">
        <v>525</v>
      </c>
      <c r="S235" s="2335"/>
      <c r="T235" s="2335"/>
      <c r="U235" s="2335" t="s">
        <v>525</v>
      </c>
      <c r="V235" s="2335"/>
      <c r="W235" s="2335"/>
      <c r="X235" s="2631"/>
      <c r="Y235" s="2631"/>
      <c r="Z235" s="2631"/>
      <c r="AA235" s="2631"/>
      <c r="AB235" s="2631"/>
      <c r="AC235" s="2631"/>
      <c r="AD235" s="33"/>
      <c r="AE235" s="33"/>
    </row>
    <row r="236" spans="1:33" ht="36" customHeight="1">
      <c r="A236" s="33" t="s">
        <v>536</v>
      </c>
      <c r="B236" s="33"/>
      <c r="C236" s="1343">
        <v>6</v>
      </c>
      <c r="D236" s="2336" t="s">
        <v>1476</v>
      </c>
      <c r="E236" s="2336"/>
      <c r="F236" s="2336"/>
      <c r="G236" s="2336"/>
      <c r="H236" s="2336"/>
      <c r="I236" s="2336"/>
      <c r="J236" s="2336"/>
      <c r="K236" s="2336"/>
      <c r="L236" s="2336"/>
      <c r="M236" s="2336"/>
      <c r="N236" s="2336"/>
      <c r="O236" s="2631"/>
      <c r="P236" s="2631"/>
      <c r="Q236" s="2631"/>
      <c r="R236" s="2335" t="s">
        <v>525</v>
      </c>
      <c r="S236" s="2335"/>
      <c r="T236" s="2335"/>
      <c r="U236" s="2335" t="s">
        <v>525</v>
      </c>
      <c r="V236" s="2335"/>
      <c r="W236" s="2335"/>
      <c r="X236" s="2631"/>
      <c r="Y236" s="2631"/>
      <c r="Z236" s="2631"/>
      <c r="AA236" s="2631"/>
      <c r="AB236" s="2631"/>
      <c r="AC236" s="2631"/>
      <c r="AD236" s="33"/>
      <c r="AE236" s="33"/>
    </row>
    <row r="237" spans="1:33" ht="16.5" customHeight="1">
      <c r="A237" s="33"/>
      <c r="B237" s="33"/>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c r="AA237" s="29"/>
      <c r="AB237" s="29"/>
      <c r="AC237" s="29"/>
      <c r="AD237" s="33"/>
      <c r="AE237" s="33"/>
    </row>
    <row r="238" spans="1:33" ht="24" customHeight="1">
      <c r="A238" s="33" t="s">
        <v>1580</v>
      </c>
      <c r="B238" s="33"/>
      <c r="C238" s="2462" t="s">
        <v>160</v>
      </c>
      <c r="D238" s="2462" t="s">
        <v>1368</v>
      </c>
      <c r="E238" s="2463"/>
      <c r="F238" s="2463"/>
      <c r="G238" s="2463"/>
      <c r="H238" s="2463"/>
      <c r="I238" s="2463"/>
      <c r="J238" s="2463"/>
      <c r="K238" s="2463"/>
      <c r="L238" s="2463"/>
      <c r="M238" s="2463"/>
      <c r="N238" s="2464"/>
      <c r="O238" s="2322" t="s">
        <v>1369</v>
      </c>
      <c r="P238" s="2323"/>
      <c r="Q238" s="2324"/>
      <c r="R238" s="2468" t="s">
        <v>1370</v>
      </c>
      <c r="S238" s="2469"/>
      <c r="T238" s="2469"/>
      <c r="U238" s="2469"/>
      <c r="V238" s="2469"/>
      <c r="W238" s="2470"/>
      <c r="X238" s="2468" t="s">
        <v>1371</v>
      </c>
      <c r="Y238" s="2469"/>
      <c r="Z238" s="2469"/>
      <c r="AA238" s="2469"/>
      <c r="AB238" s="2469"/>
      <c r="AC238" s="2470"/>
      <c r="AD238" s="33"/>
      <c r="AE238" s="33" t="s">
        <v>1581</v>
      </c>
      <c r="AF238" s="33" t="s">
        <v>1550</v>
      </c>
      <c r="AG238" s="18" t="s">
        <v>1582</v>
      </c>
    </row>
    <row r="239" spans="1:33" ht="45" customHeight="1">
      <c r="A239" s="33"/>
      <c r="B239" s="33"/>
      <c r="C239" s="2465"/>
      <c r="D239" s="2465"/>
      <c r="E239" s="2466"/>
      <c r="F239" s="2466"/>
      <c r="G239" s="2466"/>
      <c r="H239" s="2466"/>
      <c r="I239" s="2466"/>
      <c r="J239" s="2466"/>
      <c r="K239" s="2466"/>
      <c r="L239" s="2466"/>
      <c r="M239" s="2466"/>
      <c r="N239" s="2467"/>
      <c r="O239" s="2328"/>
      <c r="P239" s="2329"/>
      <c r="Q239" s="2330"/>
      <c r="R239" s="2311" t="s">
        <v>537</v>
      </c>
      <c r="S239" s="2312"/>
      <c r="T239" s="2313"/>
      <c r="U239" s="2311" t="s">
        <v>1372</v>
      </c>
      <c r="V239" s="2312"/>
      <c r="W239" s="2313"/>
      <c r="X239" s="2311" t="s">
        <v>1373</v>
      </c>
      <c r="Y239" s="2312"/>
      <c r="Z239" s="2313"/>
      <c r="AA239" s="2311" t="s">
        <v>1508</v>
      </c>
      <c r="AB239" s="2312"/>
      <c r="AC239" s="2313"/>
      <c r="AD239" s="33"/>
      <c r="AE239" s="33"/>
    </row>
    <row r="240" spans="1:33" ht="16.5" customHeight="1">
      <c r="A240" s="33"/>
      <c r="B240" s="33"/>
      <c r="C240" s="1353" t="s">
        <v>91</v>
      </c>
      <c r="D240" s="2490" t="s">
        <v>1374</v>
      </c>
      <c r="E240" s="2490"/>
      <c r="F240" s="2490"/>
      <c r="G240" s="2490"/>
      <c r="H240" s="2490"/>
      <c r="I240" s="2490"/>
      <c r="J240" s="2490"/>
      <c r="K240" s="2490"/>
      <c r="L240" s="2490"/>
      <c r="M240" s="2490"/>
      <c r="N240" s="2490"/>
      <c r="O240" s="2541"/>
      <c r="P240" s="2541"/>
      <c r="Q240" s="2541"/>
      <c r="R240" s="2461"/>
      <c r="S240" s="2461"/>
      <c r="T240" s="2461"/>
      <c r="U240" s="2461"/>
      <c r="V240" s="2461"/>
      <c r="W240" s="2461"/>
      <c r="X240" s="2541"/>
      <c r="Y240" s="2541"/>
      <c r="Z240" s="2541"/>
      <c r="AA240" s="2541"/>
      <c r="AB240" s="2541"/>
      <c r="AC240" s="2541"/>
      <c r="AD240" s="33"/>
      <c r="AE240" s="33"/>
    </row>
    <row r="241" spans="1:33" ht="36" customHeight="1">
      <c r="A241" s="33"/>
      <c r="B241" s="33"/>
      <c r="C241" s="1343">
        <v>1</v>
      </c>
      <c r="D241" s="2336" t="s">
        <v>1475</v>
      </c>
      <c r="E241" s="2336"/>
      <c r="F241" s="2336"/>
      <c r="G241" s="2336"/>
      <c r="H241" s="2336"/>
      <c r="I241" s="2336"/>
      <c r="J241" s="2336"/>
      <c r="K241" s="2336"/>
      <c r="L241" s="2336"/>
      <c r="M241" s="2336"/>
      <c r="N241" s="2336"/>
      <c r="O241" s="2334"/>
      <c r="P241" s="2334"/>
      <c r="Q241" s="2334"/>
      <c r="R241" s="2335" t="s">
        <v>525</v>
      </c>
      <c r="S241" s="2335"/>
      <c r="T241" s="2335"/>
      <c r="U241" s="2335" t="s">
        <v>525</v>
      </c>
      <c r="V241" s="2335"/>
      <c r="W241" s="2335"/>
      <c r="X241" s="2334"/>
      <c r="Y241" s="2334"/>
      <c r="Z241" s="2334"/>
      <c r="AA241" s="2334"/>
      <c r="AB241" s="2334"/>
      <c r="AC241" s="2334"/>
      <c r="AD241" s="33"/>
      <c r="AE241" s="33"/>
    </row>
    <row r="242" spans="1:33" ht="16.5" customHeight="1">
      <c r="A242" s="33"/>
      <c r="B242" s="33"/>
      <c r="C242" s="1353" t="s">
        <v>92</v>
      </c>
      <c r="D242" s="2490" t="s">
        <v>1376</v>
      </c>
      <c r="E242" s="2490"/>
      <c r="F242" s="2490"/>
      <c r="G242" s="2490"/>
      <c r="H242" s="2490"/>
      <c r="I242" s="2490"/>
      <c r="J242" s="2490"/>
      <c r="K242" s="2490"/>
      <c r="L242" s="2490"/>
      <c r="M242" s="2490"/>
      <c r="N242" s="2490"/>
      <c r="O242" s="2334"/>
      <c r="P242" s="2334"/>
      <c r="Q242" s="2334"/>
      <c r="R242" s="2638"/>
      <c r="S242" s="2638"/>
      <c r="T242" s="2638"/>
      <c r="U242" s="2638"/>
      <c r="V242" s="2638"/>
      <c r="W242" s="2638"/>
      <c r="X242" s="2334"/>
      <c r="Y242" s="2334"/>
      <c r="Z242" s="2334"/>
      <c r="AA242" s="2334"/>
      <c r="AB242" s="2334"/>
      <c r="AC242" s="2334"/>
      <c r="AD242" s="33"/>
      <c r="AE242" s="33"/>
    </row>
    <row r="243" spans="1:33" ht="36" customHeight="1">
      <c r="A243" s="33"/>
      <c r="B243" s="33"/>
      <c r="C243" s="1343">
        <v>1</v>
      </c>
      <c r="D243" s="2336" t="s">
        <v>1418</v>
      </c>
      <c r="E243" s="2336"/>
      <c r="F243" s="2336"/>
      <c r="G243" s="2336"/>
      <c r="H243" s="2336"/>
      <c r="I243" s="2336"/>
      <c r="J243" s="2336"/>
      <c r="K243" s="2336"/>
      <c r="L243" s="2336"/>
      <c r="M243" s="2336"/>
      <c r="N243" s="2336"/>
      <c r="O243" s="2334"/>
      <c r="P243" s="2334"/>
      <c r="Q243" s="2334"/>
      <c r="R243" s="2335" t="s">
        <v>525</v>
      </c>
      <c r="S243" s="2335"/>
      <c r="T243" s="2335"/>
      <c r="U243" s="2335" t="s">
        <v>525</v>
      </c>
      <c r="V243" s="2335"/>
      <c r="W243" s="2335"/>
      <c r="X243" s="2334"/>
      <c r="Y243" s="2334"/>
      <c r="Z243" s="2334"/>
      <c r="AA243" s="2334"/>
      <c r="AB243" s="2334"/>
      <c r="AC243" s="2334"/>
      <c r="AD243" s="33"/>
      <c r="AE243" s="33"/>
    </row>
    <row r="244" spans="1:33" ht="36" customHeight="1">
      <c r="A244" s="33"/>
      <c r="B244" s="33"/>
      <c r="C244" s="1343">
        <v>2</v>
      </c>
      <c r="D244" s="2336" t="s">
        <v>1477</v>
      </c>
      <c r="E244" s="2336"/>
      <c r="F244" s="2336"/>
      <c r="G244" s="2336"/>
      <c r="H244" s="2336"/>
      <c r="I244" s="2336"/>
      <c r="J244" s="2336"/>
      <c r="K244" s="2336"/>
      <c r="L244" s="2336"/>
      <c r="M244" s="2336"/>
      <c r="N244" s="2336"/>
      <c r="O244" s="2334"/>
      <c r="P244" s="2334"/>
      <c r="Q244" s="2334"/>
      <c r="R244" s="2335" t="s">
        <v>525</v>
      </c>
      <c r="S244" s="2335"/>
      <c r="T244" s="2335"/>
      <c r="U244" s="2335" t="s">
        <v>525</v>
      </c>
      <c r="V244" s="2335"/>
      <c r="W244" s="2335"/>
      <c r="X244" s="2334"/>
      <c r="Y244" s="2334"/>
      <c r="Z244" s="2334"/>
      <c r="AA244" s="2334"/>
      <c r="AB244" s="2334"/>
      <c r="AC244" s="2334"/>
      <c r="AD244" s="33"/>
      <c r="AE244" s="33"/>
    </row>
    <row r="245" spans="1:33" ht="21.75" customHeight="1">
      <c r="A245" s="33"/>
      <c r="B245" s="33"/>
      <c r="C245" s="1343">
        <v>3</v>
      </c>
      <c r="D245" s="2336" t="s">
        <v>1465</v>
      </c>
      <c r="E245" s="2336"/>
      <c r="F245" s="2336"/>
      <c r="G245" s="2336"/>
      <c r="H245" s="2336"/>
      <c r="I245" s="2336"/>
      <c r="J245" s="2336"/>
      <c r="K245" s="2336"/>
      <c r="L245" s="2336"/>
      <c r="M245" s="2336"/>
      <c r="N245" s="2336"/>
      <c r="O245" s="2334"/>
      <c r="P245" s="2334"/>
      <c r="Q245" s="2334"/>
      <c r="R245" s="2335" t="s">
        <v>525</v>
      </c>
      <c r="S245" s="2335"/>
      <c r="T245" s="2335"/>
      <c r="U245" s="2335" t="s">
        <v>525</v>
      </c>
      <c r="V245" s="2335"/>
      <c r="W245" s="2335"/>
      <c r="X245" s="2334"/>
      <c r="Y245" s="2334"/>
      <c r="Z245" s="2334"/>
      <c r="AA245" s="2334"/>
      <c r="AB245" s="2334"/>
      <c r="AC245" s="2334"/>
      <c r="AD245" s="33"/>
      <c r="AE245" s="33"/>
    </row>
    <row r="246" spans="1:33" ht="21.75" customHeight="1">
      <c r="A246" s="33"/>
      <c r="B246" s="33"/>
      <c r="C246" s="1343">
        <v>4</v>
      </c>
      <c r="D246" s="2336" t="s">
        <v>1466</v>
      </c>
      <c r="E246" s="2336"/>
      <c r="F246" s="2336"/>
      <c r="G246" s="2336"/>
      <c r="H246" s="2336"/>
      <c r="I246" s="2336"/>
      <c r="J246" s="2336"/>
      <c r="K246" s="2336"/>
      <c r="L246" s="2336"/>
      <c r="M246" s="2336"/>
      <c r="N246" s="2336"/>
      <c r="O246" s="2334"/>
      <c r="P246" s="2334"/>
      <c r="Q246" s="2334"/>
      <c r="R246" s="2335" t="s">
        <v>525</v>
      </c>
      <c r="S246" s="2335"/>
      <c r="T246" s="2335"/>
      <c r="U246" s="2335" t="s">
        <v>525</v>
      </c>
      <c r="V246" s="2335"/>
      <c r="W246" s="2335"/>
      <c r="X246" s="2334"/>
      <c r="Y246" s="2334"/>
      <c r="Z246" s="2334"/>
      <c r="AA246" s="2334"/>
      <c r="AB246" s="2334"/>
      <c r="AC246" s="2334"/>
      <c r="AD246" s="33"/>
      <c r="AE246" s="33"/>
    </row>
    <row r="247" spans="1:33" ht="21.75" customHeight="1">
      <c r="A247" s="33"/>
      <c r="B247" s="33"/>
      <c r="C247" s="1343">
        <v>5</v>
      </c>
      <c r="D247" s="2336" t="s">
        <v>1433</v>
      </c>
      <c r="E247" s="2336"/>
      <c r="F247" s="2336"/>
      <c r="G247" s="2336"/>
      <c r="H247" s="2336"/>
      <c r="I247" s="2336"/>
      <c r="J247" s="2336"/>
      <c r="K247" s="2336"/>
      <c r="L247" s="2336"/>
      <c r="M247" s="2336"/>
      <c r="N247" s="2336"/>
      <c r="O247" s="2334"/>
      <c r="P247" s="2334"/>
      <c r="Q247" s="2334"/>
      <c r="R247" s="2335" t="s">
        <v>525</v>
      </c>
      <c r="S247" s="2335"/>
      <c r="T247" s="2335"/>
      <c r="U247" s="2335" t="s">
        <v>525</v>
      </c>
      <c r="V247" s="2335"/>
      <c r="W247" s="2335"/>
      <c r="X247" s="2334"/>
      <c r="Y247" s="2334"/>
      <c r="Z247" s="2334"/>
      <c r="AA247" s="2334"/>
      <c r="AB247" s="2334"/>
      <c r="AC247" s="2334"/>
      <c r="AD247" s="33"/>
      <c r="AE247" s="33"/>
    </row>
    <row r="248" spans="1:33" ht="36" customHeight="1">
      <c r="A248" s="33" t="s">
        <v>536</v>
      </c>
      <c r="B248" s="33"/>
      <c r="C248" s="1343">
        <v>6</v>
      </c>
      <c r="D248" s="2336" t="s">
        <v>1476</v>
      </c>
      <c r="E248" s="2336"/>
      <c r="F248" s="2336"/>
      <c r="G248" s="2336"/>
      <c r="H248" s="2336"/>
      <c r="I248" s="2336"/>
      <c r="J248" s="2336"/>
      <c r="K248" s="2336"/>
      <c r="L248" s="2336"/>
      <c r="M248" s="2336"/>
      <c r="N248" s="2336"/>
      <c r="O248" s="2334"/>
      <c r="P248" s="2334"/>
      <c r="Q248" s="2334"/>
      <c r="R248" s="2335" t="s">
        <v>525</v>
      </c>
      <c r="S248" s="2335"/>
      <c r="T248" s="2335"/>
      <c r="U248" s="2335" t="s">
        <v>525</v>
      </c>
      <c r="V248" s="2335"/>
      <c r="W248" s="2335"/>
      <c r="X248" s="2334"/>
      <c r="Y248" s="2334"/>
      <c r="Z248" s="2334"/>
      <c r="AA248" s="2334"/>
      <c r="AB248" s="2334"/>
      <c r="AC248" s="2334"/>
      <c r="AD248" s="33"/>
      <c r="AE248" s="33"/>
    </row>
    <row r="249" spans="1:33" ht="16.5" customHeight="1">
      <c r="A249" s="33"/>
      <c r="B249" s="33"/>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c r="AA249" s="29"/>
      <c r="AB249" s="29"/>
      <c r="AC249" s="29"/>
      <c r="AD249" s="33"/>
      <c r="AE249" s="33"/>
    </row>
    <row r="250" spans="1:33" ht="24" customHeight="1">
      <c r="A250" s="33" t="s">
        <v>1583</v>
      </c>
      <c r="B250" s="33"/>
      <c r="C250" s="2462" t="s">
        <v>160</v>
      </c>
      <c r="D250" s="2462" t="s">
        <v>1368</v>
      </c>
      <c r="E250" s="2463"/>
      <c r="F250" s="2463"/>
      <c r="G250" s="2463"/>
      <c r="H250" s="2463"/>
      <c r="I250" s="2463"/>
      <c r="J250" s="2463"/>
      <c r="K250" s="2463"/>
      <c r="L250" s="2463"/>
      <c r="M250" s="2463"/>
      <c r="N250" s="2464"/>
      <c r="O250" s="2322" t="s">
        <v>1369</v>
      </c>
      <c r="P250" s="2323"/>
      <c r="Q250" s="2324"/>
      <c r="R250" s="2468" t="s">
        <v>1370</v>
      </c>
      <c r="S250" s="2469"/>
      <c r="T250" s="2469"/>
      <c r="U250" s="2469"/>
      <c r="V250" s="2469"/>
      <c r="W250" s="2470"/>
      <c r="X250" s="2468" t="s">
        <v>1371</v>
      </c>
      <c r="Y250" s="2469"/>
      <c r="Z250" s="2469"/>
      <c r="AA250" s="2469"/>
      <c r="AB250" s="2469"/>
      <c r="AC250" s="2470"/>
      <c r="AD250" s="33"/>
      <c r="AE250" s="33" t="s">
        <v>1527</v>
      </c>
      <c r="AF250" s="33" t="s">
        <v>1550</v>
      </c>
      <c r="AG250" s="18" t="s">
        <v>1584</v>
      </c>
    </row>
    <row r="251" spans="1:33" ht="45" customHeight="1">
      <c r="A251" s="33"/>
      <c r="B251" s="33"/>
      <c r="C251" s="2465"/>
      <c r="D251" s="2465"/>
      <c r="E251" s="2466"/>
      <c r="F251" s="2466"/>
      <c r="G251" s="2466"/>
      <c r="H251" s="2466"/>
      <c r="I251" s="2466"/>
      <c r="J251" s="2466"/>
      <c r="K251" s="2466"/>
      <c r="L251" s="2466"/>
      <c r="M251" s="2466"/>
      <c r="N251" s="2467"/>
      <c r="O251" s="2328"/>
      <c r="P251" s="2329"/>
      <c r="Q251" s="2330"/>
      <c r="R251" s="2311" t="s">
        <v>537</v>
      </c>
      <c r="S251" s="2312"/>
      <c r="T251" s="2313"/>
      <c r="U251" s="2311" t="s">
        <v>1372</v>
      </c>
      <c r="V251" s="2312"/>
      <c r="W251" s="2313"/>
      <c r="X251" s="2311" t="s">
        <v>1373</v>
      </c>
      <c r="Y251" s="2312"/>
      <c r="Z251" s="2313"/>
      <c r="AA251" s="2311" t="s">
        <v>1508</v>
      </c>
      <c r="AB251" s="2312"/>
      <c r="AC251" s="2313"/>
      <c r="AD251" s="33"/>
      <c r="AE251" s="33"/>
    </row>
    <row r="252" spans="1:33" ht="16.5" customHeight="1">
      <c r="A252" s="33"/>
      <c r="B252" s="33"/>
      <c r="C252" s="1353" t="s">
        <v>91</v>
      </c>
      <c r="D252" s="2642" t="s">
        <v>1374</v>
      </c>
      <c r="E252" s="2643"/>
      <c r="F252" s="2643"/>
      <c r="G252" s="2643"/>
      <c r="H252" s="2643"/>
      <c r="I252" s="2643"/>
      <c r="J252" s="2643"/>
      <c r="K252" s="2643"/>
      <c r="L252" s="2643"/>
      <c r="M252" s="2643"/>
      <c r="N252" s="2644"/>
      <c r="O252" s="2542"/>
      <c r="P252" s="2645"/>
      <c r="Q252" s="2543"/>
      <c r="R252" s="2461"/>
      <c r="S252" s="2461"/>
      <c r="T252" s="2461"/>
      <c r="U252" s="2461"/>
      <c r="V252" s="2461"/>
      <c r="W252" s="2461"/>
      <c r="X252" s="2639"/>
      <c r="Y252" s="2640"/>
      <c r="Z252" s="2641"/>
      <c r="AA252" s="2639"/>
      <c r="AB252" s="2640"/>
      <c r="AC252" s="2641"/>
      <c r="AD252" s="33"/>
      <c r="AE252" s="33"/>
    </row>
    <row r="253" spans="1:33" ht="36" customHeight="1">
      <c r="A253" s="33"/>
      <c r="B253" s="33"/>
      <c r="C253" s="1343">
        <v>1</v>
      </c>
      <c r="D253" s="2336" t="s">
        <v>1478</v>
      </c>
      <c r="E253" s="2336"/>
      <c r="F253" s="2336"/>
      <c r="G253" s="2336"/>
      <c r="H253" s="2336"/>
      <c r="I253" s="2336"/>
      <c r="J253" s="2336"/>
      <c r="K253" s="2336"/>
      <c r="L253" s="2336"/>
      <c r="M253" s="2336"/>
      <c r="N253" s="2336"/>
      <c r="O253" s="2334"/>
      <c r="P253" s="2334"/>
      <c r="Q253" s="2334"/>
      <c r="R253" s="2335" t="s">
        <v>525</v>
      </c>
      <c r="S253" s="2335"/>
      <c r="T253" s="2335"/>
      <c r="U253" s="2335" t="s">
        <v>525</v>
      </c>
      <c r="V253" s="2335"/>
      <c r="W253" s="2335"/>
      <c r="X253" s="2334"/>
      <c r="Y253" s="2334"/>
      <c r="Z253" s="2334"/>
      <c r="AA253" s="2334"/>
      <c r="AB253" s="2334"/>
      <c r="AC253" s="2334"/>
      <c r="AD253" s="33"/>
      <c r="AE253" s="33"/>
    </row>
    <row r="254" spans="1:33" ht="16.5" customHeight="1">
      <c r="A254" s="33"/>
      <c r="B254" s="33"/>
      <c r="C254" s="1353" t="s">
        <v>92</v>
      </c>
      <c r="D254" s="2490" t="s">
        <v>1416</v>
      </c>
      <c r="E254" s="2490"/>
      <c r="F254" s="2490"/>
      <c r="G254" s="2490"/>
      <c r="H254" s="2490"/>
      <c r="I254" s="2490"/>
      <c r="J254" s="2490"/>
      <c r="K254" s="2490"/>
      <c r="L254" s="2490"/>
      <c r="M254" s="2490"/>
      <c r="N254" s="2490"/>
      <c r="O254" s="2334"/>
      <c r="P254" s="2334"/>
      <c r="Q254" s="2334"/>
      <c r="R254" s="2638"/>
      <c r="S254" s="2638"/>
      <c r="T254" s="2638"/>
      <c r="U254" s="2638"/>
      <c r="V254" s="2638"/>
      <c r="W254" s="2638"/>
      <c r="X254" s="2334"/>
      <c r="Y254" s="2334"/>
      <c r="Z254" s="2334"/>
      <c r="AA254" s="2334"/>
      <c r="AB254" s="2334"/>
      <c r="AC254" s="2334"/>
      <c r="AD254" s="33"/>
      <c r="AE254" s="33"/>
    </row>
    <row r="255" spans="1:33" ht="36" customHeight="1">
      <c r="A255" s="33"/>
      <c r="B255" s="33"/>
      <c r="C255" s="1343">
        <v>1</v>
      </c>
      <c r="D255" s="2336" t="s">
        <v>1479</v>
      </c>
      <c r="E255" s="2336"/>
      <c r="F255" s="2336"/>
      <c r="G255" s="2336"/>
      <c r="H255" s="2336"/>
      <c r="I255" s="2336"/>
      <c r="J255" s="2336"/>
      <c r="K255" s="2336"/>
      <c r="L255" s="2336"/>
      <c r="M255" s="2336"/>
      <c r="N255" s="2336"/>
      <c r="O255" s="2334"/>
      <c r="P255" s="2334"/>
      <c r="Q255" s="2334"/>
      <c r="R255" s="2335" t="s">
        <v>525</v>
      </c>
      <c r="S255" s="2335"/>
      <c r="T255" s="2335"/>
      <c r="U255" s="2335" t="s">
        <v>525</v>
      </c>
      <c r="V255" s="2335"/>
      <c r="W255" s="2335"/>
      <c r="X255" s="2334"/>
      <c r="Y255" s="2334"/>
      <c r="Z255" s="2334"/>
      <c r="AA255" s="2334"/>
      <c r="AB255" s="2334"/>
      <c r="AC255" s="2334"/>
      <c r="AD255" s="33"/>
      <c r="AE255" s="33"/>
    </row>
    <row r="256" spans="1:33" ht="21.75" customHeight="1">
      <c r="A256" s="33"/>
      <c r="B256" s="33"/>
      <c r="C256" s="1343">
        <v>2</v>
      </c>
      <c r="D256" s="2336" t="s">
        <v>1480</v>
      </c>
      <c r="E256" s="2336"/>
      <c r="F256" s="2336"/>
      <c r="G256" s="2336"/>
      <c r="H256" s="2336"/>
      <c r="I256" s="2336"/>
      <c r="J256" s="2336"/>
      <c r="K256" s="2336"/>
      <c r="L256" s="2336"/>
      <c r="M256" s="2336"/>
      <c r="N256" s="2336"/>
      <c r="O256" s="2334"/>
      <c r="P256" s="2334"/>
      <c r="Q256" s="2334"/>
      <c r="R256" s="2335" t="s">
        <v>525</v>
      </c>
      <c r="S256" s="2335"/>
      <c r="T256" s="2335"/>
      <c r="U256" s="2335" t="s">
        <v>525</v>
      </c>
      <c r="V256" s="2335"/>
      <c r="W256" s="2335"/>
      <c r="X256" s="2334"/>
      <c r="Y256" s="2334"/>
      <c r="Z256" s="2334"/>
      <c r="AA256" s="2334"/>
      <c r="AB256" s="2334"/>
      <c r="AC256" s="2334"/>
      <c r="AD256" s="33"/>
      <c r="AE256" s="33"/>
    </row>
    <row r="257" spans="1:33" ht="21.75" customHeight="1">
      <c r="A257" s="33"/>
      <c r="B257" s="33"/>
      <c r="C257" s="1343">
        <v>3</v>
      </c>
      <c r="D257" s="2336" t="s">
        <v>1481</v>
      </c>
      <c r="E257" s="2336"/>
      <c r="F257" s="2336"/>
      <c r="G257" s="2336"/>
      <c r="H257" s="2336"/>
      <c r="I257" s="2336"/>
      <c r="J257" s="2336"/>
      <c r="K257" s="2336"/>
      <c r="L257" s="2336"/>
      <c r="M257" s="2336"/>
      <c r="N257" s="2336"/>
      <c r="O257" s="2334"/>
      <c r="P257" s="2334"/>
      <c r="Q257" s="2334"/>
      <c r="R257" s="2335" t="s">
        <v>525</v>
      </c>
      <c r="S257" s="2335"/>
      <c r="T257" s="2335"/>
      <c r="U257" s="2335" t="s">
        <v>525</v>
      </c>
      <c r="V257" s="2335"/>
      <c r="W257" s="2335"/>
      <c r="X257" s="2334"/>
      <c r="Y257" s="2334"/>
      <c r="Z257" s="2334"/>
      <c r="AA257" s="2334"/>
      <c r="AB257" s="2334"/>
      <c r="AC257" s="2334"/>
      <c r="AD257" s="33"/>
      <c r="AE257" s="33"/>
    </row>
    <row r="258" spans="1:33" ht="36" customHeight="1">
      <c r="A258" s="33"/>
      <c r="B258" s="33"/>
      <c r="C258" s="1343">
        <v>4</v>
      </c>
      <c r="D258" s="2336" t="s">
        <v>1482</v>
      </c>
      <c r="E258" s="2336"/>
      <c r="F258" s="2336"/>
      <c r="G258" s="2336"/>
      <c r="H258" s="2336"/>
      <c r="I258" s="2336"/>
      <c r="J258" s="2336"/>
      <c r="K258" s="2336"/>
      <c r="L258" s="2336"/>
      <c r="M258" s="2336"/>
      <c r="N258" s="2336"/>
      <c r="O258" s="2334"/>
      <c r="P258" s="2334"/>
      <c r="Q258" s="2334"/>
      <c r="R258" s="2335" t="s">
        <v>525</v>
      </c>
      <c r="S258" s="2335"/>
      <c r="T258" s="2335"/>
      <c r="U258" s="2335" t="s">
        <v>525</v>
      </c>
      <c r="V258" s="2335"/>
      <c r="W258" s="2335"/>
      <c r="X258" s="2334"/>
      <c r="Y258" s="2334"/>
      <c r="Z258" s="2334"/>
      <c r="AA258" s="2334"/>
      <c r="AB258" s="2334"/>
      <c r="AC258" s="2334"/>
      <c r="AD258" s="33"/>
      <c r="AE258" s="33"/>
    </row>
    <row r="259" spans="1:33" ht="36" customHeight="1">
      <c r="A259" s="33"/>
      <c r="B259" s="33"/>
      <c r="C259" s="1343">
        <v>5</v>
      </c>
      <c r="D259" s="2336" t="s">
        <v>1483</v>
      </c>
      <c r="E259" s="2336"/>
      <c r="F259" s="2336"/>
      <c r="G259" s="2336"/>
      <c r="H259" s="2336"/>
      <c r="I259" s="2336"/>
      <c r="J259" s="2336"/>
      <c r="K259" s="2336"/>
      <c r="L259" s="2336"/>
      <c r="M259" s="2336"/>
      <c r="N259" s="2336"/>
      <c r="O259" s="2334"/>
      <c r="P259" s="2334"/>
      <c r="Q259" s="2334"/>
      <c r="R259" s="2335" t="s">
        <v>525</v>
      </c>
      <c r="S259" s="2335"/>
      <c r="T259" s="2335"/>
      <c r="U259" s="2335" t="s">
        <v>525</v>
      </c>
      <c r="V259" s="2335"/>
      <c r="W259" s="2335"/>
      <c r="X259" s="2334"/>
      <c r="Y259" s="2334"/>
      <c r="Z259" s="2334"/>
      <c r="AA259" s="2334"/>
      <c r="AB259" s="2334"/>
      <c r="AC259" s="2334"/>
      <c r="AD259" s="33"/>
      <c r="AE259" s="33"/>
    </row>
    <row r="260" spans="1:33" ht="21.75" customHeight="1">
      <c r="A260" s="33" t="s">
        <v>536</v>
      </c>
      <c r="B260" s="33"/>
      <c r="C260" s="1343">
        <v>6</v>
      </c>
      <c r="D260" s="2336" t="s">
        <v>1484</v>
      </c>
      <c r="E260" s="2336"/>
      <c r="F260" s="2336"/>
      <c r="G260" s="2336"/>
      <c r="H260" s="2336"/>
      <c r="I260" s="2336"/>
      <c r="J260" s="2336"/>
      <c r="K260" s="2336"/>
      <c r="L260" s="2336"/>
      <c r="M260" s="2336"/>
      <c r="N260" s="2336"/>
      <c r="O260" s="2334"/>
      <c r="P260" s="2334"/>
      <c r="Q260" s="2334"/>
      <c r="R260" s="2335" t="s">
        <v>525</v>
      </c>
      <c r="S260" s="2335"/>
      <c r="T260" s="2335"/>
      <c r="U260" s="2335" t="s">
        <v>525</v>
      </c>
      <c r="V260" s="2335"/>
      <c r="W260" s="2335"/>
      <c r="X260" s="2334"/>
      <c r="Y260" s="2334"/>
      <c r="Z260" s="2334"/>
      <c r="AA260" s="2334"/>
      <c r="AB260" s="2334"/>
      <c r="AC260" s="2334"/>
      <c r="AD260" s="33"/>
      <c r="AE260" s="33"/>
    </row>
    <row r="261" spans="1:33" ht="16.5" customHeight="1">
      <c r="A261" s="33"/>
      <c r="B261" s="33"/>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c r="AA261" s="29"/>
      <c r="AB261" s="29"/>
      <c r="AC261" s="29"/>
      <c r="AD261" s="33"/>
      <c r="AE261" s="33"/>
    </row>
    <row r="262" spans="1:33" ht="24" customHeight="1">
      <c r="A262" s="33" t="s">
        <v>1585</v>
      </c>
      <c r="B262" s="33"/>
      <c r="C262" s="2462" t="s">
        <v>160</v>
      </c>
      <c r="D262" s="2462" t="s">
        <v>1368</v>
      </c>
      <c r="E262" s="2463"/>
      <c r="F262" s="2463"/>
      <c r="G262" s="2463"/>
      <c r="H262" s="2463"/>
      <c r="I262" s="2463"/>
      <c r="J262" s="2463"/>
      <c r="K262" s="2463"/>
      <c r="L262" s="2463"/>
      <c r="M262" s="2463"/>
      <c r="N262" s="2464"/>
      <c r="O262" s="2322" t="s">
        <v>1369</v>
      </c>
      <c r="P262" s="2323"/>
      <c r="Q262" s="2324"/>
      <c r="R262" s="2468" t="s">
        <v>1370</v>
      </c>
      <c r="S262" s="2469"/>
      <c r="T262" s="2469"/>
      <c r="U262" s="2469"/>
      <c r="V262" s="2469"/>
      <c r="W262" s="2470"/>
      <c r="X262" s="2468" t="s">
        <v>1371</v>
      </c>
      <c r="Y262" s="2469"/>
      <c r="Z262" s="2469"/>
      <c r="AA262" s="2469"/>
      <c r="AB262" s="2469"/>
      <c r="AC262" s="2470"/>
      <c r="AD262" s="33"/>
      <c r="AE262" s="33" t="s">
        <v>1528</v>
      </c>
      <c r="AF262" s="33" t="s">
        <v>1550</v>
      </c>
      <c r="AG262" s="18" t="s">
        <v>1586</v>
      </c>
    </row>
    <row r="263" spans="1:33" ht="45" customHeight="1">
      <c r="A263" s="33"/>
      <c r="B263" s="33"/>
      <c r="C263" s="2465"/>
      <c r="D263" s="2465"/>
      <c r="E263" s="2466"/>
      <c r="F263" s="2466"/>
      <c r="G263" s="2466"/>
      <c r="H263" s="2466"/>
      <c r="I263" s="2466"/>
      <c r="J263" s="2466"/>
      <c r="K263" s="2466"/>
      <c r="L263" s="2466"/>
      <c r="M263" s="2466"/>
      <c r="N263" s="2467"/>
      <c r="O263" s="2328"/>
      <c r="P263" s="2329"/>
      <c r="Q263" s="2330"/>
      <c r="R263" s="2311" t="s">
        <v>537</v>
      </c>
      <c r="S263" s="2312"/>
      <c r="T263" s="2313"/>
      <c r="U263" s="2311" t="s">
        <v>1372</v>
      </c>
      <c r="V263" s="2312"/>
      <c r="W263" s="2313"/>
      <c r="X263" s="2311" t="s">
        <v>1373</v>
      </c>
      <c r="Y263" s="2312"/>
      <c r="Z263" s="2313"/>
      <c r="AA263" s="2311" t="s">
        <v>1508</v>
      </c>
      <c r="AB263" s="2312"/>
      <c r="AC263" s="2313"/>
      <c r="AD263" s="33"/>
      <c r="AE263" s="33"/>
    </row>
    <row r="264" spans="1:33" ht="16.5" customHeight="1">
      <c r="A264" s="33"/>
      <c r="B264" s="33"/>
      <c r="C264" s="1353" t="s">
        <v>91</v>
      </c>
      <c r="D264" s="2490" t="s">
        <v>1374</v>
      </c>
      <c r="E264" s="2490"/>
      <c r="F264" s="2490"/>
      <c r="G264" s="2490"/>
      <c r="H264" s="2490"/>
      <c r="I264" s="2490"/>
      <c r="J264" s="2490"/>
      <c r="K264" s="2490"/>
      <c r="L264" s="2490"/>
      <c r="M264" s="2490"/>
      <c r="N264" s="2490"/>
      <c r="O264" s="2541"/>
      <c r="P264" s="2541"/>
      <c r="Q264" s="2541"/>
      <c r="R264" s="2461"/>
      <c r="S264" s="2461"/>
      <c r="T264" s="2461"/>
      <c r="U264" s="2461"/>
      <c r="V264" s="2461"/>
      <c r="W264" s="2461"/>
      <c r="X264" s="2541"/>
      <c r="Y264" s="2541"/>
      <c r="Z264" s="2541"/>
      <c r="AA264" s="2541"/>
      <c r="AB264" s="2541"/>
      <c r="AC264" s="2541"/>
      <c r="AD264" s="33"/>
      <c r="AE264" s="33"/>
    </row>
    <row r="265" spans="1:33" ht="36" customHeight="1">
      <c r="A265" s="33"/>
      <c r="B265" s="33"/>
      <c r="C265" s="1343">
        <v>1</v>
      </c>
      <c r="D265" s="2336" t="s">
        <v>1485</v>
      </c>
      <c r="E265" s="2336"/>
      <c r="F265" s="2336"/>
      <c r="G265" s="2336"/>
      <c r="H265" s="2336"/>
      <c r="I265" s="2336"/>
      <c r="J265" s="2336"/>
      <c r="K265" s="2336"/>
      <c r="L265" s="2336"/>
      <c r="M265" s="2336"/>
      <c r="N265" s="2336"/>
      <c r="O265" s="2334"/>
      <c r="P265" s="2334"/>
      <c r="Q265" s="2334"/>
      <c r="R265" s="2335" t="s">
        <v>525</v>
      </c>
      <c r="S265" s="2335"/>
      <c r="T265" s="2335"/>
      <c r="U265" s="2335" t="s">
        <v>525</v>
      </c>
      <c r="V265" s="2335"/>
      <c r="W265" s="2335"/>
      <c r="X265" s="2334"/>
      <c r="Y265" s="2334"/>
      <c r="Z265" s="2334"/>
      <c r="AA265" s="2334"/>
      <c r="AB265" s="2334"/>
      <c r="AC265" s="2334"/>
      <c r="AD265" s="33"/>
      <c r="AE265" s="33"/>
    </row>
    <row r="266" spans="1:33" ht="16.5" customHeight="1">
      <c r="A266" s="33"/>
      <c r="B266" s="33"/>
      <c r="C266" s="1353" t="s">
        <v>92</v>
      </c>
      <c r="D266" s="2490" t="s">
        <v>1416</v>
      </c>
      <c r="E266" s="2490"/>
      <c r="F266" s="2490"/>
      <c r="G266" s="2490"/>
      <c r="H266" s="2490"/>
      <c r="I266" s="2490"/>
      <c r="J266" s="2490"/>
      <c r="K266" s="2490"/>
      <c r="L266" s="2490"/>
      <c r="M266" s="2490"/>
      <c r="N266" s="2490"/>
      <c r="O266" s="2334"/>
      <c r="P266" s="2334"/>
      <c r="Q266" s="2334"/>
      <c r="R266" s="2638"/>
      <c r="S266" s="2638"/>
      <c r="T266" s="2638"/>
      <c r="U266" s="2638"/>
      <c r="V266" s="2638"/>
      <c r="W266" s="2638"/>
      <c r="X266" s="2334"/>
      <c r="Y266" s="2334"/>
      <c r="Z266" s="2334"/>
      <c r="AA266" s="2334"/>
      <c r="AB266" s="2334"/>
      <c r="AC266" s="2334"/>
      <c r="AD266" s="33"/>
      <c r="AE266" s="33"/>
    </row>
    <row r="267" spans="1:33" ht="21.75" customHeight="1">
      <c r="A267" s="33"/>
      <c r="B267" s="33"/>
      <c r="C267" s="1343">
        <v>1</v>
      </c>
      <c r="D267" s="2336" t="s">
        <v>1486</v>
      </c>
      <c r="E267" s="2336"/>
      <c r="F267" s="2336"/>
      <c r="G267" s="2336"/>
      <c r="H267" s="2336"/>
      <c r="I267" s="2336"/>
      <c r="J267" s="2336"/>
      <c r="K267" s="2336"/>
      <c r="L267" s="2336"/>
      <c r="M267" s="2336"/>
      <c r="N267" s="2336"/>
      <c r="O267" s="2334"/>
      <c r="P267" s="2334"/>
      <c r="Q267" s="2334"/>
      <c r="R267" s="2335" t="s">
        <v>525</v>
      </c>
      <c r="S267" s="2335"/>
      <c r="T267" s="2335"/>
      <c r="U267" s="2335" t="s">
        <v>525</v>
      </c>
      <c r="V267" s="2335"/>
      <c r="W267" s="2335"/>
      <c r="X267" s="2334"/>
      <c r="Y267" s="2334"/>
      <c r="Z267" s="2334"/>
      <c r="AA267" s="2334"/>
      <c r="AB267" s="2334"/>
      <c r="AC267" s="2334"/>
      <c r="AD267" s="33"/>
      <c r="AE267" s="33"/>
    </row>
    <row r="268" spans="1:33" ht="21.75" customHeight="1">
      <c r="A268" s="33"/>
      <c r="B268" s="33"/>
      <c r="C268" s="1343">
        <v>2</v>
      </c>
      <c r="D268" s="2336" t="s">
        <v>1487</v>
      </c>
      <c r="E268" s="2336"/>
      <c r="F268" s="2336"/>
      <c r="G268" s="2336"/>
      <c r="H268" s="2336"/>
      <c r="I268" s="2336"/>
      <c r="J268" s="2336"/>
      <c r="K268" s="2336"/>
      <c r="L268" s="2336"/>
      <c r="M268" s="2336"/>
      <c r="N268" s="2336"/>
      <c r="O268" s="2334"/>
      <c r="P268" s="2334"/>
      <c r="Q268" s="2334"/>
      <c r="R268" s="2335" t="s">
        <v>525</v>
      </c>
      <c r="S268" s="2335"/>
      <c r="T268" s="2335"/>
      <c r="U268" s="2335" t="s">
        <v>525</v>
      </c>
      <c r="V268" s="2335"/>
      <c r="W268" s="2335"/>
      <c r="X268" s="2334"/>
      <c r="Y268" s="2334"/>
      <c r="Z268" s="2334"/>
      <c r="AA268" s="2334"/>
      <c r="AB268" s="2334"/>
      <c r="AC268" s="2334"/>
      <c r="AD268" s="33"/>
      <c r="AE268" s="33"/>
    </row>
    <row r="269" spans="1:33" ht="36" customHeight="1">
      <c r="A269" s="33"/>
      <c r="B269" s="33"/>
      <c r="C269" s="1343">
        <v>3</v>
      </c>
      <c r="D269" s="2336" t="s">
        <v>1488</v>
      </c>
      <c r="E269" s="2336"/>
      <c r="F269" s="2336"/>
      <c r="G269" s="2336"/>
      <c r="H269" s="2336"/>
      <c r="I269" s="2336"/>
      <c r="J269" s="2336"/>
      <c r="K269" s="2336"/>
      <c r="L269" s="2336"/>
      <c r="M269" s="2336"/>
      <c r="N269" s="2336"/>
      <c r="O269" s="2334"/>
      <c r="P269" s="2334"/>
      <c r="Q269" s="2334"/>
      <c r="R269" s="2335" t="s">
        <v>525</v>
      </c>
      <c r="S269" s="2335"/>
      <c r="T269" s="2335"/>
      <c r="U269" s="2335" t="s">
        <v>525</v>
      </c>
      <c r="V269" s="2335"/>
      <c r="W269" s="2335"/>
      <c r="X269" s="2334"/>
      <c r="Y269" s="2334"/>
      <c r="Z269" s="2334"/>
      <c r="AA269" s="2334"/>
      <c r="AB269" s="2334"/>
      <c r="AC269" s="2334"/>
      <c r="AD269" s="33"/>
      <c r="AE269" s="33"/>
    </row>
    <row r="270" spans="1:33" ht="36" customHeight="1">
      <c r="A270" s="33"/>
      <c r="B270" s="33"/>
      <c r="C270" s="1343">
        <v>4</v>
      </c>
      <c r="D270" s="2336" t="s">
        <v>1489</v>
      </c>
      <c r="E270" s="2336"/>
      <c r="F270" s="2336"/>
      <c r="G270" s="2336"/>
      <c r="H270" s="2336"/>
      <c r="I270" s="2336"/>
      <c r="J270" s="2336"/>
      <c r="K270" s="2336"/>
      <c r="L270" s="2336"/>
      <c r="M270" s="2336"/>
      <c r="N270" s="2336"/>
      <c r="O270" s="2334"/>
      <c r="P270" s="2334"/>
      <c r="Q270" s="2334"/>
      <c r="R270" s="2335" t="s">
        <v>525</v>
      </c>
      <c r="S270" s="2335"/>
      <c r="T270" s="2335"/>
      <c r="U270" s="2335" t="s">
        <v>525</v>
      </c>
      <c r="V270" s="2335"/>
      <c r="W270" s="2335"/>
      <c r="X270" s="2334"/>
      <c r="Y270" s="2334"/>
      <c r="Z270" s="2334"/>
      <c r="AA270" s="2334"/>
      <c r="AB270" s="2334"/>
      <c r="AC270" s="2334"/>
      <c r="AD270" s="33"/>
      <c r="AE270" s="33"/>
    </row>
    <row r="271" spans="1:33" ht="36" customHeight="1">
      <c r="A271" s="33"/>
      <c r="B271" s="33"/>
      <c r="C271" s="1343">
        <v>5</v>
      </c>
      <c r="D271" s="2336" t="s">
        <v>1490</v>
      </c>
      <c r="E271" s="2336"/>
      <c r="F271" s="2336"/>
      <c r="G271" s="2336"/>
      <c r="H271" s="2336"/>
      <c r="I271" s="2336"/>
      <c r="J271" s="2336"/>
      <c r="K271" s="2336"/>
      <c r="L271" s="2336"/>
      <c r="M271" s="2336"/>
      <c r="N271" s="2336"/>
      <c r="O271" s="2334"/>
      <c r="P271" s="2334"/>
      <c r="Q271" s="2334"/>
      <c r="R271" s="2335" t="s">
        <v>525</v>
      </c>
      <c r="S271" s="2335"/>
      <c r="T271" s="2335"/>
      <c r="U271" s="2335" t="s">
        <v>525</v>
      </c>
      <c r="V271" s="2335"/>
      <c r="W271" s="2335"/>
      <c r="X271" s="2334"/>
      <c r="Y271" s="2334"/>
      <c r="Z271" s="2334"/>
      <c r="AA271" s="2334"/>
      <c r="AB271" s="2334"/>
      <c r="AC271" s="2334"/>
      <c r="AD271" s="33"/>
      <c r="AE271" s="33"/>
    </row>
    <row r="272" spans="1:33" ht="21.75" customHeight="1">
      <c r="A272" s="33"/>
      <c r="B272" s="33"/>
      <c r="C272" s="1343">
        <v>6</v>
      </c>
      <c r="D272" s="2336" t="s">
        <v>1491</v>
      </c>
      <c r="E272" s="2336"/>
      <c r="F272" s="2336"/>
      <c r="G272" s="2336"/>
      <c r="H272" s="2336"/>
      <c r="I272" s="2336"/>
      <c r="J272" s="2336"/>
      <c r="K272" s="2336"/>
      <c r="L272" s="2336"/>
      <c r="M272" s="2336"/>
      <c r="N272" s="2336"/>
      <c r="O272" s="2334"/>
      <c r="P272" s="2334"/>
      <c r="Q272" s="2334"/>
      <c r="R272" s="2335" t="s">
        <v>525</v>
      </c>
      <c r="S272" s="2335"/>
      <c r="T272" s="2335"/>
      <c r="U272" s="2335" t="s">
        <v>525</v>
      </c>
      <c r="V272" s="2335"/>
      <c r="W272" s="2335"/>
      <c r="X272" s="2334"/>
      <c r="Y272" s="2334"/>
      <c r="Z272" s="2334"/>
      <c r="AA272" s="2334"/>
      <c r="AB272" s="2334"/>
      <c r="AC272" s="2334"/>
      <c r="AD272" s="33"/>
      <c r="AE272" s="33"/>
    </row>
    <row r="273" spans="1:33" ht="16.5" customHeight="1">
      <c r="A273" s="33" t="s">
        <v>536</v>
      </c>
      <c r="B273" s="33"/>
      <c r="C273" s="1343">
        <v>7</v>
      </c>
      <c r="D273" s="2333" t="s">
        <v>1492</v>
      </c>
      <c r="E273" s="2333"/>
      <c r="F273" s="2333"/>
      <c r="G273" s="2333"/>
      <c r="H273" s="2333"/>
      <c r="I273" s="2333"/>
      <c r="J273" s="2333"/>
      <c r="K273" s="2333"/>
      <c r="L273" s="2333"/>
      <c r="M273" s="2333"/>
      <c r="N273" s="2333"/>
      <c r="O273" s="2334"/>
      <c r="P273" s="2334"/>
      <c r="Q273" s="2334"/>
      <c r="R273" s="2335" t="s">
        <v>525</v>
      </c>
      <c r="S273" s="2335"/>
      <c r="T273" s="2335"/>
      <c r="U273" s="2335" t="s">
        <v>525</v>
      </c>
      <c r="V273" s="2335"/>
      <c r="W273" s="2335"/>
      <c r="X273" s="2334"/>
      <c r="Y273" s="2334"/>
      <c r="Z273" s="2334"/>
      <c r="AA273" s="2334"/>
      <c r="AB273" s="2334"/>
      <c r="AC273" s="2334"/>
      <c r="AD273" s="33"/>
      <c r="AE273" s="33"/>
    </row>
    <row r="274" spans="1:33" ht="16.5" customHeight="1">
      <c r="A274" s="33"/>
      <c r="B274" s="33"/>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c r="AA274" s="29"/>
      <c r="AB274" s="29"/>
      <c r="AC274" s="29"/>
      <c r="AD274" s="33"/>
      <c r="AE274" s="33"/>
    </row>
    <row r="275" spans="1:33" ht="24" customHeight="1">
      <c r="A275" s="33" t="s">
        <v>1587</v>
      </c>
      <c r="B275" s="33"/>
      <c r="C275" s="2462" t="s">
        <v>160</v>
      </c>
      <c r="D275" s="2462" t="s">
        <v>1368</v>
      </c>
      <c r="E275" s="2463"/>
      <c r="F275" s="2463"/>
      <c r="G275" s="2463"/>
      <c r="H275" s="2463"/>
      <c r="I275" s="2463"/>
      <c r="J275" s="2463"/>
      <c r="K275" s="2463"/>
      <c r="L275" s="2463"/>
      <c r="M275" s="2463"/>
      <c r="N275" s="2464"/>
      <c r="O275" s="2322" t="s">
        <v>1369</v>
      </c>
      <c r="P275" s="2323"/>
      <c r="Q275" s="2324"/>
      <c r="R275" s="2468" t="s">
        <v>1370</v>
      </c>
      <c r="S275" s="2469"/>
      <c r="T275" s="2469"/>
      <c r="U275" s="2469"/>
      <c r="V275" s="2469"/>
      <c r="W275" s="2470"/>
      <c r="X275" s="2468" t="s">
        <v>1371</v>
      </c>
      <c r="Y275" s="2469"/>
      <c r="Z275" s="2469"/>
      <c r="AA275" s="2469"/>
      <c r="AB275" s="2469"/>
      <c r="AC275" s="2470"/>
      <c r="AD275" s="33"/>
      <c r="AE275" s="33" t="s">
        <v>1529</v>
      </c>
      <c r="AF275" s="33" t="s">
        <v>1550</v>
      </c>
      <c r="AG275" s="18" t="s">
        <v>1586</v>
      </c>
    </row>
    <row r="276" spans="1:33" ht="45" customHeight="1">
      <c r="A276" s="33"/>
      <c r="B276" s="33"/>
      <c r="C276" s="2465"/>
      <c r="D276" s="2465"/>
      <c r="E276" s="2466"/>
      <c r="F276" s="2466"/>
      <c r="G276" s="2466"/>
      <c r="H276" s="2466"/>
      <c r="I276" s="2466"/>
      <c r="J276" s="2466"/>
      <c r="K276" s="2466"/>
      <c r="L276" s="2466"/>
      <c r="M276" s="2466"/>
      <c r="N276" s="2467"/>
      <c r="O276" s="2328"/>
      <c r="P276" s="2329"/>
      <c r="Q276" s="2330"/>
      <c r="R276" s="2311" t="s">
        <v>537</v>
      </c>
      <c r="S276" s="2312"/>
      <c r="T276" s="2313"/>
      <c r="U276" s="2311" t="s">
        <v>1372</v>
      </c>
      <c r="V276" s="2312"/>
      <c r="W276" s="2313"/>
      <c r="X276" s="2311" t="s">
        <v>1373</v>
      </c>
      <c r="Y276" s="2312"/>
      <c r="Z276" s="2313"/>
      <c r="AA276" s="2311" t="s">
        <v>1508</v>
      </c>
      <c r="AB276" s="2312"/>
      <c r="AC276" s="2313"/>
      <c r="AD276" s="33"/>
      <c r="AE276" s="33"/>
    </row>
    <row r="277" spans="1:33" ht="16.5" customHeight="1">
      <c r="A277" s="33"/>
      <c r="B277" s="33"/>
      <c r="C277" s="1353" t="s">
        <v>91</v>
      </c>
      <c r="D277" s="2541" t="s">
        <v>1374</v>
      </c>
      <c r="E277" s="2541"/>
      <c r="F277" s="2541"/>
      <c r="G277" s="2541"/>
      <c r="H277" s="2541"/>
      <c r="I277" s="2541"/>
      <c r="J277" s="2541"/>
      <c r="K277" s="2541"/>
      <c r="L277" s="2541"/>
      <c r="M277" s="2541"/>
      <c r="N277" s="2541"/>
      <c r="O277" s="2541"/>
      <c r="P277" s="2541"/>
      <c r="Q277" s="2541"/>
      <c r="R277" s="2461"/>
      <c r="S277" s="2461"/>
      <c r="T277" s="2461"/>
      <c r="U277" s="2461"/>
      <c r="V277" s="2461"/>
      <c r="W277" s="2461"/>
      <c r="X277" s="2541"/>
      <c r="Y277" s="2541"/>
      <c r="Z277" s="2541"/>
      <c r="AA277" s="2541"/>
      <c r="AB277" s="2541"/>
      <c r="AC277" s="2541"/>
      <c r="AD277" s="33"/>
      <c r="AE277" s="33"/>
    </row>
    <row r="278" spans="1:33" ht="36" customHeight="1">
      <c r="A278" s="33"/>
      <c r="B278" s="33"/>
      <c r="C278" s="1343">
        <v>1</v>
      </c>
      <c r="D278" s="2336" t="s">
        <v>1485</v>
      </c>
      <c r="E278" s="2336"/>
      <c r="F278" s="2336"/>
      <c r="G278" s="2336"/>
      <c r="H278" s="2336"/>
      <c r="I278" s="2336"/>
      <c r="J278" s="2336"/>
      <c r="K278" s="2336"/>
      <c r="L278" s="2336"/>
      <c r="M278" s="2336"/>
      <c r="N278" s="2336"/>
      <c r="O278" s="2631"/>
      <c r="P278" s="2631"/>
      <c r="Q278" s="2631"/>
      <c r="R278" s="2335" t="s">
        <v>525</v>
      </c>
      <c r="S278" s="2335"/>
      <c r="T278" s="2335"/>
      <c r="U278" s="2335" t="s">
        <v>525</v>
      </c>
      <c r="V278" s="2335"/>
      <c r="W278" s="2335"/>
      <c r="X278" s="2631"/>
      <c r="Y278" s="2631"/>
      <c r="Z278" s="2631"/>
      <c r="AA278" s="2631"/>
      <c r="AB278" s="2631"/>
      <c r="AC278" s="2631"/>
      <c r="AD278" s="33"/>
      <c r="AE278" s="33"/>
    </row>
    <row r="279" spans="1:33" ht="16.5" customHeight="1">
      <c r="A279" s="33"/>
      <c r="B279" s="33"/>
      <c r="C279" s="1353" t="s">
        <v>92</v>
      </c>
      <c r="D279" s="2490" t="s">
        <v>1416</v>
      </c>
      <c r="E279" s="2490"/>
      <c r="F279" s="2490"/>
      <c r="G279" s="2490"/>
      <c r="H279" s="2490"/>
      <c r="I279" s="2490"/>
      <c r="J279" s="2490"/>
      <c r="K279" s="2490"/>
      <c r="L279" s="2490"/>
      <c r="M279" s="2490"/>
      <c r="N279" s="2490"/>
      <c r="O279" s="2631"/>
      <c r="P279" s="2631"/>
      <c r="Q279" s="2631"/>
      <c r="R279" s="2637"/>
      <c r="S279" s="2637"/>
      <c r="T279" s="2637"/>
      <c r="U279" s="2637"/>
      <c r="V279" s="2637"/>
      <c r="W279" s="2637"/>
      <c r="X279" s="2631"/>
      <c r="Y279" s="2631"/>
      <c r="Z279" s="2631"/>
      <c r="AA279" s="2631"/>
      <c r="AB279" s="2631"/>
      <c r="AC279" s="2631"/>
      <c r="AD279" s="33"/>
      <c r="AE279" s="33"/>
    </row>
    <row r="280" spans="1:33" ht="36" customHeight="1">
      <c r="A280" s="33"/>
      <c r="B280" s="33"/>
      <c r="C280" s="1343">
        <v>1</v>
      </c>
      <c r="D280" s="2336" t="s">
        <v>1493</v>
      </c>
      <c r="E280" s="2336"/>
      <c r="F280" s="2336"/>
      <c r="G280" s="2336"/>
      <c r="H280" s="2336"/>
      <c r="I280" s="2336"/>
      <c r="J280" s="2336"/>
      <c r="K280" s="2336"/>
      <c r="L280" s="2336"/>
      <c r="M280" s="2336"/>
      <c r="N280" s="2336"/>
      <c r="O280" s="2631"/>
      <c r="P280" s="2631"/>
      <c r="Q280" s="2631"/>
      <c r="R280" s="2335" t="s">
        <v>525</v>
      </c>
      <c r="S280" s="2335"/>
      <c r="T280" s="2335"/>
      <c r="U280" s="2335" t="s">
        <v>525</v>
      </c>
      <c r="V280" s="2335"/>
      <c r="W280" s="2335"/>
      <c r="X280" s="2631"/>
      <c r="Y280" s="2631"/>
      <c r="Z280" s="2631"/>
      <c r="AA280" s="2631"/>
      <c r="AB280" s="2631"/>
      <c r="AC280" s="2631"/>
      <c r="AD280" s="33"/>
      <c r="AE280" s="33"/>
    </row>
    <row r="281" spans="1:33" ht="36" customHeight="1">
      <c r="A281" s="33"/>
      <c r="B281" s="33"/>
      <c r="C281" s="1343">
        <v>2</v>
      </c>
      <c r="D281" s="2336" t="s">
        <v>1494</v>
      </c>
      <c r="E281" s="2336"/>
      <c r="F281" s="2336"/>
      <c r="G281" s="2336"/>
      <c r="H281" s="2336"/>
      <c r="I281" s="2336"/>
      <c r="J281" s="2336"/>
      <c r="K281" s="2336"/>
      <c r="L281" s="2336"/>
      <c r="M281" s="2336"/>
      <c r="N281" s="2336"/>
      <c r="O281" s="2631"/>
      <c r="P281" s="2631"/>
      <c r="Q281" s="2631"/>
      <c r="R281" s="2335" t="s">
        <v>525</v>
      </c>
      <c r="S281" s="2335"/>
      <c r="T281" s="2335"/>
      <c r="U281" s="2335" t="s">
        <v>525</v>
      </c>
      <c r="V281" s="2335"/>
      <c r="W281" s="2335"/>
      <c r="X281" s="2631"/>
      <c r="Y281" s="2631"/>
      <c r="Z281" s="2631"/>
      <c r="AA281" s="2631"/>
      <c r="AB281" s="2631"/>
      <c r="AC281" s="2631"/>
      <c r="AD281" s="33"/>
      <c r="AE281" s="33"/>
    </row>
    <row r="282" spans="1:33" ht="36" customHeight="1">
      <c r="A282" s="33"/>
      <c r="B282" s="33"/>
      <c r="C282" s="1343">
        <v>3</v>
      </c>
      <c r="D282" s="2336" t="s">
        <v>1495</v>
      </c>
      <c r="E282" s="2336"/>
      <c r="F282" s="2336"/>
      <c r="G282" s="2336"/>
      <c r="H282" s="2336"/>
      <c r="I282" s="2336"/>
      <c r="J282" s="2336"/>
      <c r="K282" s="2336"/>
      <c r="L282" s="2336"/>
      <c r="M282" s="2336"/>
      <c r="N282" s="2336"/>
      <c r="O282" s="2631"/>
      <c r="P282" s="2631"/>
      <c r="Q282" s="2631"/>
      <c r="R282" s="2335" t="s">
        <v>525</v>
      </c>
      <c r="S282" s="2335"/>
      <c r="T282" s="2335"/>
      <c r="U282" s="2335" t="s">
        <v>525</v>
      </c>
      <c r="V282" s="2335"/>
      <c r="W282" s="2335"/>
      <c r="X282" s="2631"/>
      <c r="Y282" s="2631"/>
      <c r="Z282" s="2631"/>
      <c r="AA282" s="2631"/>
      <c r="AB282" s="2631"/>
      <c r="AC282" s="2631"/>
      <c r="AD282" s="33"/>
      <c r="AE282" s="33"/>
    </row>
    <row r="283" spans="1:33" ht="21.75" customHeight="1">
      <c r="A283" s="33"/>
      <c r="B283" s="33"/>
      <c r="C283" s="1343">
        <v>4</v>
      </c>
      <c r="D283" s="2336" t="s">
        <v>1496</v>
      </c>
      <c r="E283" s="2336"/>
      <c r="F283" s="2336"/>
      <c r="G283" s="2336"/>
      <c r="H283" s="2336"/>
      <c r="I283" s="2336"/>
      <c r="J283" s="2336"/>
      <c r="K283" s="2336"/>
      <c r="L283" s="2336"/>
      <c r="M283" s="2336"/>
      <c r="N283" s="2336"/>
      <c r="O283" s="2631"/>
      <c r="P283" s="2631"/>
      <c r="Q283" s="2631"/>
      <c r="R283" s="2335" t="s">
        <v>525</v>
      </c>
      <c r="S283" s="2335"/>
      <c r="T283" s="2335"/>
      <c r="U283" s="2335" t="s">
        <v>525</v>
      </c>
      <c r="V283" s="2335"/>
      <c r="W283" s="2335"/>
      <c r="X283" s="2631"/>
      <c r="Y283" s="2631"/>
      <c r="Z283" s="2631"/>
      <c r="AA283" s="2631"/>
      <c r="AB283" s="2631"/>
      <c r="AC283" s="2631"/>
      <c r="AD283" s="33"/>
      <c r="AE283" s="33"/>
    </row>
    <row r="284" spans="1:33" ht="21.75" customHeight="1">
      <c r="A284" s="33"/>
      <c r="B284" s="33"/>
      <c r="C284" s="1343">
        <v>5</v>
      </c>
      <c r="D284" s="2336" t="s">
        <v>1497</v>
      </c>
      <c r="E284" s="2336"/>
      <c r="F284" s="2336"/>
      <c r="G284" s="2336"/>
      <c r="H284" s="2336"/>
      <c r="I284" s="2336"/>
      <c r="J284" s="2336"/>
      <c r="K284" s="2336"/>
      <c r="L284" s="2336"/>
      <c r="M284" s="2336"/>
      <c r="N284" s="2336"/>
      <c r="O284" s="2631"/>
      <c r="P284" s="2631"/>
      <c r="Q284" s="2631"/>
      <c r="R284" s="2335" t="s">
        <v>525</v>
      </c>
      <c r="S284" s="2335"/>
      <c r="T284" s="2335"/>
      <c r="U284" s="2335" t="s">
        <v>525</v>
      </c>
      <c r="V284" s="2335"/>
      <c r="W284" s="2335"/>
      <c r="X284" s="2631"/>
      <c r="Y284" s="2631"/>
      <c r="Z284" s="2631"/>
      <c r="AA284" s="2631"/>
      <c r="AB284" s="2631"/>
      <c r="AC284" s="2631"/>
      <c r="AD284" s="33"/>
      <c r="AE284" s="33"/>
    </row>
    <row r="285" spans="1:33" ht="21.75" customHeight="1">
      <c r="A285" s="33" t="s">
        <v>536</v>
      </c>
      <c r="B285" s="33"/>
      <c r="C285" s="1343">
        <v>6</v>
      </c>
      <c r="D285" s="2336" t="s">
        <v>1498</v>
      </c>
      <c r="E285" s="2336"/>
      <c r="F285" s="2336"/>
      <c r="G285" s="2336"/>
      <c r="H285" s="2336"/>
      <c r="I285" s="2336"/>
      <c r="J285" s="2336"/>
      <c r="K285" s="2336"/>
      <c r="L285" s="2336"/>
      <c r="M285" s="2336"/>
      <c r="N285" s="2336"/>
      <c r="O285" s="2631"/>
      <c r="P285" s="2631"/>
      <c r="Q285" s="2631"/>
      <c r="R285" s="2335" t="s">
        <v>525</v>
      </c>
      <c r="S285" s="2335"/>
      <c r="T285" s="2335"/>
      <c r="U285" s="2335" t="s">
        <v>525</v>
      </c>
      <c r="V285" s="2335"/>
      <c r="W285" s="2335"/>
      <c r="X285" s="2631"/>
      <c r="Y285" s="2631"/>
      <c r="Z285" s="2631"/>
      <c r="AA285" s="2631"/>
      <c r="AB285" s="2631"/>
      <c r="AC285" s="2631"/>
      <c r="AD285" s="33"/>
      <c r="AE285" s="33"/>
    </row>
    <row r="286" spans="1:33" ht="16.5" customHeight="1">
      <c r="A286" s="33"/>
      <c r="B286" s="33"/>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c r="AA286" s="29"/>
      <c r="AB286" s="29"/>
      <c r="AC286" s="29"/>
      <c r="AD286" s="33"/>
      <c r="AE286" s="33"/>
    </row>
    <row r="287" spans="1:33" ht="24" customHeight="1">
      <c r="A287" s="33" t="s">
        <v>1588</v>
      </c>
      <c r="B287" s="33"/>
      <c r="C287" s="2462" t="s">
        <v>160</v>
      </c>
      <c r="D287" s="2462" t="s">
        <v>1368</v>
      </c>
      <c r="E287" s="2463"/>
      <c r="F287" s="2463"/>
      <c r="G287" s="2463"/>
      <c r="H287" s="2463"/>
      <c r="I287" s="2463"/>
      <c r="J287" s="2463"/>
      <c r="K287" s="2463"/>
      <c r="L287" s="2463"/>
      <c r="M287" s="2463"/>
      <c r="N287" s="2464"/>
      <c r="O287" s="2322" t="s">
        <v>1369</v>
      </c>
      <c r="P287" s="2323"/>
      <c r="Q287" s="2324"/>
      <c r="R287" s="2468" t="s">
        <v>1370</v>
      </c>
      <c r="S287" s="2469"/>
      <c r="T287" s="2469"/>
      <c r="U287" s="2469"/>
      <c r="V287" s="2469"/>
      <c r="W287" s="2470"/>
      <c r="X287" s="2468" t="s">
        <v>1371</v>
      </c>
      <c r="Y287" s="2469"/>
      <c r="Z287" s="2469"/>
      <c r="AA287" s="2469"/>
      <c r="AB287" s="2469"/>
      <c r="AC287" s="2470"/>
      <c r="AD287" s="33"/>
      <c r="AE287" s="33" t="s">
        <v>1530</v>
      </c>
      <c r="AF287" s="33" t="s">
        <v>1550</v>
      </c>
      <c r="AG287" s="18" t="s">
        <v>1589</v>
      </c>
    </row>
    <row r="288" spans="1:33" ht="45" customHeight="1">
      <c r="A288" s="33"/>
      <c r="B288" s="33"/>
      <c r="C288" s="2465"/>
      <c r="D288" s="2465"/>
      <c r="E288" s="2466"/>
      <c r="F288" s="2466"/>
      <c r="G288" s="2466"/>
      <c r="H288" s="2466"/>
      <c r="I288" s="2466"/>
      <c r="J288" s="2466"/>
      <c r="K288" s="2466"/>
      <c r="L288" s="2466"/>
      <c r="M288" s="2466"/>
      <c r="N288" s="2467"/>
      <c r="O288" s="2328"/>
      <c r="P288" s="2329"/>
      <c r="Q288" s="2330"/>
      <c r="R288" s="2311" t="s">
        <v>537</v>
      </c>
      <c r="S288" s="2312"/>
      <c r="T288" s="2313"/>
      <c r="U288" s="2311" t="s">
        <v>1372</v>
      </c>
      <c r="V288" s="2312"/>
      <c r="W288" s="2313"/>
      <c r="X288" s="2311" t="s">
        <v>1373</v>
      </c>
      <c r="Y288" s="2312"/>
      <c r="Z288" s="2313"/>
      <c r="AA288" s="2311" t="s">
        <v>1508</v>
      </c>
      <c r="AB288" s="2312"/>
      <c r="AC288" s="2313"/>
      <c r="AD288" s="33"/>
      <c r="AE288" s="33"/>
    </row>
    <row r="289" spans="1:33" ht="16.5" customHeight="1">
      <c r="A289" s="33"/>
      <c r="B289" s="33"/>
      <c r="C289" s="1353" t="s">
        <v>91</v>
      </c>
      <c r="D289" s="2490" t="s">
        <v>1374</v>
      </c>
      <c r="E289" s="2490"/>
      <c r="F289" s="2490"/>
      <c r="G289" s="2490"/>
      <c r="H289" s="2490"/>
      <c r="I289" s="2490"/>
      <c r="J289" s="2490"/>
      <c r="K289" s="2490"/>
      <c r="L289" s="2490"/>
      <c r="M289" s="2490"/>
      <c r="N289" s="2490"/>
      <c r="O289" s="2541"/>
      <c r="P289" s="2541"/>
      <c r="Q289" s="2541"/>
      <c r="R289" s="2461"/>
      <c r="S289" s="2461"/>
      <c r="T289" s="2461"/>
      <c r="U289" s="2461"/>
      <c r="V289" s="2461"/>
      <c r="W289" s="2461"/>
      <c r="X289" s="2541"/>
      <c r="Y289" s="2541"/>
      <c r="Z289" s="2541"/>
      <c r="AA289" s="2541"/>
      <c r="AB289" s="2541"/>
      <c r="AC289" s="2541"/>
      <c r="AD289" s="33"/>
      <c r="AE289" s="33"/>
    </row>
    <row r="290" spans="1:33" ht="36" customHeight="1">
      <c r="A290" s="33"/>
      <c r="B290" s="33"/>
      <c r="C290" s="1343">
        <v>1</v>
      </c>
      <c r="D290" s="2336" t="s">
        <v>1499</v>
      </c>
      <c r="E290" s="2336"/>
      <c r="F290" s="2336"/>
      <c r="G290" s="2336"/>
      <c r="H290" s="2336"/>
      <c r="I290" s="2336"/>
      <c r="J290" s="2336"/>
      <c r="K290" s="2336"/>
      <c r="L290" s="2336"/>
      <c r="M290" s="2336"/>
      <c r="N290" s="2336"/>
      <c r="O290" s="2631"/>
      <c r="P290" s="2631"/>
      <c r="Q290" s="2631"/>
      <c r="R290" s="2335" t="s">
        <v>525</v>
      </c>
      <c r="S290" s="2335"/>
      <c r="T290" s="2335"/>
      <c r="U290" s="2335" t="s">
        <v>525</v>
      </c>
      <c r="V290" s="2335"/>
      <c r="W290" s="2335"/>
      <c r="X290" s="2631"/>
      <c r="Y290" s="2631"/>
      <c r="Z290" s="2631"/>
      <c r="AA290" s="2631"/>
      <c r="AB290" s="2631"/>
      <c r="AC290" s="2631"/>
      <c r="AD290" s="33"/>
      <c r="AE290" s="33"/>
    </row>
    <row r="291" spans="1:33" ht="16.5" customHeight="1">
      <c r="A291" s="33"/>
      <c r="B291" s="33"/>
      <c r="C291" s="1353" t="s">
        <v>92</v>
      </c>
      <c r="D291" s="2490" t="s">
        <v>1376</v>
      </c>
      <c r="E291" s="2490"/>
      <c r="F291" s="2490"/>
      <c r="G291" s="2490"/>
      <c r="H291" s="2490"/>
      <c r="I291" s="2490"/>
      <c r="J291" s="2490"/>
      <c r="K291" s="2490"/>
      <c r="L291" s="2490"/>
      <c r="M291" s="2490"/>
      <c r="N291" s="2490"/>
      <c r="O291" s="2631"/>
      <c r="P291" s="2631"/>
      <c r="Q291" s="2631"/>
      <c r="R291" s="2637"/>
      <c r="S291" s="2637"/>
      <c r="T291" s="2637"/>
      <c r="U291" s="2637"/>
      <c r="V291" s="2637"/>
      <c r="W291" s="2637"/>
      <c r="X291" s="2631"/>
      <c r="Y291" s="2631"/>
      <c r="Z291" s="2631"/>
      <c r="AA291" s="2631"/>
      <c r="AB291" s="2631"/>
      <c r="AC291" s="2631"/>
      <c r="AD291" s="33"/>
      <c r="AE291" s="33"/>
    </row>
    <row r="292" spans="1:33" ht="36" customHeight="1">
      <c r="A292" s="33"/>
      <c r="B292" s="33"/>
      <c r="C292" s="1343">
        <v>1</v>
      </c>
      <c r="D292" s="2336" t="s">
        <v>1500</v>
      </c>
      <c r="E292" s="2336"/>
      <c r="F292" s="2336"/>
      <c r="G292" s="2336"/>
      <c r="H292" s="2336"/>
      <c r="I292" s="2336"/>
      <c r="J292" s="2336"/>
      <c r="K292" s="2336"/>
      <c r="L292" s="2336"/>
      <c r="M292" s="2336"/>
      <c r="N292" s="2336"/>
      <c r="O292" s="2631"/>
      <c r="P292" s="2631"/>
      <c r="Q292" s="2631"/>
      <c r="R292" s="2637"/>
      <c r="S292" s="2637"/>
      <c r="T292" s="2637"/>
      <c r="U292" s="2335" t="s">
        <v>525</v>
      </c>
      <c r="V292" s="2335"/>
      <c r="W292" s="2335"/>
      <c r="X292" s="2631"/>
      <c r="Y292" s="2631"/>
      <c r="Z292" s="2631"/>
      <c r="AA292" s="2631"/>
      <c r="AB292" s="2631"/>
      <c r="AC292" s="2631"/>
      <c r="AD292" s="33"/>
      <c r="AE292" s="33"/>
    </row>
    <row r="293" spans="1:33" ht="36" customHeight="1">
      <c r="A293" s="33"/>
      <c r="B293" s="33"/>
      <c r="C293" s="1343">
        <v>2</v>
      </c>
      <c r="D293" s="2336" t="s">
        <v>1501</v>
      </c>
      <c r="E293" s="2336"/>
      <c r="F293" s="2336"/>
      <c r="G293" s="2336"/>
      <c r="H293" s="2336"/>
      <c r="I293" s="2336"/>
      <c r="J293" s="2336"/>
      <c r="K293" s="2336"/>
      <c r="L293" s="2336"/>
      <c r="M293" s="2336"/>
      <c r="N293" s="2336"/>
      <c r="O293" s="2631"/>
      <c r="P293" s="2631"/>
      <c r="Q293" s="2631"/>
      <c r="R293" s="2335" t="s">
        <v>525</v>
      </c>
      <c r="S293" s="2335"/>
      <c r="T293" s="2335"/>
      <c r="U293" s="2335" t="s">
        <v>525</v>
      </c>
      <c r="V293" s="2335"/>
      <c r="W293" s="2335"/>
      <c r="X293" s="2631"/>
      <c r="Y293" s="2631"/>
      <c r="Z293" s="2631"/>
      <c r="AA293" s="2631"/>
      <c r="AB293" s="2631"/>
      <c r="AC293" s="2631"/>
      <c r="AD293" s="33"/>
      <c r="AE293" s="33"/>
    </row>
    <row r="294" spans="1:33" ht="21.75" customHeight="1">
      <c r="A294" s="33"/>
      <c r="B294" s="33"/>
      <c r="C294" s="1343">
        <v>3</v>
      </c>
      <c r="D294" s="2336" t="s">
        <v>1502</v>
      </c>
      <c r="E294" s="2336"/>
      <c r="F294" s="2336"/>
      <c r="G294" s="2336"/>
      <c r="H294" s="2336"/>
      <c r="I294" s="2336"/>
      <c r="J294" s="2336"/>
      <c r="K294" s="2336"/>
      <c r="L294" s="2336"/>
      <c r="M294" s="2336"/>
      <c r="N294" s="2336"/>
      <c r="O294" s="2631"/>
      <c r="P294" s="2631"/>
      <c r="Q294" s="2631"/>
      <c r="R294" s="2335" t="s">
        <v>525</v>
      </c>
      <c r="S294" s="2335"/>
      <c r="T294" s="2335"/>
      <c r="U294" s="2335" t="s">
        <v>525</v>
      </c>
      <c r="V294" s="2335"/>
      <c r="W294" s="2335"/>
      <c r="X294" s="2631"/>
      <c r="Y294" s="2631"/>
      <c r="Z294" s="2631"/>
      <c r="AA294" s="2631"/>
      <c r="AB294" s="2631"/>
      <c r="AC294" s="2631"/>
      <c r="AD294" s="33"/>
      <c r="AE294" s="33"/>
    </row>
    <row r="295" spans="1:33" ht="36" customHeight="1">
      <c r="A295" s="33"/>
      <c r="B295" s="33"/>
      <c r="C295" s="1343">
        <v>4</v>
      </c>
      <c r="D295" s="2336" t="s">
        <v>1503</v>
      </c>
      <c r="E295" s="2336"/>
      <c r="F295" s="2336"/>
      <c r="G295" s="2336"/>
      <c r="H295" s="2336"/>
      <c r="I295" s="2336"/>
      <c r="J295" s="2336"/>
      <c r="K295" s="2336"/>
      <c r="L295" s="2336"/>
      <c r="M295" s="2336"/>
      <c r="N295" s="2336"/>
      <c r="O295" s="2631"/>
      <c r="P295" s="2631"/>
      <c r="Q295" s="2631"/>
      <c r="R295" s="2335" t="s">
        <v>525</v>
      </c>
      <c r="S295" s="2335"/>
      <c r="T295" s="2335"/>
      <c r="U295" s="2335" t="s">
        <v>525</v>
      </c>
      <c r="V295" s="2335"/>
      <c r="W295" s="2335"/>
      <c r="X295" s="2631"/>
      <c r="Y295" s="2631"/>
      <c r="Z295" s="2631"/>
      <c r="AA295" s="2631"/>
      <c r="AB295" s="2631"/>
      <c r="AC295" s="2631"/>
      <c r="AD295" s="33"/>
      <c r="AE295" s="33"/>
    </row>
    <row r="296" spans="1:33" ht="21.75" customHeight="1">
      <c r="A296" s="33"/>
      <c r="B296" s="33"/>
      <c r="C296" s="1343">
        <v>5</v>
      </c>
      <c r="D296" s="2336" t="s">
        <v>1504</v>
      </c>
      <c r="E296" s="2336"/>
      <c r="F296" s="2336"/>
      <c r="G296" s="2336"/>
      <c r="H296" s="2336"/>
      <c r="I296" s="2336"/>
      <c r="J296" s="2336"/>
      <c r="K296" s="2336"/>
      <c r="L296" s="2336"/>
      <c r="M296" s="2336"/>
      <c r="N296" s="2336"/>
      <c r="O296" s="2631"/>
      <c r="P296" s="2631"/>
      <c r="Q296" s="2631"/>
      <c r="R296" s="2335" t="s">
        <v>525</v>
      </c>
      <c r="S296" s="2335"/>
      <c r="T296" s="2335"/>
      <c r="U296" s="2335" t="s">
        <v>525</v>
      </c>
      <c r="V296" s="2335"/>
      <c r="W296" s="2335"/>
      <c r="X296" s="2631"/>
      <c r="Y296" s="2631"/>
      <c r="Z296" s="2631"/>
      <c r="AA296" s="2631"/>
      <c r="AB296" s="2631"/>
      <c r="AC296" s="2631"/>
      <c r="AD296" s="33"/>
      <c r="AE296" s="33"/>
    </row>
    <row r="297" spans="1:33" ht="21.75" customHeight="1">
      <c r="A297" s="33" t="s">
        <v>536</v>
      </c>
      <c r="B297" s="33"/>
      <c r="C297" s="1343">
        <v>6</v>
      </c>
      <c r="D297" s="2336" t="s">
        <v>1505</v>
      </c>
      <c r="E297" s="2336"/>
      <c r="F297" s="2336"/>
      <c r="G297" s="2336"/>
      <c r="H297" s="2336"/>
      <c r="I297" s="2336"/>
      <c r="J297" s="2336"/>
      <c r="K297" s="2336"/>
      <c r="L297" s="2336"/>
      <c r="M297" s="2336"/>
      <c r="N297" s="2336"/>
      <c r="O297" s="2631"/>
      <c r="P297" s="2631"/>
      <c r="Q297" s="2631"/>
      <c r="R297" s="2335" t="s">
        <v>525</v>
      </c>
      <c r="S297" s="2335"/>
      <c r="T297" s="2335"/>
      <c r="U297" s="2335" t="s">
        <v>525</v>
      </c>
      <c r="V297" s="2335"/>
      <c r="W297" s="2335"/>
      <c r="X297" s="2631"/>
      <c r="Y297" s="2631"/>
      <c r="Z297" s="2631"/>
      <c r="AA297" s="2631"/>
      <c r="AB297" s="2631"/>
      <c r="AC297" s="2631"/>
      <c r="AD297" s="33"/>
      <c r="AE297" s="33"/>
    </row>
    <row r="298" spans="1:33" ht="16.5" customHeight="1">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c r="AA298" s="29"/>
      <c r="AB298" s="29"/>
      <c r="AC298" s="29"/>
    </row>
    <row r="299" spans="1:33" ht="24" customHeight="1">
      <c r="A299" s="33" t="s">
        <v>1590</v>
      </c>
      <c r="B299" s="33"/>
      <c r="C299" s="2462" t="s">
        <v>160</v>
      </c>
      <c r="D299" s="2331" t="s">
        <v>1368</v>
      </c>
      <c r="E299" s="2331"/>
      <c r="F299" s="2331"/>
      <c r="G299" s="2331"/>
      <c r="H299" s="2331"/>
      <c r="I299" s="2331"/>
      <c r="J299" s="2331"/>
      <c r="K299" s="2331"/>
      <c r="L299" s="2305" t="s">
        <v>1591</v>
      </c>
      <c r="M299" s="2305"/>
      <c r="N299" s="2305"/>
      <c r="O299" s="2323" t="s">
        <v>1592</v>
      </c>
      <c r="P299" s="2323"/>
      <c r="Q299" s="2324"/>
      <c r="R299" s="2331" t="s">
        <v>1370</v>
      </c>
      <c r="S299" s="2331"/>
      <c r="T299" s="2331"/>
      <c r="U299" s="2331"/>
      <c r="V299" s="2468" t="s">
        <v>1371</v>
      </c>
      <c r="W299" s="2469"/>
      <c r="X299" s="2469"/>
      <c r="Y299" s="2469"/>
      <c r="Z299" s="2469"/>
      <c r="AA299" s="2469"/>
      <c r="AB299" s="2469"/>
      <c r="AC299" s="2470"/>
      <c r="AD299" s="33"/>
      <c r="AE299" s="33" t="s">
        <v>1593</v>
      </c>
      <c r="AF299" s="18" t="s">
        <v>1594</v>
      </c>
      <c r="AG299" s="18" t="s">
        <v>1590</v>
      </c>
    </row>
    <row r="300" spans="1:33" ht="45" customHeight="1">
      <c r="A300" s="33"/>
      <c r="B300" s="33"/>
      <c r="C300" s="2465"/>
      <c r="D300" s="2331"/>
      <c r="E300" s="2331"/>
      <c r="F300" s="2331"/>
      <c r="G300" s="2331"/>
      <c r="H300" s="2331"/>
      <c r="I300" s="2331"/>
      <c r="J300" s="2331"/>
      <c r="K300" s="2331"/>
      <c r="L300" s="2305"/>
      <c r="M300" s="2305"/>
      <c r="N300" s="2305"/>
      <c r="O300" s="2329"/>
      <c r="P300" s="2329"/>
      <c r="Q300" s="2330"/>
      <c r="R300" s="2633" t="s">
        <v>537</v>
      </c>
      <c r="S300" s="2633"/>
      <c r="T300" s="2633" t="s">
        <v>1372</v>
      </c>
      <c r="U300" s="2633"/>
      <c r="V300" s="2634" t="s">
        <v>1373</v>
      </c>
      <c r="W300" s="2635"/>
      <c r="X300" s="2634" t="s">
        <v>1595</v>
      </c>
      <c r="Y300" s="2636"/>
      <c r="Z300" s="2635"/>
      <c r="AA300" s="2634" t="s">
        <v>1596</v>
      </c>
      <c r="AB300" s="2636"/>
      <c r="AC300" s="2635"/>
      <c r="AD300" s="33"/>
      <c r="AE300" s="33"/>
    </row>
    <row r="301" spans="1:33" ht="16.5" customHeight="1">
      <c r="A301" s="33"/>
      <c r="B301" s="33"/>
      <c r="C301" s="1343">
        <v>1</v>
      </c>
      <c r="D301" s="2303" t="s">
        <v>1597</v>
      </c>
      <c r="E301" s="2303"/>
      <c r="F301" s="2303"/>
      <c r="G301" s="2303"/>
      <c r="H301" s="2303"/>
      <c r="I301" s="2303"/>
      <c r="J301" s="2303"/>
      <c r="K301" s="2303"/>
      <c r="L301" s="2304"/>
      <c r="M301" s="2304"/>
      <c r="N301" s="2304"/>
      <c r="O301" s="2308"/>
      <c r="P301" s="2309"/>
      <c r="Q301" s="2310"/>
      <c r="R301" s="2475" t="s">
        <v>525</v>
      </c>
      <c r="S301" s="2477"/>
      <c r="T301" s="2475" t="s">
        <v>525</v>
      </c>
      <c r="U301" s="2477"/>
      <c r="V301" s="2457"/>
      <c r="W301" s="2459"/>
      <c r="X301" s="2541"/>
      <c r="Y301" s="2541"/>
      <c r="Z301" s="2541"/>
      <c r="AA301" s="2541"/>
      <c r="AB301" s="2541"/>
      <c r="AC301" s="2541"/>
      <c r="AD301" s="33"/>
      <c r="AE301" s="33"/>
    </row>
    <row r="302" spans="1:33" ht="36" customHeight="1">
      <c r="A302" s="33"/>
      <c r="B302" s="33"/>
      <c r="C302" s="1343">
        <v>2</v>
      </c>
      <c r="D302" s="2302" t="s">
        <v>1598</v>
      </c>
      <c r="E302" s="2303"/>
      <c r="F302" s="2303"/>
      <c r="G302" s="2303"/>
      <c r="H302" s="2303"/>
      <c r="I302" s="2303"/>
      <c r="J302" s="2303"/>
      <c r="K302" s="2303"/>
      <c r="L302" s="2304"/>
      <c r="M302" s="2304"/>
      <c r="N302" s="2304"/>
      <c r="O302" s="2308"/>
      <c r="P302" s="2309"/>
      <c r="Q302" s="2310"/>
      <c r="R302" s="2475" t="s">
        <v>525</v>
      </c>
      <c r="S302" s="2477"/>
      <c r="T302" s="2475" t="s">
        <v>525</v>
      </c>
      <c r="U302" s="2477"/>
      <c r="V302" s="2457"/>
      <c r="W302" s="2459"/>
      <c r="X302" s="2631"/>
      <c r="Y302" s="2631"/>
      <c r="Z302" s="2631"/>
      <c r="AA302" s="2631"/>
      <c r="AB302" s="2631"/>
      <c r="AC302" s="2631"/>
      <c r="AD302" s="33"/>
      <c r="AE302" s="33"/>
    </row>
    <row r="303" spans="1:33" ht="16.5" customHeight="1">
      <c r="A303" s="33"/>
      <c r="B303" s="33"/>
      <c r="C303" s="1343">
        <v>3</v>
      </c>
      <c r="D303" s="2303" t="s">
        <v>1599</v>
      </c>
      <c r="E303" s="2303"/>
      <c r="F303" s="2303"/>
      <c r="G303" s="2303"/>
      <c r="H303" s="2303"/>
      <c r="I303" s="2303"/>
      <c r="J303" s="2303"/>
      <c r="K303" s="2303"/>
      <c r="L303" s="2304"/>
      <c r="M303" s="2304"/>
      <c r="N303" s="2304"/>
      <c r="O303" s="2308"/>
      <c r="P303" s="2309"/>
      <c r="Q303" s="2310"/>
      <c r="R303" s="2475" t="s">
        <v>525</v>
      </c>
      <c r="S303" s="2477"/>
      <c r="T303" s="2475" t="s">
        <v>525</v>
      </c>
      <c r="U303" s="2477"/>
      <c r="V303" s="2457"/>
      <c r="W303" s="2459"/>
      <c r="X303" s="2631"/>
      <c r="Y303" s="2631"/>
      <c r="Z303" s="2631"/>
      <c r="AA303" s="2631"/>
      <c r="AB303" s="2631"/>
      <c r="AC303" s="2631"/>
      <c r="AD303" s="33"/>
      <c r="AE303" s="33"/>
    </row>
    <row r="304" spans="1:33" ht="36" customHeight="1">
      <c r="A304" s="33"/>
      <c r="B304" s="33"/>
      <c r="C304" s="1343">
        <v>4</v>
      </c>
      <c r="D304" s="2302" t="s">
        <v>1600</v>
      </c>
      <c r="E304" s="2303"/>
      <c r="F304" s="2303"/>
      <c r="G304" s="2303"/>
      <c r="H304" s="2303"/>
      <c r="I304" s="2303"/>
      <c r="J304" s="2303"/>
      <c r="K304" s="2303"/>
      <c r="L304" s="2304"/>
      <c r="M304" s="2304"/>
      <c r="N304" s="2304"/>
      <c r="O304" s="2308"/>
      <c r="P304" s="2309"/>
      <c r="Q304" s="2310"/>
      <c r="R304" s="2475" t="s">
        <v>525</v>
      </c>
      <c r="S304" s="2477"/>
      <c r="T304" s="2475" t="s">
        <v>525</v>
      </c>
      <c r="U304" s="2477"/>
      <c r="V304" s="2457"/>
      <c r="W304" s="2459"/>
      <c r="X304" s="2631"/>
      <c r="Y304" s="2631"/>
      <c r="Z304" s="2631"/>
      <c r="AA304" s="2631"/>
      <c r="AB304" s="2631"/>
      <c r="AC304" s="2631"/>
      <c r="AD304" s="33"/>
      <c r="AE304" s="33"/>
    </row>
    <row r="305" spans="1:33" ht="36" customHeight="1">
      <c r="A305" s="33"/>
      <c r="B305" s="33"/>
      <c r="C305" s="1343">
        <v>5</v>
      </c>
      <c r="D305" s="2303" t="s">
        <v>1601</v>
      </c>
      <c r="E305" s="2303"/>
      <c r="F305" s="2303"/>
      <c r="G305" s="2303"/>
      <c r="H305" s="2303"/>
      <c r="I305" s="2303"/>
      <c r="J305" s="2303"/>
      <c r="K305" s="2303"/>
      <c r="L305" s="2304"/>
      <c r="M305" s="2304"/>
      <c r="N305" s="2304"/>
      <c r="O305" s="2308"/>
      <c r="P305" s="2309"/>
      <c r="Q305" s="2310"/>
      <c r="R305" s="2475" t="s">
        <v>525</v>
      </c>
      <c r="S305" s="2477"/>
      <c r="T305" s="2475" t="s">
        <v>525</v>
      </c>
      <c r="U305" s="2477"/>
      <c r="V305" s="2457"/>
      <c r="W305" s="2459"/>
      <c r="X305" s="2631"/>
      <c r="Y305" s="2631"/>
      <c r="Z305" s="2631"/>
      <c r="AA305" s="2631"/>
      <c r="AB305" s="2631"/>
      <c r="AC305" s="2631"/>
      <c r="AD305" s="33"/>
      <c r="AE305" s="33"/>
    </row>
    <row r="306" spans="1:33" ht="37.35" customHeight="1">
      <c r="A306" s="33"/>
      <c r="B306" s="33"/>
      <c r="C306" s="1343">
        <v>6</v>
      </c>
      <c r="D306" s="2302" t="s">
        <v>1602</v>
      </c>
      <c r="E306" s="2303"/>
      <c r="F306" s="2303"/>
      <c r="G306" s="2303"/>
      <c r="H306" s="2303"/>
      <c r="I306" s="2303"/>
      <c r="J306" s="2303"/>
      <c r="K306" s="2303"/>
      <c r="L306" s="2304"/>
      <c r="M306" s="2304"/>
      <c r="N306" s="2304"/>
      <c r="O306" s="2308"/>
      <c r="P306" s="2309"/>
      <c r="Q306" s="2310"/>
      <c r="R306" s="2475" t="s">
        <v>525</v>
      </c>
      <c r="S306" s="2477"/>
      <c r="T306" s="2475" t="s">
        <v>525</v>
      </c>
      <c r="U306" s="2477"/>
      <c r="V306" s="2457"/>
      <c r="W306" s="2459"/>
      <c r="X306" s="2631"/>
      <c r="Y306" s="2631"/>
      <c r="Z306" s="2631"/>
      <c r="AA306" s="2631"/>
      <c r="AB306" s="2631"/>
      <c r="AC306" s="2631"/>
      <c r="AD306" s="33"/>
      <c r="AE306" s="33"/>
    </row>
    <row r="307" spans="1:33" ht="36" customHeight="1">
      <c r="A307" s="33"/>
      <c r="B307" s="33"/>
      <c r="C307" s="1343">
        <v>7</v>
      </c>
      <c r="D307" s="2302" t="s">
        <v>1603</v>
      </c>
      <c r="E307" s="2303"/>
      <c r="F307" s="2303"/>
      <c r="G307" s="2303"/>
      <c r="H307" s="2303"/>
      <c r="I307" s="2303"/>
      <c r="J307" s="2303"/>
      <c r="K307" s="2303"/>
      <c r="L307" s="2304"/>
      <c r="M307" s="2304"/>
      <c r="N307" s="2304"/>
      <c r="O307" s="2308"/>
      <c r="P307" s="2309"/>
      <c r="Q307" s="2310"/>
      <c r="R307" s="2475" t="s">
        <v>525</v>
      </c>
      <c r="S307" s="2477"/>
      <c r="T307" s="2475" t="s">
        <v>525</v>
      </c>
      <c r="U307" s="2477"/>
      <c r="V307" s="2457"/>
      <c r="W307" s="2459"/>
      <c r="X307" s="2631"/>
      <c r="Y307" s="2631"/>
      <c r="Z307" s="2631"/>
      <c r="AA307" s="2631"/>
      <c r="AB307" s="2631"/>
      <c r="AC307" s="2631"/>
      <c r="AD307" s="33"/>
      <c r="AE307" s="33"/>
    </row>
    <row r="308" spans="1:33" ht="36" customHeight="1">
      <c r="A308" s="33"/>
      <c r="B308" s="33"/>
      <c r="C308" s="1343">
        <v>8</v>
      </c>
      <c r="D308" s="2302" t="s">
        <v>1604</v>
      </c>
      <c r="E308" s="2303"/>
      <c r="F308" s="2303"/>
      <c r="G308" s="2303"/>
      <c r="H308" s="2303"/>
      <c r="I308" s="2303"/>
      <c r="J308" s="2303"/>
      <c r="K308" s="2303"/>
      <c r="L308" s="2304"/>
      <c r="M308" s="2304"/>
      <c r="N308" s="2304"/>
      <c r="O308" s="2308"/>
      <c r="P308" s="2309"/>
      <c r="Q308" s="2310"/>
      <c r="R308" s="2475" t="s">
        <v>525</v>
      </c>
      <c r="S308" s="2477"/>
      <c r="T308" s="2475" t="s">
        <v>525</v>
      </c>
      <c r="U308" s="2477"/>
      <c r="V308" s="2457"/>
      <c r="W308" s="2459"/>
      <c r="X308" s="2631"/>
      <c r="Y308" s="2631"/>
      <c r="Z308" s="2631"/>
      <c r="AA308" s="2631"/>
      <c r="AB308" s="2631"/>
      <c r="AC308" s="2631"/>
      <c r="AD308" s="33"/>
      <c r="AE308" s="33"/>
    </row>
    <row r="309" spans="1:33" ht="36" customHeight="1">
      <c r="A309" s="33"/>
      <c r="B309" s="33"/>
      <c r="C309" s="1343">
        <v>9</v>
      </c>
      <c r="D309" s="2303" t="s">
        <v>1605</v>
      </c>
      <c r="E309" s="2303"/>
      <c r="F309" s="2303"/>
      <c r="G309" s="2303"/>
      <c r="H309" s="2303"/>
      <c r="I309" s="2303"/>
      <c r="J309" s="2303"/>
      <c r="K309" s="2303"/>
      <c r="L309" s="2304"/>
      <c r="M309" s="2304"/>
      <c r="N309" s="2304"/>
      <c r="O309" s="2308"/>
      <c r="P309" s="2309"/>
      <c r="Q309" s="2310"/>
      <c r="R309" s="2475" t="s">
        <v>525</v>
      </c>
      <c r="S309" s="2477"/>
      <c r="T309" s="2475" t="s">
        <v>525</v>
      </c>
      <c r="U309" s="2477"/>
      <c r="V309" s="2457"/>
      <c r="W309" s="2459"/>
      <c r="X309" s="2631"/>
      <c r="Y309" s="2631"/>
      <c r="Z309" s="2631"/>
      <c r="AA309" s="2631"/>
      <c r="AB309" s="2631"/>
      <c r="AC309" s="2631"/>
      <c r="AD309" s="33"/>
      <c r="AE309" s="33"/>
    </row>
    <row r="310" spans="1:33" ht="36" customHeight="1">
      <c r="A310" s="33"/>
      <c r="B310" s="33"/>
      <c r="C310" s="1343">
        <v>10</v>
      </c>
      <c r="D310" s="2303" t="s">
        <v>1606</v>
      </c>
      <c r="E310" s="2303"/>
      <c r="F310" s="2303"/>
      <c r="G310" s="2303"/>
      <c r="H310" s="2303"/>
      <c r="I310" s="2303"/>
      <c r="J310" s="2303"/>
      <c r="K310" s="2303"/>
      <c r="L310" s="2304"/>
      <c r="M310" s="2304"/>
      <c r="N310" s="2304"/>
      <c r="O310" s="2308"/>
      <c r="P310" s="2309"/>
      <c r="Q310" s="2310"/>
      <c r="R310" s="2475" t="s">
        <v>525</v>
      </c>
      <c r="S310" s="2477"/>
      <c r="T310" s="2475" t="s">
        <v>525</v>
      </c>
      <c r="U310" s="2477"/>
      <c r="V310" s="2457"/>
      <c r="W310" s="2459"/>
      <c r="X310" s="2631"/>
      <c r="Y310" s="2631"/>
      <c r="Z310" s="2631"/>
      <c r="AA310" s="2631"/>
      <c r="AB310" s="2631"/>
      <c r="AC310" s="2631"/>
      <c r="AD310" s="33"/>
      <c r="AE310" s="33"/>
    </row>
    <row r="311" spans="1:33" ht="42" customHeight="1">
      <c r="A311" s="33"/>
      <c r="B311" s="33"/>
      <c r="C311" s="1343">
        <v>11</v>
      </c>
      <c r="D311" s="2302" t="s">
        <v>1607</v>
      </c>
      <c r="E311" s="2303"/>
      <c r="F311" s="2303"/>
      <c r="G311" s="2303"/>
      <c r="H311" s="2303"/>
      <c r="I311" s="2303"/>
      <c r="J311" s="2303"/>
      <c r="K311" s="2303"/>
      <c r="L311" s="2304"/>
      <c r="M311" s="2304"/>
      <c r="N311" s="2304"/>
      <c r="O311" s="2308"/>
      <c r="P311" s="2309"/>
      <c r="Q311" s="2310"/>
      <c r="R311" s="2475" t="s">
        <v>525</v>
      </c>
      <c r="S311" s="2477"/>
      <c r="T311" s="2475" t="s">
        <v>525</v>
      </c>
      <c r="U311" s="2477"/>
      <c r="V311" s="2457"/>
      <c r="W311" s="2459"/>
      <c r="X311" s="2631"/>
      <c r="Y311" s="2631"/>
      <c r="Z311" s="2631"/>
      <c r="AA311" s="2631"/>
      <c r="AB311" s="2631"/>
      <c r="AC311" s="2631"/>
      <c r="AD311" s="33"/>
      <c r="AE311" s="33"/>
    </row>
    <row r="312" spans="1:33" ht="16.5" customHeight="1">
      <c r="A312" s="33" t="s">
        <v>536</v>
      </c>
      <c r="B312" s="33"/>
      <c r="C312" s="1343">
        <v>12</v>
      </c>
      <c r="D312" s="2303" t="s">
        <v>1608</v>
      </c>
      <c r="E312" s="2303"/>
      <c r="F312" s="2303"/>
      <c r="G312" s="2303"/>
      <c r="H312" s="2303"/>
      <c r="I312" s="2303"/>
      <c r="J312" s="2303"/>
      <c r="K312" s="2303"/>
      <c r="L312" s="2304"/>
      <c r="M312" s="2304"/>
      <c r="N312" s="2304"/>
      <c r="O312" s="2308"/>
      <c r="P312" s="2309"/>
      <c r="Q312" s="2310"/>
      <c r="R312" s="2475" t="s">
        <v>525</v>
      </c>
      <c r="S312" s="2477"/>
      <c r="T312" s="2475" t="s">
        <v>525</v>
      </c>
      <c r="U312" s="2477"/>
      <c r="V312" s="2457"/>
      <c r="W312" s="2459"/>
      <c r="X312" s="2631"/>
      <c r="Y312" s="2631"/>
      <c r="Z312" s="2631"/>
      <c r="AA312" s="2631"/>
      <c r="AB312" s="2631"/>
      <c r="AC312" s="2631"/>
      <c r="AD312" s="33"/>
      <c r="AE312" s="33"/>
    </row>
    <row r="313" spans="1:33" ht="16.5" customHeight="1">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c r="AA313" s="29"/>
      <c r="AB313" s="29"/>
      <c r="AC313" s="29"/>
    </row>
    <row r="314" spans="1:33" ht="16.5" customHeight="1">
      <c r="A314" s="33" t="s">
        <v>1609</v>
      </c>
      <c r="C314" s="2468" t="s">
        <v>1610</v>
      </c>
      <c r="D314" s="2469"/>
      <c r="E314" s="2469"/>
      <c r="F314" s="2469"/>
      <c r="G314" s="2469"/>
      <c r="H314" s="2469"/>
      <c r="I314" s="2469"/>
      <c r="J314" s="2469"/>
      <c r="K314" s="2469"/>
      <c r="L314" s="2469"/>
      <c r="M314" s="2469"/>
      <c r="N314" s="2469"/>
      <c r="O314" s="2469"/>
      <c r="P314" s="2469"/>
      <c r="Q314" s="2469"/>
      <c r="R314" s="2469"/>
      <c r="S314" s="2469"/>
      <c r="T314" s="2469"/>
      <c r="U314" s="2469"/>
      <c r="V314" s="2469"/>
      <c r="W314" s="2469"/>
      <c r="X314" s="2469"/>
      <c r="Y314" s="2469"/>
      <c r="Z314" s="2469"/>
      <c r="AA314" s="2469"/>
      <c r="AB314" s="2469"/>
      <c r="AC314" s="2470"/>
      <c r="AE314" s="18" t="s">
        <v>1611</v>
      </c>
      <c r="AF314" s="18" t="s">
        <v>1612</v>
      </c>
      <c r="AG314" s="18" t="s">
        <v>1613</v>
      </c>
    </row>
    <row r="315" spans="1:33" ht="26.45" customHeight="1">
      <c r="A315" s="33"/>
      <c r="C315" s="2359" t="s">
        <v>160</v>
      </c>
      <c r="D315" s="2305" t="s">
        <v>1614</v>
      </c>
      <c r="E315" s="2305"/>
      <c r="F315" s="2305"/>
      <c r="G315" s="2305"/>
      <c r="H315" s="2322" t="s">
        <v>1615</v>
      </c>
      <c r="I315" s="2324"/>
      <c r="J315" s="2311" t="s">
        <v>1616</v>
      </c>
      <c r="K315" s="2312"/>
      <c r="L315" s="2312"/>
      <c r="M315" s="2312"/>
      <c r="N315" s="2312"/>
      <c r="O315" s="2313"/>
      <c r="P315" s="2311" t="s">
        <v>1617</v>
      </c>
      <c r="Q315" s="2312"/>
      <c r="R315" s="2312"/>
      <c r="S315" s="2312"/>
      <c r="T315" s="2312"/>
      <c r="U315" s="2313"/>
      <c r="V315" s="2322" t="s">
        <v>1618</v>
      </c>
      <c r="W315" s="2324"/>
      <c r="X315" s="2311" t="s">
        <v>1619</v>
      </c>
      <c r="Y315" s="2312"/>
      <c r="Z315" s="2312"/>
      <c r="AA315" s="2312"/>
      <c r="AB315" s="2312"/>
      <c r="AC315" s="2313"/>
    </row>
    <row r="316" spans="1:33" ht="36.75" customHeight="1">
      <c r="A316" s="33"/>
      <c r="C316" s="2370"/>
      <c r="D316" s="2305"/>
      <c r="E316" s="2305"/>
      <c r="F316" s="2305"/>
      <c r="G316" s="2305"/>
      <c r="H316" s="2328"/>
      <c r="I316" s="2330"/>
      <c r="J316" s="2311" t="s">
        <v>1620</v>
      </c>
      <c r="K316" s="2312"/>
      <c r="L316" s="2313"/>
      <c r="M316" s="2311" t="s">
        <v>1621</v>
      </c>
      <c r="N316" s="2312"/>
      <c r="O316" s="2313"/>
      <c r="P316" s="2311" t="s">
        <v>1620</v>
      </c>
      <c r="Q316" s="2312"/>
      <c r="R316" s="2313"/>
      <c r="S316" s="2305" t="s">
        <v>1621</v>
      </c>
      <c r="T316" s="2305"/>
      <c r="U316" s="2305"/>
      <c r="V316" s="2328"/>
      <c r="W316" s="2330"/>
      <c r="X316" s="2311" t="s">
        <v>537</v>
      </c>
      <c r="Y316" s="2312"/>
      <c r="Z316" s="2313"/>
      <c r="AA316" s="2305" t="s">
        <v>1372</v>
      </c>
      <c r="AB316" s="2305"/>
      <c r="AC316" s="2305"/>
    </row>
    <row r="317" spans="1:33" ht="36" customHeight="1">
      <c r="A317" s="33"/>
      <c r="C317" s="13">
        <v>1</v>
      </c>
      <c r="D317" s="2303" t="s">
        <v>1622</v>
      </c>
      <c r="E317" s="2303"/>
      <c r="F317" s="2303"/>
      <c r="G317" s="2303"/>
      <c r="H317" s="2304" t="s">
        <v>1623</v>
      </c>
      <c r="I317" s="2304"/>
      <c r="J317" s="2291" t="s">
        <v>1624</v>
      </c>
      <c r="K317" s="2291"/>
      <c r="L317" s="2291"/>
      <c r="M317" s="2291" t="s">
        <v>1624</v>
      </c>
      <c r="N317" s="2291"/>
      <c r="O317" s="2291"/>
      <c r="P317" s="2291"/>
      <c r="Q317" s="2291"/>
      <c r="R317" s="2291"/>
      <c r="S317" s="2320"/>
      <c r="T317" s="2320"/>
      <c r="U317" s="2320"/>
      <c r="V317" s="2453"/>
      <c r="W317" s="2455"/>
      <c r="X317" s="2335" t="s">
        <v>525</v>
      </c>
      <c r="Y317" s="2335"/>
      <c r="Z317" s="2335"/>
      <c r="AA317" s="2335" t="s">
        <v>525</v>
      </c>
      <c r="AB317" s="2335"/>
      <c r="AC317" s="2335"/>
    </row>
    <row r="318" spans="1:33" ht="71.45" customHeight="1">
      <c r="A318" s="33"/>
      <c r="C318" s="13">
        <v>2</v>
      </c>
      <c r="D318" s="2302" t="s">
        <v>1625</v>
      </c>
      <c r="E318" s="2302"/>
      <c r="F318" s="2302"/>
      <c r="G318" s="2302"/>
      <c r="H318" s="2304" t="s">
        <v>836</v>
      </c>
      <c r="I318" s="2304"/>
      <c r="J318" s="2304" t="s">
        <v>1626</v>
      </c>
      <c r="K318" s="2304"/>
      <c r="L318" s="2304"/>
      <c r="M318" s="2304" t="s">
        <v>1626</v>
      </c>
      <c r="N318" s="2304"/>
      <c r="O318" s="2304"/>
      <c r="P318" s="2291"/>
      <c r="Q318" s="2291"/>
      <c r="R318" s="2291"/>
      <c r="S318" s="2320"/>
      <c r="T318" s="2320"/>
      <c r="U318" s="2320"/>
      <c r="V318" s="2453"/>
      <c r="W318" s="2455"/>
      <c r="X318" s="2335" t="s">
        <v>525</v>
      </c>
      <c r="Y318" s="2335"/>
      <c r="Z318" s="2335"/>
      <c r="AA318" s="2335" t="s">
        <v>525</v>
      </c>
      <c r="AB318" s="2335"/>
      <c r="AC318" s="2335"/>
    </row>
    <row r="319" spans="1:33" ht="20.45" customHeight="1">
      <c r="A319" s="33"/>
      <c r="C319" s="13">
        <v>3</v>
      </c>
      <c r="D319" s="2303" t="s">
        <v>1627</v>
      </c>
      <c r="E319" s="2303"/>
      <c r="F319" s="2303"/>
      <c r="G319" s="2303"/>
      <c r="H319" s="2320"/>
      <c r="I319" s="2320"/>
      <c r="J319" s="2304" t="s">
        <v>1628</v>
      </c>
      <c r="K319" s="2304"/>
      <c r="L319" s="2304"/>
      <c r="M319" s="2304" t="s">
        <v>1629</v>
      </c>
      <c r="N319" s="2304"/>
      <c r="O319" s="2304"/>
      <c r="P319" s="2291"/>
      <c r="Q319" s="2291"/>
      <c r="R319" s="2291"/>
      <c r="S319" s="2320"/>
      <c r="T319" s="2320"/>
      <c r="U319" s="2320"/>
      <c r="V319" s="2453"/>
      <c r="W319" s="2455"/>
      <c r="X319" s="2335" t="s">
        <v>525</v>
      </c>
      <c r="Y319" s="2335"/>
      <c r="Z319" s="2335"/>
      <c r="AA319" s="2335" t="s">
        <v>525</v>
      </c>
      <c r="AB319" s="2335"/>
      <c r="AC319" s="2335"/>
    </row>
    <row r="320" spans="1:33" ht="37.35" customHeight="1">
      <c r="A320" s="33"/>
      <c r="C320" s="13">
        <v>4</v>
      </c>
      <c r="D320" s="2303" t="s">
        <v>1630</v>
      </c>
      <c r="E320" s="2303"/>
      <c r="F320" s="2303"/>
      <c r="G320" s="2303"/>
      <c r="H320" s="2304" t="s">
        <v>1631</v>
      </c>
      <c r="I320" s="2304"/>
      <c r="J320" s="2304" t="s">
        <v>1632</v>
      </c>
      <c r="K320" s="2304"/>
      <c r="L320" s="2304"/>
      <c r="M320" s="2304" t="s">
        <v>1633</v>
      </c>
      <c r="N320" s="2304"/>
      <c r="O320" s="2304"/>
      <c r="P320" s="2291"/>
      <c r="Q320" s="2291"/>
      <c r="R320" s="2291"/>
      <c r="S320" s="2320"/>
      <c r="T320" s="2320"/>
      <c r="U320" s="2320"/>
      <c r="V320" s="2453"/>
      <c r="W320" s="2455"/>
      <c r="X320" s="2335" t="s">
        <v>525</v>
      </c>
      <c r="Y320" s="2335"/>
      <c r="Z320" s="2335"/>
      <c r="AA320" s="2335" t="s">
        <v>525</v>
      </c>
      <c r="AB320" s="2335"/>
      <c r="AC320" s="2335"/>
    </row>
    <row r="321" spans="1:29" ht="16.5" customHeight="1">
      <c r="A321" s="33"/>
      <c r="C321" s="2468" t="s">
        <v>1634</v>
      </c>
      <c r="D321" s="2469"/>
      <c r="E321" s="2469"/>
      <c r="F321" s="2469"/>
      <c r="G321" s="2469"/>
      <c r="H321" s="2469"/>
      <c r="I321" s="2469"/>
      <c r="J321" s="2469"/>
      <c r="K321" s="2469"/>
      <c r="L321" s="2469"/>
      <c r="M321" s="2469"/>
      <c r="N321" s="2469"/>
      <c r="O321" s="2469"/>
      <c r="P321" s="2469"/>
      <c r="Q321" s="2469"/>
      <c r="R321" s="2469"/>
      <c r="S321" s="2469"/>
      <c r="T321" s="2469"/>
      <c r="U321" s="2469"/>
      <c r="V321" s="2469"/>
      <c r="W321" s="2469"/>
      <c r="X321" s="2469"/>
      <c r="Y321" s="2469"/>
      <c r="Z321" s="2469"/>
      <c r="AA321" s="2469"/>
      <c r="AB321" s="2469"/>
      <c r="AC321" s="2470"/>
    </row>
    <row r="322" spans="1:29" ht="24.6" customHeight="1">
      <c r="A322" s="33"/>
      <c r="C322" s="2359" t="s">
        <v>160</v>
      </c>
      <c r="D322" s="2322" t="s">
        <v>1635</v>
      </c>
      <c r="E322" s="2323"/>
      <c r="F322" s="2323"/>
      <c r="G322" s="2324"/>
      <c r="H322" s="2322" t="s">
        <v>1615</v>
      </c>
      <c r="I322" s="2324"/>
      <c r="J322" s="2305" t="s">
        <v>1616</v>
      </c>
      <c r="K322" s="2305"/>
      <c r="L322" s="2305"/>
      <c r="M322" s="2305"/>
      <c r="N322" s="2305"/>
      <c r="O322" s="2305"/>
      <c r="P322" s="2305" t="s">
        <v>1636</v>
      </c>
      <c r="Q322" s="2305"/>
      <c r="R322" s="2305"/>
      <c r="S322" s="2305"/>
      <c r="T322" s="2305"/>
      <c r="U322" s="2322" t="s">
        <v>1618</v>
      </c>
      <c r="V322" s="2323"/>
      <c r="W322" s="2324"/>
      <c r="X322" s="2311" t="s">
        <v>1619</v>
      </c>
      <c r="Y322" s="2312"/>
      <c r="Z322" s="2312"/>
      <c r="AA322" s="2312"/>
      <c r="AB322" s="2312"/>
      <c r="AC322" s="2313"/>
    </row>
    <row r="323" spans="1:29" ht="28.35" customHeight="1">
      <c r="A323" s="33"/>
      <c r="C323" s="2627"/>
      <c r="D323" s="2328"/>
      <c r="E323" s="2329"/>
      <c r="F323" s="2329"/>
      <c r="G323" s="2330"/>
      <c r="H323" s="2325"/>
      <c r="I323" s="2327"/>
      <c r="J323" s="2305"/>
      <c r="K323" s="2305"/>
      <c r="L323" s="2305"/>
      <c r="M323" s="2305"/>
      <c r="N323" s="2305"/>
      <c r="O323" s="2305"/>
      <c r="P323" s="2305"/>
      <c r="Q323" s="2305"/>
      <c r="R323" s="2305"/>
      <c r="S323" s="2305"/>
      <c r="T323" s="2305"/>
      <c r="U323" s="2328"/>
      <c r="V323" s="2329"/>
      <c r="W323" s="2330"/>
      <c r="X323" s="2311" t="s">
        <v>537</v>
      </c>
      <c r="Y323" s="2312"/>
      <c r="Z323" s="2313"/>
      <c r="AA323" s="2311" t="s">
        <v>1372</v>
      </c>
      <c r="AB323" s="2312"/>
      <c r="AC323" s="2313"/>
    </row>
    <row r="324" spans="1:29" ht="16.5" customHeight="1">
      <c r="A324" s="33"/>
      <c r="C324" s="13">
        <v>1</v>
      </c>
      <c r="D324" s="2303" t="s">
        <v>1622</v>
      </c>
      <c r="E324" s="2303"/>
      <c r="F324" s="2303"/>
      <c r="G324" s="2303"/>
      <c r="H324" s="2308" t="s">
        <v>1623</v>
      </c>
      <c r="I324" s="2310"/>
      <c r="J324" s="2304" t="s">
        <v>1637</v>
      </c>
      <c r="K324" s="2304"/>
      <c r="L324" s="2304"/>
      <c r="M324" s="2304"/>
      <c r="N324" s="2304"/>
      <c r="O324" s="2304"/>
      <c r="P324" s="2453"/>
      <c r="Q324" s="2454"/>
      <c r="R324" s="2454"/>
      <c r="S324" s="2454"/>
      <c r="T324" s="2455"/>
      <c r="U324" s="2453"/>
      <c r="V324" s="2454"/>
      <c r="W324" s="2455"/>
      <c r="X324" s="2335" t="s">
        <v>525</v>
      </c>
      <c r="Y324" s="2335"/>
      <c r="Z324" s="2335"/>
      <c r="AA324" s="2335" t="s">
        <v>525</v>
      </c>
      <c r="AB324" s="2335"/>
      <c r="AC324" s="2335"/>
    </row>
    <row r="325" spans="1:29" ht="70.349999999999994" customHeight="1">
      <c r="A325" s="33"/>
      <c r="C325" s="13">
        <v>2</v>
      </c>
      <c r="D325" s="2615" t="s">
        <v>1625</v>
      </c>
      <c r="E325" s="2615"/>
      <c r="F325" s="2615"/>
      <c r="G325" s="2615"/>
      <c r="H325" s="2308" t="s">
        <v>836</v>
      </c>
      <c r="I325" s="2310"/>
      <c r="J325" s="2304" t="s">
        <v>1638</v>
      </c>
      <c r="K325" s="2304"/>
      <c r="L325" s="2304"/>
      <c r="M325" s="2304"/>
      <c r="N325" s="2304"/>
      <c r="O325" s="2304"/>
      <c r="P325" s="2453"/>
      <c r="Q325" s="2454"/>
      <c r="R325" s="2454"/>
      <c r="S325" s="2454"/>
      <c r="T325" s="2455"/>
      <c r="U325" s="2453"/>
      <c r="V325" s="2454"/>
      <c r="W325" s="2455"/>
      <c r="X325" s="2335" t="s">
        <v>525</v>
      </c>
      <c r="Y325" s="2335"/>
      <c r="Z325" s="2335"/>
      <c r="AA325" s="2335" t="s">
        <v>525</v>
      </c>
      <c r="AB325" s="2335"/>
      <c r="AC325" s="2335"/>
    </row>
    <row r="326" spans="1:29" ht="16.5" customHeight="1">
      <c r="A326" s="33"/>
      <c r="C326" s="13">
        <v>3</v>
      </c>
      <c r="D326" s="2303" t="s">
        <v>1627</v>
      </c>
      <c r="E326" s="2303"/>
      <c r="F326" s="2303"/>
      <c r="G326" s="2303"/>
      <c r="H326" s="2308"/>
      <c r="I326" s="2310"/>
      <c r="J326" s="2304" t="s">
        <v>1639</v>
      </c>
      <c r="K326" s="2304"/>
      <c r="L326" s="2304"/>
      <c r="M326" s="2304"/>
      <c r="N326" s="2304"/>
      <c r="O326" s="2304"/>
      <c r="P326" s="2453"/>
      <c r="Q326" s="2454"/>
      <c r="R326" s="2454"/>
      <c r="S326" s="2454"/>
      <c r="T326" s="2455"/>
      <c r="U326" s="2453"/>
      <c r="V326" s="2454"/>
      <c r="W326" s="2455"/>
      <c r="X326" s="2335" t="s">
        <v>525</v>
      </c>
      <c r="Y326" s="2335"/>
      <c r="Z326" s="2335"/>
      <c r="AA326" s="2335" t="s">
        <v>525</v>
      </c>
      <c r="AB326" s="2335"/>
      <c r="AC326" s="2335"/>
    </row>
    <row r="327" spans="1:29" ht="35.1" customHeight="1">
      <c r="C327" s="13">
        <v>4</v>
      </c>
      <c r="D327" s="2302" t="s">
        <v>1630</v>
      </c>
      <c r="E327" s="2302"/>
      <c r="F327" s="2302"/>
      <c r="G327" s="2302"/>
      <c r="H327" s="2308" t="s">
        <v>1631</v>
      </c>
      <c r="I327" s="2310"/>
      <c r="J327" s="2304" t="s">
        <v>1632</v>
      </c>
      <c r="K327" s="2304"/>
      <c r="L327" s="2304"/>
      <c r="M327" s="2304"/>
      <c r="N327" s="2304"/>
      <c r="O327" s="2304"/>
      <c r="P327" s="2453"/>
      <c r="Q327" s="2454"/>
      <c r="R327" s="2454"/>
      <c r="S327" s="2454"/>
      <c r="T327" s="2455"/>
      <c r="U327" s="2453"/>
      <c r="V327" s="2454"/>
      <c r="W327" s="2455"/>
      <c r="X327" s="2335" t="s">
        <v>525</v>
      </c>
      <c r="Y327" s="2335"/>
      <c r="Z327" s="2335"/>
      <c r="AA327" s="2335" t="s">
        <v>525</v>
      </c>
      <c r="AB327" s="2335"/>
      <c r="AC327" s="2335"/>
    </row>
    <row r="328" spans="1:29" ht="16.5" customHeight="1">
      <c r="A328" s="33"/>
      <c r="C328" s="2468" t="s">
        <v>1640</v>
      </c>
      <c r="D328" s="2469"/>
      <c r="E328" s="2469"/>
      <c r="F328" s="2469"/>
      <c r="G328" s="2469"/>
      <c r="H328" s="2469"/>
      <c r="I328" s="2469"/>
      <c r="J328" s="2469"/>
      <c r="K328" s="2469"/>
      <c r="L328" s="2469"/>
      <c r="M328" s="2469"/>
      <c r="N328" s="2469"/>
      <c r="O328" s="2469"/>
      <c r="P328" s="2469"/>
      <c r="Q328" s="2469"/>
      <c r="R328" s="2469"/>
      <c r="S328" s="2469"/>
      <c r="T328" s="2469"/>
      <c r="U328" s="2469"/>
      <c r="V328" s="2469"/>
      <c r="W328" s="2469"/>
      <c r="X328" s="2469"/>
      <c r="Y328" s="2469"/>
      <c r="Z328" s="2469"/>
      <c r="AA328" s="2469"/>
      <c r="AB328" s="2469"/>
      <c r="AC328" s="2470"/>
    </row>
    <row r="329" spans="1:29" ht="24.6" customHeight="1">
      <c r="A329" s="33"/>
      <c r="C329" s="2359" t="s">
        <v>160</v>
      </c>
      <c r="D329" s="2322" t="s">
        <v>1635</v>
      </c>
      <c r="E329" s="2323"/>
      <c r="F329" s="2323"/>
      <c r="G329" s="2324"/>
      <c r="H329" s="2322" t="s">
        <v>1615</v>
      </c>
      <c r="I329" s="2324"/>
      <c r="J329" s="2305" t="s">
        <v>1616</v>
      </c>
      <c r="K329" s="2305"/>
      <c r="L329" s="2305"/>
      <c r="M329" s="2305"/>
      <c r="N329" s="2305"/>
      <c r="O329" s="2305"/>
      <c r="P329" s="2305" t="s">
        <v>1636</v>
      </c>
      <c r="Q329" s="2305"/>
      <c r="R329" s="2305"/>
      <c r="S329" s="2305"/>
      <c r="T329" s="2305"/>
      <c r="U329" s="2322" t="s">
        <v>1618</v>
      </c>
      <c r="V329" s="2323"/>
      <c r="W329" s="2324"/>
      <c r="X329" s="2311" t="s">
        <v>1619</v>
      </c>
      <c r="Y329" s="2312"/>
      <c r="Z329" s="2312"/>
      <c r="AA329" s="2312"/>
      <c r="AB329" s="2312"/>
      <c r="AC329" s="2313"/>
    </row>
    <row r="330" spans="1:29" ht="28.35" customHeight="1">
      <c r="A330" s="33"/>
      <c r="C330" s="2627"/>
      <c r="D330" s="2328"/>
      <c r="E330" s="2329"/>
      <c r="F330" s="2329"/>
      <c r="G330" s="2330"/>
      <c r="H330" s="2325"/>
      <c r="I330" s="2327"/>
      <c r="J330" s="2305"/>
      <c r="K330" s="2305"/>
      <c r="L330" s="2305"/>
      <c r="M330" s="2305"/>
      <c r="N330" s="2305"/>
      <c r="O330" s="2305"/>
      <c r="P330" s="2305"/>
      <c r="Q330" s="2305"/>
      <c r="R330" s="2305"/>
      <c r="S330" s="2305"/>
      <c r="T330" s="2305"/>
      <c r="U330" s="2328"/>
      <c r="V330" s="2329"/>
      <c r="W330" s="2330"/>
      <c r="X330" s="2311" t="s">
        <v>537</v>
      </c>
      <c r="Y330" s="2312"/>
      <c r="Z330" s="2313"/>
      <c r="AA330" s="2311" t="s">
        <v>1372</v>
      </c>
      <c r="AB330" s="2312"/>
      <c r="AC330" s="2313"/>
    </row>
    <row r="331" spans="1:29" ht="16.5" customHeight="1">
      <c r="A331" s="33"/>
      <c r="C331" s="13">
        <v>1</v>
      </c>
      <c r="D331" s="2303" t="s">
        <v>1622</v>
      </c>
      <c r="E331" s="2303"/>
      <c r="F331" s="2303"/>
      <c r="G331" s="2303"/>
      <c r="H331" s="2308" t="s">
        <v>1623</v>
      </c>
      <c r="I331" s="2310"/>
      <c r="J331" s="2304" t="s">
        <v>1637</v>
      </c>
      <c r="K331" s="2304"/>
      <c r="L331" s="2304"/>
      <c r="M331" s="2304"/>
      <c r="N331" s="2304"/>
      <c r="O331" s="2304"/>
      <c r="P331" s="2453"/>
      <c r="Q331" s="2454"/>
      <c r="R331" s="2454"/>
      <c r="S331" s="2454"/>
      <c r="T331" s="2455"/>
      <c r="U331" s="2453"/>
      <c r="V331" s="2454"/>
      <c r="W331" s="2455"/>
      <c r="X331" s="2335" t="s">
        <v>525</v>
      </c>
      <c r="Y331" s="2335"/>
      <c r="Z331" s="2335"/>
      <c r="AA331" s="2335" t="s">
        <v>525</v>
      </c>
      <c r="AB331" s="2335"/>
      <c r="AC331" s="2335"/>
    </row>
    <row r="332" spans="1:29" ht="70.349999999999994" customHeight="1">
      <c r="A332" s="33"/>
      <c r="C332" s="13">
        <v>2</v>
      </c>
      <c r="D332" s="2615" t="s">
        <v>1625</v>
      </c>
      <c r="E332" s="2615"/>
      <c r="F332" s="2615"/>
      <c r="G332" s="2615"/>
      <c r="H332" s="2308" t="s">
        <v>836</v>
      </c>
      <c r="I332" s="2310"/>
      <c r="J332" s="2304" t="s">
        <v>1638</v>
      </c>
      <c r="K332" s="2304"/>
      <c r="L332" s="2304"/>
      <c r="M332" s="2304"/>
      <c r="N332" s="2304"/>
      <c r="O332" s="2304"/>
      <c r="P332" s="2453"/>
      <c r="Q332" s="2454"/>
      <c r="R332" s="2454"/>
      <c r="S332" s="2454"/>
      <c r="T332" s="2455"/>
      <c r="U332" s="2453"/>
      <c r="V332" s="2454"/>
      <c r="W332" s="2455"/>
      <c r="X332" s="2335" t="s">
        <v>525</v>
      </c>
      <c r="Y332" s="2335"/>
      <c r="Z332" s="2335"/>
      <c r="AA332" s="2335" t="s">
        <v>525</v>
      </c>
      <c r="AB332" s="2335"/>
      <c r="AC332" s="2335"/>
    </row>
    <row r="333" spans="1:29" ht="16.5" customHeight="1">
      <c r="A333" s="33"/>
      <c r="C333" s="13">
        <v>3</v>
      </c>
      <c r="D333" s="2303" t="s">
        <v>1627</v>
      </c>
      <c r="E333" s="2303"/>
      <c r="F333" s="2303"/>
      <c r="G333" s="2303"/>
      <c r="H333" s="2308"/>
      <c r="I333" s="2310"/>
      <c r="J333" s="2304" t="s">
        <v>1639</v>
      </c>
      <c r="K333" s="2304"/>
      <c r="L333" s="2304"/>
      <c r="M333" s="2304"/>
      <c r="N333" s="2304"/>
      <c r="O333" s="2304"/>
      <c r="P333" s="2453"/>
      <c r="Q333" s="2454"/>
      <c r="R333" s="2454"/>
      <c r="S333" s="2454"/>
      <c r="T333" s="2455"/>
      <c r="U333" s="2453"/>
      <c r="V333" s="2454"/>
      <c r="W333" s="2455"/>
      <c r="X333" s="2335" t="s">
        <v>525</v>
      </c>
      <c r="Y333" s="2335"/>
      <c r="Z333" s="2335"/>
      <c r="AA333" s="2335" t="s">
        <v>525</v>
      </c>
      <c r="AB333" s="2335"/>
      <c r="AC333" s="2335"/>
    </row>
    <row r="334" spans="1:29" ht="35.1" customHeight="1">
      <c r="C334" s="13">
        <v>4</v>
      </c>
      <c r="D334" s="2302" t="s">
        <v>1630</v>
      </c>
      <c r="E334" s="2302"/>
      <c r="F334" s="2302"/>
      <c r="G334" s="2302"/>
      <c r="H334" s="2308" t="s">
        <v>1631</v>
      </c>
      <c r="I334" s="2310"/>
      <c r="J334" s="2304" t="s">
        <v>1632</v>
      </c>
      <c r="K334" s="2304"/>
      <c r="L334" s="2304"/>
      <c r="M334" s="2304"/>
      <c r="N334" s="2304"/>
      <c r="O334" s="2304"/>
      <c r="P334" s="2453"/>
      <c r="Q334" s="2454"/>
      <c r="R334" s="2454"/>
      <c r="S334" s="2454"/>
      <c r="T334" s="2455"/>
      <c r="U334" s="2453"/>
      <c r="V334" s="2454"/>
      <c r="W334" s="2455"/>
      <c r="X334" s="2335" t="s">
        <v>525</v>
      </c>
      <c r="Y334" s="2335"/>
      <c r="Z334" s="2335"/>
      <c r="AA334" s="2335" t="s">
        <v>525</v>
      </c>
      <c r="AB334" s="2335"/>
      <c r="AC334" s="2335"/>
    </row>
    <row r="335" spans="1:29" ht="16.5" customHeight="1">
      <c r="C335" s="2468" t="s">
        <v>1641</v>
      </c>
      <c r="D335" s="2469"/>
      <c r="E335" s="2469"/>
      <c r="F335" s="2469"/>
      <c r="G335" s="2469"/>
      <c r="H335" s="2469"/>
      <c r="I335" s="2469"/>
      <c r="J335" s="2469"/>
      <c r="K335" s="2469"/>
      <c r="L335" s="2469"/>
      <c r="M335" s="2469"/>
      <c r="N335" s="2469"/>
      <c r="O335" s="2469"/>
      <c r="P335" s="2469"/>
      <c r="Q335" s="2469"/>
      <c r="R335" s="2463"/>
      <c r="S335" s="2463"/>
      <c r="T335" s="2463"/>
      <c r="U335" s="2463"/>
      <c r="V335" s="2463"/>
      <c r="W335" s="2463"/>
      <c r="X335" s="2469"/>
      <c r="Y335" s="2469"/>
      <c r="Z335" s="2469"/>
      <c r="AA335" s="2469"/>
      <c r="AB335" s="2469"/>
      <c r="AC335" s="2470"/>
    </row>
    <row r="336" spans="1:29" ht="24" customHeight="1">
      <c r="C336" s="2359" t="s">
        <v>160</v>
      </c>
      <c r="D336" s="2305" t="s">
        <v>1642</v>
      </c>
      <c r="E336" s="2305"/>
      <c r="F336" s="2305"/>
      <c r="G336" s="2305"/>
      <c r="H336" s="2305"/>
      <c r="I336" s="2305"/>
      <c r="J336" s="2322" t="s">
        <v>1615</v>
      </c>
      <c r="K336" s="2324"/>
      <c r="L336" s="2322" t="s">
        <v>1643</v>
      </c>
      <c r="M336" s="2324"/>
      <c r="N336" s="2322" t="s">
        <v>1644</v>
      </c>
      <c r="O336" s="2324"/>
      <c r="P336" s="2322" t="s">
        <v>1645</v>
      </c>
      <c r="Q336" s="2324"/>
      <c r="R336" s="2628" t="s">
        <v>1646</v>
      </c>
      <c r="S336" s="2629"/>
      <c r="T336" s="2629"/>
      <c r="U336" s="2629"/>
      <c r="V336" s="2629"/>
      <c r="W336" s="2630"/>
      <c r="X336" s="2312" t="s">
        <v>1619</v>
      </c>
      <c r="Y336" s="2312"/>
      <c r="Z336" s="2312"/>
      <c r="AA336" s="2312"/>
      <c r="AB336" s="2312"/>
      <c r="AC336" s="2313"/>
    </row>
    <row r="337" spans="1:33" ht="30" customHeight="1">
      <c r="C337" s="2627"/>
      <c r="D337" s="2305"/>
      <c r="E337" s="2305"/>
      <c r="F337" s="2305"/>
      <c r="G337" s="2305"/>
      <c r="H337" s="2305"/>
      <c r="I337" s="2305"/>
      <c r="J337" s="2328"/>
      <c r="K337" s="2330"/>
      <c r="L337" s="2328"/>
      <c r="M337" s="2330"/>
      <c r="N337" s="2328"/>
      <c r="O337" s="2330"/>
      <c r="P337" s="2328"/>
      <c r="Q337" s="2330"/>
      <c r="R337" s="2619"/>
      <c r="S337" s="2597"/>
      <c r="T337" s="2597"/>
      <c r="U337" s="2597"/>
      <c r="V337" s="2597"/>
      <c r="W337" s="2620"/>
      <c r="X337" s="2312" t="s">
        <v>537</v>
      </c>
      <c r="Y337" s="2312"/>
      <c r="Z337" s="2313"/>
      <c r="AA337" s="2311" t="s">
        <v>1372</v>
      </c>
      <c r="AB337" s="2312"/>
      <c r="AC337" s="2313"/>
    </row>
    <row r="338" spans="1:33" ht="34.35" customHeight="1">
      <c r="C338" s="1432">
        <v>1</v>
      </c>
      <c r="D338" s="2615" t="s">
        <v>1647</v>
      </c>
      <c r="E338" s="2615"/>
      <c r="F338" s="2615"/>
      <c r="G338" s="2615"/>
      <c r="H338" s="2615"/>
      <c r="I338" s="2615"/>
      <c r="J338" s="2308" t="s">
        <v>1648</v>
      </c>
      <c r="K338" s="2310"/>
      <c r="L338" s="2304"/>
      <c r="M338" s="2304"/>
      <c r="N338" s="2320"/>
      <c r="O338" s="2320"/>
      <c r="P338" s="2304"/>
      <c r="Q338" s="2304"/>
      <c r="R338" s="2616"/>
      <c r="S338" s="2617"/>
      <c r="T338" s="2617"/>
      <c r="U338" s="2617"/>
      <c r="V338" s="2617"/>
      <c r="W338" s="2618"/>
      <c r="X338" s="2477" t="s">
        <v>525</v>
      </c>
      <c r="Y338" s="2335"/>
      <c r="Z338" s="2335"/>
      <c r="AA338" s="2335" t="s">
        <v>525</v>
      </c>
      <c r="AB338" s="2335"/>
      <c r="AC338" s="2335"/>
    </row>
    <row r="339" spans="1:33" ht="34.35" customHeight="1">
      <c r="C339" s="1432">
        <v>2</v>
      </c>
      <c r="D339" s="2374" t="s">
        <v>1649</v>
      </c>
      <c r="E339" s="2374"/>
      <c r="F339" s="2374"/>
      <c r="G339" s="2374"/>
      <c r="H339" s="2374"/>
      <c r="I339" s="2374"/>
      <c r="J339" s="2308" t="s">
        <v>1648</v>
      </c>
      <c r="K339" s="2310"/>
      <c r="L339" s="2304"/>
      <c r="M339" s="2304"/>
      <c r="N339" s="2320"/>
      <c r="O339" s="2320"/>
      <c r="P339" s="2304"/>
      <c r="Q339" s="2304"/>
      <c r="R339" s="2619" t="s">
        <v>1650</v>
      </c>
      <c r="S339" s="2597"/>
      <c r="T339" s="2597"/>
      <c r="U339" s="2597"/>
      <c r="V339" s="2597"/>
      <c r="W339" s="2620"/>
      <c r="X339" s="2477" t="s">
        <v>525</v>
      </c>
      <c r="Y339" s="2335"/>
      <c r="Z339" s="2335"/>
      <c r="AA339" s="2335" t="s">
        <v>525</v>
      </c>
      <c r="AB339" s="2335"/>
      <c r="AC339" s="2335"/>
    </row>
    <row r="340" spans="1:33" ht="34.35" customHeight="1">
      <c r="C340" s="1432">
        <v>3</v>
      </c>
      <c r="D340" s="698" t="s">
        <v>1651</v>
      </c>
      <c r="E340" s="618"/>
      <c r="F340" s="618"/>
      <c r="G340" s="29"/>
      <c r="H340" s="1459"/>
      <c r="I340" s="635"/>
      <c r="J340" s="2308" t="s">
        <v>1648</v>
      </c>
      <c r="K340" s="2310"/>
      <c r="L340" s="2304"/>
      <c r="M340" s="2304"/>
      <c r="N340" s="2320"/>
      <c r="O340" s="2320"/>
      <c r="P340" s="2304"/>
      <c r="Q340" s="2304"/>
      <c r="R340" s="2621" t="s">
        <v>1652</v>
      </c>
      <c r="S340" s="2622"/>
      <c r="T340" s="2622"/>
      <c r="U340" s="2622"/>
      <c r="V340" s="2622"/>
      <c r="W340" s="2623"/>
      <c r="X340" s="2477" t="s">
        <v>525</v>
      </c>
      <c r="Y340" s="2335"/>
      <c r="Z340" s="2335"/>
      <c r="AA340" s="2335" t="s">
        <v>525</v>
      </c>
      <c r="AB340" s="2335"/>
      <c r="AC340" s="2335"/>
    </row>
    <row r="341" spans="1:33" ht="34.35" customHeight="1">
      <c r="C341" s="1432">
        <v>4</v>
      </c>
      <c r="D341" s="2615" t="s">
        <v>1653</v>
      </c>
      <c r="E341" s="2615"/>
      <c r="F341" s="2615"/>
      <c r="G341" s="2615"/>
      <c r="H341" s="2615"/>
      <c r="I341" s="2615"/>
      <c r="J341" s="2308" t="s">
        <v>1648</v>
      </c>
      <c r="K341" s="2310"/>
      <c r="L341" s="2304"/>
      <c r="M341" s="2304"/>
      <c r="N341" s="2320"/>
      <c r="O341" s="2320"/>
      <c r="P341" s="2304"/>
      <c r="Q341" s="2304"/>
      <c r="R341" s="2621"/>
      <c r="S341" s="2622"/>
      <c r="T341" s="2622"/>
      <c r="U341" s="2622"/>
      <c r="V341" s="2622"/>
      <c r="W341" s="2623"/>
      <c r="X341" s="2477" t="s">
        <v>525</v>
      </c>
      <c r="Y341" s="2335"/>
      <c r="Z341" s="2335"/>
      <c r="AA341" s="2335" t="s">
        <v>525</v>
      </c>
      <c r="AB341" s="2335"/>
      <c r="AC341" s="2335"/>
    </row>
    <row r="342" spans="1:33" ht="34.35" customHeight="1">
      <c r="A342" s="33" t="s">
        <v>536</v>
      </c>
      <c r="C342" s="1432">
        <v>5</v>
      </c>
      <c r="D342" s="1432" t="s">
        <v>1654</v>
      </c>
      <c r="E342" s="803"/>
      <c r="F342" s="803"/>
      <c r="G342" s="1433"/>
      <c r="H342" s="881"/>
      <c r="I342" s="882"/>
      <c r="J342" s="2308" t="s">
        <v>1655</v>
      </c>
      <c r="K342" s="2310"/>
      <c r="L342" s="2304"/>
      <c r="M342" s="2304"/>
      <c r="N342" s="2320"/>
      <c r="O342" s="2320"/>
      <c r="P342" s="2304"/>
      <c r="Q342" s="2304"/>
      <c r="R342" s="2624"/>
      <c r="S342" s="2625"/>
      <c r="T342" s="2625"/>
      <c r="U342" s="2625"/>
      <c r="V342" s="2625"/>
      <c r="W342" s="2626"/>
      <c r="X342" s="2477" t="s">
        <v>525</v>
      </c>
      <c r="Y342" s="2335"/>
      <c r="Z342" s="2335"/>
      <c r="AA342" s="2335" t="s">
        <v>525</v>
      </c>
      <c r="AB342" s="2335"/>
      <c r="AC342" s="2335"/>
    </row>
    <row r="343" spans="1:33" ht="16.5" customHeight="1">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c r="AA343" s="29"/>
      <c r="AB343" s="29"/>
      <c r="AC343" s="29"/>
    </row>
    <row r="344" spans="1:33" ht="16.5" customHeight="1">
      <c r="A344" s="33" t="s">
        <v>1656</v>
      </c>
      <c r="C344" s="2608" t="s">
        <v>1657</v>
      </c>
      <c r="D344" s="2608"/>
      <c r="E344" s="2609"/>
      <c r="F344" s="2463"/>
      <c r="G344" s="2463"/>
      <c r="H344" s="2463"/>
      <c r="I344" s="2464"/>
      <c r="J344" s="1460" t="s">
        <v>1658</v>
      </c>
      <c r="K344" s="1460"/>
      <c r="L344" s="1461"/>
      <c r="M344" s="1461"/>
      <c r="N344" s="1461"/>
      <c r="O344" s="1461"/>
      <c r="P344" s="1461"/>
      <c r="Q344" s="1462"/>
      <c r="R344" s="1463" t="s">
        <v>1659</v>
      </c>
      <c r="S344" s="1460"/>
      <c r="T344" s="1460"/>
      <c r="U344" s="1460"/>
      <c r="V344" s="1460"/>
      <c r="W344" s="1460"/>
      <c r="X344" s="1461"/>
      <c r="Y344" s="1461"/>
      <c r="Z344" s="1461"/>
      <c r="AA344" s="1461"/>
      <c r="AB344" s="1461"/>
      <c r="AC344" s="1464" t="s">
        <v>1648</v>
      </c>
      <c r="AE344" s="18" t="s">
        <v>1660</v>
      </c>
      <c r="AF344" s="18" t="s">
        <v>1656</v>
      </c>
      <c r="AG344" s="18" t="s">
        <v>1656</v>
      </c>
    </row>
    <row r="345" spans="1:33" ht="16.5" customHeight="1">
      <c r="A345" s="33"/>
      <c r="C345" s="1465" t="s">
        <v>1661</v>
      </c>
      <c r="D345" s="1465"/>
      <c r="E345" s="1465"/>
      <c r="F345" s="1466"/>
      <c r="G345" s="1467"/>
      <c r="H345" s="1461"/>
      <c r="I345" s="1464" t="s">
        <v>1648</v>
      </c>
      <c r="J345" s="1468" t="s">
        <v>1662</v>
      </c>
      <c r="K345" s="1469"/>
      <c r="L345" s="1467"/>
      <c r="M345" s="1467"/>
      <c r="N345" s="1467"/>
      <c r="O345" s="1467"/>
      <c r="P345" s="1467"/>
      <c r="Q345" s="1464" t="s">
        <v>1648</v>
      </c>
      <c r="R345" s="1463" t="s">
        <v>1663</v>
      </c>
      <c r="S345" s="1461"/>
      <c r="T345" s="1461"/>
      <c r="U345" s="1461"/>
      <c r="V345" s="1461"/>
      <c r="W345" s="1461"/>
      <c r="X345" s="1461"/>
      <c r="Y345" s="1461"/>
      <c r="Z345" s="1461"/>
      <c r="AA345" s="1461"/>
      <c r="AB345" s="1461"/>
      <c r="AC345" s="1464" t="s">
        <v>1648</v>
      </c>
    </row>
    <row r="346" spans="1:33" ht="16.5" customHeight="1">
      <c r="A346" s="33"/>
      <c r="C346" s="1470" t="s">
        <v>1664</v>
      </c>
      <c r="D346" s="1470"/>
      <c r="E346" s="1463"/>
      <c r="F346" s="1460"/>
      <c r="G346" s="2610"/>
      <c r="H346" s="2611"/>
      <c r="I346" s="1464" t="s">
        <v>1648</v>
      </c>
      <c r="J346" s="1471" t="s">
        <v>1665</v>
      </c>
      <c r="K346" s="1470"/>
      <c r="L346" s="1461"/>
      <c r="M346" s="1461"/>
      <c r="N346" s="1461"/>
      <c r="O346" s="1461"/>
      <c r="P346" s="1461"/>
      <c r="Q346" s="1464" t="s">
        <v>1648</v>
      </c>
      <c r="R346" s="1472" t="s">
        <v>1666</v>
      </c>
      <c r="S346" s="1473"/>
      <c r="T346" s="1473"/>
      <c r="U346" s="1473"/>
      <c r="V346" s="1473"/>
      <c r="W346" s="1473"/>
      <c r="X346" s="1474"/>
      <c r="Y346" s="1474"/>
      <c r="Z346" s="1474"/>
      <c r="AA346" s="1474"/>
      <c r="AB346" s="1474"/>
      <c r="AC346" s="1464" t="s">
        <v>1648</v>
      </c>
    </row>
    <row r="347" spans="1:33" ht="37.35" customHeight="1">
      <c r="A347" s="33"/>
      <c r="C347" s="2305" t="s">
        <v>1667</v>
      </c>
      <c r="D347" s="2305"/>
      <c r="E347" s="2323" t="s">
        <v>1668</v>
      </c>
      <c r="F347" s="2324"/>
      <c r="G347" s="2325" t="s">
        <v>1669</v>
      </c>
      <c r="H347" s="2327"/>
      <c r="I347" s="2325" t="s">
        <v>1670</v>
      </c>
      <c r="J347" s="2324"/>
      <c r="K347" s="2326" t="s">
        <v>1671</v>
      </c>
      <c r="L347" s="2326"/>
      <c r="M347" s="2325" t="s">
        <v>1672</v>
      </c>
      <c r="N347" s="2326"/>
      <c r="O347" s="2326"/>
      <c r="P347" s="2326"/>
      <c r="Q347" s="2327"/>
      <c r="R347" s="2370" t="s">
        <v>180</v>
      </c>
      <c r="S347" s="2370"/>
      <c r="T347" s="2370" t="s">
        <v>1673</v>
      </c>
      <c r="U347" s="2370"/>
      <c r="V347" s="2370"/>
      <c r="W347" s="2370"/>
      <c r="X347" s="2612" t="s">
        <v>1674</v>
      </c>
      <c r="Y347" s="2613"/>
      <c r="Z347" s="2613"/>
      <c r="AA347" s="2613"/>
      <c r="AB347" s="2613"/>
      <c r="AC347" s="2614"/>
    </row>
    <row r="348" spans="1:33" ht="42" customHeight="1">
      <c r="A348" s="33"/>
      <c r="C348" s="2305"/>
      <c r="D348" s="2305"/>
      <c r="E348" s="2329"/>
      <c r="F348" s="2330"/>
      <c r="G348" s="2328"/>
      <c r="H348" s="2330"/>
      <c r="I348" s="2328"/>
      <c r="J348" s="2330"/>
      <c r="K348" s="2329"/>
      <c r="L348" s="2329"/>
      <c r="M348" s="2325"/>
      <c r="N348" s="2329"/>
      <c r="O348" s="2329"/>
      <c r="P348" s="2329"/>
      <c r="Q348" s="2330"/>
      <c r="R348" s="2305"/>
      <c r="S348" s="2305"/>
      <c r="T348" s="2305"/>
      <c r="U348" s="2305"/>
      <c r="V348" s="2305"/>
      <c r="W348" s="2305"/>
      <c r="X348" s="2311" t="s">
        <v>1675</v>
      </c>
      <c r="Y348" s="2312"/>
      <c r="Z348" s="2312"/>
      <c r="AA348" s="2312"/>
      <c r="AB348" s="2312"/>
      <c r="AC348" s="2313"/>
    </row>
    <row r="349" spans="1:33" ht="16.5" customHeight="1">
      <c r="A349" s="33"/>
      <c r="C349" s="2453"/>
      <c r="D349" s="2454"/>
      <c r="E349" s="2453"/>
      <c r="F349" s="2455"/>
      <c r="G349" s="2453"/>
      <c r="H349" s="2455"/>
      <c r="I349" s="2453"/>
      <c r="J349" s="2455"/>
      <c r="K349" s="2308"/>
      <c r="L349" s="2309"/>
      <c r="M349" s="1475"/>
      <c r="N349" s="2309"/>
      <c r="O349" s="2309"/>
      <c r="P349" s="2309"/>
      <c r="Q349" s="2310"/>
      <c r="R349" s="2453"/>
      <c r="S349" s="2455"/>
      <c r="T349" s="2453"/>
      <c r="U349" s="2454"/>
      <c r="V349" s="2454"/>
      <c r="W349" s="2455"/>
      <c r="X349" s="2453"/>
      <c r="Y349" s="2454"/>
      <c r="Z349" s="2454"/>
      <c r="AA349" s="2454"/>
      <c r="AB349" s="2454"/>
      <c r="AC349" s="2455"/>
    </row>
    <row r="350" spans="1:33" ht="16.5" customHeight="1">
      <c r="A350" s="33"/>
      <c r="C350" s="2453"/>
      <c r="D350" s="2454"/>
      <c r="E350" s="2453"/>
      <c r="F350" s="2455"/>
      <c r="G350" s="2453"/>
      <c r="H350" s="2455"/>
      <c r="I350" s="2453"/>
      <c r="J350" s="2455"/>
      <c r="K350" s="2308"/>
      <c r="L350" s="2309"/>
      <c r="M350" s="618"/>
      <c r="N350" s="2309"/>
      <c r="O350" s="2309"/>
      <c r="P350" s="2309"/>
      <c r="Q350" s="2310"/>
      <c r="R350" s="2453"/>
      <c r="S350" s="2455"/>
      <c r="T350" s="2453"/>
      <c r="U350" s="2454"/>
      <c r="V350" s="2454"/>
      <c r="W350" s="2455"/>
      <c r="X350" s="2453"/>
      <c r="Y350" s="2454"/>
      <c r="Z350" s="2454"/>
      <c r="AA350" s="2454"/>
      <c r="AB350" s="2454"/>
      <c r="AC350" s="2455"/>
    </row>
    <row r="351" spans="1:33" ht="16.5" customHeight="1">
      <c r="A351" s="33"/>
      <c r="C351" s="2453"/>
      <c r="D351" s="2454"/>
      <c r="E351" s="2453"/>
      <c r="F351" s="2455"/>
      <c r="G351" s="2453"/>
      <c r="H351" s="2455"/>
      <c r="I351" s="2453"/>
      <c r="J351" s="2455"/>
      <c r="K351" s="2308"/>
      <c r="L351" s="2309"/>
      <c r="M351" s="618"/>
      <c r="N351" s="2309"/>
      <c r="O351" s="2309"/>
      <c r="P351" s="2309"/>
      <c r="Q351" s="2310"/>
      <c r="R351" s="2453"/>
      <c r="S351" s="2455"/>
      <c r="T351" s="2453"/>
      <c r="U351" s="2454"/>
      <c r="V351" s="2454"/>
      <c r="W351" s="2455"/>
      <c r="X351" s="2453"/>
      <c r="Y351" s="2454"/>
      <c r="Z351" s="2454"/>
      <c r="AA351" s="2454"/>
      <c r="AB351" s="2454"/>
      <c r="AC351" s="2455"/>
    </row>
    <row r="352" spans="1:33" ht="16.5" customHeight="1">
      <c r="A352" s="33"/>
      <c r="C352" s="2453"/>
      <c r="D352" s="2454"/>
      <c r="E352" s="2453"/>
      <c r="F352" s="2455"/>
      <c r="G352" s="2453"/>
      <c r="H352" s="2455"/>
      <c r="I352" s="2453"/>
      <c r="J352" s="2455"/>
      <c r="K352" s="2308"/>
      <c r="L352" s="2309"/>
      <c r="M352" s="618"/>
      <c r="N352" s="2309"/>
      <c r="O352" s="2309"/>
      <c r="P352" s="2309"/>
      <c r="Q352" s="2310"/>
      <c r="R352" s="2453"/>
      <c r="S352" s="2455"/>
      <c r="T352" s="2453"/>
      <c r="U352" s="2454"/>
      <c r="V352" s="2454"/>
      <c r="W352" s="2455"/>
      <c r="X352" s="2453"/>
      <c r="Y352" s="2454"/>
      <c r="Z352" s="2454"/>
      <c r="AA352" s="2454"/>
      <c r="AB352" s="2454"/>
      <c r="AC352" s="2455"/>
    </row>
    <row r="353" spans="1:29" ht="16.5" customHeight="1">
      <c r="A353" s="33"/>
      <c r="C353" s="2453"/>
      <c r="D353" s="2454"/>
      <c r="E353" s="2453"/>
      <c r="F353" s="2455"/>
      <c r="G353" s="2453"/>
      <c r="H353" s="2455"/>
      <c r="I353" s="2453"/>
      <c r="J353" s="2455"/>
      <c r="K353" s="2308"/>
      <c r="L353" s="2309"/>
      <c r="M353" s="618"/>
      <c r="N353" s="2309"/>
      <c r="O353" s="2309"/>
      <c r="P353" s="2309"/>
      <c r="Q353" s="2310"/>
      <c r="R353" s="2453"/>
      <c r="S353" s="2455"/>
      <c r="T353" s="2453"/>
      <c r="U353" s="2454"/>
      <c r="V353" s="2454"/>
      <c r="W353" s="2455"/>
      <c r="X353" s="2453"/>
      <c r="Y353" s="2454"/>
      <c r="Z353" s="2454"/>
      <c r="AA353" s="2454"/>
      <c r="AB353" s="2454"/>
      <c r="AC353" s="2455"/>
    </row>
    <row r="354" spans="1:29" ht="16.5" customHeight="1">
      <c r="A354" s="33"/>
      <c r="C354" s="2453"/>
      <c r="D354" s="2454"/>
      <c r="E354" s="2453"/>
      <c r="F354" s="2455"/>
      <c r="G354" s="2453"/>
      <c r="H354" s="2455"/>
      <c r="I354" s="2453"/>
      <c r="J354" s="2455"/>
      <c r="K354" s="2308"/>
      <c r="L354" s="2309"/>
      <c r="M354" s="618"/>
      <c r="N354" s="2309"/>
      <c r="O354" s="2309"/>
      <c r="P354" s="2309"/>
      <c r="Q354" s="2310"/>
      <c r="R354" s="2453"/>
      <c r="S354" s="2455"/>
      <c r="T354" s="2453"/>
      <c r="U354" s="2454"/>
      <c r="V354" s="2454"/>
      <c r="W354" s="2455"/>
      <c r="X354" s="2453"/>
      <c r="Y354" s="2454"/>
      <c r="Z354" s="2454"/>
      <c r="AA354" s="2454"/>
      <c r="AB354" s="2454"/>
      <c r="AC354" s="2455"/>
    </row>
    <row r="355" spans="1:29" ht="16.5" customHeight="1">
      <c r="A355" s="33"/>
      <c r="C355" s="2453"/>
      <c r="D355" s="2454"/>
      <c r="E355" s="2453"/>
      <c r="F355" s="2455"/>
      <c r="G355" s="2453"/>
      <c r="H355" s="2455"/>
      <c r="I355" s="2453"/>
      <c r="J355" s="2455"/>
      <c r="K355" s="2308"/>
      <c r="L355" s="2309"/>
      <c r="M355" s="618"/>
      <c r="N355" s="2309"/>
      <c r="O355" s="2309"/>
      <c r="P355" s="2309"/>
      <c r="Q355" s="2310"/>
      <c r="R355" s="2453"/>
      <c r="S355" s="2455"/>
      <c r="T355" s="2453"/>
      <c r="U355" s="2454"/>
      <c r="V355" s="2454"/>
      <c r="W355" s="2455"/>
      <c r="X355" s="2453"/>
      <c r="Y355" s="2454"/>
      <c r="Z355" s="2454"/>
      <c r="AA355" s="2454"/>
      <c r="AB355" s="2454"/>
      <c r="AC355" s="2455"/>
    </row>
    <row r="356" spans="1:29" ht="16.5" customHeight="1">
      <c r="A356" s="33"/>
      <c r="C356" s="2453"/>
      <c r="D356" s="2454"/>
      <c r="E356" s="2453"/>
      <c r="F356" s="2455"/>
      <c r="G356" s="2453"/>
      <c r="H356" s="2455"/>
      <c r="I356" s="2453"/>
      <c r="J356" s="2455"/>
      <c r="K356" s="2308"/>
      <c r="L356" s="2309"/>
      <c r="M356" s="618"/>
      <c r="N356" s="2309"/>
      <c r="O356" s="2309"/>
      <c r="P356" s="2309"/>
      <c r="Q356" s="2310"/>
      <c r="R356" s="2453"/>
      <c r="S356" s="2455"/>
      <c r="T356" s="2453"/>
      <c r="U356" s="2454"/>
      <c r="V356" s="2454"/>
      <c r="W356" s="2455"/>
      <c r="X356" s="2453"/>
      <c r="Y356" s="2454"/>
      <c r="Z356" s="2454"/>
      <c r="AA356" s="2454"/>
      <c r="AB356" s="2454"/>
      <c r="AC356" s="2455"/>
    </row>
    <row r="357" spans="1:29" ht="16.5" customHeight="1">
      <c r="C357" s="2453"/>
      <c r="D357" s="2454"/>
      <c r="E357" s="2453"/>
      <c r="F357" s="2455"/>
      <c r="G357" s="2592"/>
      <c r="H357" s="2593"/>
      <c r="I357" s="2308"/>
      <c r="J357" s="2310"/>
      <c r="K357" s="2453"/>
      <c r="L357" s="2455"/>
      <c r="M357" s="29"/>
      <c r="N357" s="2308"/>
      <c r="O357" s="2309"/>
      <c r="P357" s="2309"/>
      <c r="Q357" s="2310"/>
      <c r="R357" s="2454"/>
      <c r="S357" s="2455"/>
      <c r="T357" s="2602" t="s">
        <v>1676</v>
      </c>
      <c r="U357" s="2603"/>
      <c r="V357" s="2603"/>
      <c r="W357" s="2603"/>
      <c r="X357" s="2603"/>
      <c r="Y357" s="2603"/>
      <c r="Z357" s="2603"/>
      <c r="AA357" s="2603"/>
      <c r="AB357" s="2603"/>
      <c r="AC357" s="2604"/>
    </row>
    <row r="358" spans="1:29" ht="16.5" customHeight="1">
      <c r="C358" s="2453"/>
      <c r="D358" s="2454"/>
      <c r="E358" s="2453"/>
      <c r="F358" s="2455"/>
      <c r="G358" s="2592"/>
      <c r="H358" s="2593"/>
      <c r="I358" s="2308"/>
      <c r="J358" s="2310"/>
      <c r="K358" s="2453"/>
      <c r="L358" s="2455"/>
      <c r="M358" s="29"/>
      <c r="N358" s="2308"/>
      <c r="O358" s="2309"/>
      <c r="P358" s="2309"/>
      <c r="Q358" s="2310"/>
      <c r="R358" s="2454"/>
      <c r="S358" s="2455"/>
      <c r="T358" s="2605" t="s">
        <v>1677</v>
      </c>
      <c r="U358" s="2606"/>
      <c r="V358" s="2606"/>
      <c r="W358" s="2606"/>
      <c r="X358" s="2606"/>
      <c r="Y358" s="2606"/>
      <c r="Z358" s="2606"/>
      <c r="AA358" s="2606"/>
      <c r="AB358" s="2606"/>
      <c r="AC358" s="2607"/>
    </row>
    <row r="359" spans="1:29" ht="16.5" customHeight="1">
      <c r="C359" s="2453"/>
      <c r="D359" s="2454"/>
      <c r="E359" s="2453"/>
      <c r="F359" s="2455"/>
      <c r="G359" s="2592"/>
      <c r="H359" s="2593"/>
      <c r="I359" s="2308"/>
      <c r="J359" s="2310"/>
      <c r="K359" s="2453"/>
      <c r="L359" s="2455"/>
      <c r="M359" s="29"/>
      <c r="N359" s="2308"/>
      <c r="O359" s="2309"/>
      <c r="P359" s="2309"/>
      <c r="Q359" s="2310"/>
      <c r="R359" s="2454"/>
      <c r="S359" s="2455"/>
      <c r="T359" s="1210"/>
      <c r="U359" s="29"/>
      <c r="V359" s="29"/>
      <c r="W359" s="29"/>
      <c r="X359" s="29"/>
      <c r="Y359" s="29"/>
      <c r="Z359" s="29"/>
      <c r="AA359" s="29"/>
      <c r="AB359" s="29"/>
      <c r="AC359" s="1434"/>
    </row>
    <row r="360" spans="1:29" ht="16.5" customHeight="1">
      <c r="C360" s="2453"/>
      <c r="D360" s="2454"/>
      <c r="E360" s="2453"/>
      <c r="F360" s="2455"/>
      <c r="G360" s="2592"/>
      <c r="H360" s="2593"/>
      <c r="I360" s="2308"/>
      <c r="J360" s="2310"/>
      <c r="K360" s="2453"/>
      <c r="L360" s="2455"/>
      <c r="M360" s="29"/>
      <c r="N360" s="2308"/>
      <c r="O360" s="2309"/>
      <c r="P360" s="2309"/>
      <c r="Q360" s="2310"/>
      <c r="R360" s="2454"/>
      <c r="S360" s="2455"/>
      <c r="T360" s="1788" t="s">
        <v>525</v>
      </c>
      <c r="U360" s="15" t="s">
        <v>537</v>
      </c>
      <c r="V360" s="29"/>
      <c r="W360" s="29"/>
      <c r="X360" s="29"/>
      <c r="Y360" s="1789" t="s">
        <v>525</v>
      </c>
      <c r="Z360" s="29" t="s">
        <v>1372</v>
      </c>
      <c r="AA360" s="29"/>
      <c r="AB360" s="29"/>
      <c r="AC360" s="1434"/>
    </row>
    <row r="361" spans="1:29" ht="16.5" customHeight="1">
      <c r="C361" s="2453"/>
      <c r="D361" s="2454"/>
      <c r="E361" s="2453"/>
      <c r="F361" s="2455"/>
      <c r="G361" s="2592"/>
      <c r="H361" s="2593"/>
      <c r="I361" s="2308"/>
      <c r="J361" s="2310"/>
      <c r="K361" s="2453"/>
      <c r="L361" s="2455"/>
      <c r="M361" s="29"/>
      <c r="N361" s="2308"/>
      <c r="O361" s="2309"/>
      <c r="P361" s="2309"/>
      <c r="Q361" s="2310"/>
      <c r="R361" s="2454"/>
      <c r="S361" s="2455"/>
      <c r="T361" s="1788" t="s">
        <v>525</v>
      </c>
      <c r="U361" s="29" t="s">
        <v>1678</v>
      </c>
      <c r="V361" s="29"/>
      <c r="W361" s="29"/>
      <c r="X361" s="29"/>
      <c r="Y361" s="29"/>
      <c r="Z361" s="29"/>
      <c r="AA361" s="29"/>
      <c r="AB361" s="29"/>
      <c r="AC361" s="1434"/>
    </row>
    <row r="362" spans="1:29" ht="16.5" customHeight="1">
      <c r="C362" s="2453"/>
      <c r="D362" s="2454"/>
      <c r="E362" s="2453"/>
      <c r="F362" s="2455"/>
      <c r="G362" s="2592"/>
      <c r="H362" s="2593"/>
      <c r="I362" s="2308"/>
      <c r="J362" s="2310"/>
      <c r="K362" s="2453"/>
      <c r="L362" s="2455"/>
      <c r="M362" s="29"/>
      <c r="N362" s="2308"/>
      <c r="O362" s="2309"/>
      <c r="P362" s="2309"/>
      <c r="Q362" s="2310"/>
      <c r="R362" s="2454"/>
      <c r="S362" s="2455"/>
      <c r="T362" s="1435"/>
      <c r="U362" s="1436"/>
      <c r="V362" s="1436"/>
      <c r="W362" s="1436"/>
      <c r="X362" s="1436"/>
      <c r="Y362" s="1436"/>
      <c r="Z362" s="1436"/>
      <c r="AA362" s="1436"/>
      <c r="AB362" s="1436"/>
      <c r="AC362" s="1437"/>
    </row>
    <row r="363" spans="1:29" ht="16.5" customHeight="1">
      <c r="C363" s="2453"/>
      <c r="D363" s="2454"/>
      <c r="E363" s="2453"/>
      <c r="F363" s="2455"/>
      <c r="G363" s="2592"/>
      <c r="H363" s="2593"/>
      <c r="I363" s="2308"/>
      <c r="J363" s="2310"/>
      <c r="K363" s="2453"/>
      <c r="L363" s="2455"/>
      <c r="M363" s="29"/>
      <c r="N363" s="2308"/>
      <c r="O363" s="2309"/>
      <c r="P363" s="2309"/>
      <c r="Q363" s="2310"/>
      <c r="R363" s="2454"/>
      <c r="S363" s="2455"/>
      <c r="T363" s="2602" t="s">
        <v>1679</v>
      </c>
      <c r="U363" s="2603"/>
      <c r="V363" s="2603"/>
      <c r="W363" s="2603"/>
      <c r="X363" s="2603"/>
      <c r="Y363" s="2603"/>
      <c r="Z363" s="2603"/>
      <c r="AA363" s="2603"/>
      <c r="AB363" s="2603"/>
      <c r="AC363" s="2604"/>
    </row>
    <row r="364" spans="1:29" ht="16.5" customHeight="1">
      <c r="C364" s="2453"/>
      <c r="D364" s="2454"/>
      <c r="E364" s="2453"/>
      <c r="F364" s="2455"/>
      <c r="G364" s="2592"/>
      <c r="H364" s="2593"/>
      <c r="I364" s="2308"/>
      <c r="J364" s="2310"/>
      <c r="K364" s="2453"/>
      <c r="L364" s="2455"/>
      <c r="M364" s="29"/>
      <c r="N364" s="2308"/>
      <c r="O364" s="2309"/>
      <c r="P364" s="2309"/>
      <c r="Q364" s="2310"/>
      <c r="R364" s="2454"/>
      <c r="S364" s="2455"/>
      <c r="T364" s="1210"/>
      <c r="U364" s="29"/>
      <c r="V364" s="29"/>
      <c r="W364" s="29"/>
      <c r="X364" s="29"/>
      <c r="Y364" s="29"/>
      <c r="Z364" s="29"/>
      <c r="AA364" s="29"/>
      <c r="AB364" s="29"/>
      <c r="AC364" s="1434"/>
    </row>
    <row r="365" spans="1:29" ht="16.5" customHeight="1">
      <c r="C365" s="2453"/>
      <c r="D365" s="2454"/>
      <c r="E365" s="2453"/>
      <c r="F365" s="2455"/>
      <c r="G365" s="2592"/>
      <c r="H365" s="2593"/>
      <c r="I365" s="2308"/>
      <c r="J365" s="2310"/>
      <c r="K365" s="2453"/>
      <c r="L365" s="2455"/>
      <c r="M365" s="29"/>
      <c r="N365" s="2308"/>
      <c r="O365" s="2309"/>
      <c r="P365" s="2309"/>
      <c r="Q365" s="2310"/>
      <c r="R365" s="2454"/>
      <c r="S365" s="2455"/>
      <c r="T365" s="1788" t="s">
        <v>525</v>
      </c>
      <c r="U365" s="15" t="s">
        <v>537</v>
      </c>
      <c r="V365" s="29"/>
      <c r="W365" s="29"/>
      <c r="X365" s="29"/>
      <c r="Y365" s="1789" t="s">
        <v>525</v>
      </c>
      <c r="Z365" s="29" t="s">
        <v>1372</v>
      </c>
      <c r="AA365" s="29"/>
      <c r="AB365" s="29"/>
      <c r="AC365" s="1434"/>
    </row>
    <row r="366" spans="1:29" ht="16.5" customHeight="1">
      <c r="C366" s="2453"/>
      <c r="D366" s="2454"/>
      <c r="E366" s="2453"/>
      <c r="F366" s="2455"/>
      <c r="G366" s="2592"/>
      <c r="H366" s="2593"/>
      <c r="I366" s="2308"/>
      <c r="J366" s="2310"/>
      <c r="K366" s="2453"/>
      <c r="L366" s="2455"/>
      <c r="M366" s="29"/>
      <c r="N366" s="2308"/>
      <c r="O366" s="2309"/>
      <c r="P366" s="2309"/>
      <c r="Q366" s="2310"/>
      <c r="R366" s="2454"/>
      <c r="S366" s="2455"/>
      <c r="T366" s="1788" t="s">
        <v>525</v>
      </c>
      <c r="U366" s="29" t="s">
        <v>1678</v>
      </c>
      <c r="V366" s="29"/>
      <c r="W366" s="29"/>
      <c r="X366" s="29"/>
      <c r="Y366" s="29"/>
      <c r="Z366" s="29"/>
      <c r="AA366" s="29"/>
      <c r="AB366" s="29"/>
      <c r="AC366" s="1434"/>
    </row>
    <row r="367" spans="1:29" ht="16.5" customHeight="1">
      <c r="C367" s="2453"/>
      <c r="D367" s="2454"/>
      <c r="E367" s="2453"/>
      <c r="F367" s="2455"/>
      <c r="G367" s="2592"/>
      <c r="H367" s="2593"/>
      <c r="I367" s="2308"/>
      <c r="J367" s="2310"/>
      <c r="K367" s="2453"/>
      <c r="L367" s="2455"/>
      <c r="M367" s="29"/>
      <c r="N367" s="2308"/>
      <c r="O367" s="2309"/>
      <c r="P367" s="2309"/>
      <c r="Q367" s="2310"/>
      <c r="R367" s="2454"/>
      <c r="S367" s="2455"/>
      <c r="T367" s="1210"/>
      <c r="U367" s="29"/>
      <c r="V367" s="2597" t="s">
        <v>1650</v>
      </c>
      <c r="W367" s="2597"/>
      <c r="X367" s="2597"/>
      <c r="Y367" s="2597"/>
      <c r="Z367" s="2597"/>
      <c r="AA367" s="29"/>
      <c r="AB367" s="29"/>
      <c r="AC367" s="1434"/>
    </row>
    <row r="368" spans="1:29" ht="16.5" customHeight="1">
      <c r="C368" s="2453"/>
      <c r="D368" s="2454"/>
      <c r="E368" s="2453"/>
      <c r="F368" s="2455"/>
      <c r="G368" s="2592"/>
      <c r="H368" s="2593"/>
      <c r="I368" s="2308"/>
      <c r="J368" s="2310"/>
      <c r="K368" s="2453"/>
      <c r="L368" s="2455"/>
      <c r="M368" s="29"/>
      <c r="N368" s="2308"/>
      <c r="O368" s="2309"/>
      <c r="P368" s="2309"/>
      <c r="Q368" s="2310"/>
      <c r="R368" s="2454"/>
      <c r="S368" s="2455"/>
      <c r="T368" s="2598" t="s">
        <v>1680</v>
      </c>
      <c r="U368" s="2599"/>
      <c r="V368" s="2599"/>
      <c r="W368" s="2600" t="s">
        <v>1680</v>
      </c>
      <c r="X368" s="2600"/>
      <c r="Y368" s="2600"/>
      <c r="Z368" s="2600" t="s">
        <v>1680</v>
      </c>
      <c r="AA368" s="2600"/>
      <c r="AB368" s="2600"/>
      <c r="AC368" s="2601"/>
    </row>
    <row r="369" spans="1:33" ht="16.5" customHeight="1">
      <c r="C369" s="2453"/>
      <c r="D369" s="2454"/>
      <c r="E369" s="2453"/>
      <c r="F369" s="2455"/>
      <c r="G369" s="2592"/>
      <c r="H369" s="2593"/>
      <c r="I369" s="2308"/>
      <c r="J369" s="2310"/>
      <c r="K369" s="2453"/>
      <c r="L369" s="2455"/>
      <c r="M369" s="29"/>
      <c r="N369" s="2308"/>
      <c r="O369" s="2309"/>
      <c r="P369" s="2309"/>
      <c r="Q369" s="2310"/>
      <c r="R369" s="2454"/>
      <c r="S369" s="2455"/>
      <c r="T369" s="2598"/>
      <c r="U369" s="2599"/>
      <c r="V369" s="2599"/>
      <c r="W369" s="2600"/>
      <c r="X369" s="2600"/>
      <c r="Y369" s="2600"/>
      <c r="Z369" s="2600"/>
      <c r="AA369" s="2600"/>
      <c r="AB369" s="2600"/>
      <c r="AC369" s="2601"/>
    </row>
    <row r="370" spans="1:33" ht="16.5" customHeight="1">
      <c r="A370" s="33" t="s">
        <v>536</v>
      </c>
      <c r="C370" s="2453"/>
      <c r="D370" s="2454"/>
      <c r="E370" s="2453"/>
      <c r="F370" s="2455"/>
      <c r="G370" s="2592"/>
      <c r="H370" s="2593"/>
      <c r="I370" s="2308"/>
      <c r="J370" s="2310"/>
      <c r="K370" s="2453"/>
      <c r="L370" s="2455"/>
      <c r="M370" s="1438"/>
      <c r="N370" s="2308"/>
      <c r="O370" s="2309"/>
      <c r="P370" s="2309"/>
      <c r="Q370" s="2310"/>
      <c r="R370" s="2454"/>
      <c r="S370" s="2455"/>
      <c r="T370" s="1435"/>
      <c r="U370" s="1436"/>
      <c r="V370" s="2594" t="s">
        <v>1646</v>
      </c>
      <c r="W370" s="2594"/>
      <c r="X370" s="2594"/>
      <c r="Y370" s="2594"/>
      <c r="Z370" s="2594"/>
      <c r="AA370" s="1436"/>
      <c r="AB370" s="1436"/>
      <c r="AC370" s="1437"/>
    </row>
    <row r="371" spans="1:33" ht="17.100000000000001" customHeight="1">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c r="AA371" s="29"/>
      <c r="AB371" s="29"/>
      <c r="AC371" s="29"/>
    </row>
    <row r="372" spans="1:33" ht="17.100000000000001" customHeight="1">
      <c r="A372" s="33" t="s">
        <v>1681</v>
      </c>
      <c r="C372" s="2331" t="s">
        <v>88</v>
      </c>
      <c r="D372" s="2331"/>
      <c r="E372" s="2331" t="s">
        <v>1682</v>
      </c>
      <c r="F372" s="2331"/>
      <c r="G372" s="2331"/>
      <c r="H372" s="2331"/>
      <c r="I372" s="2305" t="s">
        <v>1683</v>
      </c>
      <c r="J372" s="2305"/>
      <c r="K372" s="2305"/>
      <c r="L372" s="2305"/>
      <c r="M372" s="2305"/>
      <c r="N372" s="2305"/>
      <c r="O372" s="2305"/>
      <c r="P372" s="2305"/>
      <c r="Q372" s="2305" t="s">
        <v>1684</v>
      </c>
      <c r="R372" s="2305"/>
      <c r="S372" s="2305"/>
      <c r="T372" s="2305"/>
      <c r="U372" s="2305"/>
      <c r="V372" s="2305"/>
      <c r="W372" s="2305"/>
      <c r="X372" s="2305"/>
      <c r="Y372" s="2305" t="s">
        <v>1685</v>
      </c>
      <c r="Z372" s="2305"/>
      <c r="AA372" s="2305"/>
      <c r="AB372" s="2305"/>
      <c r="AC372" s="2305"/>
      <c r="AE372" s="18" t="s">
        <v>1686</v>
      </c>
      <c r="AF372" s="18" t="s">
        <v>1656</v>
      </c>
      <c r="AG372" s="18" t="s">
        <v>1687</v>
      </c>
    </row>
    <row r="373" spans="1:33" ht="34.35" customHeight="1">
      <c r="A373" s="33"/>
      <c r="C373" s="2331"/>
      <c r="D373" s="2331"/>
      <c r="E373" s="2331"/>
      <c r="F373" s="2331"/>
      <c r="G373" s="2331"/>
      <c r="H373" s="2331"/>
      <c r="I373" s="2305"/>
      <c r="J373" s="2305"/>
      <c r="K373" s="2305"/>
      <c r="L373" s="2305"/>
      <c r="M373" s="2305"/>
      <c r="N373" s="2305"/>
      <c r="O373" s="2305"/>
      <c r="P373" s="2305"/>
      <c r="Q373" s="2305"/>
      <c r="R373" s="2305"/>
      <c r="S373" s="2305"/>
      <c r="T373" s="2305"/>
      <c r="U373" s="2305"/>
      <c r="V373" s="2305"/>
      <c r="W373" s="2305"/>
      <c r="X373" s="2305"/>
      <c r="Y373" s="2305"/>
      <c r="Z373" s="2305"/>
      <c r="AA373" s="2305"/>
      <c r="AB373" s="2305"/>
      <c r="AC373" s="2305"/>
    </row>
    <row r="374" spans="1:33" ht="16.5" customHeight="1">
      <c r="A374" s="33"/>
      <c r="C374" s="2586" t="s">
        <v>1688</v>
      </c>
      <c r="D374" s="2586"/>
      <c r="E374" s="2586"/>
      <c r="F374" s="2586"/>
      <c r="G374" s="2586"/>
      <c r="H374" s="2586"/>
      <c r="I374" s="2586"/>
      <c r="J374" s="2586"/>
      <c r="K374" s="2586"/>
      <c r="L374" s="2586"/>
      <c r="M374" s="2586"/>
      <c r="N374" s="2586"/>
      <c r="O374" s="2586"/>
      <c r="P374" s="2586"/>
      <c r="Q374" s="2586"/>
      <c r="R374" s="2586"/>
      <c r="S374" s="2586"/>
      <c r="T374" s="2586"/>
      <c r="U374" s="2586"/>
      <c r="V374" s="2586"/>
      <c r="W374" s="2586"/>
      <c r="X374" s="2586"/>
      <c r="Y374" s="2586"/>
      <c r="Z374" s="2586"/>
      <c r="AA374" s="2586"/>
      <c r="AB374" s="2586"/>
      <c r="AC374" s="2586"/>
    </row>
    <row r="375" spans="1:33" ht="16.5" customHeight="1">
      <c r="A375" s="33"/>
      <c r="C375" s="2595">
        <v>1</v>
      </c>
      <c r="D375" s="2596"/>
      <c r="E375" s="2304"/>
      <c r="F375" s="2304"/>
      <c r="G375" s="2304"/>
      <c r="H375" s="2304"/>
      <c r="I375" s="2304"/>
      <c r="J375" s="2304"/>
      <c r="K375" s="2304"/>
      <c r="L375" s="2304"/>
      <c r="M375" s="2304"/>
      <c r="N375" s="2304"/>
      <c r="O375" s="2304"/>
      <c r="P375" s="2304"/>
      <c r="Q375" s="2304"/>
      <c r="R375" s="2304"/>
      <c r="S375" s="2304"/>
      <c r="T375" s="2304"/>
      <c r="U375" s="2304"/>
      <c r="V375" s="2304"/>
      <c r="W375" s="2304"/>
      <c r="X375" s="2304"/>
      <c r="Y375" s="2304"/>
      <c r="Z375" s="2304"/>
      <c r="AA375" s="2304"/>
      <c r="AB375" s="2304"/>
      <c r="AC375" s="2304"/>
    </row>
    <row r="376" spans="1:33" ht="16.5" customHeight="1">
      <c r="A376" s="33"/>
      <c r="C376" s="2590">
        <v>2</v>
      </c>
      <c r="D376" s="2591"/>
      <c r="E376" s="2304"/>
      <c r="F376" s="2304"/>
      <c r="G376" s="2304"/>
      <c r="H376" s="2304"/>
      <c r="I376" s="2304"/>
      <c r="J376" s="2304"/>
      <c r="K376" s="2304"/>
      <c r="L376" s="2304"/>
      <c r="M376" s="2304"/>
      <c r="N376" s="2304"/>
      <c r="O376" s="2304"/>
      <c r="P376" s="2304"/>
      <c r="Q376" s="2304"/>
      <c r="R376" s="2304"/>
      <c r="S376" s="2304"/>
      <c r="T376" s="2304"/>
      <c r="U376" s="2304"/>
      <c r="V376" s="2304"/>
      <c r="W376" s="2304"/>
      <c r="X376" s="2304"/>
      <c r="Y376" s="2304"/>
      <c r="Z376" s="2304"/>
      <c r="AA376" s="2304"/>
      <c r="AB376" s="2304"/>
      <c r="AC376" s="2304"/>
    </row>
    <row r="377" spans="1:33" ht="16.5" customHeight="1">
      <c r="A377" s="33"/>
      <c r="C377" s="2590">
        <v>3</v>
      </c>
      <c r="D377" s="2591"/>
      <c r="E377" s="2304"/>
      <c r="F377" s="2304"/>
      <c r="G377" s="2304"/>
      <c r="H377" s="2304"/>
      <c r="I377" s="2304"/>
      <c r="J377" s="2304"/>
      <c r="K377" s="2304"/>
      <c r="L377" s="2304"/>
      <c r="M377" s="2304"/>
      <c r="N377" s="2304"/>
      <c r="O377" s="2304"/>
      <c r="P377" s="2304"/>
      <c r="Q377" s="2304"/>
      <c r="R377" s="2304"/>
      <c r="S377" s="2304"/>
      <c r="T377" s="2304"/>
      <c r="U377" s="2304"/>
      <c r="V377" s="2304"/>
      <c r="W377" s="2304"/>
      <c r="X377" s="2304"/>
      <c r="Y377" s="2304"/>
      <c r="Z377" s="2304"/>
      <c r="AA377" s="2304"/>
      <c r="AB377" s="2304"/>
      <c r="AC377" s="2304"/>
    </row>
    <row r="378" spans="1:33" ht="16.5" customHeight="1">
      <c r="A378" s="33"/>
      <c r="C378" s="2590">
        <v>4</v>
      </c>
      <c r="D378" s="2591"/>
      <c r="E378" s="2304"/>
      <c r="F378" s="2304"/>
      <c r="G378" s="2304"/>
      <c r="H378" s="2304"/>
      <c r="I378" s="2304"/>
      <c r="J378" s="2304"/>
      <c r="K378" s="2304"/>
      <c r="L378" s="2304"/>
      <c r="M378" s="2304"/>
      <c r="N378" s="2304"/>
      <c r="O378" s="2304"/>
      <c r="P378" s="2304"/>
      <c r="Q378" s="2304"/>
      <c r="R378" s="2304"/>
      <c r="S378" s="2304"/>
      <c r="T378" s="2304"/>
      <c r="U378" s="2304"/>
      <c r="V378" s="2304"/>
      <c r="W378" s="2304"/>
      <c r="X378" s="2304"/>
      <c r="Y378" s="2304"/>
      <c r="Z378" s="2304"/>
      <c r="AA378" s="2304"/>
      <c r="AB378" s="2304"/>
      <c r="AC378" s="2304"/>
    </row>
    <row r="379" spans="1:33" ht="16.5" customHeight="1">
      <c r="A379" s="33"/>
      <c r="C379" s="2590">
        <v>5</v>
      </c>
      <c r="D379" s="2591"/>
      <c r="E379" s="2304"/>
      <c r="F379" s="2304"/>
      <c r="G379" s="2304"/>
      <c r="H379" s="2304"/>
      <c r="I379" s="2304"/>
      <c r="J379" s="2304"/>
      <c r="K379" s="2304"/>
      <c r="L379" s="2304"/>
      <c r="M379" s="2304"/>
      <c r="N379" s="2304"/>
      <c r="O379" s="2304"/>
      <c r="P379" s="2304"/>
      <c r="Q379" s="2304"/>
      <c r="R379" s="2304"/>
      <c r="S379" s="2304"/>
      <c r="T379" s="2304"/>
      <c r="U379" s="2304"/>
      <c r="V379" s="2304"/>
      <c r="W379" s="2304"/>
      <c r="X379" s="2304"/>
      <c r="Y379" s="2304"/>
      <c r="Z379" s="2304"/>
      <c r="AA379" s="2304"/>
      <c r="AB379" s="2304"/>
      <c r="AC379" s="2304"/>
    </row>
    <row r="380" spans="1:33" ht="16.5" customHeight="1">
      <c r="A380" s="33"/>
      <c r="C380" s="2590">
        <v>6</v>
      </c>
      <c r="D380" s="2591"/>
      <c r="E380" s="2304"/>
      <c r="F380" s="2304"/>
      <c r="G380" s="2304"/>
      <c r="H380" s="2304"/>
      <c r="I380" s="2304"/>
      <c r="J380" s="2304"/>
      <c r="K380" s="2304"/>
      <c r="L380" s="2304"/>
      <c r="M380" s="2304"/>
      <c r="N380" s="2304"/>
      <c r="O380" s="2304"/>
      <c r="P380" s="2304"/>
      <c r="Q380" s="2304"/>
      <c r="R380" s="2304"/>
      <c r="S380" s="2304"/>
      <c r="T380" s="2304"/>
      <c r="U380" s="2304"/>
      <c r="V380" s="2304"/>
      <c r="W380" s="2304"/>
      <c r="X380" s="2304"/>
      <c r="Y380" s="2304"/>
      <c r="Z380" s="2304"/>
      <c r="AA380" s="2304"/>
      <c r="AB380" s="2304"/>
      <c r="AC380" s="2304"/>
    </row>
    <row r="381" spans="1:33" ht="16.5" customHeight="1">
      <c r="A381" s="33"/>
      <c r="C381" s="2586" t="s">
        <v>1689</v>
      </c>
      <c r="D381" s="2586"/>
      <c r="E381" s="2586"/>
      <c r="F381" s="2586"/>
      <c r="G381" s="2586"/>
      <c r="H381" s="2586"/>
      <c r="I381" s="2586"/>
      <c r="J381" s="2586"/>
      <c r="K381" s="2586"/>
      <c r="L381" s="2586"/>
      <c r="M381" s="2586"/>
      <c r="N381" s="2586"/>
      <c r="O381" s="2586"/>
      <c r="P381" s="2586"/>
      <c r="Q381" s="2586"/>
      <c r="R381" s="2586"/>
      <c r="S381" s="2586"/>
      <c r="T381" s="2586"/>
      <c r="U381" s="2586"/>
      <c r="V381" s="2586"/>
      <c r="W381" s="2586"/>
      <c r="X381" s="2586"/>
      <c r="Y381" s="2586"/>
      <c r="Z381" s="2586"/>
      <c r="AA381" s="2586"/>
      <c r="AB381" s="2586"/>
      <c r="AC381" s="2586"/>
    </row>
    <row r="382" spans="1:33" ht="16.5" customHeight="1">
      <c r="C382" s="2304">
        <v>1</v>
      </c>
      <c r="D382" s="2304"/>
      <c r="E382" s="2316"/>
      <c r="F382" s="2316"/>
      <c r="G382" s="2316"/>
      <c r="H382" s="2316"/>
      <c r="I382" s="2316"/>
      <c r="J382" s="2316"/>
      <c r="K382" s="2316"/>
      <c r="L382" s="2316"/>
      <c r="M382" s="2316"/>
      <c r="N382" s="2316"/>
      <c r="O382" s="2316"/>
      <c r="P382" s="2316"/>
      <c r="Q382" s="2316"/>
      <c r="R382" s="2316"/>
      <c r="S382" s="2316"/>
      <c r="T382" s="2316"/>
      <c r="U382" s="2316"/>
      <c r="V382" s="2316"/>
      <c r="W382" s="2316"/>
      <c r="X382" s="2316"/>
      <c r="Y382" s="2316"/>
      <c r="Z382" s="2316"/>
      <c r="AA382" s="2316"/>
      <c r="AB382" s="2316"/>
      <c r="AC382" s="2316"/>
    </row>
    <row r="383" spans="1:33" ht="16.5" customHeight="1">
      <c r="C383" s="2304">
        <v>2</v>
      </c>
      <c r="D383" s="2304"/>
      <c r="E383" s="2304"/>
      <c r="F383" s="2304"/>
      <c r="G383" s="2304"/>
      <c r="H383" s="2304"/>
      <c r="I383" s="2304"/>
      <c r="J383" s="2304"/>
      <c r="K383" s="2304"/>
      <c r="L383" s="2304"/>
      <c r="M383" s="2304"/>
      <c r="N383" s="2304"/>
      <c r="O383" s="2304"/>
      <c r="P383" s="2304"/>
      <c r="Q383" s="2304"/>
      <c r="R383" s="2304"/>
      <c r="S383" s="2304"/>
      <c r="T383" s="2304"/>
      <c r="U383" s="2304"/>
      <c r="V383" s="2304"/>
      <c r="W383" s="2304"/>
      <c r="X383" s="2304"/>
      <c r="Y383" s="2304"/>
      <c r="Z383" s="2304"/>
      <c r="AA383" s="2304"/>
      <c r="AB383" s="2304"/>
      <c r="AC383" s="2304"/>
    </row>
    <row r="384" spans="1:33" ht="16.5" customHeight="1">
      <c r="C384" s="2304">
        <v>3</v>
      </c>
      <c r="D384" s="2304"/>
      <c r="E384" s="2304"/>
      <c r="F384" s="2304"/>
      <c r="G384" s="2304"/>
      <c r="H384" s="2304"/>
      <c r="I384" s="2304"/>
      <c r="J384" s="2304"/>
      <c r="K384" s="2304"/>
      <c r="L384" s="2304"/>
      <c r="M384" s="2304"/>
      <c r="N384" s="2304"/>
      <c r="O384" s="2304"/>
      <c r="P384" s="2304"/>
      <c r="Q384" s="2304"/>
      <c r="R384" s="2304"/>
      <c r="S384" s="2304"/>
      <c r="T384" s="2304"/>
      <c r="U384" s="2304"/>
      <c r="V384" s="2304"/>
      <c r="W384" s="2304"/>
      <c r="X384" s="2304"/>
      <c r="Y384" s="2304"/>
      <c r="Z384" s="2304"/>
      <c r="AA384" s="2304"/>
      <c r="AB384" s="2304"/>
      <c r="AC384" s="2304"/>
    </row>
    <row r="385" spans="1:33" ht="16.5" customHeight="1">
      <c r="C385" s="2304">
        <v>4</v>
      </c>
      <c r="D385" s="2304"/>
      <c r="E385" s="2304"/>
      <c r="F385" s="2304"/>
      <c r="G385" s="2304"/>
      <c r="H385" s="2304"/>
      <c r="I385" s="2304"/>
      <c r="J385" s="2304"/>
      <c r="K385" s="2304"/>
      <c r="L385" s="2304"/>
      <c r="M385" s="2304"/>
      <c r="N385" s="2304"/>
      <c r="O385" s="2304"/>
      <c r="P385" s="2304"/>
      <c r="Q385" s="2304"/>
      <c r="R385" s="2304"/>
      <c r="S385" s="2304"/>
      <c r="T385" s="2304"/>
      <c r="U385" s="2304"/>
      <c r="V385" s="2304"/>
      <c r="W385" s="2304"/>
      <c r="X385" s="2304"/>
      <c r="Y385" s="2304"/>
      <c r="Z385" s="2304"/>
      <c r="AA385" s="2304"/>
      <c r="AB385" s="2304"/>
      <c r="AC385" s="2304"/>
    </row>
    <row r="386" spans="1:33" ht="16.5" customHeight="1">
      <c r="C386" s="2304">
        <v>5</v>
      </c>
      <c r="D386" s="2304"/>
      <c r="E386" s="2304"/>
      <c r="F386" s="2304"/>
      <c r="G386" s="2304"/>
      <c r="H386" s="2304"/>
      <c r="I386" s="2304"/>
      <c r="J386" s="2304"/>
      <c r="K386" s="2304"/>
      <c r="L386" s="2304"/>
      <c r="M386" s="2304"/>
      <c r="N386" s="2304"/>
      <c r="O386" s="2304"/>
      <c r="P386" s="2304"/>
      <c r="Q386" s="2304"/>
      <c r="R386" s="2304"/>
      <c r="S386" s="2304"/>
      <c r="T386" s="2304"/>
      <c r="U386" s="2304"/>
      <c r="V386" s="2304"/>
      <c r="W386" s="2304"/>
      <c r="X386" s="2304"/>
      <c r="Y386" s="2304"/>
      <c r="Z386" s="2304"/>
      <c r="AA386" s="2304"/>
      <c r="AB386" s="2304"/>
      <c r="AC386" s="2304"/>
    </row>
    <row r="387" spans="1:33" ht="16.5" customHeight="1">
      <c r="C387" s="2304">
        <v>6</v>
      </c>
      <c r="D387" s="2304"/>
      <c r="E387" s="2304"/>
      <c r="F387" s="2304"/>
      <c r="G387" s="2304"/>
      <c r="H387" s="2304"/>
      <c r="I387" s="2304"/>
      <c r="J387" s="2304"/>
      <c r="K387" s="2304"/>
      <c r="L387" s="2304"/>
      <c r="M387" s="2304"/>
      <c r="N387" s="2304"/>
      <c r="O387" s="2304"/>
      <c r="P387" s="2304"/>
      <c r="Q387" s="2304"/>
      <c r="R387" s="2304"/>
      <c r="S387" s="2304"/>
      <c r="T387" s="2304"/>
      <c r="U387" s="2304"/>
      <c r="V387" s="2304"/>
      <c r="W387" s="2304"/>
      <c r="X387" s="2304"/>
      <c r="Y387" s="2304"/>
      <c r="Z387" s="2304"/>
      <c r="AA387" s="2304"/>
      <c r="AB387" s="2304"/>
      <c r="AC387" s="2304"/>
    </row>
    <row r="388" spans="1:33" ht="16.5" customHeight="1">
      <c r="C388" s="2586" t="s">
        <v>1690</v>
      </c>
      <c r="D388" s="2586"/>
      <c r="E388" s="2586"/>
      <c r="F388" s="2586"/>
      <c r="G388" s="2586"/>
      <c r="H388" s="2586"/>
      <c r="I388" s="2586"/>
      <c r="J388" s="2586"/>
      <c r="K388" s="2586"/>
      <c r="L388" s="2586"/>
      <c r="M388" s="2586"/>
      <c r="N388" s="2586"/>
      <c r="O388" s="2586"/>
      <c r="P388" s="2586"/>
      <c r="Q388" s="2586"/>
      <c r="R388" s="2586"/>
      <c r="S388" s="2586"/>
      <c r="T388" s="2586"/>
      <c r="U388" s="2586"/>
      <c r="V388" s="2586"/>
      <c r="W388" s="2586"/>
      <c r="X388" s="2586"/>
      <c r="Y388" s="2586"/>
      <c r="Z388" s="2586"/>
      <c r="AA388" s="2586"/>
      <c r="AB388" s="2586"/>
      <c r="AC388" s="2586"/>
    </row>
    <row r="389" spans="1:33" ht="16.5" customHeight="1">
      <c r="C389" s="2316">
        <v>1</v>
      </c>
      <c r="D389" s="2316"/>
      <c r="E389" s="2316"/>
      <c r="F389" s="2316"/>
      <c r="G389" s="2316"/>
      <c r="H389" s="2316"/>
      <c r="I389" s="2316"/>
      <c r="J389" s="2316"/>
      <c r="K389" s="2316"/>
      <c r="L389" s="2316"/>
      <c r="M389" s="2316"/>
      <c r="N389" s="2316"/>
      <c r="O389" s="2316"/>
      <c r="P389" s="2316"/>
      <c r="Q389" s="2316"/>
      <c r="R389" s="2316"/>
      <c r="S389" s="2316"/>
      <c r="T389" s="2316"/>
      <c r="U389" s="2316"/>
      <c r="V389" s="2316"/>
      <c r="W389" s="2316"/>
      <c r="X389" s="2316"/>
      <c r="Y389" s="2316"/>
      <c r="Z389" s="2316"/>
      <c r="AA389" s="2316"/>
      <c r="AB389" s="2316"/>
      <c r="AC389" s="2316"/>
    </row>
    <row r="390" spans="1:33" ht="16.5" customHeight="1">
      <c r="C390" s="2304">
        <v>2</v>
      </c>
      <c r="D390" s="2304"/>
      <c r="E390" s="2316"/>
      <c r="F390" s="2316"/>
      <c r="G390" s="2316"/>
      <c r="H390" s="2316"/>
      <c r="I390" s="2316"/>
      <c r="J390" s="2316"/>
      <c r="K390" s="2316"/>
      <c r="L390" s="2316"/>
      <c r="M390" s="2316"/>
      <c r="N390" s="2316"/>
      <c r="O390" s="2316"/>
      <c r="P390" s="2316"/>
      <c r="Q390" s="2316"/>
      <c r="R390" s="2316"/>
      <c r="S390" s="2316"/>
      <c r="T390" s="2316"/>
      <c r="U390" s="2316"/>
      <c r="V390" s="2316"/>
      <c r="W390" s="2316"/>
      <c r="X390" s="2316"/>
      <c r="Y390" s="2316"/>
      <c r="Z390" s="2316"/>
      <c r="AA390" s="2316"/>
      <c r="AB390" s="2316"/>
      <c r="AC390" s="2316"/>
    </row>
    <row r="391" spans="1:33" ht="16.5" customHeight="1">
      <c r="C391" s="2304">
        <v>3</v>
      </c>
      <c r="D391" s="2304"/>
      <c r="E391" s="2316"/>
      <c r="F391" s="2316"/>
      <c r="G391" s="2316"/>
      <c r="H391" s="2316"/>
      <c r="I391" s="2316"/>
      <c r="J391" s="2316"/>
      <c r="K391" s="2316"/>
      <c r="L391" s="2316"/>
      <c r="M391" s="2316"/>
      <c r="N391" s="2316"/>
      <c r="O391" s="2316"/>
      <c r="P391" s="2316"/>
      <c r="Q391" s="2316"/>
      <c r="R391" s="2316"/>
      <c r="S391" s="2316"/>
      <c r="T391" s="2316"/>
      <c r="U391" s="2316"/>
      <c r="V391" s="2316"/>
      <c r="W391" s="2316"/>
      <c r="X391" s="2316"/>
      <c r="Y391" s="2316"/>
      <c r="Z391" s="2316"/>
      <c r="AA391" s="2316"/>
      <c r="AB391" s="2316"/>
      <c r="AC391" s="2316"/>
    </row>
    <row r="392" spans="1:33" ht="16.5" customHeight="1">
      <c r="C392" s="2304">
        <v>4</v>
      </c>
      <c r="D392" s="2304"/>
      <c r="E392" s="2316"/>
      <c r="F392" s="2316"/>
      <c r="G392" s="2316"/>
      <c r="H392" s="2316"/>
      <c r="I392" s="2316"/>
      <c r="J392" s="2316"/>
      <c r="K392" s="2316"/>
      <c r="L392" s="2316"/>
      <c r="M392" s="2316"/>
      <c r="N392" s="2316"/>
      <c r="O392" s="2316"/>
      <c r="P392" s="2316"/>
      <c r="Q392" s="2316"/>
      <c r="R392" s="2316"/>
      <c r="S392" s="2316"/>
      <c r="T392" s="2316"/>
      <c r="U392" s="2316"/>
      <c r="V392" s="2316"/>
      <c r="W392" s="2316"/>
      <c r="X392" s="2316"/>
      <c r="Y392" s="2316"/>
      <c r="Z392" s="2316"/>
      <c r="AA392" s="2316"/>
      <c r="AB392" s="2316"/>
      <c r="AC392" s="2316"/>
    </row>
    <row r="393" spans="1:33" ht="16.5" customHeight="1">
      <c r="C393" s="2304">
        <v>5</v>
      </c>
      <c r="D393" s="2304"/>
      <c r="E393" s="2316"/>
      <c r="F393" s="2316"/>
      <c r="G393" s="2316"/>
      <c r="H393" s="2316"/>
      <c r="I393" s="2316"/>
      <c r="J393" s="2316"/>
      <c r="K393" s="2316"/>
      <c r="L393" s="2316"/>
      <c r="M393" s="2316"/>
      <c r="N393" s="2316"/>
      <c r="O393" s="2316"/>
      <c r="P393" s="2316"/>
      <c r="Q393" s="2316"/>
      <c r="R393" s="2316"/>
      <c r="S393" s="2316"/>
      <c r="T393" s="2316"/>
      <c r="U393" s="2316"/>
      <c r="V393" s="2316"/>
      <c r="W393" s="2316"/>
      <c r="X393" s="2316"/>
      <c r="Y393" s="2316"/>
      <c r="Z393" s="2316"/>
      <c r="AA393" s="2316"/>
      <c r="AB393" s="2316"/>
      <c r="AC393" s="2316"/>
    </row>
    <row r="394" spans="1:33" ht="16.5" customHeight="1">
      <c r="A394" s="33" t="s">
        <v>536</v>
      </c>
      <c r="C394" s="2304">
        <v>6</v>
      </c>
      <c r="D394" s="2304"/>
      <c r="E394" s="2316"/>
      <c r="F394" s="2316"/>
      <c r="G394" s="2316"/>
      <c r="H394" s="2316"/>
      <c r="I394" s="2316"/>
      <c r="J394" s="2316"/>
      <c r="K394" s="2316"/>
      <c r="L394" s="2316"/>
      <c r="M394" s="2316"/>
      <c r="N394" s="2316"/>
      <c r="O394" s="2316"/>
      <c r="P394" s="2316"/>
      <c r="Q394" s="2316"/>
      <c r="R394" s="2316"/>
      <c r="S394" s="2316"/>
      <c r="T394" s="2316"/>
      <c r="U394" s="2316"/>
      <c r="V394" s="2316"/>
      <c r="W394" s="2316"/>
      <c r="X394" s="2316"/>
      <c r="Y394" s="2316"/>
      <c r="Z394" s="2316"/>
      <c r="AA394" s="2316"/>
      <c r="AB394" s="2316"/>
      <c r="AC394" s="2316"/>
    </row>
    <row r="395" spans="1:33" ht="16.5" customHeight="1">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c r="AA395" s="29"/>
      <c r="AB395" s="29"/>
      <c r="AC395" s="29"/>
    </row>
    <row r="396" spans="1:33" ht="16.5" customHeight="1">
      <c r="A396" s="33" t="s">
        <v>1691</v>
      </c>
      <c r="C396" s="2462" t="s">
        <v>160</v>
      </c>
      <c r="D396" s="2463"/>
      <c r="E396" s="2462" t="s">
        <v>1692</v>
      </c>
      <c r="F396" s="2463"/>
      <c r="G396" s="2463"/>
      <c r="H396" s="2463"/>
      <c r="I396" s="2463"/>
      <c r="J396" s="2463"/>
      <c r="K396" s="2463"/>
      <c r="L396" s="2463"/>
      <c r="M396" s="2463"/>
      <c r="N396" s="2463"/>
      <c r="O396" s="2463"/>
      <c r="P396" s="2464"/>
      <c r="Q396" s="2331" t="s">
        <v>180</v>
      </c>
      <c r="R396" s="2331"/>
      <c r="S396" s="2331"/>
      <c r="T396" s="2331"/>
      <c r="U396" s="2331"/>
      <c r="V396" s="2331"/>
      <c r="W396" s="2331" t="s">
        <v>1619</v>
      </c>
      <c r="X396" s="2331"/>
      <c r="Y396" s="2331"/>
      <c r="Z396" s="2331"/>
      <c r="AA396" s="2331"/>
      <c r="AB396" s="2331"/>
      <c r="AC396" s="2331"/>
      <c r="AE396" s="18" t="s">
        <v>1693</v>
      </c>
      <c r="AF396" s="18" t="s">
        <v>1694</v>
      </c>
      <c r="AG396" s="18" t="s">
        <v>1694</v>
      </c>
    </row>
    <row r="397" spans="1:33" ht="16.5" customHeight="1">
      <c r="A397" s="33"/>
      <c r="C397" s="2465"/>
      <c r="D397" s="2466"/>
      <c r="E397" s="2465"/>
      <c r="F397" s="2466"/>
      <c r="G397" s="2466"/>
      <c r="H397" s="2466"/>
      <c r="I397" s="2466"/>
      <c r="J397" s="2466"/>
      <c r="K397" s="2466"/>
      <c r="L397" s="2466"/>
      <c r="M397" s="2466"/>
      <c r="N397" s="2466"/>
      <c r="O397" s="2466"/>
      <c r="P397" s="2467"/>
      <c r="Q397" s="2331"/>
      <c r="R397" s="2331"/>
      <c r="S397" s="2331"/>
      <c r="T397" s="2331"/>
      <c r="U397" s="2331"/>
      <c r="V397" s="2331"/>
      <c r="W397" s="2331" t="s">
        <v>537</v>
      </c>
      <c r="X397" s="2331"/>
      <c r="Y397" s="2331"/>
      <c r="Z397" s="2331" t="s">
        <v>1372</v>
      </c>
      <c r="AA397" s="2331"/>
      <c r="AB397" s="2331"/>
      <c r="AC397" s="2331"/>
    </row>
    <row r="398" spans="1:33" ht="16.5" customHeight="1">
      <c r="A398" s="33"/>
      <c r="C398" s="2320">
        <v>1</v>
      </c>
      <c r="D398" s="2320"/>
      <c r="E398" s="2587" t="s">
        <v>1695</v>
      </c>
      <c r="F398" s="2588"/>
      <c r="G398" s="2588"/>
      <c r="H398" s="2588"/>
      <c r="I398" s="2588"/>
      <c r="J398" s="2588"/>
      <c r="K398" s="2588"/>
      <c r="L398" s="2588"/>
      <c r="M398" s="2588"/>
      <c r="N398" s="2588"/>
      <c r="O398" s="2588"/>
      <c r="P398" s="2589"/>
      <c r="Q398" s="2304"/>
      <c r="R398" s="2304"/>
      <c r="S398" s="2304"/>
      <c r="T398" s="2304"/>
      <c r="U398" s="2304"/>
      <c r="V398" s="2304"/>
      <c r="W398" s="2335" t="s">
        <v>525</v>
      </c>
      <c r="X398" s="2335"/>
      <c r="Y398" s="2335"/>
      <c r="Z398" s="2335" t="s">
        <v>525</v>
      </c>
      <c r="AA398" s="2335"/>
      <c r="AB398" s="2335"/>
      <c r="AC398" s="2335"/>
    </row>
    <row r="399" spans="1:33" ht="16.5" customHeight="1">
      <c r="A399" s="33"/>
      <c r="C399" s="2320">
        <v>2</v>
      </c>
      <c r="D399" s="2320"/>
      <c r="E399" s="2587" t="s">
        <v>1696</v>
      </c>
      <c r="F399" s="2588"/>
      <c r="G399" s="2588"/>
      <c r="H399" s="2588"/>
      <c r="I399" s="2588"/>
      <c r="J399" s="2588"/>
      <c r="K399" s="2588"/>
      <c r="L399" s="2588"/>
      <c r="M399" s="2588"/>
      <c r="N399" s="2588"/>
      <c r="O399" s="2588"/>
      <c r="P399" s="2589"/>
      <c r="Q399" s="2304"/>
      <c r="R399" s="2304"/>
      <c r="S399" s="2304"/>
      <c r="T399" s="2304"/>
      <c r="U399" s="2304"/>
      <c r="V399" s="2304"/>
      <c r="W399" s="2335" t="s">
        <v>525</v>
      </c>
      <c r="X399" s="2335"/>
      <c r="Y399" s="2335"/>
      <c r="Z399" s="2335" t="s">
        <v>525</v>
      </c>
      <c r="AA399" s="2335"/>
      <c r="AB399" s="2335"/>
      <c r="AC399" s="2335"/>
    </row>
    <row r="400" spans="1:33" ht="16.5" customHeight="1">
      <c r="A400" s="33"/>
      <c r="C400" s="2320">
        <v>3</v>
      </c>
      <c r="D400" s="2320"/>
      <c r="E400" s="2587" t="s">
        <v>1697</v>
      </c>
      <c r="F400" s="2588"/>
      <c r="G400" s="2588"/>
      <c r="H400" s="2588"/>
      <c r="I400" s="2588"/>
      <c r="J400" s="2588"/>
      <c r="K400" s="2588"/>
      <c r="L400" s="2588"/>
      <c r="M400" s="2588"/>
      <c r="N400" s="2588"/>
      <c r="O400" s="2588"/>
      <c r="P400" s="2589"/>
      <c r="Q400" s="2304"/>
      <c r="R400" s="2304"/>
      <c r="S400" s="2304"/>
      <c r="T400" s="2304"/>
      <c r="U400" s="2304"/>
      <c r="V400" s="2304"/>
      <c r="W400" s="2335" t="s">
        <v>525</v>
      </c>
      <c r="X400" s="2335"/>
      <c r="Y400" s="2335"/>
      <c r="Z400" s="2335" t="s">
        <v>525</v>
      </c>
      <c r="AA400" s="2335"/>
      <c r="AB400" s="2335"/>
      <c r="AC400" s="2335"/>
      <c r="AD400" s="1193"/>
    </row>
    <row r="401" spans="1:33" ht="38.1" customHeight="1">
      <c r="A401" s="33"/>
      <c r="C401" s="2320">
        <v>4</v>
      </c>
      <c r="D401" s="2320"/>
      <c r="E401" s="2306" t="s">
        <v>1698</v>
      </c>
      <c r="F401" s="2588"/>
      <c r="G401" s="2588"/>
      <c r="H401" s="2588"/>
      <c r="I401" s="2588"/>
      <c r="J401" s="2588"/>
      <c r="K401" s="2588"/>
      <c r="L401" s="2588"/>
      <c r="M401" s="2588"/>
      <c r="N401" s="2588"/>
      <c r="O401" s="2588"/>
      <c r="P401" s="2589"/>
      <c r="Q401" s="2304"/>
      <c r="R401" s="2304"/>
      <c r="S401" s="2304"/>
      <c r="T401" s="2304"/>
      <c r="U401" s="2304"/>
      <c r="V401" s="2304"/>
      <c r="W401" s="2335" t="s">
        <v>525</v>
      </c>
      <c r="X401" s="2335"/>
      <c r="Y401" s="2335"/>
      <c r="Z401" s="2335" t="s">
        <v>525</v>
      </c>
      <c r="AA401" s="2335"/>
      <c r="AB401" s="2335"/>
      <c r="AC401" s="2335"/>
    </row>
    <row r="402" spans="1:33" ht="16.5" customHeight="1">
      <c r="A402" s="33"/>
      <c r="C402" s="2320">
        <v>5</v>
      </c>
      <c r="D402" s="2320"/>
      <c r="E402" s="2587" t="s">
        <v>1699</v>
      </c>
      <c r="F402" s="2588"/>
      <c r="G402" s="2588"/>
      <c r="H402" s="2588"/>
      <c r="I402" s="2588"/>
      <c r="J402" s="2588"/>
      <c r="K402" s="2588"/>
      <c r="L402" s="2588"/>
      <c r="M402" s="2588"/>
      <c r="N402" s="2588"/>
      <c r="O402" s="2588"/>
      <c r="P402" s="2589"/>
      <c r="Q402" s="2304"/>
      <c r="R402" s="2304"/>
      <c r="S402" s="2304"/>
      <c r="T402" s="2304"/>
      <c r="U402" s="2304"/>
      <c r="V402" s="2304"/>
      <c r="W402" s="2335" t="s">
        <v>525</v>
      </c>
      <c r="X402" s="2335"/>
      <c r="Y402" s="2335"/>
      <c r="Z402" s="2335" t="s">
        <v>525</v>
      </c>
      <c r="AA402" s="2335"/>
      <c r="AB402" s="2335"/>
      <c r="AC402" s="2335"/>
    </row>
    <row r="403" spans="1:33" ht="16.5" customHeight="1">
      <c r="A403" s="33"/>
      <c r="C403" s="2320">
        <v>6</v>
      </c>
      <c r="D403" s="2320"/>
      <c r="E403" s="2587" t="s">
        <v>1700</v>
      </c>
      <c r="F403" s="2588"/>
      <c r="G403" s="2588"/>
      <c r="H403" s="2588"/>
      <c r="I403" s="2588"/>
      <c r="J403" s="2588"/>
      <c r="K403" s="2588"/>
      <c r="L403" s="2588"/>
      <c r="M403" s="2588"/>
      <c r="N403" s="2588"/>
      <c r="O403" s="2588"/>
      <c r="P403" s="2589"/>
      <c r="Q403" s="2304"/>
      <c r="R403" s="2304"/>
      <c r="S403" s="2304"/>
      <c r="T403" s="2304"/>
      <c r="U403" s="2304"/>
      <c r="V403" s="2304"/>
      <c r="W403" s="2335" t="s">
        <v>525</v>
      </c>
      <c r="X403" s="2335"/>
      <c r="Y403" s="2335"/>
      <c r="Z403" s="2335" t="s">
        <v>525</v>
      </c>
      <c r="AA403" s="2335"/>
      <c r="AB403" s="2335"/>
      <c r="AC403" s="2335"/>
    </row>
    <row r="404" spans="1:33" ht="16.5" customHeight="1">
      <c r="A404" s="33" t="s">
        <v>536</v>
      </c>
      <c r="C404" s="2320">
        <v>7</v>
      </c>
      <c r="D404" s="2320"/>
      <c r="E404" s="2587" t="s">
        <v>1701</v>
      </c>
      <c r="F404" s="2588"/>
      <c r="G404" s="2588"/>
      <c r="H404" s="2588"/>
      <c r="I404" s="2588"/>
      <c r="J404" s="2588"/>
      <c r="K404" s="2588"/>
      <c r="L404" s="2588"/>
      <c r="M404" s="2588"/>
      <c r="N404" s="2588"/>
      <c r="O404" s="2588"/>
      <c r="P404" s="2589"/>
      <c r="Q404" s="2304"/>
      <c r="R404" s="2304"/>
      <c r="S404" s="2304"/>
      <c r="T404" s="2304"/>
      <c r="U404" s="2304"/>
      <c r="V404" s="2304"/>
      <c r="W404" s="2335" t="s">
        <v>525</v>
      </c>
      <c r="X404" s="2335"/>
      <c r="Y404" s="2335"/>
      <c r="Z404" s="2335" t="s">
        <v>525</v>
      </c>
      <c r="AA404" s="2335"/>
      <c r="AB404" s="2335"/>
      <c r="AC404" s="2335"/>
    </row>
    <row r="405" spans="1:33" ht="16.5" customHeight="1">
      <c r="A405" s="33"/>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c r="AA405" s="29"/>
      <c r="AB405" s="29"/>
      <c r="AC405" s="29"/>
    </row>
    <row r="406" spans="1:33" ht="16.5" customHeight="1">
      <c r="A406" s="33" t="s">
        <v>1702</v>
      </c>
      <c r="C406" s="2586" t="s">
        <v>1703</v>
      </c>
      <c r="D406" s="2586"/>
      <c r="E406" s="2586"/>
      <c r="F406" s="2586"/>
      <c r="G406" s="2586"/>
      <c r="H406" s="2586"/>
      <c r="I406" s="2586"/>
      <c r="J406" s="2586"/>
      <c r="K406" s="2586"/>
      <c r="L406" s="2586"/>
      <c r="M406" s="2586"/>
      <c r="N406" s="2586"/>
      <c r="O406" s="2586"/>
      <c r="P406" s="2586"/>
      <c r="Q406" s="2586"/>
      <c r="R406" s="2586"/>
      <c r="S406" s="2586"/>
      <c r="T406" s="2586"/>
      <c r="U406" s="2586"/>
      <c r="V406" s="2586"/>
      <c r="W406" s="2586"/>
      <c r="X406" s="2586"/>
      <c r="Y406" s="2586"/>
      <c r="Z406" s="2586"/>
      <c r="AA406" s="2586"/>
      <c r="AB406" s="2586"/>
      <c r="AC406" s="2586"/>
      <c r="AE406" s="18" t="s">
        <v>1704</v>
      </c>
      <c r="AF406" s="18" t="s">
        <v>1594</v>
      </c>
      <c r="AG406" s="18" t="s">
        <v>1702</v>
      </c>
    </row>
    <row r="407" spans="1:33" ht="16.5" customHeight="1">
      <c r="A407" s="33"/>
      <c r="C407" s="2462" t="s">
        <v>160</v>
      </c>
      <c r="D407" s="2463"/>
      <c r="E407" s="2462" t="s">
        <v>1705</v>
      </c>
      <c r="F407" s="2463"/>
      <c r="G407" s="2463"/>
      <c r="H407" s="2463"/>
      <c r="I407" s="2463"/>
      <c r="J407" s="2463"/>
      <c r="K407" s="2463"/>
      <c r="L407" s="2463"/>
      <c r="M407" s="2463"/>
      <c r="N407" s="2463"/>
      <c r="O407" s="2463"/>
      <c r="P407" s="2464"/>
      <c r="Q407" s="2331" t="s">
        <v>180</v>
      </c>
      <c r="R407" s="2331"/>
      <c r="S407" s="2331"/>
      <c r="T407" s="2331"/>
      <c r="U407" s="2331"/>
      <c r="V407" s="2331"/>
      <c r="W407" s="2331" t="s">
        <v>1619</v>
      </c>
      <c r="X407" s="2331"/>
      <c r="Y407" s="2331"/>
      <c r="Z407" s="2331"/>
      <c r="AA407" s="2331"/>
      <c r="AB407" s="2331"/>
      <c r="AC407" s="2331"/>
    </row>
    <row r="408" spans="1:33" ht="16.5" customHeight="1">
      <c r="A408" s="33"/>
      <c r="C408" s="2465"/>
      <c r="D408" s="2466"/>
      <c r="E408" s="2465"/>
      <c r="F408" s="2466"/>
      <c r="G408" s="2466"/>
      <c r="H408" s="2466"/>
      <c r="I408" s="2466"/>
      <c r="J408" s="2466"/>
      <c r="K408" s="2466"/>
      <c r="L408" s="2466"/>
      <c r="M408" s="2466"/>
      <c r="N408" s="2466"/>
      <c r="O408" s="2466"/>
      <c r="P408" s="2467"/>
      <c r="Q408" s="2331"/>
      <c r="R408" s="2331"/>
      <c r="S408" s="2331"/>
      <c r="T408" s="2331"/>
      <c r="U408" s="2331"/>
      <c r="V408" s="2331"/>
      <c r="W408" s="2331" t="s">
        <v>537</v>
      </c>
      <c r="X408" s="2331"/>
      <c r="Y408" s="2331"/>
      <c r="Z408" s="2331" t="s">
        <v>1372</v>
      </c>
      <c r="AA408" s="2331"/>
      <c r="AB408" s="2331"/>
      <c r="AC408" s="2331"/>
    </row>
    <row r="409" spans="1:33" ht="16.5" customHeight="1">
      <c r="A409" s="33"/>
      <c r="C409" s="2320">
        <v>1</v>
      </c>
      <c r="D409" s="2320"/>
      <c r="E409" s="2303" t="s">
        <v>1706</v>
      </c>
      <c r="F409" s="2303"/>
      <c r="G409" s="2303"/>
      <c r="H409" s="2303"/>
      <c r="I409" s="2303"/>
      <c r="J409" s="2303"/>
      <c r="K409" s="2303"/>
      <c r="L409" s="2303"/>
      <c r="M409" s="2303"/>
      <c r="N409" s="2303"/>
      <c r="O409" s="2303"/>
      <c r="P409" s="2303"/>
      <c r="Q409" s="2320"/>
      <c r="R409" s="2320"/>
      <c r="S409" s="2320"/>
      <c r="T409" s="2320"/>
      <c r="U409" s="2320"/>
      <c r="V409" s="2320"/>
      <c r="W409" s="2335" t="s">
        <v>525</v>
      </c>
      <c r="X409" s="2335"/>
      <c r="Y409" s="2335"/>
      <c r="Z409" s="2335" t="s">
        <v>525</v>
      </c>
      <c r="AA409" s="2335"/>
      <c r="AB409" s="2335"/>
      <c r="AC409" s="2335"/>
    </row>
    <row r="410" spans="1:33" ht="16.5" customHeight="1">
      <c r="A410" s="33"/>
      <c r="C410" s="2320">
        <v>2</v>
      </c>
      <c r="D410" s="2320"/>
      <c r="E410" s="2303" t="s">
        <v>1707</v>
      </c>
      <c r="F410" s="2303"/>
      <c r="G410" s="2303"/>
      <c r="H410" s="2303"/>
      <c r="I410" s="2303"/>
      <c r="J410" s="2303"/>
      <c r="K410" s="2303"/>
      <c r="L410" s="2303"/>
      <c r="M410" s="2303"/>
      <c r="N410" s="2303"/>
      <c r="O410" s="2303"/>
      <c r="P410" s="2303"/>
      <c r="Q410" s="2320"/>
      <c r="R410" s="2320"/>
      <c r="S410" s="2320"/>
      <c r="T410" s="2320"/>
      <c r="U410" s="2320"/>
      <c r="V410" s="2320"/>
      <c r="W410" s="2335" t="s">
        <v>525</v>
      </c>
      <c r="X410" s="2335"/>
      <c r="Y410" s="2335"/>
      <c r="Z410" s="2335" t="s">
        <v>525</v>
      </c>
      <c r="AA410" s="2335"/>
      <c r="AB410" s="2335"/>
      <c r="AC410" s="2335"/>
    </row>
    <row r="411" spans="1:33" ht="16.5" customHeight="1">
      <c r="A411" s="33"/>
      <c r="C411" s="2320">
        <v>3</v>
      </c>
      <c r="D411" s="2320"/>
      <c r="E411" s="2303" t="s">
        <v>1708</v>
      </c>
      <c r="F411" s="2303"/>
      <c r="G411" s="2303"/>
      <c r="H411" s="2303"/>
      <c r="I411" s="2303"/>
      <c r="J411" s="2303"/>
      <c r="K411" s="2303"/>
      <c r="L411" s="2303"/>
      <c r="M411" s="2303"/>
      <c r="N411" s="2303"/>
      <c r="O411" s="2303"/>
      <c r="P411" s="2303"/>
      <c r="Q411" s="2320"/>
      <c r="R411" s="2320"/>
      <c r="S411" s="2320"/>
      <c r="T411" s="2320"/>
      <c r="U411" s="2320"/>
      <c r="V411" s="2320"/>
      <c r="W411" s="2335" t="s">
        <v>525</v>
      </c>
      <c r="X411" s="2335"/>
      <c r="Y411" s="2335"/>
      <c r="Z411" s="2335" t="s">
        <v>525</v>
      </c>
      <c r="AA411" s="2335"/>
      <c r="AB411" s="2335"/>
      <c r="AC411" s="2335"/>
    </row>
    <row r="412" spans="1:33" ht="16.5" customHeight="1">
      <c r="A412" s="33"/>
      <c r="C412" s="2320">
        <v>4</v>
      </c>
      <c r="D412" s="2320"/>
      <c r="E412" s="2303" t="s">
        <v>1709</v>
      </c>
      <c r="F412" s="2303"/>
      <c r="G412" s="2303"/>
      <c r="H412" s="2303"/>
      <c r="I412" s="2303"/>
      <c r="J412" s="2303"/>
      <c r="K412" s="2303"/>
      <c r="L412" s="2303"/>
      <c r="M412" s="2303"/>
      <c r="N412" s="2303"/>
      <c r="O412" s="2303"/>
      <c r="P412" s="2303"/>
      <c r="Q412" s="2320"/>
      <c r="R412" s="2320"/>
      <c r="S412" s="2320"/>
      <c r="T412" s="2320"/>
      <c r="U412" s="2320"/>
      <c r="V412" s="2320"/>
      <c r="W412" s="2335" t="s">
        <v>525</v>
      </c>
      <c r="X412" s="2335"/>
      <c r="Y412" s="2335"/>
      <c r="Z412" s="2335" t="s">
        <v>525</v>
      </c>
      <c r="AA412" s="2335"/>
      <c r="AB412" s="2335"/>
      <c r="AC412" s="2335"/>
    </row>
    <row r="413" spans="1:33" ht="16.5" customHeight="1">
      <c r="A413" s="33"/>
      <c r="C413" s="2320">
        <v>5</v>
      </c>
      <c r="D413" s="2320"/>
      <c r="E413" s="2303" t="s">
        <v>1710</v>
      </c>
      <c r="F413" s="2303"/>
      <c r="G413" s="2303"/>
      <c r="H413" s="2303"/>
      <c r="I413" s="2303"/>
      <c r="J413" s="2303"/>
      <c r="K413" s="2303"/>
      <c r="L413" s="2303"/>
      <c r="M413" s="2303"/>
      <c r="N413" s="2303"/>
      <c r="O413" s="2303"/>
      <c r="P413" s="2303"/>
      <c r="Q413" s="2320"/>
      <c r="R413" s="2320"/>
      <c r="S413" s="2320"/>
      <c r="T413" s="2320"/>
      <c r="U413" s="2320"/>
      <c r="V413" s="2320"/>
      <c r="W413" s="2335" t="s">
        <v>525</v>
      </c>
      <c r="X413" s="2335"/>
      <c r="Y413" s="2335"/>
      <c r="Z413" s="2335" t="s">
        <v>525</v>
      </c>
      <c r="AA413" s="2335"/>
      <c r="AB413" s="2335"/>
      <c r="AC413" s="2335"/>
    </row>
    <row r="414" spans="1:33" ht="16.5" customHeight="1">
      <c r="C414" s="2320">
        <v>6</v>
      </c>
      <c r="D414" s="2320"/>
      <c r="E414" s="2303" t="s">
        <v>1711</v>
      </c>
      <c r="F414" s="2303"/>
      <c r="G414" s="2303"/>
      <c r="H414" s="2303"/>
      <c r="I414" s="2303"/>
      <c r="J414" s="2303"/>
      <c r="K414" s="2303"/>
      <c r="L414" s="2303"/>
      <c r="M414" s="2303"/>
      <c r="N414" s="2303"/>
      <c r="O414" s="2303"/>
      <c r="P414" s="2303"/>
      <c r="Q414" s="2320"/>
      <c r="R414" s="2320"/>
      <c r="S414" s="2320"/>
      <c r="T414" s="2320"/>
      <c r="U414" s="2320"/>
      <c r="V414" s="2320"/>
      <c r="W414" s="2335" t="s">
        <v>525</v>
      </c>
      <c r="X414" s="2335"/>
      <c r="Y414" s="2335"/>
      <c r="Z414" s="2335" t="s">
        <v>525</v>
      </c>
      <c r="AA414" s="2335"/>
      <c r="AB414" s="2335"/>
      <c r="AC414" s="2335"/>
    </row>
    <row r="415" spans="1:33" ht="16.5" customHeight="1">
      <c r="C415" s="2320">
        <v>7</v>
      </c>
      <c r="D415" s="2320"/>
      <c r="E415" s="2303" t="s">
        <v>1712</v>
      </c>
      <c r="F415" s="2303"/>
      <c r="G415" s="2303"/>
      <c r="H415" s="2303"/>
      <c r="I415" s="2303"/>
      <c r="J415" s="2303"/>
      <c r="K415" s="2303"/>
      <c r="L415" s="2303"/>
      <c r="M415" s="2303"/>
      <c r="N415" s="2303"/>
      <c r="O415" s="2303"/>
      <c r="P415" s="2303"/>
      <c r="Q415" s="2320"/>
      <c r="R415" s="2320"/>
      <c r="S415" s="2320"/>
      <c r="T415" s="2320"/>
      <c r="U415" s="2320"/>
      <c r="V415" s="2320"/>
      <c r="W415" s="2335" t="s">
        <v>525</v>
      </c>
      <c r="X415" s="2335"/>
      <c r="Y415" s="2335"/>
      <c r="Z415" s="2335" t="s">
        <v>525</v>
      </c>
      <c r="AA415" s="2335"/>
      <c r="AB415" s="2335"/>
      <c r="AC415" s="2335"/>
    </row>
    <row r="416" spans="1:33" ht="16.5" customHeight="1">
      <c r="C416" s="2320">
        <v>8</v>
      </c>
      <c r="D416" s="2320"/>
      <c r="E416" s="2303" t="s">
        <v>1713</v>
      </c>
      <c r="F416" s="2303"/>
      <c r="G416" s="2303"/>
      <c r="H416" s="2303"/>
      <c r="I416" s="2303"/>
      <c r="J416" s="2303"/>
      <c r="K416" s="2303"/>
      <c r="L416" s="2303"/>
      <c r="M416" s="2303"/>
      <c r="N416" s="2303"/>
      <c r="O416" s="2303"/>
      <c r="P416" s="2303"/>
      <c r="Q416" s="2320"/>
      <c r="R416" s="2320"/>
      <c r="S416" s="2320"/>
      <c r="T416" s="2320"/>
      <c r="U416" s="2320"/>
      <c r="V416" s="2320"/>
      <c r="W416" s="2335" t="s">
        <v>525</v>
      </c>
      <c r="X416" s="2335"/>
      <c r="Y416" s="2335"/>
      <c r="Z416" s="2335" t="s">
        <v>525</v>
      </c>
      <c r="AA416" s="2335"/>
      <c r="AB416" s="2335"/>
      <c r="AC416" s="2335"/>
    </row>
    <row r="417" spans="1:33" ht="16.5" customHeight="1">
      <c r="C417" s="2320">
        <v>9</v>
      </c>
      <c r="D417" s="2320"/>
      <c r="E417" s="2303" t="s">
        <v>1714</v>
      </c>
      <c r="F417" s="2303"/>
      <c r="G417" s="2303"/>
      <c r="H417" s="2303"/>
      <c r="I417" s="2303"/>
      <c r="J417" s="2303"/>
      <c r="K417" s="2303"/>
      <c r="L417" s="2303"/>
      <c r="M417" s="2303"/>
      <c r="N417" s="2303"/>
      <c r="O417" s="2303"/>
      <c r="P417" s="2303"/>
      <c r="Q417" s="2320"/>
      <c r="R417" s="2320"/>
      <c r="S417" s="2320"/>
      <c r="T417" s="2320"/>
      <c r="U417" s="2320"/>
      <c r="V417" s="2320"/>
      <c r="W417" s="2335" t="s">
        <v>525</v>
      </c>
      <c r="X417" s="2335"/>
      <c r="Y417" s="2335"/>
      <c r="Z417" s="2335" t="s">
        <v>525</v>
      </c>
      <c r="AA417" s="2335"/>
      <c r="AB417" s="2335"/>
      <c r="AC417" s="2335"/>
    </row>
    <row r="418" spans="1:33" ht="16.5" customHeight="1">
      <c r="C418" s="2320">
        <v>10</v>
      </c>
      <c r="D418" s="2320"/>
      <c r="E418" s="2303" t="s">
        <v>1715</v>
      </c>
      <c r="F418" s="2303"/>
      <c r="G418" s="2303"/>
      <c r="H418" s="2303"/>
      <c r="I418" s="2303"/>
      <c r="J418" s="2303"/>
      <c r="K418" s="2303"/>
      <c r="L418" s="2303"/>
      <c r="M418" s="2303"/>
      <c r="N418" s="2303"/>
      <c r="O418" s="2303"/>
      <c r="P418" s="2303"/>
      <c r="Q418" s="2320"/>
      <c r="R418" s="2320"/>
      <c r="S418" s="2320"/>
      <c r="T418" s="2320"/>
      <c r="U418" s="2320"/>
      <c r="V418" s="2320"/>
      <c r="W418" s="2335" t="s">
        <v>525</v>
      </c>
      <c r="X418" s="2335"/>
      <c r="Y418" s="2335"/>
      <c r="Z418" s="2335" t="s">
        <v>525</v>
      </c>
      <c r="AA418" s="2335"/>
      <c r="AB418" s="2335"/>
      <c r="AC418" s="2335"/>
    </row>
    <row r="419" spans="1:33" ht="16.5" customHeight="1">
      <c r="C419" s="2320">
        <v>11</v>
      </c>
      <c r="D419" s="2320"/>
      <c r="E419" s="2303" t="s">
        <v>1716</v>
      </c>
      <c r="F419" s="2303"/>
      <c r="G419" s="2303"/>
      <c r="H419" s="2303"/>
      <c r="I419" s="2303"/>
      <c r="J419" s="2303"/>
      <c r="K419" s="2303"/>
      <c r="L419" s="2303"/>
      <c r="M419" s="2303"/>
      <c r="N419" s="2303"/>
      <c r="O419" s="2303"/>
      <c r="P419" s="2303"/>
      <c r="Q419" s="2320"/>
      <c r="R419" s="2320"/>
      <c r="S419" s="2320"/>
      <c r="T419" s="2320"/>
      <c r="U419" s="2320"/>
      <c r="V419" s="2320"/>
      <c r="W419" s="2335" t="s">
        <v>525</v>
      </c>
      <c r="X419" s="2335"/>
      <c r="Y419" s="2335"/>
      <c r="Z419" s="2335" t="s">
        <v>525</v>
      </c>
      <c r="AA419" s="2335"/>
      <c r="AB419" s="2335"/>
      <c r="AC419" s="2335"/>
    </row>
    <row r="420" spans="1:33" ht="16.5" customHeight="1">
      <c r="C420" s="2586" t="s">
        <v>1717</v>
      </c>
      <c r="D420" s="2586"/>
      <c r="E420" s="2586"/>
      <c r="F420" s="2586"/>
      <c r="G420" s="2586"/>
      <c r="H420" s="2586"/>
      <c r="I420" s="2586"/>
      <c r="J420" s="2586"/>
      <c r="K420" s="2586"/>
      <c r="L420" s="2586"/>
      <c r="M420" s="2586"/>
      <c r="N420" s="2586"/>
      <c r="O420" s="2586"/>
      <c r="P420" s="2586"/>
      <c r="Q420" s="2586"/>
      <c r="R420" s="2586"/>
      <c r="S420" s="2586"/>
      <c r="T420" s="2586"/>
      <c r="U420" s="2586"/>
      <c r="V420" s="2586"/>
      <c r="W420" s="2586"/>
      <c r="X420" s="2586"/>
      <c r="Y420" s="2586"/>
      <c r="Z420" s="2586"/>
      <c r="AA420" s="2586"/>
      <c r="AB420" s="2586"/>
      <c r="AC420" s="2586"/>
    </row>
    <row r="421" spans="1:33" ht="16.5" customHeight="1">
      <c r="A421" s="33"/>
      <c r="C421" s="2462" t="s">
        <v>160</v>
      </c>
      <c r="D421" s="2463"/>
      <c r="E421" s="2462" t="s">
        <v>1705</v>
      </c>
      <c r="F421" s="2463"/>
      <c r="G421" s="2463"/>
      <c r="H421" s="2463"/>
      <c r="I421" s="2463"/>
      <c r="J421" s="2463"/>
      <c r="K421" s="2463"/>
      <c r="L421" s="2463"/>
      <c r="M421" s="2463"/>
      <c r="N421" s="2463"/>
      <c r="O421" s="2463"/>
      <c r="P421" s="2464"/>
      <c r="Q421" s="2331" t="s">
        <v>180</v>
      </c>
      <c r="R421" s="2331"/>
      <c r="S421" s="2331"/>
      <c r="T421" s="2331"/>
      <c r="U421" s="2331"/>
      <c r="V421" s="2331"/>
      <c r="W421" s="2331" t="s">
        <v>1619</v>
      </c>
      <c r="X421" s="2331"/>
      <c r="Y421" s="2331"/>
      <c r="Z421" s="2331"/>
      <c r="AA421" s="2331"/>
      <c r="AB421" s="2331"/>
      <c r="AC421" s="2331"/>
    </row>
    <row r="422" spans="1:33" ht="16.5" customHeight="1">
      <c r="A422" s="33"/>
      <c r="C422" s="2465"/>
      <c r="D422" s="2466"/>
      <c r="E422" s="2465"/>
      <c r="F422" s="2466"/>
      <c r="G422" s="2466"/>
      <c r="H422" s="2466"/>
      <c r="I422" s="2466"/>
      <c r="J422" s="2466"/>
      <c r="K422" s="2466"/>
      <c r="L422" s="2466"/>
      <c r="M422" s="2466"/>
      <c r="N422" s="2466"/>
      <c r="O422" s="2466"/>
      <c r="P422" s="2467"/>
      <c r="Q422" s="2331"/>
      <c r="R422" s="2331"/>
      <c r="S422" s="2331"/>
      <c r="T422" s="2331"/>
      <c r="U422" s="2331"/>
      <c r="V422" s="2331"/>
      <c r="W422" s="2331" t="s">
        <v>537</v>
      </c>
      <c r="X422" s="2331"/>
      <c r="Y422" s="2331"/>
      <c r="Z422" s="2331" t="s">
        <v>1372</v>
      </c>
      <c r="AA422" s="2331"/>
      <c r="AB422" s="2331"/>
      <c r="AC422" s="2331"/>
    </row>
    <row r="423" spans="1:33" ht="16.5" customHeight="1">
      <c r="C423" s="2320">
        <v>1</v>
      </c>
      <c r="D423" s="2320"/>
      <c r="E423" s="2303" t="s">
        <v>1718</v>
      </c>
      <c r="F423" s="2303"/>
      <c r="G423" s="2303"/>
      <c r="H423" s="2303"/>
      <c r="I423" s="2303"/>
      <c r="J423" s="2303"/>
      <c r="K423" s="2303"/>
      <c r="L423" s="2303"/>
      <c r="M423" s="2303"/>
      <c r="N423" s="2303"/>
      <c r="O423" s="2303"/>
      <c r="P423" s="2303"/>
      <c r="Q423" s="2320"/>
      <c r="R423" s="2320"/>
      <c r="S423" s="2320"/>
      <c r="T423" s="2320"/>
      <c r="U423" s="2320"/>
      <c r="V423" s="2320"/>
      <c r="W423" s="2335" t="s">
        <v>525</v>
      </c>
      <c r="X423" s="2335"/>
      <c r="Y423" s="2335"/>
      <c r="Z423" s="2335" t="s">
        <v>525</v>
      </c>
      <c r="AA423" s="2335"/>
      <c r="AB423" s="2335"/>
      <c r="AC423" s="2335"/>
    </row>
    <row r="424" spans="1:33" ht="16.5" customHeight="1">
      <c r="C424" s="2320">
        <v>2</v>
      </c>
      <c r="D424" s="2320"/>
      <c r="E424" s="2303" t="s">
        <v>1719</v>
      </c>
      <c r="F424" s="2303"/>
      <c r="G424" s="2303"/>
      <c r="H424" s="2303"/>
      <c r="I424" s="2303"/>
      <c r="J424" s="2303"/>
      <c r="K424" s="2303"/>
      <c r="L424" s="2303"/>
      <c r="M424" s="2303"/>
      <c r="N424" s="2303"/>
      <c r="O424" s="2303"/>
      <c r="P424" s="2303"/>
      <c r="Q424" s="2320"/>
      <c r="R424" s="2320"/>
      <c r="S424" s="2320"/>
      <c r="T424" s="2320"/>
      <c r="U424" s="2320"/>
      <c r="V424" s="2320"/>
      <c r="W424" s="2335" t="s">
        <v>525</v>
      </c>
      <c r="X424" s="2335"/>
      <c r="Y424" s="2335"/>
      <c r="Z424" s="2335" t="s">
        <v>525</v>
      </c>
      <c r="AA424" s="2335"/>
      <c r="AB424" s="2335"/>
      <c r="AC424" s="2335"/>
    </row>
    <row r="425" spans="1:33" ht="16.5" customHeight="1">
      <c r="C425" s="2320">
        <v>3</v>
      </c>
      <c r="D425" s="2320"/>
      <c r="E425" s="2303" t="s">
        <v>1720</v>
      </c>
      <c r="F425" s="2303"/>
      <c r="G425" s="2303"/>
      <c r="H425" s="2303"/>
      <c r="I425" s="2303"/>
      <c r="J425" s="2303"/>
      <c r="K425" s="2303"/>
      <c r="L425" s="2303"/>
      <c r="M425" s="2303"/>
      <c r="N425" s="2303"/>
      <c r="O425" s="2303"/>
      <c r="P425" s="2303"/>
      <c r="Q425" s="2320"/>
      <c r="R425" s="2320"/>
      <c r="S425" s="2320"/>
      <c r="T425" s="2320"/>
      <c r="U425" s="2320"/>
      <c r="V425" s="2320"/>
      <c r="W425" s="2335" t="s">
        <v>525</v>
      </c>
      <c r="X425" s="2335"/>
      <c r="Y425" s="2335"/>
      <c r="Z425" s="2335" t="s">
        <v>525</v>
      </c>
      <c r="AA425" s="2335"/>
      <c r="AB425" s="2335"/>
      <c r="AC425" s="2335"/>
    </row>
    <row r="426" spans="1:33" ht="16.5" customHeight="1">
      <c r="C426" s="2320">
        <v>4</v>
      </c>
      <c r="D426" s="2320"/>
      <c r="E426" s="2303" t="s">
        <v>1721</v>
      </c>
      <c r="F426" s="2303"/>
      <c r="G426" s="2303"/>
      <c r="H426" s="2303"/>
      <c r="I426" s="2303"/>
      <c r="J426" s="2303"/>
      <c r="K426" s="2303"/>
      <c r="L426" s="2303"/>
      <c r="M426" s="2303"/>
      <c r="N426" s="2303"/>
      <c r="O426" s="2303"/>
      <c r="P426" s="2303"/>
      <c r="Q426" s="2320"/>
      <c r="R426" s="2320"/>
      <c r="S426" s="2320"/>
      <c r="T426" s="2320"/>
      <c r="U426" s="2320"/>
      <c r="V426" s="2320"/>
      <c r="W426" s="2335" t="s">
        <v>525</v>
      </c>
      <c r="X426" s="2335"/>
      <c r="Y426" s="2335"/>
      <c r="Z426" s="2335" t="s">
        <v>525</v>
      </c>
      <c r="AA426" s="2335"/>
      <c r="AB426" s="2335"/>
      <c r="AC426" s="2335"/>
    </row>
    <row r="427" spans="1:33" ht="16.5" customHeight="1">
      <c r="A427" s="33" t="s">
        <v>536</v>
      </c>
      <c r="C427" s="2320">
        <v>5</v>
      </c>
      <c r="D427" s="2320"/>
      <c r="E427" s="2303" t="s">
        <v>1722</v>
      </c>
      <c r="F427" s="2303"/>
      <c r="G427" s="2303"/>
      <c r="H427" s="2303"/>
      <c r="I427" s="2303"/>
      <c r="J427" s="2303"/>
      <c r="K427" s="2303"/>
      <c r="L427" s="2303"/>
      <c r="M427" s="2303"/>
      <c r="N427" s="2303"/>
      <c r="O427" s="2303"/>
      <c r="P427" s="2303"/>
      <c r="Q427" s="2320"/>
      <c r="R427" s="2320"/>
      <c r="S427" s="2320"/>
      <c r="T427" s="2320"/>
      <c r="U427" s="2320"/>
      <c r="V427" s="2320"/>
      <c r="W427" s="2335" t="s">
        <v>525</v>
      </c>
      <c r="X427" s="2335"/>
      <c r="Y427" s="2335"/>
      <c r="Z427" s="2335" t="s">
        <v>525</v>
      </c>
      <c r="AA427" s="2335"/>
      <c r="AB427" s="2335"/>
      <c r="AC427" s="2335"/>
    </row>
    <row r="428" spans="1:33" ht="16.5" customHeight="1">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c r="AA428" s="29"/>
      <c r="AB428" s="29"/>
      <c r="AC428" s="29"/>
    </row>
    <row r="429" spans="1:33" ht="16.5" customHeight="1">
      <c r="A429" s="33" t="s">
        <v>1723</v>
      </c>
      <c r="C429" s="2462" t="s">
        <v>160</v>
      </c>
      <c r="D429" s="2463"/>
      <c r="E429" s="2462" t="s">
        <v>1724</v>
      </c>
      <c r="F429" s="2463"/>
      <c r="G429" s="2463"/>
      <c r="H429" s="2463"/>
      <c r="I429" s="2463"/>
      <c r="J429" s="2463"/>
      <c r="K429" s="2463"/>
      <c r="L429" s="2463"/>
      <c r="M429" s="2463"/>
      <c r="N429" s="2463"/>
      <c r="O429" s="2463"/>
      <c r="P429" s="2464"/>
      <c r="Q429" s="2331" t="s">
        <v>180</v>
      </c>
      <c r="R429" s="2331"/>
      <c r="S429" s="2331"/>
      <c r="T429" s="2331"/>
      <c r="U429" s="2331"/>
      <c r="V429" s="2331"/>
      <c r="W429" s="2331" t="s">
        <v>1619</v>
      </c>
      <c r="X429" s="2331"/>
      <c r="Y429" s="2331"/>
      <c r="Z429" s="2331"/>
      <c r="AA429" s="2331"/>
      <c r="AB429" s="2331"/>
      <c r="AC429" s="2331"/>
      <c r="AE429" s="18" t="s">
        <v>1725</v>
      </c>
      <c r="AF429" s="18" t="s">
        <v>1594</v>
      </c>
      <c r="AG429" s="18" t="s">
        <v>1723</v>
      </c>
    </row>
    <row r="430" spans="1:33" ht="16.5" customHeight="1">
      <c r="A430" s="33"/>
      <c r="C430" s="2465"/>
      <c r="D430" s="2466"/>
      <c r="E430" s="2465"/>
      <c r="F430" s="2466"/>
      <c r="G430" s="2466"/>
      <c r="H430" s="2466"/>
      <c r="I430" s="2466"/>
      <c r="J430" s="2466"/>
      <c r="K430" s="2466"/>
      <c r="L430" s="2466"/>
      <c r="M430" s="2466"/>
      <c r="N430" s="2466"/>
      <c r="O430" s="2466"/>
      <c r="P430" s="2467"/>
      <c r="Q430" s="2331"/>
      <c r="R430" s="2331"/>
      <c r="S430" s="2331"/>
      <c r="T430" s="2331"/>
      <c r="U430" s="2331"/>
      <c r="V430" s="2331"/>
      <c r="W430" s="2331" t="s">
        <v>537</v>
      </c>
      <c r="X430" s="2331"/>
      <c r="Y430" s="2331"/>
      <c r="Z430" s="2331" t="s">
        <v>1372</v>
      </c>
      <c r="AA430" s="2331"/>
      <c r="AB430" s="2331"/>
      <c r="AC430" s="2331"/>
    </row>
    <row r="431" spans="1:33" ht="16.5" customHeight="1">
      <c r="A431" s="33"/>
      <c r="C431" s="2320">
        <v>1</v>
      </c>
      <c r="D431" s="2320"/>
      <c r="E431" s="2303" t="s">
        <v>1726</v>
      </c>
      <c r="F431" s="2303"/>
      <c r="G431" s="2303"/>
      <c r="H431" s="2303"/>
      <c r="I431" s="2303"/>
      <c r="J431" s="2303"/>
      <c r="K431" s="2303"/>
      <c r="L431" s="2303"/>
      <c r="M431" s="2303"/>
      <c r="N431" s="2303"/>
      <c r="O431" s="2303"/>
      <c r="P431" s="2303"/>
      <c r="Q431" s="2320"/>
      <c r="R431" s="2320"/>
      <c r="S431" s="2320"/>
      <c r="T431" s="2320"/>
      <c r="U431" s="2320"/>
      <c r="V431" s="2320"/>
      <c r="W431" s="2335" t="s">
        <v>525</v>
      </c>
      <c r="X431" s="2335"/>
      <c r="Y431" s="2335"/>
      <c r="Z431" s="2335" t="s">
        <v>525</v>
      </c>
      <c r="AA431" s="2335"/>
      <c r="AB431" s="2335"/>
      <c r="AC431" s="2335"/>
    </row>
    <row r="432" spans="1:33" ht="16.5" customHeight="1">
      <c r="A432" s="33"/>
      <c r="C432" s="2320">
        <v>2</v>
      </c>
      <c r="D432" s="2320"/>
      <c r="E432" s="2303" t="s">
        <v>1727</v>
      </c>
      <c r="F432" s="2303"/>
      <c r="G432" s="2303"/>
      <c r="H432" s="2303"/>
      <c r="I432" s="2303"/>
      <c r="J432" s="2303"/>
      <c r="K432" s="2303"/>
      <c r="L432" s="2303"/>
      <c r="M432" s="2303"/>
      <c r="N432" s="2303"/>
      <c r="O432" s="2303"/>
      <c r="P432" s="2303"/>
      <c r="Q432" s="2320"/>
      <c r="R432" s="2320"/>
      <c r="S432" s="2320"/>
      <c r="T432" s="2320"/>
      <c r="U432" s="2320"/>
      <c r="V432" s="2320"/>
      <c r="W432" s="2335" t="s">
        <v>525</v>
      </c>
      <c r="X432" s="2335"/>
      <c r="Y432" s="2335"/>
      <c r="Z432" s="2335" t="s">
        <v>525</v>
      </c>
      <c r="AA432" s="2335"/>
      <c r="AB432" s="2335"/>
      <c r="AC432" s="2335"/>
    </row>
    <row r="433" spans="1:33" ht="16.5" customHeight="1">
      <c r="A433" s="33"/>
      <c r="C433" s="2320">
        <v>3</v>
      </c>
      <c r="D433" s="2320"/>
      <c r="E433" s="2303" t="s">
        <v>1728</v>
      </c>
      <c r="F433" s="2303"/>
      <c r="G433" s="2303"/>
      <c r="H433" s="2303"/>
      <c r="I433" s="2303"/>
      <c r="J433" s="2303"/>
      <c r="K433" s="2303"/>
      <c r="L433" s="2303"/>
      <c r="M433" s="2303"/>
      <c r="N433" s="2303"/>
      <c r="O433" s="2303"/>
      <c r="P433" s="2303"/>
      <c r="Q433" s="2320"/>
      <c r="R433" s="2320"/>
      <c r="S433" s="2320"/>
      <c r="T433" s="2320"/>
      <c r="U433" s="2320"/>
      <c r="V433" s="2320"/>
      <c r="W433" s="2335" t="s">
        <v>525</v>
      </c>
      <c r="X433" s="2335"/>
      <c r="Y433" s="2335"/>
      <c r="Z433" s="2335" t="s">
        <v>525</v>
      </c>
      <c r="AA433" s="2335"/>
      <c r="AB433" s="2335"/>
      <c r="AC433" s="2335"/>
    </row>
    <row r="434" spans="1:33" ht="16.5" customHeight="1">
      <c r="A434" s="33"/>
      <c r="C434" s="2320">
        <v>4</v>
      </c>
      <c r="D434" s="2320"/>
      <c r="E434" s="2303" t="s">
        <v>1729</v>
      </c>
      <c r="F434" s="2303"/>
      <c r="G434" s="2303"/>
      <c r="H434" s="2303"/>
      <c r="I434" s="2303"/>
      <c r="J434" s="2303"/>
      <c r="K434" s="2303"/>
      <c r="L434" s="2303"/>
      <c r="M434" s="2303"/>
      <c r="N434" s="2303"/>
      <c r="O434" s="2303"/>
      <c r="P434" s="2303"/>
      <c r="Q434" s="2320"/>
      <c r="R434" s="2320"/>
      <c r="S434" s="2320"/>
      <c r="T434" s="2320"/>
      <c r="U434" s="2320"/>
      <c r="V434" s="2320"/>
      <c r="W434" s="2335" t="s">
        <v>525</v>
      </c>
      <c r="X434" s="2335"/>
      <c r="Y434" s="2335"/>
      <c r="Z434" s="2335" t="s">
        <v>525</v>
      </c>
      <c r="AA434" s="2335"/>
      <c r="AB434" s="2335"/>
      <c r="AC434" s="2335"/>
    </row>
    <row r="435" spans="1:33" ht="16.5" customHeight="1">
      <c r="A435" s="33"/>
      <c r="C435" s="2320">
        <v>5</v>
      </c>
      <c r="D435" s="2320"/>
      <c r="E435" s="2303" t="s">
        <v>1730</v>
      </c>
      <c r="F435" s="2303"/>
      <c r="G435" s="2303"/>
      <c r="H435" s="2303"/>
      <c r="I435" s="2303"/>
      <c r="J435" s="2303"/>
      <c r="K435" s="2303"/>
      <c r="L435" s="2303"/>
      <c r="M435" s="2303"/>
      <c r="N435" s="2303"/>
      <c r="O435" s="2303"/>
      <c r="P435" s="2303"/>
      <c r="Q435" s="2320"/>
      <c r="R435" s="2320"/>
      <c r="S435" s="2320"/>
      <c r="T435" s="2320"/>
      <c r="U435" s="2320"/>
      <c r="V435" s="2320"/>
      <c r="W435" s="2335" t="s">
        <v>525</v>
      </c>
      <c r="X435" s="2335"/>
      <c r="Y435" s="2335"/>
      <c r="Z435" s="2335" t="s">
        <v>525</v>
      </c>
      <c r="AA435" s="2335"/>
      <c r="AB435" s="2335"/>
      <c r="AC435" s="2335"/>
    </row>
    <row r="436" spans="1:33" ht="16.5" customHeight="1">
      <c r="A436" s="33"/>
      <c r="C436" s="2320">
        <v>6</v>
      </c>
      <c r="D436" s="2320"/>
      <c r="E436" s="2303" t="s">
        <v>1731</v>
      </c>
      <c r="F436" s="2303"/>
      <c r="G436" s="2303"/>
      <c r="H436" s="2303"/>
      <c r="I436" s="2303"/>
      <c r="J436" s="2303"/>
      <c r="K436" s="2303"/>
      <c r="L436" s="2303"/>
      <c r="M436" s="2303"/>
      <c r="N436" s="2303"/>
      <c r="O436" s="2303"/>
      <c r="P436" s="2303"/>
      <c r="Q436" s="2320"/>
      <c r="R436" s="2320"/>
      <c r="S436" s="2320"/>
      <c r="T436" s="2320"/>
      <c r="U436" s="2320"/>
      <c r="V436" s="2320"/>
      <c r="W436" s="2335" t="s">
        <v>525</v>
      </c>
      <c r="X436" s="2335"/>
      <c r="Y436" s="2335"/>
      <c r="Z436" s="2335" t="s">
        <v>525</v>
      </c>
      <c r="AA436" s="2335"/>
      <c r="AB436" s="2335"/>
      <c r="AC436" s="2335"/>
    </row>
    <row r="437" spans="1:33" ht="16.5" customHeight="1">
      <c r="C437" s="2320">
        <v>7</v>
      </c>
      <c r="D437" s="2320"/>
      <c r="E437" s="2303" t="s">
        <v>1732</v>
      </c>
      <c r="F437" s="2303"/>
      <c r="G437" s="2303"/>
      <c r="H437" s="2303"/>
      <c r="I437" s="2303"/>
      <c r="J437" s="2303"/>
      <c r="K437" s="2303"/>
      <c r="L437" s="2303"/>
      <c r="M437" s="2303"/>
      <c r="N437" s="2303"/>
      <c r="O437" s="2303"/>
      <c r="P437" s="2303"/>
      <c r="Q437" s="2320"/>
      <c r="R437" s="2320"/>
      <c r="S437" s="2320"/>
      <c r="T437" s="2320"/>
      <c r="U437" s="2320"/>
      <c r="V437" s="2320"/>
      <c r="W437" s="2335" t="s">
        <v>525</v>
      </c>
      <c r="X437" s="2335"/>
      <c r="Y437" s="2335"/>
      <c r="Z437" s="2335" t="s">
        <v>525</v>
      </c>
      <c r="AA437" s="2335"/>
      <c r="AB437" s="2335"/>
      <c r="AC437" s="2335"/>
    </row>
    <row r="438" spans="1:33" ht="16.5" customHeight="1">
      <c r="C438" s="2320">
        <v>8</v>
      </c>
      <c r="D438" s="2320"/>
      <c r="E438" s="2303" t="s">
        <v>1733</v>
      </c>
      <c r="F438" s="2303"/>
      <c r="G438" s="2303"/>
      <c r="H438" s="2303"/>
      <c r="I438" s="2303"/>
      <c r="J438" s="2303"/>
      <c r="K438" s="2303"/>
      <c r="L438" s="2303"/>
      <c r="M438" s="2303"/>
      <c r="N438" s="2303"/>
      <c r="O438" s="2303"/>
      <c r="P438" s="2303"/>
      <c r="Q438" s="2320"/>
      <c r="R438" s="2320"/>
      <c r="S438" s="2320"/>
      <c r="T438" s="2320"/>
      <c r="U438" s="2320"/>
      <c r="V438" s="2320"/>
      <c r="W438" s="2335" t="s">
        <v>525</v>
      </c>
      <c r="X438" s="2335"/>
      <c r="Y438" s="2335"/>
      <c r="Z438" s="2335" t="s">
        <v>525</v>
      </c>
      <c r="AA438" s="2335"/>
      <c r="AB438" s="2335"/>
      <c r="AC438" s="2335"/>
    </row>
    <row r="439" spans="1:33" ht="16.5" customHeight="1">
      <c r="A439" s="33" t="s">
        <v>536</v>
      </c>
      <c r="C439" s="2320">
        <v>9</v>
      </c>
      <c r="D439" s="2320"/>
      <c r="E439" s="2303" t="s">
        <v>1734</v>
      </c>
      <c r="F439" s="2303"/>
      <c r="G439" s="2303"/>
      <c r="H439" s="2303"/>
      <c r="I439" s="2303"/>
      <c r="J439" s="2303"/>
      <c r="K439" s="2303"/>
      <c r="L439" s="2303"/>
      <c r="M439" s="2303"/>
      <c r="N439" s="2303"/>
      <c r="O439" s="2303"/>
      <c r="P439" s="2303"/>
      <c r="Q439" s="2320"/>
      <c r="R439" s="2320"/>
      <c r="S439" s="2320"/>
      <c r="T439" s="2320"/>
      <c r="U439" s="2320"/>
      <c r="V439" s="2320"/>
      <c r="W439" s="2335" t="s">
        <v>525</v>
      </c>
      <c r="X439" s="2335"/>
      <c r="Y439" s="2335"/>
      <c r="Z439" s="2335" t="s">
        <v>525</v>
      </c>
      <c r="AA439" s="2335"/>
      <c r="AB439" s="2335"/>
      <c r="AC439" s="2335"/>
    </row>
    <row r="440" spans="1:33" ht="16.5" customHeight="1">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c r="AA440" s="29"/>
      <c r="AB440" s="29"/>
      <c r="AC440" s="29"/>
    </row>
    <row r="441" spans="1:33" ht="16.5" customHeight="1">
      <c r="A441" s="33" t="s">
        <v>1735</v>
      </c>
      <c r="C441" s="1476"/>
      <c r="D441" s="910"/>
      <c r="E441" s="910"/>
      <c r="F441" s="910"/>
      <c r="G441" s="910"/>
      <c r="H441" s="910"/>
      <c r="I441" s="910"/>
      <c r="J441" s="910"/>
      <c r="K441" s="910"/>
      <c r="L441" s="910"/>
      <c r="M441" s="910"/>
      <c r="N441" s="910"/>
      <c r="O441" s="1439"/>
      <c r="P441" s="651"/>
      <c r="Q441" s="651"/>
      <c r="R441" s="651"/>
      <c r="S441" s="651"/>
      <c r="T441" s="651"/>
      <c r="U441" s="651"/>
      <c r="V441" s="651"/>
      <c r="W441" s="651"/>
      <c r="X441" s="651"/>
      <c r="Y441" s="651"/>
      <c r="Z441" s="651"/>
      <c r="AA441" s="651"/>
      <c r="AB441" s="651"/>
      <c r="AC441" s="652"/>
      <c r="AE441" s="18" t="s">
        <v>1736</v>
      </c>
      <c r="AF441" s="18" t="s">
        <v>1594</v>
      </c>
      <c r="AG441" s="18" t="s">
        <v>1735</v>
      </c>
    </row>
    <row r="442" spans="1:33" ht="17.100000000000001" customHeight="1">
      <c r="A442" s="33"/>
      <c r="C442" s="1477"/>
      <c r="D442" s="29"/>
      <c r="E442" s="2311" t="s">
        <v>1737</v>
      </c>
      <c r="F442" s="2312"/>
      <c r="G442" s="2312"/>
      <c r="H442" s="2312"/>
      <c r="I442" s="2312"/>
      <c r="J442" s="2312"/>
      <c r="K442" s="2312"/>
      <c r="L442" s="2312"/>
      <c r="M442" s="2312"/>
      <c r="N442" s="2313"/>
      <c r="O442" s="29"/>
      <c r="P442" s="33"/>
      <c r="Q442" s="2331" t="s">
        <v>1738</v>
      </c>
      <c r="R442" s="2331"/>
      <c r="S442" s="2331"/>
      <c r="T442" s="2331"/>
      <c r="U442" s="2331"/>
      <c r="V442" s="2331"/>
      <c r="W442" s="2331"/>
      <c r="X442" s="2331"/>
      <c r="Y442" s="2331"/>
      <c r="Z442" s="2331"/>
      <c r="AA442" s="2331"/>
      <c r="AB442" s="33"/>
      <c r="AC442" s="635"/>
    </row>
    <row r="443" spans="1:33" ht="16.5" customHeight="1">
      <c r="A443" s="33"/>
      <c r="C443" s="1477"/>
      <c r="D443" s="29"/>
      <c r="E443" s="868"/>
      <c r="F443" s="63"/>
      <c r="G443" s="63"/>
      <c r="H443" s="63"/>
      <c r="I443" s="63"/>
      <c r="J443" s="63"/>
      <c r="K443" s="63"/>
      <c r="L443" s="63"/>
      <c r="M443" s="63"/>
      <c r="N443" s="1352"/>
      <c r="O443" s="63"/>
      <c r="P443" s="33"/>
      <c r="Q443" s="905"/>
      <c r="R443" s="33"/>
      <c r="S443" s="33"/>
      <c r="T443" s="33"/>
      <c r="U443" s="33"/>
      <c r="V443" s="33"/>
      <c r="W443" s="33"/>
      <c r="X443" s="33"/>
      <c r="Y443" s="33"/>
      <c r="Z443" s="33"/>
      <c r="AA443" s="635"/>
      <c r="AB443" s="33"/>
      <c r="AC443" s="635"/>
    </row>
    <row r="444" spans="1:33" ht="16.5" customHeight="1">
      <c r="A444" s="33"/>
      <c r="C444" s="1477"/>
      <c r="D444" s="29"/>
      <c r="E444" s="868"/>
      <c r="F444" s="630"/>
      <c r="G444" s="63"/>
      <c r="H444" s="1432" t="s">
        <v>1739</v>
      </c>
      <c r="I444" s="1432"/>
      <c r="J444" s="1432"/>
      <c r="K444" s="803" t="s">
        <v>1740</v>
      </c>
      <c r="L444" s="630"/>
      <c r="M444" s="630"/>
      <c r="N444" s="1432"/>
      <c r="O444" s="33"/>
      <c r="P444" s="33"/>
      <c r="Q444" s="1459"/>
      <c r="R444" s="630"/>
      <c r="S444" s="29"/>
      <c r="T444" s="1432" t="s">
        <v>1739</v>
      </c>
      <c r="U444" s="1432"/>
      <c r="V444" s="1432"/>
      <c r="W444" s="803" t="s">
        <v>1740</v>
      </c>
      <c r="X444" s="803"/>
      <c r="Y444" s="803"/>
      <c r="Z444" s="803"/>
      <c r="AA444" s="803"/>
      <c r="AB444" s="33"/>
      <c r="AC444" s="635"/>
    </row>
    <row r="445" spans="1:33" ht="16.5" customHeight="1">
      <c r="A445" s="33"/>
      <c r="C445" s="1477"/>
      <c r="D445" s="29"/>
      <c r="E445" s="868"/>
      <c r="F445" s="630"/>
      <c r="G445" s="63"/>
      <c r="H445" s="1432" t="s">
        <v>1741</v>
      </c>
      <c r="I445" s="1432"/>
      <c r="J445" s="1432"/>
      <c r="K445" s="803" t="s">
        <v>1740</v>
      </c>
      <c r="L445" s="630"/>
      <c r="M445" s="630"/>
      <c r="N445" s="1432"/>
      <c r="O445" s="33"/>
      <c r="P445" s="33"/>
      <c r="Q445" s="1459"/>
      <c r="R445" s="630"/>
      <c r="S445" s="29"/>
      <c r="T445" s="1432" t="s">
        <v>1741</v>
      </c>
      <c r="U445" s="1432"/>
      <c r="V445" s="1432"/>
      <c r="W445" s="803" t="s">
        <v>1740</v>
      </c>
      <c r="X445" s="803"/>
      <c r="Y445" s="803"/>
      <c r="Z445" s="803"/>
      <c r="AA445" s="803"/>
      <c r="AB445" s="33"/>
      <c r="AC445" s="635"/>
    </row>
    <row r="446" spans="1:33" ht="16.5" customHeight="1">
      <c r="A446" s="33"/>
      <c r="C446" s="1477"/>
      <c r="D446" s="29"/>
      <c r="E446" s="868"/>
      <c r="F446" s="630"/>
      <c r="G446" s="63"/>
      <c r="H446" s="1432" t="s">
        <v>1742</v>
      </c>
      <c r="I446" s="1432"/>
      <c r="J446" s="1432"/>
      <c r="K446" s="803" t="s">
        <v>1740</v>
      </c>
      <c r="L446" s="630"/>
      <c r="M446" s="630"/>
      <c r="N446" s="1432"/>
      <c r="O446" s="33"/>
      <c r="P446" s="33"/>
      <c r="Q446" s="1459"/>
      <c r="R446" s="630"/>
      <c r="S446" s="29"/>
      <c r="T446" s="1432" t="s">
        <v>1742</v>
      </c>
      <c r="U446" s="1432"/>
      <c r="V446" s="1432"/>
      <c r="W446" s="803" t="s">
        <v>1740</v>
      </c>
      <c r="X446" s="803"/>
      <c r="Y446" s="803"/>
      <c r="Z446" s="803"/>
      <c r="AA446" s="803"/>
      <c r="AB446" s="33"/>
      <c r="AC446" s="635"/>
    </row>
    <row r="447" spans="1:33" ht="16.5" customHeight="1">
      <c r="A447" s="33"/>
      <c r="C447" s="1477"/>
      <c r="D447" s="29"/>
      <c r="E447" s="868"/>
      <c r="F447" s="630"/>
      <c r="G447" s="63"/>
      <c r="H447" s="1432" t="s">
        <v>1743</v>
      </c>
      <c r="I447" s="1432"/>
      <c r="J447" s="1432"/>
      <c r="K447" s="803" t="s">
        <v>1740</v>
      </c>
      <c r="L447" s="630"/>
      <c r="M447" s="630"/>
      <c r="N447" s="1432"/>
      <c r="O447" s="33"/>
      <c r="P447" s="33"/>
      <c r="Q447" s="1459"/>
      <c r="R447" s="630"/>
      <c r="S447" s="29"/>
      <c r="T447" s="1432" t="s">
        <v>1743</v>
      </c>
      <c r="U447" s="1432"/>
      <c r="V447" s="1432"/>
      <c r="W447" s="803" t="s">
        <v>1740</v>
      </c>
      <c r="X447" s="803"/>
      <c r="Y447" s="803"/>
      <c r="Z447" s="803"/>
      <c r="AA447" s="803"/>
      <c r="AB447" s="33"/>
      <c r="AC447" s="635"/>
    </row>
    <row r="448" spans="1:33" ht="16.5" customHeight="1">
      <c r="A448" s="33"/>
      <c r="C448" s="1477"/>
      <c r="D448" s="29"/>
      <c r="E448" s="868"/>
      <c r="F448" s="630"/>
      <c r="G448" s="63"/>
      <c r="H448" s="1432" t="s">
        <v>1744</v>
      </c>
      <c r="I448" s="1432"/>
      <c r="J448" s="1432"/>
      <c r="K448" s="803" t="s">
        <v>1740</v>
      </c>
      <c r="L448" s="630"/>
      <c r="M448" s="630"/>
      <c r="N448" s="1432"/>
      <c r="O448" s="33"/>
      <c r="P448" s="33"/>
      <c r="Q448" s="1459"/>
      <c r="R448" s="630"/>
      <c r="S448" s="29"/>
      <c r="T448" s="1432" t="s">
        <v>1744</v>
      </c>
      <c r="U448" s="1432"/>
      <c r="V448" s="1432"/>
      <c r="W448" s="803" t="s">
        <v>1740</v>
      </c>
      <c r="X448" s="803"/>
      <c r="Y448" s="803"/>
      <c r="Z448" s="803"/>
      <c r="AA448" s="803"/>
      <c r="AB448" s="33"/>
      <c r="AC448" s="635"/>
    </row>
    <row r="449" spans="3:29" ht="16.5" customHeight="1">
      <c r="C449" s="1477"/>
      <c r="D449" s="29"/>
      <c r="E449" s="868"/>
      <c r="F449" s="630"/>
      <c r="G449" s="63"/>
      <c r="H449" s="1432" t="s">
        <v>1745</v>
      </c>
      <c r="I449" s="1432"/>
      <c r="J449" s="1432"/>
      <c r="K449" s="803" t="s">
        <v>1740</v>
      </c>
      <c r="L449" s="630"/>
      <c r="M449" s="630"/>
      <c r="N449" s="1432"/>
      <c r="O449" s="33"/>
      <c r="P449" s="33"/>
      <c r="Q449" s="1459"/>
      <c r="R449" s="630"/>
      <c r="S449" s="29"/>
      <c r="T449" s="1432" t="s">
        <v>1745</v>
      </c>
      <c r="U449" s="1432"/>
      <c r="V449" s="1432"/>
      <c r="W449" s="803" t="s">
        <v>1740</v>
      </c>
      <c r="X449" s="803"/>
      <c r="Y449" s="803"/>
      <c r="Z449" s="803"/>
      <c r="AA449" s="803"/>
      <c r="AB449" s="33"/>
      <c r="AC449" s="635"/>
    </row>
    <row r="450" spans="3:29" ht="16.5" customHeight="1">
      <c r="C450" s="1477"/>
      <c r="D450" s="29"/>
      <c r="E450" s="868"/>
      <c r="F450" s="630"/>
      <c r="G450" s="63"/>
      <c r="H450" s="1432" t="s">
        <v>1746</v>
      </c>
      <c r="I450" s="1432"/>
      <c r="J450" s="1432"/>
      <c r="K450" s="803" t="s">
        <v>1740</v>
      </c>
      <c r="L450" s="630"/>
      <c r="M450" s="630"/>
      <c r="N450" s="1432"/>
      <c r="O450" s="33"/>
      <c r="P450" s="33"/>
      <c r="Q450" s="1459"/>
      <c r="R450" s="630"/>
      <c r="S450" s="29"/>
      <c r="T450" s="1432" t="s">
        <v>1746</v>
      </c>
      <c r="U450" s="1432"/>
      <c r="V450" s="1432"/>
      <c r="W450" s="803" t="s">
        <v>1740</v>
      </c>
      <c r="X450" s="803"/>
      <c r="Y450" s="803"/>
      <c r="Z450" s="803"/>
      <c r="AA450" s="803"/>
      <c r="AB450" s="33"/>
      <c r="AC450" s="635"/>
    </row>
    <row r="451" spans="3:29" ht="16.5" customHeight="1">
      <c r="C451" s="1477"/>
      <c r="D451" s="29"/>
      <c r="E451" s="868"/>
      <c r="F451" s="630"/>
      <c r="G451" s="63"/>
      <c r="H451" s="1432" t="s">
        <v>1747</v>
      </c>
      <c r="I451" s="1432"/>
      <c r="J451" s="1432"/>
      <c r="K451" s="803" t="s">
        <v>1740</v>
      </c>
      <c r="L451" s="630"/>
      <c r="M451" s="630"/>
      <c r="N451" s="1432"/>
      <c r="O451" s="33"/>
      <c r="P451" s="33"/>
      <c r="Q451" s="1459"/>
      <c r="R451" s="630"/>
      <c r="S451" s="29"/>
      <c r="T451" s="1432" t="s">
        <v>1747</v>
      </c>
      <c r="U451" s="1432"/>
      <c r="V451" s="1432"/>
      <c r="W451" s="803" t="s">
        <v>1740</v>
      </c>
      <c r="X451" s="803"/>
      <c r="Y451" s="803"/>
      <c r="Z451" s="803"/>
      <c r="AA451" s="803"/>
      <c r="AB451" s="33"/>
      <c r="AC451" s="635"/>
    </row>
    <row r="452" spans="3:29" ht="16.5" customHeight="1">
      <c r="C452" s="1477"/>
      <c r="D452" s="29"/>
      <c r="E452" s="868"/>
      <c r="F452" s="630"/>
      <c r="G452" s="63"/>
      <c r="H452" s="1432" t="s">
        <v>1748</v>
      </c>
      <c r="I452" s="1432"/>
      <c r="J452" s="1432"/>
      <c r="K452" s="803" t="s">
        <v>1740</v>
      </c>
      <c r="L452" s="630"/>
      <c r="M452" s="630"/>
      <c r="N452" s="1432"/>
      <c r="O452" s="33"/>
      <c r="P452" s="33"/>
      <c r="Q452" s="1459"/>
      <c r="R452" s="630"/>
      <c r="S452" s="29"/>
      <c r="T452" s="1432" t="s">
        <v>1748</v>
      </c>
      <c r="U452" s="1432"/>
      <c r="V452" s="1432"/>
      <c r="W452" s="803" t="s">
        <v>1740</v>
      </c>
      <c r="X452" s="803"/>
      <c r="Y452" s="803"/>
      <c r="Z452" s="803"/>
      <c r="AA452" s="803"/>
      <c r="AB452" s="33"/>
      <c r="AC452" s="635"/>
    </row>
    <row r="453" spans="3:29" ht="16.5" customHeight="1">
      <c r="C453" s="1477"/>
      <c r="D453" s="29"/>
      <c r="E453" s="868"/>
      <c r="F453" s="630"/>
      <c r="G453" s="63"/>
      <c r="H453" s="1432" t="s">
        <v>1749</v>
      </c>
      <c r="I453" s="1432"/>
      <c r="J453" s="1432"/>
      <c r="K453" s="803" t="s">
        <v>1740</v>
      </c>
      <c r="L453" s="630"/>
      <c r="M453" s="630"/>
      <c r="N453" s="1432"/>
      <c r="O453" s="33"/>
      <c r="P453" s="33"/>
      <c r="Q453" s="1459"/>
      <c r="R453" s="630"/>
      <c r="S453" s="29"/>
      <c r="T453" s="1432" t="s">
        <v>1749</v>
      </c>
      <c r="U453" s="1432"/>
      <c r="V453" s="1432"/>
      <c r="W453" s="803" t="s">
        <v>1740</v>
      </c>
      <c r="X453" s="803"/>
      <c r="Y453" s="803"/>
      <c r="Z453" s="803"/>
      <c r="AA453" s="803"/>
      <c r="AB453" s="33"/>
      <c r="AC453" s="635"/>
    </row>
    <row r="454" spans="3:29" ht="16.5" customHeight="1">
      <c r="C454" s="1478"/>
      <c r="D454" s="29"/>
      <c r="E454" s="1479"/>
      <c r="F454" s="630"/>
      <c r="G454" s="1480"/>
      <c r="H454" s="1432" t="s">
        <v>1750</v>
      </c>
      <c r="I454" s="1432"/>
      <c r="J454" s="1432"/>
      <c r="K454" s="803" t="s">
        <v>1740</v>
      </c>
      <c r="L454" s="630"/>
      <c r="M454" s="1481"/>
      <c r="N454" s="1432"/>
      <c r="O454" s="33"/>
      <c r="P454" s="33"/>
      <c r="Q454" s="1459"/>
      <c r="R454" s="630"/>
      <c r="S454" s="29"/>
      <c r="T454" s="1432" t="s">
        <v>1750</v>
      </c>
      <c r="U454" s="1432"/>
      <c r="V454" s="1432"/>
      <c r="W454" s="803" t="s">
        <v>1740</v>
      </c>
      <c r="X454" s="803"/>
      <c r="Y454" s="803"/>
      <c r="Z454" s="803"/>
      <c r="AA454" s="803"/>
      <c r="AB454" s="33"/>
      <c r="AC454" s="635"/>
    </row>
    <row r="455" spans="3:29" ht="16.5" customHeight="1">
      <c r="C455" s="1477"/>
      <c r="D455" s="29"/>
      <c r="E455" s="1479"/>
      <c r="F455" s="630"/>
      <c r="G455" s="1480"/>
      <c r="H455" s="1432" t="s">
        <v>1751</v>
      </c>
      <c r="I455" s="1432"/>
      <c r="J455" s="1432"/>
      <c r="K455" s="803" t="s">
        <v>1740</v>
      </c>
      <c r="L455" s="630"/>
      <c r="M455" s="1481"/>
      <c r="N455" s="1432"/>
      <c r="O455" s="33"/>
      <c r="P455" s="33"/>
      <c r="Q455" s="1459"/>
      <c r="R455" s="630"/>
      <c r="S455" s="29"/>
      <c r="T455" s="1432" t="s">
        <v>1751</v>
      </c>
      <c r="U455" s="1432"/>
      <c r="V455" s="1432"/>
      <c r="W455" s="803" t="s">
        <v>1740</v>
      </c>
      <c r="X455" s="803"/>
      <c r="Y455" s="803"/>
      <c r="Z455" s="803"/>
      <c r="AA455" s="803"/>
      <c r="AB455" s="33"/>
      <c r="AC455" s="635"/>
    </row>
    <row r="456" spans="3:29" ht="16.5" customHeight="1">
      <c r="C456" s="1482"/>
      <c r="D456" s="29"/>
      <c r="E456" s="1483"/>
      <c r="F456" s="630"/>
      <c r="G456" s="1484"/>
      <c r="H456" s="1432" t="s">
        <v>1752</v>
      </c>
      <c r="I456" s="1432"/>
      <c r="J456" s="1432"/>
      <c r="K456" s="803" t="s">
        <v>1740</v>
      </c>
      <c r="L456" s="630"/>
      <c r="M456" s="1485"/>
      <c r="N456" s="1432"/>
      <c r="O456" s="33"/>
      <c r="P456" s="33"/>
      <c r="Q456" s="1459"/>
      <c r="R456" s="630"/>
      <c r="S456" s="29"/>
      <c r="T456" s="1432" t="s">
        <v>1752</v>
      </c>
      <c r="U456" s="1432"/>
      <c r="V456" s="1432"/>
      <c r="W456" s="803" t="s">
        <v>1740</v>
      </c>
      <c r="X456" s="803"/>
      <c r="Y456" s="803"/>
      <c r="Z456" s="803"/>
      <c r="AA456" s="803"/>
      <c r="AB456" s="33"/>
      <c r="AC456" s="635"/>
    </row>
    <row r="457" spans="3:29" ht="16.5" customHeight="1">
      <c r="C457" s="868"/>
      <c r="D457" s="29"/>
      <c r="E457" s="1483"/>
      <c r="F457" s="630"/>
      <c r="G457" s="1484"/>
      <c r="H457" s="1432" t="s">
        <v>1753</v>
      </c>
      <c r="I457" s="1432"/>
      <c r="J457" s="1432"/>
      <c r="K457" s="803" t="s">
        <v>1740</v>
      </c>
      <c r="L457" s="630"/>
      <c r="M457" s="1485"/>
      <c r="N457" s="1432"/>
      <c r="O457" s="33"/>
      <c r="P457" s="33"/>
      <c r="Q457" s="1459"/>
      <c r="R457" s="630"/>
      <c r="S457" s="29"/>
      <c r="T457" s="1432" t="s">
        <v>1753</v>
      </c>
      <c r="U457" s="1432"/>
      <c r="V457" s="1432"/>
      <c r="W457" s="803" t="s">
        <v>1740</v>
      </c>
      <c r="X457" s="803"/>
      <c r="Y457" s="803"/>
      <c r="Z457" s="803"/>
      <c r="AA457" s="803"/>
      <c r="AB457" s="33"/>
      <c r="AC457" s="635"/>
    </row>
    <row r="458" spans="3:29" ht="16.5" customHeight="1">
      <c r="C458" s="868"/>
      <c r="D458" s="29"/>
      <c r="E458" s="906"/>
      <c r="F458" s="630"/>
      <c r="G458" s="639"/>
      <c r="H458" s="1432" t="s">
        <v>1754</v>
      </c>
      <c r="I458" s="1432"/>
      <c r="J458" s="1432"/>
      <c r="K458" s="803" t="s">
        <v>1740</v>
      </c>
      <c r="L458" s="630"/>
      <c r="M458" s="803"/>
      <c r="N458" s="1432"/>
      <c r="O458" s="33"/>
      <c r="P458" s="33"/>
      <c r="Q458" s="906"/>
      <c r="R458" s="630"/>
      <c r="S458" s="1436"/>
      <c r="T458" s="1432" t="s">
        <v>1754</v>
      </c>
      <c r="U458" s="1432"/>
      <c r="V458" s="1432"/>
      <c r="W458" s="803" t="s">
        <v>1740</v>
      </c>
      <c r="X458" s="803"/>
      <c r="Y458" s="803"/>
      <c r="Z458" s="803"/>
      <c r="AA458" s="803"/>
      <c r="AB458" s="33"/>
      <c r="AC458" s="635"/>
    </row>
    <row r="459" spans="3:29" ht="16.5" customHeight="1">
      <c r="C459" s="1210"/>
      <c r="D459" s="29"/>
      <c r="E459" s="33"/>
      <c r="F459" s="33"/>
      <c r="G459" s="33"/>
      <c r="H459" s="1486"/>
      <c r="I459" s="1486"/>
      <c r="J459" s="1486"/>
      <c r="K459" s="1486"/>
      <c r="L459" s="33"/>
      <c r="M459" s="33"/>
      <c r="N459" s="33"/>
      <c r="O459" s="33"/>
      <c r="P459" s="33"/>
      <c r="Q459" s="33"/>
      <c r="R459" s="33"/>
      <c r="S459" s="33"/>
      <c r="T459" s="33"/>
      <c r="U459" s="33"/>
      <c r="V459" s="33"/>
      <c r="W459" s="33"/>
      <c r="X459" s="33"/>
      <c r="Y459" s="33"/>
      <c r="Z459" s="33"/>
      <c r="AA459" s="33"/>
      <c r="AB459" s="33"/>
      <c r="AC459" s="635"/>
    </row>
    <row r="460" spans="3:29" ht="17.100000000000001" customHeight="1">
      <c r="C460" s="1210"/>
      <c r="D460" s="29"/>
      <c r="E460" s="2311" t="s">
        <v>1755</v>
      </c>
      <c r="F460" s="2312"/>
      <c r="G460" s="2312"/>
      <c r="H460" s="2312"/>
      <c r="I460" s="2312"/>
      <c r="J460" s="2312"/>
      <c r="K460" s="2312"/>
      <c r="L460" s="2312"/>
      <c r="M460" s="2312"/>
      <c r="N460" s="2313"/>
      <c r="O460" s="29"/>
      <c r="P460" s="33"/>
      <c r="Q460" s="2311" t="s">
        <v>1756</v>
      </c>
      <c r="R460" s="2312"/>
      <c r="S460" s="2312"/>
      <c r="T460" s="2312"/>
      <c r="U460" s="2312"/>
      <c r="V460" s="2312"/>
      <c r="W460" s="2312"/>
      <c r="X460" s="2312"/>
      <c r="Y460" s="2312"/>
      <c r="Z460" s="2312"/>
      <c r="AA460" s="2312"/>
      <c r="AB460" s="33"/>
      <c r="AC460" s="635"/>
    </row>
    <row r="461" spans="3:29" ht="16.5" customHeight="1">
      <c r="C461" s="1478"/>
      <c r="D461" s="29"/>
      <c r="E461" s="868"/>
      <c r="F461" s="63"/>
      <c r="G461" s="63"/>
      <c r="H461" s="63"/>
      <c r="I461" s="63"/>
      <c r="J461" s="63"/>
      <c r="K461" s="63"/>
      <c r="L461" s="63"/>
      <c r="M461" s="63"/>
      <c r="N461" s="1352"/>
      <c r="O461" s="63"/>
      <c r="P461" s="33"/>
      <c r="Q461" s="905"/>
      <c r="R461" s="33"/>
      <c r="S461" s="33"/>
      <c r="T461" s="33"/>
      <c r="U461" s="33"/>
      <c r="V461" s="33"/>
      <c r="W461" s="33"/>
      <c r="X461" s="33"/>
      <c r="Y461" s="33"/>
      <c r="Z461" s="33"/>
      <c r="AA461" s="635"/>
      <c r="AB461" s="33"/>
      <c r="AC461" s="635"/>
    </row>
    <row r="462" spans="3:29" ht="16.5" customHeight="1">
      <c r="C462" s="1477"/>
      <c r="D462" s="29"/>
      <c r="E462" s="868"/>
      <c r="F462" s="630"/>
      <c r="G462" s="63"/>
      <c r="H462" s="1432" t="s">
        <v>1739</v>
      </c>
      <c r="I462" s="1432"/>
      <c r="J462" s="1432"/>
      <c r="K462" s="803" t="s">
        <v>1740</v>
      </c>
      <c r="L462" s="630"/>
      <c r="M462" s="630"/>
      <c r="N462" s="1432"/>
      <c r="O462" s="33"/>
      <c r="P462" s="33"/>
      <c r="Q462" s="1459"/>
      <c r="R462" s="630"/>
      <c r="S462" s="29"/>
      <c r="T462" s="1432" t="s">
        <v>1739</v>
      </c>
      <c r="U462" s="1432"/>
      <c r="V462" s="1432"/>
      <c r="W462" s="803" t="s">
        <v>1740</v>
      </c>
      <c r="X462" s="803"/>
      <c r="Y462" s="803"/>
      <c r="Z462" s="803"/>
      <c r="AA462" s="803"/>
      <c r="AB462" s="33"/>
      <c r="AC462" s="635"/>
    </row>
    <row r="463" spans="3:29" ht="16.5" customHeight="1">
      <c r="C463" s="1482"/>
      <c r="D463" s="29"/>
      <c r="E463" s="868"/>
      <c r="F463" s="630"/>
      <c r="G463" s="63"/>
      <c r="H463" s="1432" t="s">
        <v>1741</v>
      </c>
      <c r="I463" s="1432"/>
      <c r="J463" s="1432"/>
      <c r="K463" s="803" t="s">
        <v>1740</v>
      </c>
      <c r="L463" s="630"/>
      <c r="M463" s="630"/>
      <c r="N463" s="1432"/>
      <c r="O463" s="33"/>
      <c r="P463" s="33"/>
      <c r="Q463" s="1459"/>
      <c r="R463" s="630"/>
      <c r="S463" s="29"/>
      <c r="T463" s="1432" t="s">
        <v>1741</v>
      </c>
      <c r="U463" s="1432"/>
      <c r="V463" s="1432"/>
      <c r="W463" s="803" t="s">
        <v>1740</v>
      </c>
      <c r="X463" s="803"/>
      <c r="Y463" s="803"/>
      <c r="Z463" s="803"/>
      <c r="AA463" s="803"/>
      <c r="AB463" s="33"/>
      <c r="AC463" s="635"/>
    </row>
    <row r="464" spans="3:29" ht="16.5" customHeight="1">
      <c r="C464" s="868"/>
      <c r="D464" s="29"/>
      <c r="E464" s="868"/>
      <c r="F464" s="630"/>
      <c r="G464" s="63"/>
      <c r="H464" s="1432" t="s">
        <v>1742</v>
      </c>
      <c r="I464" s="1432"/>
      <c r="J464" s="1432"/>
      <c r="K464" s="803" t="s">
        <v>1740</v>
      </c>
      <c r="L464" s="630"/>
      <c r="M464" s="630"/>
      <c r="N464" s="1432"/>
      <c r="O464" s="33"/>
      <c r="P464" s="33"/>
      <c r="Q464" s="1459"/>
      <c r="R464" s="630"/>
      <c r="S464" s="29"/>
      <c r="T464" s="1432" t="s">
        <v>1742</v>
      </c>
      <c r="U464" s="1432"/>
      <c r="V464" s="1432"/>
      <c r="W464" s="803" t="s">
        <v>1740</v>
      </c>
      <c r="X464" s="803"/>
      <c r="Y464" s="803"/>
      <c r="Z464" s="803"/>
      <c r="AA464" s="803"/>
      <c r="AB464" s="33"/>
      <c r="AC464" s="635"/>
    </row>
    <row r="465" spans="1:33" ht="16.5" customHeight="1">
      <c r="C465" s="868"/>
      <c r="D465" s="29"/>
      <c r="E465" s="868"/>
      <c r="F465" s="630"/>
      <c r="G465" s="63"/>
      <c r="H465" s="1432" t="s">
        <v>1743</v>
      </c>
      <c r="I465" s="1432"/>
      <c r="J465" s="1432"/>
      <c r="K465" s="803" t="s">
        <v>1740</v>
      </c>
      <c r="L465" s="630"/>
      <c r="M465" s="630"/>
      <c r="N465" s="1432"/>
      <c r="O465" s="33"/>
      <c r="P465" s="33"/>
      <c r="Q465" s="1459"/>
      <c r="R465" s="630"/>
      <c r="S465" s="29"/>
      <c r="T465" s="1432" t="s">
        <v>1743</v>
      </c>
      <c r="U465" s="1432"/>
      <c r="V465" s="1432"/>
      <c r="W465" s="803" t="s">
        <v>1740</v>
      </c>
      <c r="X465" s="803"/>
      <c r="Y465" s="803"/>
      <c r="Z465" s="803"/>
      <c r="AA465" s="803"/>
      <c r="AB465" s="33"/>
      <c r="AC465" s="635"/>
    </row>
    <row r="466" spans="1:33" ht="16.5" customHeight="1">
      <c r="C466" s="1210"/>
      <c r="D466" s="29"/>
      <c r="E466" s="868"/>
      <c r="F466" s="630"/>
      <c r="G466" s="63"/>
      <c r="H466" s="1432" t="s">
        <v>1744</v>
      </c>
      <c r="I466" s="1432"/>
      <c r="J466" s="1432"/>
      <c r="K466" s="803" t="s">
        <v>1740</v>
      </c>
      <c r="L466" s="630"/>
      <c r="M466" s="630"/>
      <c r="N466" s="1432"/>
      <c r="O466" s="33"/>
      <c r="P466" s="33"/>
      <c r="Q466" s="1459"/>
      <c r="R466" s="630"/>
      <c r="S466" s="29"/>
      <c r="T466" s="1432" t="s">
        <v>1744</v>
      </c>
      <c r="U466" s="1432"/>
      <c r="V466" s="1432"/>
      <c r="W466" s="803" t="s">
        <v>1740</v>
      </c>
      <c r="X466" s="803"/>
      <c r="Y466" s="803"/>
      <c r="Z466" s="803"/>
      <c r="AA466" s="803"/>
      <c r="AB466" s="33"/>
      <c r="AC466" s="635"/>
    </row>
    <row r="467" spans="1:33" ht="16.5" customHeight="1">
      <c r="C467" s="1210"/>
      <c r="D467" s="29"/>
      <c r="E467" s="868"/>
      <c r="F467" s="630"/>
      <c r="G467" s="63"/>
      <c r="H467" s="1432" t="s">
        <v>1745</v>
      </c>
      <c r="I467" s="1432"/>
      <c r="J467" s="1432"/>
      <c r="K467" s="803" t="s">
        <v>1740</v>
      </c>
      <c r="L467" s="630"/>
      <c r="M467" s="630"/>
      <c r="N467" s="1432"/>
      <c r="O467" s="33"/>
      <c r="P467" s="33"/>
      <c r="Q467" s="1459"/>
      <c r="R467" s="630"/>
      <c r="S467" s="29"/>
      <c r="T467" s="1432" t="s">
        <v>1745</v>
      </c>
      <c r="U467" s="1432"/>
      <c r="V467" s="1432"/>
      <c r="W467" s="803" t="s">
        <v>1740</v>
      </c>
      <c r="X467" s="803"/>
      <c r="Y467" s="803"/>
      <c r="Z467" s="803"/>
      <c r="AA467" s="803"/>
      <c r="AB467" s="33"/>
      <c r="AC467" s="635"/>
    </row>
    <row r="468" spans="1:33" ht="16.5" customHeight="1">
      <c r="C468" s="1210"/>
      <c r="D468" s="29"/>
      <c r="E468" s="868"/>
      <c r="F468" s="630"/>
      <c r="G468" s="63"/>
      <c r="H468" s="1432" t="s">
        <v>1746</v>
      </c>
      <c r="I468" s="1432"/>
      <c r="J468" s="1432"/>
      <c r="K468" s="803" t="s">
        <v>1740</v>
      </c>
      <c r="L468" s="630"/>
      <c r="M468" s="630"/>
      <c r="N468" s="1432"/>
      <c r="O468" s="33"/>
      <c r="P468" s="33"/>
      <c r="Q468" s="1459"/>
      <c r="R468" s="630"/>
      <c r="S468" s="29"/>
      <c r="T468" s="1432" t="s">
        <v>1746</v>
      </c>
      <c r="U468" s="1432"/>
      <c r="V468" s="1432"/>
      <c r="W468" s="803" t="s">
        <v>1740</v>
      </c>
      <c r="X468" s="803"/>
      <c r="Y468" s="803"/>
      <c r="Z468" s="803"/>
      <c r="AA468" s="803"/>
      <c r="AB468" s="33"/>
      <c r="AC468" s="635"/>
    </row>
    <row r="469" spans="1:33" ht="16.5" customHeight="1">
      <c r="C469" s="1210"/>
      <c r="D469" s="29"/>
      <c r="E469" s="868"/>
      <c r="F469" s="630"/>
      <c r="G469" s="63"/>
      <c r="H469" s="1432" t="s">
        <v>1747</v>
      </c>
      <c r="I469" s="1432"/>
      <c r="J469" s="1432"/>
      <c r="K469" s="803" t="s">
        <v>1740</v>
      </c>
      <c r="L469" s="630"/>
      <c r="M469" s="630"/>
      <c r="N469" s="1432"/>
      <c r="O469" s="33"/>
      <c r="P469" s="33"/>
      <c r="Q469" s="1459"/>
      <c r="R469" s="630"/>
      <c r="S469" s="29"/>
      <c r="T469" s="1432" t="s">
        <v>1747</v>
      </c>
      <c r="U469" s="1432"/>
      <c r="V469" s="1432"/>
      <c r="W469" s="803" t="s">
        <v>1740</v>
      </c>
      <c r="X469" s="803"/>
      <c r="Y469" s="803"/>
      <c r="Z469" s="803"/>
      <c r="AA469" s="803"/>
      <c r="AB469" s="33"/>
      <c r="AC469" s="635"/>
    </row>
    <row r="470" spans="1:33" ht="16.5" customHeight="1">
      <c r="C470" s="1210"/>
      <c r="D470" s="29"/>
      <c r="E470" s="868"/>
      <c r="F470" s="630"/>
      <c r="G470" s="63"/>
      <c r="H470" s="1432" t="s">
        <v>1748</v>
      </c>
      <c r="I470" s="1432"/>
      <c r="J470" s="1432"/>
      <c r="K470" s="803" t="s">
        <v>1740</v>
      </c>
      <c r="L470" s="630"/>
      <c r="M470" s="630"/>
      <c r="N470" s="1432"/>
      <c r="O470" s="33"/>
      <c r="P470" s="33"/>
      <c r="Q470" s="1459"/>
      <c r="R470" s="630"/>
      <c r="S470" s="29"/>
      <c r="T470" s="1432" t="s">
        <v>1748</v>
      </c>
      <c r="U470" s="1432"/>
      <c r="V470" s="1432"/>
      <c r="W470" s="803" t="s">
        <v>1740</v>
      </c>
      <c r="X470" s="803"/>
      <c r="Y470" s="803"/>
      <c r="Z470" s="803"/>
      <c r="AA470" s="803"/>
      <c r="AB470" s="33"/>
      <c r="AC470" s="635"/>
    </row>
    <row r="471" spans="1:33" ht="16.5" customHeight="1">
      <c r="C471" s="1210"/>
      <c r="D471" s="29"/>
      <c r="E471" s="868"/>
      <c r="F471" s="630"/>
      <c r="G471" s="63"/>
      <c r="H471" s="1432" t="s">
        <v>1749</v>
      </c>
      <c r="I471" s="1432"/>
      <c r="J471" s="1432"/>
      <c r="K471" s="803" t="s">
        <v>1740</v>
      </c>
      <c r="L471" s="630"/>
      <c r="M471" s="630"/>
      <c r="N471" s="1432"/>
      <c r="O471" s="33"/>
      <c r="P471" s="33"/>
      <c r="Q471" s="1459"/>
      <c r="R471" s="630"/>
      <c r="S471" s="29"/>
      <c r="T471" s="1432" t="s">
        <v>1749</v>
      </c>
      <c r="U471" s="1432"/>
      <c r="V471" s="1432"/>
      <c r="W471" s="803" t="s">
        <v>1740</v>
      </c>
      <c r="X471" s="803"/>
      <c r="Y471" s="803"/>
      <c r="Z471" s="803"/>
      <c r="AA471" s="803"/>
      <c r="AB471" s="33"/>
      <c r="AC471" s="635"/>
    </row>
    <row r="472" spans="1:33" ht="16.5" customHeight="1">
      <c r="C472" s="1210"/>
      <c r="D472" s="29"/>
      <c r="E472" s="1479"/>
      <c r="F472" s="630"/>
      <c r="G472" s="1480"/>
      <c r="H472" s="1432" t="s">
        <v>1750</v>
      </c>
      <c r="I472" s="1432"/>
      <c r="J472" s="1432"/>
      <c r="K472" s="803" t="s">
        <v>1740</v>
      </c>
      <c r="L472" s="630"/>
      <c r="M472" s="1481"/>
      <c r="N472" s="1432"/>
      <c r="O472" s="33"/>
      <c r="P472" s="33"/>
      <c r="Q472" s="1459"/>
      <c r="R472" s="630"/>
      <c r="S472" s="29"/>
      <c r="T472" s="1432" t="s">
        <v>1750</v>
      </c>
      <c r="U472" s="1432"/>
      <c r="V472" s="1432"/>
      <c r="W472" s="803" t="s">
        <v>1740</v>
      </c>
      <c r="X472" s="803"/>
      <c r="Y472" s="803"/>
      <c r="Z472" s="803"/>
      <c r="AA472" s="803"/>
      <c r="AB472" s="33"/>
      <c r="AC472" s="635"/>
    </row>
    <row r="473" spans="1:33" ht="16.5" customHeight="1">
      <c r="C473" s="1482"/>
      <c r="D473" s="29"/>
      <c r="E473" s="1479"/>
      <c r="F473" s="630"/>
      <c r="G473" s="1480"/>
      <c r="H473" s="1432" t="s">
        <v>1751</v>
      </c>
      <c r="I473" s="1432"/>
      <c r="J473" s="1432"/>
      <c r="K473" s="803" t="s">
        <v>1740</v>
      </c>
      <c r="L473" s="630"/>
      <c r="M473" s="1481"/>
      <c r="N473" s="1432"/>
      <c r="O473" s="33"/>
      <c r="P473" s="33"/>
      <c r="Q473" s="1459"/>
      <c r="R473" s="630"/>
      <c r="S473" s="29"/>
      <c r="T473" s="1432" t="s">
        <v>1751</v>
      </c>
      <c r="U473" s="1432"/>
      <c r="V473" s="1432"/>
      <c r="W473" s="803" t="s">
        <v>1740</v>
      </c>
      <c r="X473" s="803"/>
      <c r="Y473" s="803"/>
      <c r="Z473" s="803"/>
      <c r="AA473" s="803"/>
      <c r="AB473" s="33"/>
      <c r="AC473" s="635"/>
    </row>
    <row r="474" spans="1:33" ht="16.5" customHeight="1">
      <c r="C474" s="1487"/>
      <c r="D474" s="29"/>
      <c r="E474" s="1483"/>
      <c r="F474" s="630"/>
      <c r="G474" s="1484"/>
      <c r="H474" s="1432" t="s">
        <v>1752</v>
      </c>
      <c r="I474" s="1432"/>
      <c r="J474" s="1432"/>
      <c r="K474" s="803" t="s">
        <v>1740</v>
      </c>
      <c r="L474" s="630"/>
      <c r="M474" s="1485"/>
      <c r="N474" s="1432"/>
      <c r="O474" s="33"/>
      <c r="P474" s="33"/>
      <c r="Q474" s="1459"/>
      <c r="R474" s="630"/>
      <c r="S474" s="29"/>
      <c r="T474" s="1432" t="s">
        <v>1752</v>
      </c>
      <c r="U474" s="1432"/>
      <c r="V474" s="1432"/>
      <c r="W474" s="803" t="s">
        <v>1740</v>
      </c>
      <c r="X474" s="803"/>
      <c r="Y474" s="803"/>
      <c r="Z474" s="803"/>
      <c r="AA474" s="803"/>
      <c r="AB474" s="33"/>
      <c r="AC474" s="635"/>
    </row>
    <row r="475" spans="1:33" ht="16.5" customHeight="1">
      <c r="C475" s="1487"/>
      <c r="D475" s="29"/>
      <c r="E475" s="1483"/>
      <c r="F475" s="630"/>
      <c r="G475" s="1484"/>
      <c r="H475" s="1432" t="s">
        <v>1753</v>
      </c>
      <c r="I475" s="1432"/>
      <c r="J475" s="1432"/>
      <c r="K475" s="803" t="s">
        <v>1740</v>
      </c>
      <c r="L475" s="630"/>
      <c r="M475" s="1485"/>
      <c r="N475" s="1432"/>
      <c r="O475" s="33"/>
      <c r="P475" s="33"/>
      <c r="Q475" s="1459"/>
      <c r="R475" s="630"/>
      <c r="S475" s="29"/>
      <c r="T475" s="1432" t="s">
        <v>1753</v>
      </c>
      <c r="U475" s="1432"/>
      <c r="V475" s="1432"/>
      <c r="W475" s="803" t="s">
        <v>1740</v>
      </c>
      <c r="X475" s="803"/>
      <c r="Y475" s="803"/>
      <c r="Z475" s="803"/>
      <c r="AA475" s="803"/>
      <c r="AB475" s="33"/>
      <c r="AC475" s="635"/>
    </row>
    <row r="476" spans="1:33" ht="16.5" customHeight="1">
      <c r="C476" s="1487"/>
      <c r="D476" s="29"/>
      <c r="E476" s="906"/>
      <c r="F476" s="630"/>
      <c r="G476" s="639"/>
      <c r="H476" s="1432" t="s">
        <v>1754</v>
      </c>
      <c r="I476" s="1432"/>
      <c r="J476" s="1432"/>
      <c r="K476" s="803" t="s">
        <v>1740</v>
      </c>
      <c r="L476" s="630"/>
      <c r="M476" s="803"/>
      <c r="N476" s="1432"/>
      <c r="O476" s="33"/>
      <c r="P476" s="33"/>
      <c r="Q476" s="906"/>
      <c r="R476" s="630"/>
      <c r="S476" s="1436"/>
      <c r="T476" s="1432" t="s">
        <v>1754</v>
      </c>
      <c r="U476" s="1432"/>
      <c r="V476" s="1432"/>
      <c r="W476" s="803" t="s">
        <v>1740</v>
      </c>
      <c r="X476" s="803"/>
      <c r="Y476" s="803"/>
      <c r="Z476" s="803"/>
      <c r="AA476" s="803"/>
      <c r="AB476" s="33"/>
      <c r="AC476" s="635"/>
    </row>
    <row r="477" spans="1:33" ht="16.5" customHeight="1">
      <c r="A477" s="33" t="s">
        <v>536</v>
      </c>
      <c r="C477" s="1488"/>
      <c r="D477" s="639"/>
      <c r="E477" s="639"/>
      <c r="F477" s="639"/>
      <c r="G477" s="639"/>
      <c r="H477" s="1436"/>
      <c r="I477" s="1436"/>
      <c r="J477" s="1440"/>
      <c r="K477" s="639"/>
      <c r="L477" s="639"/>
      <c r="M477" s="639"/>
      <c r="N477" s="1440"/>
      <c r="O477" s="639"/>
      <c r="P477" s="639"/>
      <c r="Q477" s="639"/>
      <c r="R477" s="639"/>
      <c r="S477" s="639"/>
      <c r="T477" s="639"/>
      <c r="U477" s="639"/>
      <c r="V477" s="639"/>
      <c r="W477" s="639"/>
      <c r="X477" s="639"/>
      <c r="Y477" s="639"/>
      <c r="Z477" s="639"/>
      <c r="AA477" s="639"/>
      <c r="AB477" s="639"/>
      <c r="AC477" s="640"/>
    </row>
    <row r="478" spans="1:33" ht="16.5" customHeight="1">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c r="AA478" s="29"/>
      <c r="AB478" s="29"/>
      <c r="AC478" s="29"/>
    </row>
    <row r="479" spans="1:33" ht="20.100000000000001" customHeight="1">
      <c r="A479" s="33" t="s">
        <v>1757</v>
      </c>
      <c r="C479" s="2331" t="s">
        <v>160</v>
      </c>
      <c r="D479" s="2322" t="s">
        <v>1758</v>
      </c>
      <c r="E479" s="2323"/>
      <c r="F479" s="2323"/>
      <c r="G479" s="2324"/>
      <c r="H479" s="2322" t="s">
        <v>1759</v>
      </c>
      <c r="I479" s="2323"/>
      <c r="J479" s="2323"/>
      <c r="K479" s="2323"/>
      <c r="L479" s="2323"/>
      <c r="M479" s="2323"/>
      <c r="N479" s="2323"/>
      <c r="O479" s="2323"/>
      <c r="P479" s="2323"/>
      <c r="Q479" s="2323"/>
      <c r="R479" s="2324"/>
      <c r="S479" s="2462" t="s">
        <v>1760</v>
      </c>
      <c r="T479" s="2463"/>
      <c r="U479" s="2463"/>
      <c r="V479" s="2464"/>
      <c r="W479" s="2331" t="s">
        <v>1619</v>
      </c>
      <c r="X479" s="2331"/>
      <c r="Y479" s="2331"/>
      <c r="Z479" s="2331"/>
      <c r="AA479" s="2331"/>
      <c r="AB479" s="2331"/>
      <c r="AC479" s="2331"/>
      <c r="AE479" s="18" t="s">
        <v>1761</v>
      </c>
      <c r="AF479" s="18" t="s">
        <v>1762</v>
      </c>
      <c r="AG479" s="18" t="s">
        <v>1763</v>
      </c>
    </row>
    <row r="480" spans="1:33" ht="20.100000000000001" customHeight="1">
      <c r="A480" s="33"/>
      <c r="C480" s="2331"/>
      <c r="D480" s="2328"/>
      <c r="E480" s="2329"/>
      <c r="F480" s="2329"/>
      <c r="G480" s="2330"/>
      <c r="H480" s="2328"/>
      <c r="I480" s="2329"/>
      <c r="J480" s="2329"/>
      <c r="K480" s="2329"/>
      <c r="L480" s="2329"/>
      <c r="M480" s="2329"/>
      <c r="N480" s="2329"/>
      <c r="O480" s="2329"/>
      <c r="P480" s="2329"/>
      <c r="Q480" s="2329"/>
      <c r="R480" s="2330"/>
      <c r="S480" s="2328" t="s">
        <v>1764</v>
      </c>
      <c r="T480" s="2329"/>
      <c r="U480" s="2329"/>
      <c r="V480" s="2330"/>
      <c r="W480" s="2305" t="s">
        <v>537</v>
      </c>
      <c r="X480" s="2305"/>
      <c r="Y480" s="2305"/>
      <c r="Z480" s="2305" t="s">
        <v>1372</v>
      </c>
      <c r="AA480" s="2305"/>
      <c r="AB480" s="2305"/>
      <c r="AC480" s="2305"/>
    </row>
    <row r="481" spans="1:33" ht="16.5" customHeight="1">
      <c r="A481" s="33"/>
      <c r="C481" s="1351">
        <v>1</v>
      </c>
      <c r="D481" s="2571" t="s">
        <v>1765</v>
      </c>
      <c r="E481" s="2572"/>
      <c r="F481" s="2572"/>
      <c r="G481" s="2573"/>
      <c r="H481" s="2580"/>
      <c r="I481" s="2581"/>
      <c r="J481" s="2581"/>
      <c r="K481" s="2582"/>
      <c r="L481" s="1489"/>
      <c r="M481" s="1490"/>
      <c r="N481" s="1490"/>
      <c r="O481" s="1490"/>
      <c r="P481" s="1490"/>
      <c r="Q481" s="1490"/>
      <c r="R481" s="1491"/>
      <c r="S481" s="1489"/>
      <c r="T481" s="1490"/>
      <c r="U481" s="1490"/>
      <c r="V481" s="1490"/>
      <c r="W481" s="2335" t="s">
        <v>525</v>
      </c>
      <c r="X481" s="2335"/>
      <c r="Y481" s="2335"/>
      <c r="Z481" s="2335" t="s">
        <v>525</v>
      </c>
      <c r="AA481" s="2335"/>
      <c r="AB481" s="2335"/>
      <c r="AC481" s="2335"/>
    </row>
    <row r="482" spans="1:33" ht="16.5" customHeight="1">
      <c r="A482" s="33"/>
      <c r="C482" s="1351"/>
      <c r="D482" s="2574"/>
      <c r="E482" s="2575"/>
      <c r="F482" s="2575"/>
      <c r="G482" s="2576"/>
      <c r="H482" s="2583"/>
      <c r="I482" s="2584"/>
      <c r="J482" s="2584"/>
      <c r="K482" s="2585"/>
      <c r="L482" s="1489"/>
      <c r="M482" s="1490"/>
      <c r="N482" s="1490"/>
      <c r="O482" s="1490"/>
      <c r="P482" s="1490"/>
      <c r="Q482" s="1490"/>
      <c r="R482" s="1491"/>
      <c r="S482" s="1489"/>
      <c r="T482" s="1490"/>
      <c r="U482" s="1490"/>
      <c r="V482" s="1490"/>
      <c r="W482" s="2335" t="s">
        <v>525</v>
      </c>
      <c r="X482" s="2335"/>
      <c r="Y482" s="2335"/>
      <c r="Z482" s="2335" t="s">
        <v>525</v>
      </c>
      <c r="AA482" s="2335"/>
      <c r="AB482" s="2335"/>
      <c r="AC482" s="2335"/>
    </row>
    <row r="483" spans="1:33" ht="16.5" customHeight="1">
      <c r="A483" s="33"/>
      <c r="C483" s="1351"/>
      <c r="D483" s="2574"/>
      <c r="E483" s="2575"/>
      <c r="F483" s="2575"/>
      <c r="G483" s="2576"/>
      <c r="H483" s="2580"/>
      <c r="I483" s="2581"/>
      <c r="J483" s="2581"/>
      <c r="K483" s="2582"/>
      <c r="L483" s="1489"/>
      <c r="M483" s="1490"/>
      <c r="N483" s="1490"/>
      <c r="O483" s="1490"/>
      <c r="P483" s="1490"/>
      <c r="Q483" s="1490"/>
      <c r="R483" s="1491"/>
      <c r="S483" s="1489"/>
      <c r="T483" s="1490"/>
      <c r="U483" s="1490"/>
      <c r="V483" s="1490"/>
      <c r="W483" s="2335" t="s">
        <v>525</v>
      </c>
      <c r="X483" s="2335"/>
      <c r="Y483" s="2335"/>
      <c r="Z483" s="2335" t="s">
        <v>525</v>
      </c>
      <c r="AA483" s="2335"/>
      <c r="AB483" s="2335"/>
      <c r="AC483" s="2335"/>
    </row>
    <row r="484" spans="1:33" ht="16.5" customHeight="1">
      <c r="A484" s="33"/>
      <c r="C484" s="1351"/>
      <c r="D484" s="2574"/>
      <c r="E484" s="2575"/>
      <c r="F484" s="2575"/>
      <c r="G484" s="2576"/>
      <c r="H484" s="2583"/>
      <c r="I484" s="2584"/>
      <c r="J484" s="2584"/>
      <c r="K484" s="2585"/>
      <c r="L484" s="1489"/>
      <c r="M484" s="1490"/>
      <c r="N484" s="1490"/>
      <c r="O484" s="1490"/>
      <c r="P484" s="1490"/>
      <c r="Q484" s="1490"/>
      <c r="R484" s="1491"/>
      <c r="S484" s="1489"/>
      <c r="T484" s="1490"/>
      <c r="U484" s="1490"/>
      <c r="V484" s="1490"/>
      <c r="W484" s="2335" t="s">
        <v>525</v>
      </c>
      <c r="X484" s="2335"/>
      <c r="Y484" s="2335"/>
      <c r="Z484" s="2335" t="s">
        <v>525</v>
      </c>
      <c r="AA484" s="2335"/>
      <c r="AB484" s="2335"/>
      <c r="AC484" s="2335"/>
    </row>
    <row r="485" spans="1:33" ht="16.5" customHeight="1">
      <c r="A485" s="33"/>
      <c r="C485" s="1351"/>
      <c r="D485" s="2574"/>
      <c r="E485" s="2575"/>
      <c r="F485" s="2575"/>
      <c r="G485" s="2576"/>
      <c r="H485" s="2580"/>
      <c r="I485" s="2581"/>
      <c r="J485" s="2581"/>
      <c r="K485" s="2582"/>
      <c r="L485" s="1489"/>
      <c r="M485" s="1490"/>
      <c r="N485" s="1490"/>
      <c r="O485" s="1490"/>
      <c r="P485" s="1490"/>
      <c r="Q485" s="1490"/>
      <c r="R485" s="1491"/>
      <c r="S485" s="1489"/>
      <c r="T485" s="1490"/>
      <c r="U485" s="1490"/>
      <c r="V485" s="1490"/>
      <c r="W485" s="2335" t="s">
        <v>525</v>
      </c>
      <c r="X485" s="2335"/>
      <c r="Y485" s="2335"/>
      <c r="Z485" s="2335" t="s">
        <v>525</v>
      </c>
      <c r="AA485" s="2335"/>
      <c r="AB485" s="2335"/>
      <c r="AC485" s="2335"/>
    </row>
    <row r="486" spans="1:33" ht="16.5" customHeight="1">
      <c r="A486" s="33"/>
      <c r="C486" s="1351"/>
      <c r="D486" s="2574"/>
      <c r="E486" s="2575"/>
      <c r="F486" s="2575"/>
      <c r="G486" s="2576"/>
      <c r="H486" s="2583"/>
      <c r="I486" s="2584"/>
      <c r="J486" s="2584"/>
      <c r="K486" s="2585"/>
      <c r="L486" s="1489"/>
      <c r="M486" s="1490"/>
      <c r="N486" s="1490"/>
      <c r="O486" s="1490"/>
      <c r="P486" s="1490"/>
      <c r="Q486" s="1490"/>
      <c r="R486" s="1491"/>
      <c r="S486" s="1489"/>
      <c r="T486" s="1490"/>
      <c r="U486" s="1490"/>
      <c r="V486" s="1490"/>
      <c r="W486" s="2335" t="s">
        <v>525</v>
      </c>
      <c r="X486" s="2335"/>
      <c r="Y486" s="2335"/>
      <c r="Z486" s="2335" t="s">
        <v>525</v>
      </c>
      <c r="AA486" s="2335"/>
      <c r="AB486" s="2335"/>
      <c r="AC486" s="2335"/>
    </row>
    <row r="487" spans="1:33" ht="16.5" customHeight="1">
      <c r="C487" s="1351"/>
      <c r="D487" s="2574"/>
      <c r="E487" s="2575"/>
      <c r="F487" s="2575"/>
      <c r="G487" s="2576"/>
      <c r="H487" s="2580"/>
      <c r="I487" s="2581"/>
      <c r="J487" s="2581"/>
      <c r="K487" s="2582"/>
      <c r="L487" s="1489"/>
      <c r="M487" s="1490"/>
      <c r="N487" s="1490"/>
      <c r="O487" s="1490"/>
      <c r="P487" s="1490"/>
      <c r="Q487" s="1490"/>
      <c r="R487" s="1491"/>
      <c r="S487" s="1489"/>
      <c r="T487" s="1490"/>
      <c r="U487" s="1490"/>
      <c r="V487" s="1490"/>
      <c r="W487" s="2335" t="s">
        <v>525</v>
      </c>
      <c r="X487" s="2335"/>
      <c r="Y487" s="2335"/>
      <c r="Z487" s="2335" t="s">
        <v>525</v>
      </c>
      <c r="AA487" s="2335"/>
      <c r="AB487" s="2335"/>
      <c r="AC487" s="2335"/>
    </row>
    <row r="488" spans="1:33" ht="16.5" customHeight="1">
      <c r="C488" s="1348"/>
      <c r="D488" s="2577"/>
      <c r="E488" s="2578"/>
      <c r="F488" s="2578"/>
      <c r="G488" s="2579"/>
      <c r="H488" s="2583"/>
      <c r="I488" s="2584"/>
      <c r="J488" s="2584"/>
      <c r="K488" s="2585"/>
      <c r="L488" s="1489"/>
      <c r="M488" s="1490"/>
      <c r="N488" s="1490"/>
      <c r="O488" s="1490"/>
      <c r="P488" s="1490"/>
      <c r="Q488" s="1490"/>
      <c r="R488" s="1491"/>
      <c r="S488" s="1489"/>
      <c r="T488" s="1490"/>
      <c r="U488" s="1490"/>
      <c r="V488" s="1490"/>
      <c r="W488" s="2335" t="s">
        <v>525</v>
      </c>
      <c r="X488" s="2335"/>
      <c r="Y488" s="2335"/>
      <c r="Z488" s="2335" t="s">
        <v>525</v>
      </c>
      <c r="AA488" s="2335"/>
      <c r="AB488" s="2335"/>
      <c r="AC488" s="2335"/>
    </row>
    <row r="489" spans="1:33" ht="16.5" customHeight="1">
      <c r="C489" s="1351">
        <v>2</v>
      </c>
      <c r="D489" s="2571" t="s">
        <v>1766</v>
      </c>
      <c r="E489" s="2572"/>
      <c r="F489" s="2572"/>
      <c r="G489" s="2573"/>
      <c r="H489" s="2580"/>
      <c r="I489" s="2581"/>
      <c r="J489" s="2581"/>
      <c r="K489" s="2582"/>
      <c r="L489" s="1489"/>
      <c r="M489" s="1490"/>
      <c r="N489" s="1490"/>
      <c r="O489" s="1490"/>
      <c r="P489" s="1490"/>
      <c r="Q489" s="1490"/>
      <c r="R489" s="1491"/>
      <c r="S489" s="1489"/>
      <c r="T489" s="1490"/>
      <c r="U489" s="1490"/>
      <c r="V489" s="1490"/>
      <c r="W489" s="2335" t="s">
        <v>525</v>
      </c>
      <c r="X489" s="2335"/>
      <c r="Y489" s="2335"/>
      <c r="Z489" s="2335" t="s">
        <v>525</v>
      </c>
      <c r="AA489" s="2335"/>
      <c r="AB489" s="2335"/>
      <c r="AC489" s="2335"/>
    </row>
    <row r="490" spans="1:33" ht="16.5" customHeight="1">
      <c r="C490" s="1351"/>
      <c r="D490" s="2574"/>
      <c r="E490" s="2575"/>
      <c r="F490" s="2575"/>
      <c r="G490" s="2576"/>
      <c r="H490" s="2583"/>
      <c r="I490" s="2584"/>
      <c r="J490" s="2584"/>
      <c r="K490" s="2585"/>
      <c r="L490" s="1489"/>
      <c r="M490" s="1490"/>
      <c r="N490" s="1490"/>
      <c r="O490" s="1490"/>
      <c r="P490" s="1490"/>
      <c r="Q490" s="1490"/>
      <c r="R490" s="1491"/>
      <c r="S490" s="1489"/>
      <c r="T490" s="1490"/>
      <c r="U490" s="1490"/>
      <c r="V490" s="1490"/>
      <c r="W490" s="2335" t="s">
        <v>525</v>
      </c>
      <c r="X490" s="2335"/>
      <c r="Y490" s="2335"/>
      <c r="Z490" s="2335" t="s">
        <v>525</v>
      </c>
      <c r="AA490" s="2335"/>
      <c r="AB490" s="2335"/>
      <c r="AC490" s="2335"/>
    </row>
    <row r="491" spans="1:33" ht="16.5" customHeight="1">
      <c r="C491" s="1351"/>
      <c r="D491" s="2574"/>
      <c r="E491" s="2575"/>
      <c r="F491" s="2575"/>
      <c r="G491" s="2576"/>
      <c r="H491" s="2580"/>
      <c r="I491" s="2581"/>
      <c r="J491" s="2581"/>
      <c r="K491" s="2582"/>
      <c r="L491" s="1489"/>
      <c r="M491" s="1490"/>
      <c r="N491" s="1490"/>
      <c r="O491" s="1490"/>
      <c r="P491" s="1490"/>
      <c r="Q491" s="1490"/>
      <c r="R491" s="1491"/>
      <c r="S491" s="1489"/>
      <c r="T491" s="1490"/>
      <c r="U491" s="1490"/>
      <c r="V491" s="1490"/>
      <c r="W491" s="2335" t="s">
        <v>525</v>
      </c>
      <c r="X491" s="2335"/>
      <c r="Y491" s="2335"/>
      <c r="Z491" s="2335" t="s">
        <v>525</v>
      </c>
      <c r="AA491" s="2335"/>
      <c r="AB491" s="2335"/>
      <c r="AC491" s="2335"/>
    </row>
    <row r="492" spans="1:33" ht="16.5" customHeight="1">
      <c r="A492" s="33" t="s">
        <v>536</v>
      </c>
      <c r="C492" s="1348"/>
      <c r="D492" s="2577"/>
      <c r="E492" s="2578"/>
      <c r="F492" s="2578"/>
      <c r="G492" s="2579"/>
      <c r="H492" s="2583"/>
      <c r="I492" s="2584"/>
      <c r="J492" s="2584"/>
      <c r="K492" s="2585"/>
      <c r="L492" s="1489"/>
      <c r="M492" s="1490"/>
      <c r="N492" s="1490"/>
      <c r="O492" s="1490"/>
      <c r="P492" s="1490"/>
      <c r="Q492" s="1490"/>
      <c r="R492" s="1491"/>
      <c r="S492" s="1489"/>
      <c r="T492" s="1490"/>
      <c r="U492" s="1490"/>
      <c r="V492" s="1490"/>
      <c r="W492" s="2335" t="s">
        <v>525</v>
      </c>
      <c r="X492" s="2335"/>
      <c r="Y492" s="2335"/>
      <c r="Z492" s="2335" t="s">
        <v>525</v>
      </c>
      <c r="AA492" s="2335"/>
      <c r="AB492" s="2335"/>
      <c r="AC492" s="2335"/>
    </row>
    <row r="493" spans="1:33" ht="16.5" customHeight="1">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c r="AA493" s="29"/>
      <c r="AB493" s="29"/>
      <c r="AC493" s="29"/>
    </row>
    <row r="494" spans="1:33" ht="20.45" customHeight="1">
      <c r="A494" s="33" t="s">
        <v>1767</v>
      </c>
      <c r="C494" s="2462" t="s">
        <v>160</v>
      </c>
      <c r="D494" s="2462" t="s">
        <v>1758</v>
      </c>
      <c r="E494" s="2463"/>
      <c r="F494" s="2463"/>
      <c r="G494" s="2463"/>
      <c r="H494" s="2463"/>
      <c r="I494" s="2463"/>
      <c r="J494" s="2463"/>
      <c r="K494" s="2463"/>
      <c r="L494" s="2463"/>
      <c r="M494" s="2463"/>
      <c r="N494" s="2463"/>
      <c r="O494" s="2463"/>
      <c r="P494" s="2463"/>
      <c r="Q494" s="2464"/>
      <c r="R494" s="2462" t="s">
        <v>1760</v>
      </c>
      <c r="S494" s="2463"/>
      <c r="T494" s="2463"/>
      <c r="U494" s="2463"/>
      <c r="V494" s="2464"/>
      <c r="W494" s="2331" t="s">
        <v>1619</v>
      </c>
      <c r="X494" s="2331"/>
      <c r="Y494" s="2331"/>
      <c r="Z494" s="2331"/>
      <c r="AA494" s="2331"/>
      <c r="AB494" s="2331"/>
      <c r="AC494" s="2331"/>
      <c r="AE494" s="18" t="s">
        <v>1768</v>
      </c>
      <c r="AF494" s="18" t="s">
        <v>1594</v>
      </c>
      <c r="AG494" s="18" t="s">
        <v>1769</v>
      </c>
    </row>
    <row r="495" spans="1:33" ht="20.45" customHeight="1">
      <c r="A495" s="33"/>
      <c r="C495" s="2465"/>
      <c r="D495" s="2465"/>
      <c r="E495" s="2466"/>
      <c r="F495" s="2466"/>
      <c r="G495" s="2466"/>
      <c r="H495" s="2466"/>
      <c r="I495" s="2466"/>
      <c r="J495" s="2466"/>
      <c r="K495" s="2466"/>
      <c r="L495" s="2466"/>
      <c r="M495" s="2466"/>
      <c r="N495" s="2466"/>
      <c r="O495" s="2466"/>
      <c r="P495" s="2466"/>
      <c r="Q495" s="2467"/>
      <c r="R495" s="2328" t="s">
        <v>1764</v>
      </c>
      <c r="S495" s="2329"/>
      <c r="T495" s="2329"/>
      <c r="U495" s="2329"/>
      <c r="V495" s="2330"/>
      <c r="W495" s="2305" t="s">
        <v>537</v>
      </c>
      <c r="X495" s="2305"/>
      <c r="Y495" s="2305"/>
      <c r="Z495" s="2305" t="s">
        <v>1372</v>
      </c>
      <c r="AA495" s="2305"/>
      <c r="AB495" s="2305"/>
      <c r="AC495" s="2305"/>
    </row>
    <row r="496" spans="1:33" ht="16.5" customHeight="1">
      <c r="A496" s="33"/>
      <c r="C496" s="1343">
        <v>1</v>
      </c>
      <c r="D496" s="2487" t="s">
        <v>1770</v>
      </c>
      <c r="E496" s="2488"/>
      <c r="F496" s="2488"/>
      <c r="G496" s="2488"/>
      <c r="H496" s="2488"/>
      <c r="I496" s="2488"/>
      <c r="J496" s="2488"/>
      <c r="K496" s="2488"/>
      <c r="L496" s="2488"/>
      <c r="M496" s="2488"/>
      <c r="N496" s="2488"/>
      <c r="O496" s="2488"/>
      <c r="P496" s="2488"/>
      <c r="Q496" s="2489"/>
      <c r="R496" s="2481"/>
      <c r="S496" s="2482"/>
      <c r="T496" s="2482"/>
      <c r="U496" s="2482"/>
      <c r="V496" s="2483"/>
      <c r="W496" s="2335" t="s">
        <v>525</v>
      </c>
      <c r="X496" s="2335"/>
      <c r="Y496" s="2335"/>
      <c r="Z496" s="2335" t="s">
        <v>525</v>
      </c>
      <c r="AA496" s="2335"/>
      <c r="AB496" s="2335"/>
      <c r="AC496" s="2335"/>
    </row>
    <row r="497" spans="1:33" ht="16.5" customHeight="1">
      <c r="A497" s="33"/>
      <c r="C497" s="1343">
        <v>2</v>
      </c>
      <c r="D497" s="2487" t="s">
        <v>1771</v>
      </c>
      <c r="E497" s="2488"/>
      <c r="F497" s="2488"/>
      <c r="G497" s="2488"/>
      <c r="H497" s="2488"/>
      <c r="I497" s="2488"/>
      <c r="J497" s="2488"/>
      <c r="K497" s="2488"/>
      <c r="L497" s="2488"/>
      <c r="M497" s="2488"/>
      <c r="N497" s="2488"/>
      <c r="O497" s="2488"/>
      <c r="P497" s="2488"/>
      <c r="Q497" s="2489"/>
      <c r="R497" s="2481"/>
      <c r="S497" s="2482"/>
      <c r="T497" s="2482"/>
      <c r="U497" s="2482"/>
      <c r="V497" s="2483"/>
      <c r="W497" s="2335" t="s">
        <v>525</v>
      </c>
      <c r="X497" s="2335"/>
      <c r="Y497" s="2335"/>
      <c r="Z497" s="2335" t="s">
        <v>525</v>
      </c>
      <c r="AA497" s="2335"/>
      <c r="AB497" s="2335"/>
      <c r="AC497" s="2335"/>
    </row>
    <row r="498" spans="1:33" ht="35.450000000000003" customHeight="1">
      <c r="A498" s="33"/>
      <c r="C498" s="1343">
        <v>3</v>
      </c>
      <c r="D498" s="2384" t="s">
        <v>1772</v>
      </c>
      <c r="E498" s="2488"/>
      <c r="F498" s="2488"/>
      <c r="G498" s="2488"/>
      <c r="H498" s="2488"/>
      <c r="I498" s="2488"/>
      <c r="J498" s="2488"/>
      <c r="K498" s="2488"/>
      <c r="L498" s="2488"/>
      <c r="M498" s="2488"/>
      <c r="N498" s="2488"/>
      <c r="O498" s="2488"/>
      <c r="P498" s="2488"/>
      <c r="Q498" s="2489"/>
      <c r="R498" s="2481"/>
      <c r="S498" s="2482"/>
      <c r="T498" s="2482"/>
      <c r="U498" s="2482"/>
      <c r="V498" s="2483"/>
      <c r="W498" s="2335" t="s">
        <v>525</v>
      </c>
      <c r="X498" s="2335"/>
      <c r="Y498" s="2335"/>
      <c r="Z498" s="2335" t="s">
        <v>525</v>
      </c>
      <c r="AA498" s="2335"/>
      <c r="AB498" s="2335"/>
      <c r="AC498" s="2335"/>
    </row>
    <row r="499" spans="1:33" ht="16.5" customHeight="1">
      <c r="A499" s="33"/>
      <c r="C499" s="1343">
        <v>4</v>
      </c>
      <c r="D499" s="2487" t="s">
        <v>1773</v>
      </c>
      <c r="E499" s="2488"/>
      <c r="F499" s="2488"/>
      <c r="G499" s="2488"/>
      <c r="H499" s="2488"/>
      <c r="I499" s="2488"/>
      <c r="J499" s="2488"/>
      <c r="K499" s="2488"/>
      <c r="L499" s="2488"/>
      <c r="M499" s="2488"/>
      <c r="N499" s="2488"/>
      <c r="O499" s="2488"/>
      <c r="P499" s="2488"/>
      <c r="Q499" s="2489"/>
      <c r="R499" s="2481"/>
      <c r="S499" s="2482"/>
      <c r="T499" s="2482"/>
      <c r="U499" s="2482"/>
      <c r="V499" s="2483"/>
      <c r="W499" s="2335" t="s">
        <v>525</v>
      </c>
      <c r="X499" s="2335"/>
      <c r="Y499" s="2335"/>
      <c r="Z499" s="2335" t="s">
        <v>525</v>
      </c>
      <c r="AA499" s="2335"/>
      <c r="AB499" s="2335"/>
      <c r="AC499" s="2335"/>
    </row>
    <row r="500" spans="1:33" ht="16.5" customHeight="1">
      <c r="A500" s="33" t="s">
        <v>536</v>
      </c>
      <c r="C500" s="1343">
        <v>5</v>
      </c>
      <c r="D500" s="2487" t="s">
        <v>1774</v>
      </c>
      <c r="E500" s="2488"/>
      <c r="F500" s="2488"/>
      <c r="G500" s="2488"/>
      <c r="H500" s="2488"/>
      <c r="I500" s="2488"/>
      <c r="J500" s="2488"/>
      <c r="K500" s="2488"/>
      <c r="L500" s="2488"/>
      <c r="M500" s="2488"/>
      <c r="N500" s="2488"/>
      <c r="O500" s="2488"/>
      <c r="P500" s="2488"/>
      <c r="Q500" s="2489"/>
      <c r="R500" s="2481"/>
      <c r="S500" s="2482"/>
      <c r="T500" s="2482"/>
      <c r="U500" s="2482"/>
      <c r="V500" s="2483"/>
      <c r="W500" s="2335" t="s">
        <v>525</v>
      </c>
      <c r="X500" s="2335"/>
      <c r="Y500" s="2335"/>
      <c r="Z500" s="2335" t="s">
        <v>525</v>
      </c>
      <c r="AA500" s="2335"/>
      <c r="AB500" s="2335"/>
      <c r="AC500" s="2335"/>
    </row>
    <row r="501" spans="1:33" ht="16.5" customHeight="1">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c r="AA501" s="29"/>
      <c r="AB501" s="29"/>
      <c r="AC501" s="29"/>
    </row>
    <row r="502" spans="1:33" ht="16.5" customHeight="1">
      <c r="A502" s="33" t="s">
        <v>1775</v>
      </c>
      <c r="C502" s="2462" t="s">
        <v>160</v>
      </c>
      <c r="D502" s="2462" t="s">
        <v>1758</v>
      </c>
      <c r="E502" s="2463"/>
      <c r="F502" s="2463"/>
      <c r="G502" s="2463"/>
      <c r="H502" s="2463"/>
      <c r="I502" s="2463"/>
      <c r="J502" s="2463"/>
      <c r="K502" s="2463"/>
      <c r="L502" s="2463"/>
      <c r="M502" s="2463"/>
      <c r="N502" s="2463"/>
      <c r="O502" s="2463"/>
      <c r="P502" s="2463"/>
      <c r="Q502" s="2464"/>
      <c r="R502" s="2462" t="s">
        <v>1760</v>
      </c>
      <c r="S502" s="2463"/>
      <c r="T502" s="2463"/>
      <c r="U502" s="2463"/>
      <c r="V502" s="2464"/>
      <c r="W502" s="2331" t="s">
        <v>1619</v>
      </c>
      <c r="X502" s="2331"/>
      <c r="Y502" s="2331"/>
      <c r="Z502" s="2331"/>
      <c r="AA502" s="2331"/>
      <c r="AB502" s="2331"/>
      <c r="AC502" s="2331"/>
      <c r="AE502" s="18" t="s">
        <v>1776</v>
      </c>
      <c r="AF502" s="18" t="s">
        <v>1777</v>
      </c>
      <c r="AG502" s="18" t="s">
        <v>1769</v>
      </c>
    </row>
    <row r="503" spans="1:33" ht="16.5" customHeight="1">
      <c r="A503" s="33"/>
      <c r="C503" s="2465"/>
      <c r="D503" s="2465"/>
      <c r="E503" s="2466"/>
      <c r="F503" s="2466"/>
      <c r="G503" s="2466"/>
      <c r="H503" s="2466"/>
      <c r="I503" s="2466"/>
      <c r="J503" s="2466"/>
      <c r="K503" s="2466"/>
      <c r="L503" s="2466"/>
      <c r="M503" s="2466"/>
      <c r="N503" s="2466"/>
      <c r="O503" s="2466"/>
      <c r="P503" s="2466"/>
      <c r="Q503" s="2467"/>
      <c r="R503" s="2328" t="s">
        <v>1764</v>
      </c>
      <c r="S503" s="2329"/>
      <c r="T503" s="2329"/>
      <c r="U503" s="2329"/>
      <c r="V503" s="2330"/>
      <c r="W503" s="2305" t="s">
        <v>537</v>
      </c>
      <c r="X503" s="2305"/>
      <c r="Y503" s="2305"/>
      <c r="Z503" s="2305" t="s">
        <v>1372</v>
      </c>
      <c r="AA503" s="2305"/>
      <c r="AB503" s="2305"/>
      <c r="AC503" s="2305"/>
    </row>
    <row r="504" spans="1:33" ht="16.5" customHeight="1">
      <c r="A504" s="33"/>
      <c r="C504" s="1343">
        <v>1</v>
      </c>
      <c r="D504" s="1344" t="s">
        <v>1778</v>
      </c>
      <c r="E504" s="1345"/>
      <c r="F504" s="1345"/>
      <c r="G504" s="1345"/>
      <c r="H504" s="1345"/>
      <c r="I504" s="1345"/>
      <c r="J504" s="1345"/>
      <c r="K504" s="1345"/>
      <c r="L504" s="1345"/>
      <c r="M504" s="1345"/>
      <c r="N504" s="1345"/>
      <c r="O504" s="1345"/>
      <c r="P504" s="1345"/>
      <c r="Q504" s="1346"/>
      <c r="R504" s="2481"/>
      <c r="S504" s="2482"/>
      <c r="T504" s="2482"/>
      <c r="U504" s="2482"/>
      <c r="V504" s="2483"/>
      <c r="W504" s="2335" t="s">
        <v>525</v>
      </c>
      <c r="X504" s="2335"/>
      <c r="Y504" s="2335"/>
      <c r="Z504" s="2335" t="s">
        <v>525</v>
      </c>
      <c r="AA504" s="2335"/>
      <c r="AB504" s="2335"/>
      <c r="AC504" s="2335"/>
    </row>
    <row r="505" spans="1:33" ht="16.5" customHeight="1">
      <c r="A505" s="33"/>
      <c r="C505" s="1343">
        <v>2</v>
      </c>
      <c r="D505" s="2487" t="s">
        <v>1779</v>
      </c>
      <c r="E505" s="2488"/>
      <c r="F505" s="2488"/>
      <c r="G505" s="2488"/>
      <c r="H505" s="2488"/>
      <c r="I505" s="2488"/>
      <c r="J505" s="2488"/>
      <c r="K505" s="2488"/>
      <c r="L505" s="2488"/>
      <c r="M505" s="2488"/>
      <c r="N505" s="2488"/>
      <c r="O505" s="2488"/>
      <c r="P505" s="2488"/>
      <c r="Q505" s="2489"/>
      <c r="R505" s="2481"/>
      <c r="S505" s="2482"/>
      <c r="T505" s="2482"/>
      <c r="U505" s="2482"/>
      <c r="V505" s="2483"/>
      <c r="W505" s="2335" t="s">
        <v>525</v>
      </c>
      <c r="X505" s="2335"/>
      <c r="Y505" s="2335"/>
      <c r="Z505" s="2335" t="s">
        <v>525</v>
      </c>
      <c r="AA505" s="2335"/>
      <c r="AB505" s="2335"/>
      <c r="AC505" s="2335"/>
    </row>
    <row r="506" spans="1:33" ht="20.45" customHeight="1">
      <c r="A506" s="33" t="s">
        <v>536</v>
      </c>
      <c r="C506" s="1343">
        <v>3</v>
      </c>
      <c r="D506" s="2333" t="s">
        <v>1780</v>
      </c>
      <c r="E506" s="2333"/>
      <c r="F506" s="2333"/>
      <c r="G506" s="2333"/>
      <c r="H506" s="2333"/>
      <c r="I506" s="2333"/>
      <c r="J506" s="2333"/>
      <c r="K506" s="2333"/>
      <c r="L506" s="2333"/>
      <c r="M506" s="2333"/>
      <c r="N506" s="2333"/>
      <c r="O506" s="2333"/>
      <c r="P506" s="2333"/>
      <c r="Q506" s="2333"/>
      <c r="R506" s="2481"/>
      <c r="S506" s="2482"/>
      <c r="T506" s="2482"/>
      <c r="U506" s="2482"/>
      <c r="V506" s="2483"/>
      <c r="W506" s="2335" t="s">
        <v>525</v>
      </c>
      <c r="X506" s="2335"/>
      <c r="Y506" s="2335"/>
      <c r="Z506" s="2335" t="s">
        <v>525</v>
      </c>
      <c r="AA506" s="2335"/>
      <c r="AB506" s="2335"/>
      <c r="AC506" s="2335"/>
    </row>
    <row r="507" spans="1:33" ht="16.5" customHeight="1">
      <c r="A507" s="33"/>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c r="AA507" s="29"/>
      <c r="AB507" s="29"/>
      <c r="AC507" s="29"/>
    </row>
    <row r="508" spans="1:33" ht="33" customHeight="1">
      <c r="A508" s="33" t="s">
        <v>1781</v>
      </c>
      <c r="C508" s="2462" t="s">
        <v>160</v>
      </c>
      <c r="D508" s="2462" t="s">
        <v>1782</v>
      </c>
      <c r="E508" s="2464"/>
      <c r="F508" s="2463" t="s">
        <v>1758</v>
      </c>
      <c r="G508" s="2463"/>
      <c r="H508" s="2463"/>
      <c r="I508" s="2463"/>
      <c r="J508" s="2463"/>
      <c r="K508" s="2463"/>
      <c r="L508" s="2463"/>
      <c r="M508" s="2463"/>
      <c r="N508" s="2463"/>
      <c r="O508" s="2464"/>
      <c r="P508" s="2322" t="s">
        <v>1760</v>
      </c>
      <c r="Q508" s="2323"/>
      <c r="R508" s="2323"/>
      <c r="S508" s="2324"/>
      <c r="T508" s="2331" t="s">
        <v>1783</v>
      </c>
      <c r="U508" s="2331"/>
      <c r="V508" s="2331"/>
      <c r="W508" s="2331"/>
      <c r="X508" s="2331"/>
      <c r="Y508" s="2331" t="s">
        <v>1784</v>
      </c>
      <c r="Z508" s="2331"/>
      <c r="AA508" s="2331"/>
      <c r="AB508" s="2331"/>
      <c r="AC508" s="2331"/>
      <c r="AE508" s="18" t="s">
        <v>1785</v>
      </c>
      <c r="AF508" s="18" t="s">
        <v>1594</v>
      </c>
      <c r="AG508" s="18" t="s">
        <v>1769</v>
      </c>
    </row>
    <row r="509" spans="1:33" ht="33" customHeight="1">
      <c r="A509" s="33"/>
      <c r="C509" s="2465"/>
      <c r="D509" s="2465"/>
      <c r="E509" s="2467"/>
      <c r="F509" s="2466"/>
      <c r="G509" s="2466"/>
      <c r="H509" s="2466"/>
      <c r="I509" s="2466"/>
      <c r="J509" s="2466"/>
      <c r="K509" s="2466"/>
      <c r="L509" s="2466"/>
      <c r="M509" s="2466"/>
      <c r="N509" s="2466"/>
      <c r="O509" s="2467"/>
      <c r="P509" s="2328" t="s">
        <v>1764</v>
      </c>
      <c r="Q509" s="2329"/>
      <c r="R509" s="2329"/>
      <c r="S509" s="2330"/>
      <c r="T509" s="2305" t="s">
        <v>537</v>
      </c>
      <c r="U509" s="2305"/>
      <c r="V509" s="2305" t="s">
        <v>1372</v>
      </c>
      <c r="W509" s="2305"/>
      <c r="X509" s="2305"/>
      <c r="Y509" s="2305" t="s">
        <v>537</v>
      </c>
      <c r="Z509" s="2305"/>
      <c r="AA509" s="2305" t="s">
        <v>1372</v>
      </c>
      <c r="AB509" s="2305"/>
      <c r="AC509" s="2305"/>
    </row>
    <row r="510" spans="1:33" ht="36.6" customHeight="1">
      <c r="A510" s="33"/>
      <c r="C510" s="1343">
        <v>1</v>
      </c>
      <c r="D510" s="2541" t="s">
        <v>1769</v>
      </c>
      <c r="E510" s="2541"/>
      <c r="F510" s="2336" t="s">
        <v>1786</v>
      </c>
      <c r="G510" s="2336"/>
      <c r="H510" s="2336"/>
      <c r="I510" s="2336"/>
      <c r="J510" s="2336"/>
      <c r="K510" s="2336"/>
      <c r="L510" s="2336"/>
      <c r="M510" s="2336"/>
      <c r="N510" s="2336"/>
      <c r="O510" s="2336"/>
      <c r="P510" s="2337"/>
      <c r="Q510" s="2337"/>
      <c r="R510" s="2337"/>
      <c r="S510" s="2337"/>
      <c r="T510" s="2335" t="s">
        <v>525</v>
      </c>
      <c r="U510" s="2335"/>
      <c r="V510" s="2475" t="s">
        <v>525</v>
      </c>
      <c r="W510" s="2476"/>
      <c r="X510" s="2477"/>
      <c r="Y510" s="2475" t="s">
        <v>525</v>
      </c>
      <c r="Z510" s="2477"/>
      <c r="AA510" s="2475" t="s">
        <v>525</v>
      </c>
      <c r="AB510" s="2476"/>
      <c r="AC510" s="2477"/>
    </row>
    <row r="511" spans="1:33" ht="36.6" customHeight="1">
      <c r="A511" s="33"/>
      <c r="C511" s="1343">
        <v>2</v>
      </c>
      <c r="D511" s="2541"/>
      <c r="E511" s="2541"/>
      <c r="F511" s="2384" t="s">
        <v>1787</v>
      </c>
      <c r="G511" s="2385"/>
      <c r="H511" s="2385"/>
      <c r="I511" s="2385"/>
      <c r="J511" s="2385"/>
      <c r="K511" s="2385"/>
      <c r="L511" s="2385"/>
      <c r="M511" s="2385"/>
      <c r="N511" s="2385"/>
      <c r="O511" s="2386"/>
      <c r="P511" s="2481"/>
      <c r="Q511" s="2482"/>
      <c r="R511" s="2482"/>
      <c r="S511" s="2483"/>
      <c r="T511" s="2335" t="s">
        <v>525</v>
      </c>
      <c r="U511" s="2335"/>
      <c r="V511" s="2475" t="s">
        <v>525</v>
      </c>
      <c r="W511" s="2476"/>
      <c r="X511" s="2477"/>
      <c r="Y511" s="2475" t="s">
        <v>525</v>
      </c>
      <c r="Z511" s="2477"/>
      <c r="AA511" s="2475" t="s">
        <v>525</v>
      </c>
      <c r="AB511" s="2476"/>
      <c r="AC511" s="2477"/>
    </row>
    <row r="512" spans="1:33" ht="36.6" customHeight="1">
      <c r="C512" s="1343">
        <v>3</v>
      </c>
      <c r="D512" s="2541"/>
      <c r="E512" s="2541"/>
      <c r="F512" s="2384" t="s">
        <v>1788</v>
      </c>
      <c r="G512" s="2385"/>
      <c r="H512" s="2385"/>
      <c r="I512" s="2385"/>
      <c r="J512" s="2385"/>
      <c r="K512" s="2385"/>
      <c r="L512" s="2385"/>
      <c r="M512" s="2385"/>
      <c r="N512" s="2385"/>
      <c r="O512" s="2386"/>
      <c r="P512" s="2481"/>
      <c r="Q512" s="2482"/>
      <c r="R512" s="2482"/>
      <c r="S512" s="2483"/>
      <c r="T512" s="2335" t="s">
        <v>525</v>
      </c>
      <c r="U512" s="2335"/>
      <c r="V512" s="2475" t="s">
        <v>525</v>
      </c>
      <c r="W512" s="2476"/>
      <c r="X512" s="2477"/>
      <c r="Y512" s="2475" t="s">
        <v>525</v>
      </c>
      <c r="Z512" s="2477"/>
      <c r="AA512" s="2475" t="s">
        <v>525</v>
      </c>
      <c r="AB512" s="2476"/>
      <c r="AC512" s="2477"/>
    </row>
    <row r="513" spans="1:33" ht="36.6" customHeight="1">
      <c r="C513" s="1343">
        <v>4</v>
      </c>
      <c r="D513" s="2541"/>
      <c r="E513" s="2541"/>
      <c r="F513" s="2384" t="s">
        <v>1789</v>
      </c>
      <c r="G513" s="2385"/>
      <c r="H513" s="2385"/>
      <c r="I513" s="2385"/>
      <c r="J513" s="2385"/>
      <c r="K513" s="2385"/>
      <c r="L513" s="2385"/>
      <c r="M513" s="2385"/>
      <c r="N513" s="2385"/>
      <c r="O513" s="2386"/>
      <c r="P513" s="2481"/>
      <c r="Q513" s="2482"/>
      <c r="R513" s="2482"/>
      <c r="S513" s="2483"/>
      <c r="T513" s="2335" t="s">
        <v>525</v>
      </c>
      <c r="U513" s="2335"/>
      <c r="V513" s="2475" t="s">
        <v>525</v>
      </c>
      <c r="W513" s="2476"/>
      <c r="X513" s="2477"/>
      <c r="Y513" s="2475" t="s">
        <v>525</v>
      </c>
      <c r="Z513" s="2477"/>
      <c r="AA513" s="2475" t="s">
        <v>525</v>
      </c>
      <c r="AB513" s="2476"/>
      <c r="AC513" s="2477"/>
    </row>
    <row r="514" spans="1:33" ht="36.6" customHeight="1">
      <c r="C514" s="1343">
        <v>5</v>
      </c>
      <c r="D514" s="2541"/>
      <c r="E514" s="2541"/>
      <c r="F514" s="2384" t="s">
        <v>1790</v>
      </c>
      <c r="G514" s="2385"/>
      <c r="H514" s="2385"/>
      <c r="I514" s="2385"/>
      <c r="J514" s="2385"/>
      <c r="K514" s="2385"/>
      <c r="L514" s="2385"/>
      <c r="M514" s="2385"/>
      <c r="N514" s="2385"/>
      <c r="O514" s="2386"/>
      <c r="P514" s="2481"/>
      <c r="Q514" s="2482"/>
      <c r="R514" s="2482"/>
      <c r="S514" s="2483"/>
      <c r="T514" s="2335" t="s">
        <v>525</v>
      </c>
      <c r="U514" s="2335"/>
      <c r="V514" s="2475" t="s">
        <v>525</v>
      </c>
      <c r="W514" s="2476"/>
      <c r="X514" s="2477"/>
      <c r="Y514" s="2475" t="s">
        <v>525</v>
      </c>
      <c r="Z514" s="2477"/>
      <c r="AA514" s="2475" t="s">
        <v>525</v>
      </c>
      <c r="AB514" s="2476"/>
      <c r="AC514" s="2477"/>
    </row>
    <row r="515" spans="1:33" ht="36.6" customHeight="1">
      <c r="C515" s="1343">
        <v>6</v>
      </c>
      <c r="D515" s="2541"/>
      <c r="E515" s="2541"/>
      <c r="F515" s="2384" t="s">
        <v>1791</v>
      </c>
      <c r="G515" s="2385"/>
      <c r="H515" s="2385"/>
      <c r="I515" s="2385"/>
      <c r="J515" s="2385"/>
      <c r="K515" s="2385"/>
      <c r="L515" s="2385"/>
      <c r="M515" s="2385"/>
      <c r="N515" s="2385"/>
      <c r="O515" s="2386"/>
      <c r="P515" s="2481"/>
      <c r="Q515" s="2482"/>
      <c r="R515" s="2482"/>
      <c r="S515" s="2483"/>
      <c r="T515" s="2335" t="s">
        <v>525</v>
      </c>
      <c r="U515" s="2335"/>
      <c r="V515" s="2475" t="s">
        <v>525</v>
      </c>
      <c r="W515" s="2476"/>
      <c r="X515" s="2477"/>
      <c r="Y515" s="2475" t="s">
        <v>525</v>
      </c>
      <c r="Z515" s="2477"/>
      <c r="AA515" s="2475" t="s">
        <v>525</v>
      </c>
      <c r="AB515" s="2476"/>
      <c r="AC515" s="2477"/>
    </row>
    <row r="516" spans="1:33" ht="36.6" customHeight="1">
      <c r="C516" s="1343">
        <v>7</v>
      </c>
      <c r="D516" s="2541"/>
      <c r="E516" s="2541"/>
      <c r="F516" s="2384" t="s">
        <v>1792</v>
      </c>
      <c r="G516" s="2385"/>
      <c r="H516" s="2385"/>
      <c r="I516" s="2385"/>
      <c r="J516" s="2385"/>
      <c r="K516" s="2385"/>
      <c r="L516" s="2385"/>
      <c r="M516" s="2385"/>
      <c r="N516" s="2385"/>
      <c r="O516" s="2386"/>
      <c r="P516" s="2481"/>
      <c r="Q516" s="2482"/>
      <c r="R516" s="2482"/>
      <c r="S516" s="2483"/>
      <c r="T516" s="2335" t="s">
        <v>525</v>
      </c>
      <c r="U516" s="2335"/>
      <c r="V516" s="2475" t="s">
        <v>525</v>
      </c>
      <c r="W516" s="2476"/>
      <c r="X516" s="2477"/>
      <c r="Y516" s="2475" t="s">
        <v>525</v>
      </c>
      <c r="Z516" s="2477"/>
      <c r="AA516" s="2475" t="s">
        <v>525</v>
      </c>
      <c r="AB516" s="2476"/>
      <c r="AC516" s="2477"/>
    </row>
    <row r="517" spans="1:33" ht="36.6" customHeight="1">
      <c r="C517" s="1343">
        <v>8</v>
      </c>
      <c r="D517" s="2541"/>
      <c r="E517" s="2541"/>
      <c r="F517" s="2384" t="s">
        <v>1793</v>
      </c>
      <c r="G517" s="2385"/>
      <c r="H517" s="2385"/>
      <c r="I517" s="2385"/>
      <c r="J517" s="2385"/>
      <c r="K517" s="2385"/>
      <c r="L517" s="2385"/>
      <c r="M517" s="2385"/>
      <c r="N517" s="2385"/>
      <c r="O517" s="2386"/>
      <c r="P517" s="2481"/>
      <c r="Q517" s="2482"/>
      <c r="R517" s="2482"/>
      <c r="S517" s="2483"/>
      <c r="T517" s="2335" t="s">
        <v>525</v>
      </c>
      <c r="U517" s="2335"/>
      <c r="V517" s="2475" t="s">
        <v>525</v>
      </c>
      <c r="W517" s="2476"/>
      <c r="X517" s="2477"/>
      <c r="Y517" s="2475" t="s">
        <v>525</v>
      </c>
      <c r="Z517" s="2477"/>
      <c r="AA517" s="2475" t="s">
        <v>525</v>
      </c>
      <c r="AB517" s="2476"/>
      <c r="AC517" s="2477"/>
    </row>
    <row r="518" spans="1:33" ht="36.6" customHeight="1">
      <c r="C518" s="1343">
        <v>9</v>
      </c>
      <c r="D518" s="2541"/>
      <c r="E518" s="2541"/>
      <c r="F518" s="2384" t="s">
        <v>1794</v>
      </c>
      <c r="G518" s="2385"/>
      <c r="H518" s="2385"/>
      <c r="I518" s="2385"/>
      <c r="J518" s="2385"/>
      <c r="K518" s="2385"/>
      <c r="L518" s="2385"/>
      <c r="M518" s="2385"/>
      <c r="N518" s="2385"/>
      <c r="O518" s="2386"/>
      <c r="P518" s="2481"/>
      <c r="Q518" s="2482"/>
      <c r="R518" s="2482"/>
      <c r="S518" s="2483"/>
      <c r="T518" s="2335" t="s">
        <v>525</v>
      </c>
      <c r="U518" s="2335"/>
      <c r="V518" s="2475" t="s">
        <v>525</v>
      </c>
      <c r="W518" s="2476"/>
      <c r="X518" s="2477"/>
      <c r="Y518" s="2475" t="s">
        <v>525</v>
      </c>
      <c r="Z518" s="2477"/>
      <c r="AA518" s="2475" t="s">
        <v>525</v>
      </c>
      <c r="AB518" s="2476"/>
      <c r="AC518" s="2477"/>
    </row>
    <row r="519" spans="1:33" ht="36.6" customHeight="1">
      <c r="C519" s="1343">
        <v>10</v>
      </c>
      <c r="D519" s="2541"/>
      <c r="E519" s="2541"/>
      <c r="F519" s="2384" t="s">
        <v>1795</v>
      </c>
      <c r="G519" s="2385"/>
      <c r="H519" s="2385"/>
      <c r="I519" s="2385"/>
      <c r="J519" s="2385"/>
      <c r="K519" s="2385"/>
      <c r="L519" s="2385"/>
      <c r="M519" s="2385"/>
      <c r="N519" s="2385"/>
      <c r="O519" s="2386"/>
      <c r="P519" s="2481"/>
      <c r="Q519" s="2482"/>
      <c r="R519" s="2482"/>
      <c r="S519" s="2483"/>
      <c r="T519" s="2335" t="s">
        <v>525</v>
      </c>
      <c r="U519" s="2335"/>
      <c r="V519" s="2475" t="s">
        <v>525</v>
      </c>
      <c r="W519" s="2476"/>
      <c r="X519" s="2477"/>
      <c r="Y519" s="2475" t="s">
        <v>525</v>
      </c>
      <c r="Z519" s="2477"/>
      <c r="AA519" s="2475" t="s">
        <v>525</v>
      </c>
      <c r="AB519" s="2476"/>
      <c r="AC519" s="2477"/>
    </row>
    <row r="520" spans="1:33" ht="36.6" customHeight="1">
      <c r="C520" s="1343">
        <v>11</v>
      </c>
      <c r="D520" s="2541" t="s">
        <v>1796</v>
      </c>
      <c r="E520" s="2541"/>
      <c r="F520" s="2384" t="s">
        <v>1797</v>
      </c>
      <c r="G520" s="2385"/>
      <c r="H520" s="2385"/>
      <c r="I520" s="2385"/>
      <c r="J520" s="2385"/>
      <c r="K520" s="2385"/>
      <c r="L520" s="2385"/>
      <c r="M520" s="2385"/>
      <c r="N520" s="2385"/>
      <c r="O520" s="2386"/>
      <c r="P520" s="2568"/>
      <c r="Q520" s="2569"/>
      <c r="R520" s="2569"/>
      <c r="S520" s="2570"/>
      <c r="T520" s="2335" t="s">
        <v>525</v>
      </c>
      <c r="U520" s="2335"/>
      <c r="V520" s="2475" t="s">
        <v>525</v>
      </c>
      <c r="W520" s="2476"/>
      <c r="X520" s="2477"/>
      <c r="Y520" s="2475" t="s">
        <v>525</v>
      </c>
      <c r="Z520" s="2477"/>
      <c r="AA520" s="2475" t="s">
        <v>525</v>
      </c>
      <c r="AB520" s="2476"/>
      <c r="AC520" s="2477"/>
    </row>
    <row r="521" spans="1:33" ht="36.6" customHeight="1">
      <c r="C521" s="1343">
        <v>12</v>
      </c>
      <c r="D521" s="2541"/>
      <c r="E521" s="2541"/>
      <c r="F521" s="2384" t="s">
        <v>1798</v>
      </c>
      <c r="G521" s="2385"/>
      <c r="H521" s="2385"/>
      <c r="I521" s="2385"/>
      <c r="J521" s="2385"/>
      <c r="K521" s="2385"/>
      <c r="L521" s="2385"/>
      <c r="M521" s="2385"/>
      <c r="N521" s="2385"/>
      <c r="O521" s="2386"/>
      <c r="P521" s="2568"/>
      <c r="Q521" s="2569"/>
      <c r="R521" s="2569"/>
      <c r="S521" s="2570"/>
      <c r="T521" s="2335" t="s">
        <v>525</v>
      </c>
      <c r="U521" s="2335"/>
      <c r="V521" s="2475" t="s">
        <v>525</v>
      </c>
      <c r="W521" s="2476"/>
      <c r="X521" s="2477"/>
      <c r="Y521" s="2475" t="s">
        <v>525</v>
      </c>
      <c r="Z521" s="2477"/>
      <c r="AA521" s="2475" t="s">
        <v>525</v>
      </c>
      <c r="AB521" s="2476"/>
      <c r="AC521" s="2477"/>
    </row>
    <row r="522" spans="1:33" ht="36.6" customHeight="1">
      <c r="C522" s="1343">
        <v>13</v>
      </c>
      <c r="D522" s="2541"/>
      <c r="E522" s="2541"/>
      <c r="F522" s="2384" t="s">
        <v>1799</v>
      </c>
      <c r="G522" s="2385"/>
      <c r="H522" s="2385"/>
      <c r="I522" s="2385"/>
      <c r="J522" s="2385"/>
      <c r="K522" s="2385"/>
      <c r="L522" s="2385"/>
      <c r="M522" s="2385"/>
      <c r="N522" s="2385"/>
      <c r="O522" s="2386"/>
      <c r="P522" s="2481"/>
      <c r="Q522" s="2482"/>
      <c r="R522" s="2482"/>
      <c r="S522" s="2483"/>
      <c r="T522" s="2335" t="s">
        <v>525</v>
      </c>
      <c r="U522" s="2335"/>
      <c r="V522" s="2475" t="s">
        <v>525</v>
      </c>
      <c r="W522" s="2476"/>
      <c r="X522" s="2477"/>
      <c r="Y522" s="2475" t="s">
        <v>525</v>
      </c>
      <c r="Z522" s="2477"/>
      <c r="AA522" s="2475" t="s">
        <v>525</v>
      </c>
      <c r="AB522" s="2476"/>
      <c r="AC522" s="2477"/>
    </row>
    <row r="523" spans="1:33" ht="36.6" customHeight="1">
      <c r="A523" s="33" t="s">
        <v>536</v>
      </c>
      <c r="C523" s="1343">
        <v>14</v>
      </c>
      <c r="D523" s="2541"/>
      <c r="E523" s="2541"/>
      <c r="F523" s="2384" t="s">
        <v>1800</v>
      </c>
      <c r="G523" s="2385"/>
      <c r="H523" s="2385"/>
      <c r="I523" s="2385"/>
      <c r="J523" s="2385"/>
      <c r="K523" s="2385"/>
      <c r="L523" s="2385"/>
      <c r="M523" s="2385"/>
      <c r="N523" s="2385"/>
      <c r="O523" s="2386"/>
      <c r="P523" s="2568"/>
      <c r="Q523" s="2569"/>
      <c r="R523" s="2569"/>
      <c r="S523" s="2570"/>
      <c r="T523" s="2335" t="s">
        <v>525</v>
      </c>
      <c r="U523" s="2335"/>
      <c r="V523" s="2475" t="s">
        <v>525</v>
      </c>
      <c r="W523" s="2476"/>
      <c r="X523" s="2477"/>
      <c r="Y523" s="2475" t="s">
        <v>525</v>
      </c>
      <c r="Z523" s="2477"/>
      <c r="AA523" s="2475" t="s">
        <v>525</v>
      </c>
      <c r="AB523" s="2476"/>
      <c r="AC523" s="2477"/>
    </row>
    <row r="524" spans="1:33" ht="16.5" customHeight="1">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c r="AA524" s="29"/>
      <c r="AB524" s="29"/>
      <c r="AC524" s="29"/>
    </row>
    <row r="525" spans="1:33" ht="31.35" customHeight="1">
      <c r="A525" s="33" t="s">
        <v>1801</v>
      </c>
      <c r="C525" s="2462" t="s">
        <v>160</v>
      </c>
      <c r="D525" s="2462" t="s">
        <v>1782</v>
      </c>
      <c r="E525" s="2464"/>
      <c r="F525" s="2463" t="s">
        <v>1758</v>
      </c>
      <c r="G525" s="2463"/>
      <c r="H525" s="2463"/>
      <c r="I525" s="2463"/>
      <c r="J525" s="2463"/>
      <c r="K525" s="2463"/>
      <c r="L525" s="2463"/>
      <c r="M525" s="2463"/>
      <c r="N525" s="2463"/>
      <c r="O525" s="2464"/>
      <c r="P525" s="2322" t="s">
        <v>1760</v>
      </c>
      <c r="Q525" s="2323"/>
      <c r="R525" s="2323"/>
      <c r="S525" s="2324"/>
      <c r="T525" s="2331" t="s">
        <v>1783</v>
      </c>
      <c r="U525" s="2331"/>
      <c r="V525" s="2331"/>
      <c r="W525" s="2331"/>
      <c r="X525" s="2331"/>
      <c r="Y525" s="2331" t="s">
        <v>1784</v>
      </c>
      <c r="Z525" s="2331"/>
      <c r="AA525" s="2331"/>
      <c r="AB525" s="2331"/>
      <c r="AC525" s="2331"/>
      <c r="AE525" s="18" t="s">
        <v>1802</v>
      </c>
      <c r="AF525" s="18" t="s">
        <v>1594</v>
      </c>
      <c r="AG525" s="18" t="s">
        <v>1769</v>
      </c>
    </row>
    <row r="526" spans="1:33" ht="31.35" customHeight="1">
      <c r="A526" s="33"/>
      <c r="C526" s="2465"/>
      <c r="D526" s="2465"/>
      <c r="E526" s="2467"/>
      <c r="F526" s="2466"/>
      <c r="G526" s="2466"/>
      <c r="H526" s="2466"/>
      <c r="I526" s="2466"/>
      <c r="J526" s="2466"/>
      <c r="K526" s="2466"/>
      <c r="L526" s="2466"/>
      <c r="M526" s="2466"/>
      <c r="N526" s="2466"/>
      <c r="O526" s="2467"/>
      <c r="P526" s="2328" t="s">
        <v>1764</v>
      </c>
      <c r="Q526" s="2329"/>
      <c r="R526" s="2329"/>
      <c r="S526" s="2330"/>
      <c r="T526" s="2305" t="s">
        <v>537</v>
      </c>
      <c r="U526" s="2305"/>
      <c r="V526" s="2305" t="s">
        <v>1372</v>
      </c>
      <c r="W526" s="2305"/>
      <c r="X526" s="2305"/>
      <c r="Y526" s="2305" t="s">
        <v>537</v>
      </c>
      <c r="Z526" s="2305"/>
      <c r="AA526" s="2305" t="s">
        <v>1372</v>
      </c>
      <c r="AB526" s="2305"/>
      <c r="AC526" s="2305"/>
    </row>
    <row r="527" spans="1:33" ht="35.1" customHeight="1">
      <c r="A527" s="33"/>
      <c r="C527" s="1343">
        <v>1</v>
      </c>
      <c r="D527" s="2541" t="s">
        <v>1803</v>
      </c>
      <c r="E527" s="2541"/>
      <c r="F527" s="2336" t="s">
        <v>1804</v>
      </c>
      <c r="G527" s="2336"/>
      <c r="H527" s="2336"/>
      <c r="I527" s="2336"/>
      <c r="J527" s="2336"/>
      <c r="K527" s="2336"/>
      <c r="L527" s="2336"/>
      <c r="M527" s="2336"/>
      <c r="N527" s="2336"/>
      <c r="O527" s="2336"/>
      <c r="P527" s="2337"/>
      <c r="Q527" s="2337"/>
      <c r="R527" s="2337"/>
      <c r="S527" s="2337"/>
      <c r="T527" s="2335" t="s">
        <v>525</v>
      </c>
      <c r="U527" s="2335"/>
      <c r="V527" s="2475" t="s">
        <v>525</v>
      </c>
      <c r="W527" s="2476"/>
      <c r="X527" s="2477"/>
      <c r="Y527" s="2475" t="s">
        <v>525</v>
      </c>
      <c r="Z527" s="2477"/>
      <c r="AA527" s="2475" t="s">
        <v>525</v>
      </c>
      <c r="AB527" s="2476"/>
      <c r="AC527" s="2477"/>
    </row>
    <row r="528" spans="1:33" ht="35.1" customHeight="1">
      <c r="A528" s="33"/>
      <c r="C528" s="1343">
        <v>2</v>
      </c>
      <c r="D528" s="2541"/>
      <c r="E528" s="2541"/>
      <c r="F528" s="2336" t="s">
        <v>1805</v>
      </c>
      <c r="G528" s="2336"/>
      <c r="H528" s="2336"/>
      <c r="I528" s="2336"/>
      <c r="J528" s="2336"/>
      <c r="K528" s="2336"/>
      <c r="L528" s="2336"/>
      <c r="M528" s="2336"/>
      <c r="N528" s="2336"/>
      <c r="O528" s="2336"/>
      <c r="P528" s="2337"/>
      <c r="Q528" s="2337"/>
      <c r="R528" s="2337"/>
      <c r="S528" s="2337"/>
      <c r="T528" s="2335" t="s">
        <v>525</v>
      </c>
      <c r="U528" s="2335"/>
      <c r="V528" s="2475" t="s">
        <v>525</v>
      </c>
      <c r="W528" s="2476"/>
      <c r="X528" s="2477"/>
      <c r="Y528" s="2475" t="s">
        <v>525</v>
      </c>
      <c r="Z528" s="2477"/>
      <c r="AA528" s="2475" t="s">
        <v>525</v>
      </c>
      <c r="AB528" s="2476"/>
      <c r="AC528" s="2477"/>
    </row>
    <row r="529" spans="1:33" ht="35.1" customHeight="1">
      <c r="C529" s="1343">
        <v>3</v>
      </c>
      <c r="D529" s="2541"/>
      <c r="E529" s="2541"/>
      <c r="F529" s="2336" t="s">
        <v>1806</v>
      </c>
      <c r="G529" s="2336"/>
      <c r="H529" s="2336"/>
      <c r="I529" s="2336"/>
      <c r="J529" s="2336"/>
      <c r="K529" s="2336"/>
      <c r="L529" s="2336"/>
      <c r="M529" s="2336"/>
      <c r="N529" s="2336"/>
      <c r="O529" s="2336"/>
      <c r="P529" s="2337"/>
      <c r="Q529" s="2337"/>
      <c r="R529" s="2337"/>
      <c r="S529" s="2337"/>
      <c r="T529" s="2335" t="s">
        <v>525</v>
      </c>
      <c r="U529" s="2335"/>
      <c r="V529" s="2475" t="s">
        <v>525</v>
      </c>
      <c r="W529" s="2476"/>
      <c r="X529" s="2477"/>
      <c r="Y529" s="2475" t="s">
        <v>525</v>
      </c>
      <c r="Z529" s="2477"/>
      <c r="AA529" s="2475" t="s">
        <v>525</v>
      </c>
      <c r="AB529" s="2476"/>
      <c r="AC529" s="2477"/>
    </row>
    <row r="530" spans="1:33" ht="35.1" customHeight="1">
      <c r="C530" s="1343">
        <v>4</v>
      </c>
      <c r="D530" s="2541"/>
      <c r="E530" s="2541"/>
      <c r="F530" s="2336" t="s">
        <v>1807</v>
      </c>
      <c r="G530" s="2336"/>
      <c r="H530" s="2336"/>
      <c r="I530" s="2336"/>
      <c r="J530" s="2336"/>
      <c r="K530" s="2336"/>
      <c r="L530" s="2336"/>
      <c r="M530" s="2336"/>
      <c r="N530" s="2336"/>
      <c r="O530" s="2336"/>
      <c r="P530" s="2337"/>
      <c r="Q530" s="2337"/>
      <c r="R530" s="2337"/>
      <c r="S530" s="2337"/>
      <c r="T530" s="2335" t="s">
        <v>525</v>
      </c>
      <c r="U530" s="2335"/>
      <c r="V530" s="2475" t="s">
        <v>525</v>
      </c>
      <c r="W530" s="2476"/>
      <c r="X530" s="2477"/>
      <c r="Y530" s="2475" t="s">
        <v>525</v>
      </c>
      <c r="Z530" s="2477"/>
      <c r="AA530" s="2475" t="s">
        <v>525</v>
      </c>
      <c r="AB530" s="2476"/>
      <c r="AC530" s="2477"/>
    </row>
    <row r="531" spans="1:33" ht="35.1" customHeight="1">
      <c r="C531" s="1343">
        <v>5</v>
      </c>
      <c r="D531" s="2541"/>
      <c r="E531" s="2541"/>
      <c r="F531" s="2336" t="s">
        <v>1808</v>
      </c>
      <c r="G531" s="2336"/>
      <c r="H531" s="2336"/>
      <c r="I531" s="2336"/>
      <c r="J531" s="2336"/>
      <c r="K531" s="2336"/>
      <c r="L531" s="2336"/>
      <c r="M531" s="2336"/>
      <c r="N531" s="2336"/>
      <c r="O531" s="2336"/>
      <c r="P531" s="2337"/>
      <c r="Q531" s="2337"/>
      <c r="R531" s="2337"/>
      <c r="S531" s="2337"/>
      <c r="T531" s="2335" t="s">
        <v>525</v>
      </c>
      <c r="U531" s="2335"/>
      <c r="V531" s="2475" t="s">
        <v>525</v>
      </c>
      <c r="W531" s="2476"/>
      <c r="X531" s="2477"/>
      <c r="Y531" s="2475" t="s">
        <v>525</v>
      </c>
      <c r="Z531" s="2477"/>
      <c r="AA531" s="2475" t="s">
        <v>525</v>
      </c>
      <c r="AB531" s="2476"/>
      <c r="AC531" s="2477"/>
    </row>
    <row r="532" spans="1:33" ht="35.1" customHeight="1">
      <c r="C532" s="1343">
        <v>6</v>
      </c>
      <c r="D532" s="2541"/>
      <c r="E532" s="2541"/>
      <c r="F532" s="2336" t="s">
        <v>1809</v>
      </c>
      <c r="G532" s="2336"/>
      <c r="H532" s="2336"/>
      <c r="I532" s="2336"/>
      <c r="J532" s="2336"/>
      <c r="K532" s="2336"/>
      <c r="L532" s="2336"/>
      <c r="M532" s="2336"/>
      <c r="N532" s="2336"/>
      <c r="O532" s="2336"/>
      <c r="P532" s="2337"/>
      <c r="Q532" s="2337"/>
      <c r="R532" s="2337"/>
      <c r="S532" s="2337"/>
      <c r="T532" s="2335" t="s">
        <v>525</v>
      </c>
      <c r="U532" s="2335"/>
      <c r="V532" s="2475" t="s">
        <v>525</v>
      </c>
      <c r="W532" s="2476"/>
      <c r="X532" s="2477"/>
      <c r="Y532" s="2475" t="s">
        <v>525</v>
      </c>
      <c r="Z532" s="2477"/>
      <c r="AA532" s="2475" t="s">
        <v>525</v>
      </c>
      <c r="AB532" s="2476"/>
      <c r="AC532" s="2477"/>
    </row>
    <row r="533" spans="1:33" ht="35.1" customHeight="1">
      <c r="C533" s="1343">
        <v>7</v>
      </c>
      <c r="D533" s="2541"/>
      <c r="E533" s="2541"/>
      <c r="F533" s="2336" t="s">
        <v>1810</v>
      </c>
      <c r="G533" s="2336"/>
      <c r="H533" s="2336"/>
      <c r="I533" s="2336"/>
      <c r="J533" s="2336"/>
      <c r="K533" s="2336"/>
      <c r="L533" s="2336"/>
      <c r="M533" s="2336"/>
      <c r="N533" s="2336"/>
      <c r="O533" s="2336"/>
      <c r="P533" s="2337"/>
      <c r="Q533" s="2337"/>
      <c r="R533" s="2337"/>
      <c r="S533" s="2337"/>
      <c r="T533" s="2335" t="s">
        <v>525</v>
      </c>
      <c r="U533" s="2335"/>
      <c r="V533" s="2475" t="s">
        <v>525</v>
      </c>
      <c r="W533" s="2476"/>
      <c r="X533" s="2477"/>
      <c r="Y533" s="2475" t="s">
        <v>525</v>
      </c>
      <c r="Z533" s="2477"/>
      <c r="AA533" s="2475" t="s">
        <v>525</v>
      </c>
      <c r="AB533" s="2476"/>
      <c r="AC533" s="2477"/>
    </row>
    <row r="534" spans="1:33" ht="35.1" customHeight="1">
      <c r="A534" s="33" t="s">
        <v>536</v>
      </c>
      <c r="C534" s="1343">
        <v>8</v>
      </c>
      <c r="D534" s="2541"/>
      <c r="E534" s="2541"/>
      <c r="F534" s="2336" t="s">
        <v>1811</v>
      </c>
      <c r="G534" s="2336"/>
      <c r="H534" s="2336"/>
      <c r="I534" s="2336"/>
      <c r="J534" s="2336"/>
      <c r="K534" s="2336"/>
      <c r="L534" s="2336"/>
      <c r="M534" s="2336"/>
      <c r="N534" s="2336"/>
      <c r="O534" s="2336"/>
      <c r="P534" s="2337"/>
      <c r="Q534" s="2337"/>
      <c r="R534" s="2337"/>
      <c r="S534" s="2337"/>
      <c r="T534" s="2335" t="s">
        <v>525</v>
      </c>
      <c r="U534" s="2335"/>
      <c r="V534" s="2475" t="s">
        <v>525</v>
      </c>
      <c r="W534" s="2476"/>
      <c r="X534" s="2477"/>
      <c r="Y534" s="2475" t="s">
        <v>525</v>
      </c>
      <c r="Z534" s="2477"/>
      <c r="AA534" s="2475" t="s">
        <v>525</v>
      </c>
      <c r="AB534" s="2476"/>
      <c r="AC534" s="2477"/>
    </row>
    <row r="535" spans="1:33" ht="16.5" customHeight="1">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c r="AA535" s="29"/>
      <c r="AB535" s="29"/>
      <c r="AC535" s="29"/>
    </row>
    <row r="536" spans="1:33" ht="30" customHeight="1">
      <c r="A536" s="33" t="s">
        <v>1812</v>
      </c>
      <c r="C536" s="2462" t="s">
        <v>160</v>
      </c>
      <c r="D536" s="2462" t="s">
        <v>1782</v>
      </c>
      <c r="E536" s="2464"/>
      <c r="F536" s="2463" t="s">
        <v>1758</v>
      </c>
      <c r="G536" s="2463"/>
      <c r="H536" s="2463"/>
      <c r="I536" s="2463"/>
      <c r="J536" s="2463"/>
      <c r="K536" s="2463"/>
      <c r="L536" s="2463"/>
      <c r="M536" s="2463"/>
      <c r="N536" s="2463"/>
      <c r="O536" s="2464"/>
      <c r="P536" s="2322" t="s">
        <v>1760</v>
      </c>
      <c r="Q536" s="2323"/>
      <c r="R536" s="2323"/>
      <c r="S536" s="2324"/>
      <c r="T536" s="2331" t="s">
        <v>1783</v>
      </c>
      <c r="U536" s="2331"/>
      <c r="V536" s="2331"/>
      <c r="W536" s="2331"/>
      <c r="X536" s="2331"/>
      <c r="Y536" s="2331" t="s">
        <v>1784</v>
      </c>
      <c r="Z536" s="2331"/>
      <c r="AA536" s="2331"/>
      <c r="AB536" s="2331"/>
      <c r="AC536" s="2331"/>
      <c r="AE536" s="18" t="s">
        <v>1813</v>
      </c>
      <c r="AF536" s="18" t="s">
        <v>1594</v>
      </c>
      <c r="AG536" s="18" t="s">
        <v>1814</v>
      </c>
    </row>
    <row r="537" spans="1:33" ht="30" customHeight="1">
      <c r="A537" s="33"/>
      <c r="C537" s="2465"/>
      <c r="D537" s="2465"/>
      <c r="E537" s="2467"/>
      <c r="F537" s="2466"/>
      <c r="G537" s="2466"/>
      <c r="H537" s="2466"/>
      <c r="I537" s="2466"/>
      <c r="J537" s="2466"/>
      <c r="K537" s="2466"/>
      <c r="L537" s="2466"/>
      <c r="M537" s="2466"/>
      <c r="N537" s="2466"/>
      <c r="O537" s="2467"/>
      <c r="P537" s="2328" t="s">
        <v>1764</v>
      </c>
      <c r="Q537" s="2329"/>
      <c r="R537" s="2329"/>
      <c r="S537" s="2330"/>
      <c r="T537" s="2305" t="s">
        <v>537</v>
      </c>
      <c r="U537" s="2305"/>
      <c r="V537" s="2305" t="s">
        <v>1372</v>
      </c>
      <c r="W537" s="2305"/>
      <c r="X537" s="2305"/>
      <c r="Y537" s="2305" t="s">
        <v>537</v>
      </c>
      <c r="Z537" s="2305"/>
      <c r="AA537" s="2305" t="s">
        <v>1372</v>
      </c>
      <c r="AB537" s="2305"/>
      <c r="AC537" s="2305"/>
    </row>
    <row r="538" spans="1:33" ht="37.35" customHeight="1">
      <c r="A538" s="33"/>
      <c r="C538" s="1343">
        <v>1</v>
      </c>
      <c r="D538" s="2541" t="s">
        <v>1815</v>
      </c>
      <c r="E538" s="2541"/>
      <c r="F538" s="2336" t="s">
        <v>1816</v>
      </c>
      <c r="G538" s="2336"/>
      <c r="H538" s="2336"/>
      <c r="I538" s="2336"/>
      <c r="J538" s="2336"/>
      <c r="K538" s="2336"/>
      <c r="L538" s="2336"/>
      <c r="M538" s="2336"/>
      <c r="N538" s="2336"/>
      <c r="O538" s="2336"/>
      <c r="P538" s="2337"/>
      <c r="Q538" s="2337"/>
      <c r="R538" s="2337"/>
      <c r="S538" s="2337"/>
      <c r="T538" s="2335" t="s">
        <v>525</v>
      </c>
      <c r="U538" s="2335"/>
      <c r="V538" s="2475" t="s">
        <v>525</v>
      </c>
      <c r="W538" s="2476"/>
      <c r="X538" s="2477"/>
      <c r="Y538" s="2475" t="s">
        <v>525</v>
      </c>
      <c r="Z538" s="2477"/>
      <c r="AA538" s="2475" t="s">
        <v>525</v>
      </c>
      <c r="AB538" s="2476"/>
      <c r="AC538" s="2477"/>
    </row>
    <row r="539" spans="1:33" ht="37.35" customHeight="1">
      <c r="A539" s="33"/>
      <c r="C539" s="1343">
        <v>2</v>
      </c>
      <c r="D539" s="2541"/>
      <c r="E539" s="2541"/>
      <c r="F539" s="2336" t="s">
        <v>1817</v>
      </c>
      <c r="G539" s="2336"/>
      <c r="H539" s="2336"/>
      <c r="I539" s="2336"/>
      <c r="J539" s="2336"/>
      <c r="K539" s="2336"/>
      <c r="L539" s="2336"/>
      <c r="M539" s="2336"/>
      <c r="N539" s="2336"/>
      <c r="O539" s="2336"/>
      <c r="P539" s="2337"/>
      <c r="Q539" s="2337"/>
      <c r="R539" s="2337"/>
      <c r="S539" s="2337"/>
      <c r="T539" s="2335" t="s">
        <v>525</v>
      </c>
      <c r="U539" s="2335"/>
      <c r="V539" s="2475" t="s">
        <v>525</v>
      </c>
      <c r="W539" s="2476"/>
      <c r="X539" s="2477"/>
      <c r="Y539" s="2475" t="s">
        <v>525</v>
      </c>
      <c r="Z539" s="2477"/>
      <c r="AA539" s="2475" t="s">
        <v>525</v>
      </c>
      <c r="AB539" s="2476"/>
      <c r="AC539" s="2477"/>
    </row>
    <row r="540" spans="1:33" ht="37.35" customHeight="1">
      <c r="C540" s="1343">
        <v>3</v>
      </c>
      <c r="D540" s="2541" t="s">
        <v>1769</v>
      </c>
      <c r="E540" s="2541"/>
      <c r="F540" s="2336" t="s">
        <v>1818</v>
      </c>
      <c r="G540" s="2336"/>
      <c r="H540" s="2336"/>
      <c r="I540" s="2336"/>
      <c r="J540" s="2336"/>
      <c r="K540" s="2336"/>
      <c r="L540" s="2336"/>
      <c r="M540" s="2336"/>
      <c r="N540" s="2336"/>
      <c r="O540" s="2336"/>
      <c r="P540" s="2337"/>
      <c r="Q540" s="2337"/>
      <c r="R540" s="2337"/>
      <c r="S540" s="2337"/>
      <c r="T540" s="2335" t="s">
        <v>525</v>
      </c>
      <c r="U540" s="2335"/>
      <c r="V540" s="2475" t="s">
        <v>525</v>
      </c>
      <c r="W540" s="2476"/>
      <c r="X540" s="2477"/>
      <c r="Y540" s="2475" t="s">
        <v>525</v>
      </c>
      <c r="Z540" s="2477"/>
      <c r="AA540" s="2475" t="s">
        <v>525</v>
      </c>
      <c r="AB540" s="2476"/>
      <c r="AC540" s="2477"/>
    </row>
    <row r="541" spans="1:33" ht="37.35" customHeight="1">
      <c r="C541" s="1343">
        <v>4</v>
      </c>
      <c r="D541" s="2541"/>
      <c r="E541" s="2541"/>
      <c r="F541" s="2336" t="s">
        <v>1817</v>
      </c>
      <c r="G541" s="2336"/>
      <c r="H541" s="2336"/>
      <c r="I541" s="2336"/>
      <c r="J541" s="2336"/>
      <c r="K541" s="2336"/>
      <c r="L541" s="2336"/>
      <c r="M541" s="2336"/>
      <c r="N541" s="2336"/>
      <c r="O541" s="2336"/>
      <c r="P541" s="2337"/>
      <c r="Q541" s="2337"/>
      <c r="R541" s="2337"/>
      <c r="S541" s="2337"/>
      <c r="T541" s="2335" t="s">
        <v>525</v>
      </c>
      <c r="U541" s="2335"/>
      <c r="V541" s="2475" t="s">
        <v>525</v>
      </c>
      <c r="W541" s="2476"/>
      <c r="X541" s="2477"/>
      <c r="Y541" s="2475" t="s">
        <v>525</v>
      </c>
      <c r="Z541" s="2477"/>
      <c r="AA541" s="2475" t="s">
        <v>525</v>
      </c>
      <c r="AB541" s="2476"/>
      <c r="AC541" s="2477"/>
    </row>
    <row r="542" spans="1:33" ht="37.35" customHeight="1">
      <c r="A542" s="33" t="s">
        <v>536</v>
      </c>
      <c r="C542" s="1343">
        <v>5</v>
      </c>
      <c r="D542" s="2566"/>
      <c r="E542" s="2567"/>
      <c r="F542" s="2336" t="s">
        <v>1819</v>
      </c>
      <c r="G542" s="2336"/>
      <c r="H542" s="2336"/>
      <c r="I542" s="2336"/>
      <c r="J542" s="2336"/>
      <c r="K542" s="2336"/>
      <c r="L542" s="2336"/>
      <c r="M542" s="2336"/>
      <c r="N542" s="2336"/>
      <c r="O542" s="2336"/>
      <c r="P542" s="2337"/>
      <c r="Q542" s="2337"/>
      <c r="R542" s="2337"/>
      <c r="S542" s="2337"/>
      <c r="T542" s="2335" t="s">
        <v>525</v>
      </c>
      <c r="U542" s="2335"/>
      <c r="V542" s="2475" t="s">
        <v>525</v>
      </c>
      <c r="W542" s="2476"/>
      <c r="X542" s="2477"/>
      <c r="Y542" s="2475" t="s">
        <v>525</v>
      </c>
      <c r="Z542" s="2477"/>
      <c r="AA542" s="2475" t="s">
        <v>525</v>
      </c>
      <c r="AB542" s="2476"/>
      <c r="AC542" s="2477"/>
    </row>
    <row r="543" spans="1:33" ht="16.5" customHeight="1">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c r="AA543" s="29"/>
      <c r="AB543" s="29"/>
      <c r="AC543" s="29"/>
    </row>
    <row r="544" spans="1:33" ht="28.35" customHeight="1">
      <c r="A544" s="33" t="s">
        <v>1820</v>
      </c>
      <c r="C544" s="2462" t="s">
        <v>160</v>
      </c>
      <c r="D544" s="2305" t="s">
        <v>1368</v>
      </c>
      <c r="E544" s="2305"/>
      <c r="F544" s="2305"/>
      <c r="G544" s="2305"/>
      <c r="H544" s="2305"/>
      <c r="I544" s="2305"/>
      <c r="J544" s="2305" t="s">
        <v>1759</v>
      </c>
      <c r="K544" s="2305"/>
      <c r="L544" s="2305"/>
      <c r="M544" s="2305"/>
      <c r="N544" s="2305"/>
      <c r="O544" s="2305"/>
      <c r="P544" s="2305"/>
      <c r="Q544" s="2305"/>
      <c r="R544" s="2305"/>
      <c r="S544" s="2305"/>
      <c r="T544" s="2462" t="s">
        <v>1760</v>
      </c>
      <c r="U544" s="2463"/>
      <c r="V544" s="2463"/>
      <c r="W544" s="2464"/>
      <c r="X544" s="2331" t="s">
        <v>1619</v>
      </c>
      <c r="Y544" s="2331"/>
      <c r="Z544" s="2331"/>
      <c r="AA544" s="2331"/>
      <c r="AB544" s="2331"/>
      <c r="AC544" s="2331"/>
      <c r="AE544" s="18" t="s">
        <v>1660</v>
      </c>
      <c r="AF544" s="18" t="s">
        <v>1656</v>
      </c>
      <c r="AG544" s="18" t="s">
        <v>1656</v>
      </c>
    </row>
    <row r="545" spans="1:33" ht="28.35" customHeight="1">
      <c r="A545" s="33"/>
      <c r="C545" s="2465"/>
      <c r="D545" s="2305"/>
      <c r="E545" s="2305"/>
      <c r="F545" s="2305"/>
      <c r="G545" s="2305"/>
      <c r="H545" s="2305"/>
      <c r="I545" s="2305"/>
      <c r="J545" s="2305" t="s">
        <v>1821</v>
      </c>
      <c r="K545" s="2305"/>
      <c r="L545" s="2305"/>
      <c r="M545" s="2305"/>
      <c r="N545" s="2305"/>
      <c r="O545" s="2305" t="s">
        <v>1822</v>
      </c>
      <c r="P545" s="2305"/>
      <c r="Q545" s="2305"/>
      <c r="R545" s="2305"/>
      <c r="S545" s="2305"/>
      <c r="T545" s="2328" t="s">
        <v>1764</v>
      </c>
      <c r="U545" s="2329"/>
      <c r="V545" s="2329"/>
      <c r="W545" s="2330"/>
      <c r="X545" s="2305" t="s">
        <v>537</v>
      </c>
      <c r="Y545" s="2305"/>
      <c r="Z545" s="2305"/>
      <c r="AA545" s="2305" t="s">
        <v>1372</v>
      </c>
      <c r="AB545" s="2305"/>
      <c r="AC545" s="2305"/>
    </row>
    <row r="546" spans="1:33" ht="20.45" customHeight="1">
      <c r="A546" s="33"/>
      <c r="C546" s="2524">
        <v>1</v>
      </c>
      <c r="D546" s="2557" t="s">
        <v>1823</v>
      </c>
      <c r="E546" s="2558"/>
      <c r="F546" s="2558"/>
      <c r="G546" s="2558"/>
      <c r="H546" s="2558"/>
      <c r="I546" s="2559"/>
      <c r="J546" s="2337"/>
      <c r="K546" s="2337"/>
      <c r="L546" s="2337"/>
      <c r="M546" s="2337"/>
      <c r="N546" s="2337"/>
      <c r="O546" s="2337"/>
      <c r="P546" s="2337"/>
      <c r="Q546" s="2337"/>
      <c r="R546" s="2337"/>
      <c r="S546" s="2337"/>
      <c r="T546" s="2337"/>
      <c r="U546" s="2337"/>
      <c r="V546" s="2337"/>
      <c r="W546" s="2337"/>
      <c r="X546" s="2475" t="s">
        <v>525</v>
      </c>
      <c r="Y546" s="2476"/>
      <c r="Z546" s="2477"/>
      <c r="AA546" s="2475" t="s">
        <v>525</v>
      </c>
      <c r="AB546" s="2476"/>
      <c r="AC546" s="2477"/>
    </row>
    <row r="547" spans="1:33" ht="20.45" customHeight="1">
      <c r="A547" s="33"/>
      <c r="C547" s="2525"/>
      <c r="D547" s="2560"/>
      <c r="E547" s="2561"/>
      <c r="F547" s="2561"/>
      <c r="G547" s="2561"/>
      <c r="H547" s="2561"/>
      <c r="I547" s="2562"/>
      <c r="J547" s="2337"/>
      <c r="K547" s="2337"/>
      <c r="L547" s="2337"/>
      <c r="M547" s="2337"/>
      <c r="N547" s="2337"/>
      <c r="O547" s="2337"/>
      <c r="P547" s="2337"/>
      <c r="Q547" s="2337"/>
      <c r="R547" s="2337"/>
      <c r="S547" s="2337"/>
      <c r="T547" s="2337"/>
      <c r="U547" s="2337"/>
      <c r="V547" s="2337"/>
      <c r="W547" s="2337"/>
      <c r="X547" s="2475" t="s">
        <v>525</v>
      </c>
      <c r="Y547" s="2476"/>
      <c r="Z547" s="2477"/>
      <c r="AA547" s="2475" t="s">
        <v>525</v>
      </c>
      <c r="AB547" s="2476"/>
      <c r="AC547" s="2477"/>
    </row>
    <row r="548" spans="1:33" ht="20.45" customHeight="1">
      <c r="C548" s="2525"/>
      <c r="D548" s="2560"/>
      <c r="E548" s="2561"/>
      <c r="F548" s="2561"/>
      <c r="G548" s="2561"/>
      <c r="H548" s="2561"/>
      <c r="I548" s="2562"/>
      <c r="J548" s="2337"/>
      <c r="K548" s="2337"/>
      <c r="L548" s="2337"/>
      <c r="M548" s="2337"/>
      <c r="N548" s="2337"/>
      <c r="O548" s="2337"/>
      <c r="P548" s="2337"/>
      <c r="Q548" s="2337"/>
      <c r="R548" s="2337"/>
      <c r="S548" s="2337"/>
      <c r="T548" s="2337"/>
      <c r="U548" s="2337"/>
      <c r="V548" s="2337"/>
      <c r="W548" s="2337"/>
      <c r="X548" s="2475" t="s">
        <v>525</v>
      </c>
      <c r="Y548" s="2476"/>
      <c r="Z548" s="2477"/>
      <c r="AA548" s="2475" t="s">
        <v>525</v>
      </c>
      <c r="AB548" s="2476"/>
      <c r="AC548" s="2477"/>
    </row>
    <row r="549" spans="1:33" ht="20.45" customHeight="1">
      <c r="C549" s="2526"/>
      <c r="D549" s="2563"/>
      <c r="E549" s="2564"/>
      <c r="F549" s="2564"/>
      <c r="G549" s="2564"/>
      <c r="H549" s="2564"/>
      <c r="I549" s="2565"/>
      <c r="J549" s="2337"/>
      <c r="K549" s="2337"/>
      <c r="L549" s="2337"/>
      <c r="M549" s="2337"/>
      <c r="N549" s="2337"/>
      <c r="O549" s="2337"/>
      <c r="P549" s="2337"/>
      <c r="Q549" s="2337"/>
      <c r="R549" s="2337"/>
      <c r="S549" s="2337"/>
      <c r="T549" s="2337"/>
      <c r="U549" s="2337"/>
      <c r="V549" s="2337"/>
      <c r="W549" s="2337"/>
      <c r="X549" s="2475" t="s">
        <v>525</v>
      </c>
      <c r="Y549" s="2476"/>
      <c r="Z549" s="2477"/>
      <c r="AA549" s="2475" t="s">
        <v>525</v>
      </c>
      <c r="AB549" s="2476"/>
      <c r="AC549" s="2477"/>
    </row>
    <row r="550" spans="1:33" ht="20.45" customHeight="1">
      <c r="C550" s="2524">
        <v>2</v>
      </c>
      <c r="D550" s="2501" t="s">
        <v>1824</v>
      </c>
      <c r="E550" s="2502"/>
      <c r="F550" s="2502"/>
      <c r="G550" s="2502"/>
      <c r="H550" s="2502"/>
      <c r="I550" s="2503"/>
      <c r="J550" s="2337"/>
      <c r="K550" s="2337"/>
      <c r="L550" s="2337"/>
      <c r="M550" s="2337"/>
      <c r="N550" s="2337"/>
      <c r="O550" s="2337"/>
      <c r="P550" s="2337"/>
      <c r="Q550" s="2337"/>
      <c r="R550" s="2337"/>
      <c r="S550" s="2337"/>
      <c r="T550" s="2337"/>
      <c r="U550" s="2337"/>
      <c r="V550" s="2337"/>
      <c r="W550" s="2337"/>
      <c r="X550" s="2475" t="s">
        <v>525</v>
      </c>
      <c r="Y550" s="2476"/>
      <c r="Z550" s="2477"/>
      <c r="AA550" s="2475" t="s">
        <v>525</v>
      </c>
      <c r="AB550" s="2476"/>
      <c r="AC550" s="2477"/>
    </row>
    <row r="551" spans="1:33" ht="20.45" customHeight="1">
      <c r="C551" s="2525"/>
      <c r="D551" s="2527"/>
      <c r="E551" s="2528"/>
      <c r="F551" s="2528"/>
      <c r="G551" s="2528"/>
      <c r="H551" s="2528"/>
      <c r="I551" s="2529"/>
      <c r="J551" s="2337"/>
      <c r="K551" s="2337"/>
      <c r="L551" s="2337"/>
      <c r="M551" s="2337"/>
      <c r="N551" s="2337"/>
      <c r="O551" s="2337"/>
      <c r="P551" s="2337"/>
      <c r="Q551" s="2337"/>
      <c r="R551" s="2337"/>
      <c r="S551" s="2337"/>
      <c r="T551" s="2337"/>
      <c r="U551" s="2337"/>
      <c r="V551" s="2337"/>
      <c r="W551" s="2337"/>
      <c r="X551" s="2475" t="s">
        <v>525</v>
      </c>
      <c r="Y551" s="2476"/>
      <c r="Z551" s="2477"/>
      <c r="AA551" s="2475" t="s">
        <v>525</v>
      </c>
      <c r="AB551" s="2476"/>
      <c r="AC551" s="2477"/>
    </row>
    <row r="552" spans="1:33" ht="20.45" customHeight="1">
      <c r="C552" s="2525"/>
      <c r="D552" s="2527"/>
      <c r="E552" s="2528"/>
      <c r="F552" s="2528"/>
      <c r="G552" s="2528"/>
      <c r="H552" s="2528"/>
      <c r="I552" s="2529"/>
      <c r="J552" s="2337"/>
      <c r="K552" s="2337"/>
      <c r="L552" s="2337"/>
      <c r="M552" s="2337"/>
      <c r="N552" s="2337"/>
      <c r="O552" s="2337"/>
      <c r="P552" s="2337"/>
      <c r="Q552" s="2337"/>
      <c r="R552" s="2337"/>
      <c r="S552" s="2337"/>
      <c r="T552" s="2337"/>
      <c r="U552" s="2337"/>
      <c r="V552" s="2337"/>
      <c r="W552" s="2337"/>
      <c r="X552" s="2475" t="s">
        <v>525</v>
      </c>
      <c r="Y552" s="2476"/>
      <c r="Z552" s="2477"/>
      <c r="AA552" s="2475" t="s">
        <v>525</v>
      </c>
      <c r="AB552" s="2476"/>
      <c r="AC552" s="2477"/>
    </row>
    <row r="553" spans="1:33" ht="20.45" customHeight="1">
      <c r="A553" s="33" t="s">
        <v>536</v>
      </c>
      <c r="C553" s="2526"/>
      <c r="D553" s="2505"/>
      <c r="E553" s="2511"/>
      <c r="F553" s="2511"/>
      <c r="G553" s="2511"/>
      <c r="H553" s="2511"/>
      <c r="I553" s="2518"/>
      <c r="J553" s="2337"/>
      <c r="K553" s="2337"/>
      <c r="L553" s="2337"/>
      <c r="M553" s="2337"/>
      <c r="N553" s="2337"/>
      <c r="O553" s="2337"/>
      <c r="P553" s="2337"/>
      <c r="Q553" s="2337"/>
      <c r="R553" s="2337"/>
      <c r="S553" s="2337"/>
      <c r="T553" s="2337"/>
      <c r="U553" s="2337"/>
      <c r="V553" s="2337"/>
      <c r="W553" s="2337"/>
      <c r="X553" s="2475" t="s">
        <v>525</v>
      </c>
      <c r="Y553" s="2476"/>
      <c r="Z553" s="2477"/>
      <c r="AA553" s="2475" t="s">
        <v>525</v>
      </c>
      <c r="AB553" s="2476"/>
      <c r="AC553" s="2477"/>
    </row>
    <row r="554" spans="1:33" ht="16.5" customHeight="1">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c r="AA554" s="29"/>
      <c r="AB554" s="29"/>
      <c r="AC554" s="29"/>
    </row>
    <row r="555" spans="1:33" ht="21" customHeight="1">
      <c r="A555" s="33" t="s">
        <v>1825</v>
      </c>
      <c r="C555" s="2462" t="s">
        <v>160</v>
      </c>
      <c r="D555" s="2462" t="s">
        <v>1758</v>
      </c>
      <c r="E555" s="2463"/>
      <c r="F555" s="2463"/>
      <c r="G555" s="2463"/>
      <c r="H555" s="2463"/>
      <c r="I555" s="2463"/>
      <c r="J555" s="2463"/>
      <c r="K555" s="2463"/>
      <c r="L555" s="2463"/>
      <c r="M555" s="2463"/>
      <c r="N555" s="2463"/>
      <c r="O555" s="2463"/>
      <c r="P555" s="2463"/>
      <c r="Q555" s="2464"/>
      <c r="R555" s="2462" t="s">
        <v>1760</v>
      </c>
      <c r="S555" s="2463"/>
      <c r="T555" s="2463"/>
      <c r="U555" s="2463"/>
      <c r="V555" s="2464"/>
      <c r="W555" s="2331" t="s">
        <v>1619</v>
      </c>
      <c r="X555" s="2331"/>
      <c r="Y555" s="2331"/>
      <c r="Z555" s="2331"/>
      <c r="AA555" s="2331"/>
      <c r="AB555" s="2331"/>
      <c r="AC555" s="2331"/>
      <c r="AE555" s="18" t="s">
        <v>1826</v>
      </c>
      <c r="AF555" s="18" t="s">
        <v>1594</v>
      </c>
      <c r="AG555" s="18" t="s">
        <v>1825</v>
      </c>
    </row>
    <row r="556" spans="1:33" ht="21" customHeight="1">
      <c r="A556" s="33"/>
      <c r="C556" s="2465"/>
      <c r="D556" s="2465"/>
      <c r="E556" s="2466"/>
      <c r="F556" s="2466"/>
      <c r="G556" s="2466"/>
      <c r="H556" s="2466"/>
      <c r="I556" s="2466"/>
      <c r="J556" s="2466"/>
      <c r="K556" s="2466"/>
      <c r="L556" s="2466"/>
      <c r="M556" s="2466"/>
      <c r="N556" s="2466"/>
      <c r="O556" s="2466"/>
      <c r="P556" s="2466"/>
      <c r="Q556" s="2467"/>
      <c r="R556" s="2328" t="s">
        <v>1764</v>
      </c>
      <c r="S556" s="2329"/>
      <c r="T556" s="2329"/>
      <c r="U556" s="2329"/>
      <c r="V556" s="2330"/>
      <c r="W556" s="2305" t="s">
        <v>537</v>
      </c>
      <c r="X556" s="2305"/>
      <c r="Y556" s="2305"/>
      <c r="Z556" s="2305" t="s">
        <v>1372</v>
      </c>
      <c r="AA556" s="2305"/>
      <c r="AB556" s="2305"/>
      <c r="AC556" s="2305"/>
    </row>
    <row r="557" spans="1:33" ht="32.450000000000003" customHeight="1">
      <c r="A557" s="33"/>
      <c r="C557" s="1343">
        <v>1</v>
      </c>
      <c r="D557" s="2487" t="s">
        <v>1827</v>
      </c>
      <c r="E557" s="2488"/>
      <c r="F557" s="2488"/>
      <c r="G557" s="2488"/>
      <c r="H557" s="2488"/>
      <c r="I557" s="2488"/>
      <c r="J557" s="2488"/>
      <c r="K557" s="2488"/>
      <c r="L557" s="2488"/>
      <c r="M557" s="2488"/>
      <c r="N557" s="2488"/>
      <c r="O557" s="2488"/>
      <c r="P557" s="2488"/>
      <c r="Q557" s="2489"/>
      <c r="R557" s="2481"/>
      <c r="S557" s="2482"/>
      <c r="T557" s="2482"/>
      <c r="U557" s="2482"/>
      <c r="V557" s="2483"/>
      <c r="W557" s="2335" t="s">
        <v>525</v>
      </c>
      <c r="X557" s="2335"/>
      <c r="Y557" s="2335"/>
      <c r="Z557" s="2335" t="s">
        <v>525</v>
      </c>
      <c r="AA557" s="2335"/>
      <c r="AB557" s="2335"/>
      <c r="AC557" s="2335"/>
    </row>
    <row r="558" spans="1:33" ht="32.450000000000003" customHeight="1">
      <c r="A558" s="33"/>
      <c r="C558" s="1343">
        <v>2</v>
      </c>
      <c r="D558" s="2384" t="s">
        <v>1828</v>
      </c>
      <c r="E558" s="2488"/>
      <c r="F558" s="2488"/>
      <c r="G558" s="2488"/>
      <c r="H558" s="2488"/>
      <c r="I558" s="2488"/>
      <c r="J558" s="2488"/>
      <c r="K558" s="2488"/>
      <c r="L558" s="2488"/>
      <c r="M558" s="2488"/>
      <c r="N558" s="2488"/>
      <c r="O558" s="2488"/>
      <c r="P558" s="2488"/>
      <c r="Q558" s="2489"/>
      <c r="R558" s="2481"/>
      <c r="S558" s="2482"/>
      <c r="T558" s="2482"/>
      <c r="U558" s="2482"/>
      <c r="V558" s="2483"/>
      <c r="W558" s="2335" t="s">
        <v>525</v>
      </c>
      <c r="X558" s="2335"/>
      <c r="Y558" s="2335"/>
      <c r="Z558" s="2335" t="s">
        <v>525</v>
      </c>
      <c r="AA558" s="2335"/>
      <c r="AB558" s="2335"/>
      <c r="AC558" s="2335"/>
    </row>
    <row r="559" spans="1:33" ht="32.450000000000003" customHeight="1">
      <c r="C559" s="1343">
        <v>3</v>
      </c>
      <c r="D559" s="2384" t="s">
        <v>1829</v>
      </c>
      <c r="E559" s="2488"/>
      <c r="F559" s="2488"/>
      <c r="G559" s="2488"/>
      <c r="H559" s="2488"/>
      <c r="I559" s="2488"/>
      <c r="J559" s="2488"/>
      <c r="K559" s="2488"/>
      <c r="L559" s="2488"/>
      <c r="M559" s="2488"/>
      <c r="N559" s="2488"/>
      <c r="O559" s="2488"/>
      <c r="P559" s="2488"/>
      <c r="Q559" s="2489"/>
      <c r="R559" s="2481"/>
      <c r="S559" s="2482"/>
      <c r="T559" s="2482"/>
      <c r="U559" s="2482"/>
      <c r="V559" s="2483"/>
      <c r="W559" s="2335" t="s">
        <v>525</v>
      </c>
      <c r="X559" s="2335"/>
      <c r="Y559" s="2335"/>
      <c r="Z559" s="2335" t="s">
        <v>525</v>
      </c>
      <c r="AA559" s="2335"/>
      <c r="AB559" s="2335"/>
      <c r="AC559" s="2335"/>
    </row>
    <row r="560" spans="1:33" ht="32.450000000000003" customHeight="1">
      <c r="C560" s="1343">
        <v>4</v>
      </c>
      <c r="D560" s="2384" t="s">
        <v>1830</v>
      </c>
      <c r="E560" s="2488"/>
      <c r="F560" s="2488"/>
      <c r="G560" s="2488"/>
      <c r="H560" s="2488"/>
      <c r="I560" s="2488"/>
      <c r="J560" s="2488"/>
      <c r="K560" s="2488"/>
      <c r="L560" s="2488"/>
      <c r="M560" s="2488"/>
      <c r="N560" s="2488"/>
      <c r="O560" s="2488"/>
      <c r="P560" s="2488"/>
      <c r="Q560" s="2489"/>
      <c r="R560" s="2481"/>
      <c r="S560" s="2482"/>
      <c r="T560" s="2482"/>
      <c r="U560" s="2482"/>
      <c r="V560" s="2483"/>
      <c r="W560" s="2335" t="s">
        <v>525</v>
      </c>
      <c r="X560" s="2335"/>
      <c r="Y560" s="2335"/>
      <c r="Z560" s="2335" t="s">
        <v>525</v>
      </c>
      <c r="AA560" s="2335"/>
      <c r="AB560" s="2335"/>
      <c r="AC560" s="2335"/>
    </row>
    <row r="561" spans="1:33" ht="32.450000000000003" customHeight="1">
      <c r="C561" s="1343">
        <v>5</v>
      </c>
      <c r="D561" s="2487" t="s">
        <v>1773</v>
      </c>
      <c r="E561" s="2488"/>
      <c r="F561" s="2488"/>
      <c r="G561" s="2488"/>
      <c r="H561" s="2488"/>
      <c r="I561" s="2488"/>
      <c r="J561" s="2488"/>
      <c r="K561" s="2488"/>
      <c r="L561" s="2488"/>
      <c r="M561" s="2488"/>
      <c r="N561" s="2488"/>
      <c r="O561" s="2488"/>
      <c r="P561" s="2488"/>
      <c r="Q561" s="2489"/>
      <c r="R561" s="2481"/>
      <c r="S561" s="2482"/>
      <c r="T561" s="2482"/>
      <c r="U561" s="2482"/>
      <c r="V561" s="2483"/>
      <c r="W561" s="2335" t="s">
        <v>525</v>
      </c>
      <c r="X561" s="2335"/>
      <c r="Y561" s="2335"/>
      <c r="Z561" s="2335" t="s">
        <v>525</v>
      </c>
      <c r="AA561" s="2335"/>
      <c r="AB561" s="2335"/>
      <c r="AC561" s="2335"/>
    </row>
    <row r="562" spans="1:33" ht="32.450000000000003" customHeight="1">
      <c r="A562" s="33" t="s">
        <v>536</v>
      </c>
      <c r="C562" s="1343">
        <v>6</v>
      </c>
      <c r="D562" s="2487" t="s">
        <v>1774</v>
      </c>
      <c r="E562" s="2488"/>
      <c r="F562" s="2488"/>
      <c r="G562" s="2488"/>
      <c r="H562" s="2488"/>
      <c r="I562" s="2488"/>
      <c r="J562" s="2488"/>
      <c r="K562" s="2488"/>
      <c r="L562" s="2488"/>
      <c r="M562" s="2488"/>
      <c r="N562" s="2488"/>
      <c r="O562" s="2488"/>
      <c r="P562" s="2488"/>
      <c r="Q562" s="2489"/>
      <c r="R562" s="2481"/>
      <c r="S562" s="2482"/>
      <c r="T562" s="2482"/>
      <c r="U562" s="2482"/>
      <c r="V562" s="2483"/>
      <c r="W562" s="2335" t="s">
        <v>525</v>
      </c>
      <c r="X562" s="2335"/>
      <c r="Y562" s="2335"/>
      <c r="Z562" s="2335" t="s">
        <v>525</v>
      </c>
      <c r="AA562" s="2335"/>
      <c r="AB562" s="2335"/>
      <c r="AC562" s="2335"/>
    </row>
    <row r="563" spans="1:33" ht="16.5" customHeight="1">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c r="AA563" s="29"/>
      <c r="AB563" s="29"/>
      <c r="AC563" s="29"/>
    </row>
    <row r="564" spans="1:33" ht="31.35" customHeight="1">
      <c r="A564" s="33" t="s">
        <v>1831</v>
      </c>
      <c r="C564" s="2462" t="s">
        <v>160</v>
      </c>
      <c r="D564" s="2331" t="s">
        <v>1758</v>
      </c>
      <c r="E564" s="2331"/>
      <c r="F564" s="2331"/>
      <c r="G564" s="2331"/>
      <c r="H564" s="2331"/>
      <c r="I564" s="2331"/>
      <c r="J564" s="2331"/>
      <c r="K564" s="2331"/>
      <c r="L564" s="2331"/>
      <c r="M564" s="2331"/>
      <c r="N564" s="2331"/>
      <c r="O564" s="2323" t="s">
        <v>1760</v>
      </c>
      <c r="P564" s="2323"/>
      <c r="Q564" s="2323"/>
      <c r="R564" s="2323"/>
      <c r="S564" s="2324"/>
      <c r="T564" s="2331" t="s">
        <v>1783</v>
      </c>
      <c r="U564" s="2331"/>
      <c r="V564" s="2331"/>
      <c r="W564" s="2331"/>
      <c r="X564" s="2331"/>
      <c r="Y564" s="2331" t="s">
        <v>1784</v>
      </c>
      <c r="Z564" s="2331"/>
      <c r="AA564" s="2331"/>
      <c r="AB564" s="2331"/>
      <c r="AC564" s="2331"/>
      <c r="AE564" s="18" t="s">
        <v>1832</v>
      </c>
      <c r="AF564" s="18" t="s">
        <v>1594</v>
      </c>
      <c r="AG564" s="18" t="s">
        <v>1833</v>
      </c>
    </row>
    <row r="565" spans="1:33" ht="31.35" customHeight="1">
      <c r="A565" s="33"/>
      <c r="C565" s="2465"/>
      <c r="D565" s="2331"/>
      <c r="E565" s="2331"/>
      <c r="F565" s="2331"/>
      <c r="G565" s="2331"/>
      <c r="H565" s="2331"/>
      <c r="I565" s="2331"/>
      <c r="J565" s="2331"/>
      <c r="K565" s="2331"/>
      <c r="L565" s="2331"/>
      <c r="M565" s="2331"/>
      <c r="N565" s="2331"/>
      <c r="O565" s="2329"/>
      <c r="P565" s="2329"/>
      <c r="Q565" s="2329"/>
      <c r="R565" s="2329"/>
      <c r="S565" s="2330"/>
      <c r="T565" s="2305" t="s">
        <v>537</v>
      </c>
      <c r="U565" s="2305"/>
      <c r="V565" s="2305" t="s">
        <v>1372</v>
      </c>
      <c r="W565" s="2305"/>
      <c r="X565" s="2305"/>
      <c r="Y565" s="2305" t="s">
        <v>537</v>
      </c>
      <c r="Z565" s="2305"/>
      <c r="AA565" s="2305" t="s">
        <v>1372</v>
      </c>
      <c r="AB565" s="2305"/>
      <c r="AC565" s="2305"/>
    </row>
    <row r="566" spans="1:33" ht="20.45" customHeight="1">
      <c r="A566" s="33"/>
      <c r="C566" s="1343">
        <v>1</v>
      </c>
      <c r="D566" s="2487" t="s">
        <v>1834</v>
      </c>
      <c r="E566" s="2488"/>
      <c r="F566" s="2488"/>
      <c r="G566" s="2488"/>
      <c r="H566" s="2488"/>
      <c r="I566" s="2488"/>
      <c r="J566" s="2488"/>
      <c r="K566" s="2488"/>
      <c r="L566" s="2488"/>
      <c r="M566" s="2488"/>
      <c r="N566" s="2489"/>
      <c r="O566" s="2520"/>
      <c r="P566" s="2521"/>
      <c r="Q566" s="2521"/>
      <c r="R566" s="2521"/>
      <c r="S566" s="2522"/>
      <c r="T566" s="2335" t="s">
        <v>525</v>
      </c>
      <c r="U566" s="2335"/>
      <c r="V566" s="2475" t="s">
        <v>525</v>
      </c>
      <c r="W566" s="2476"/>
      <c r="X566" s="2477"/>
      <c r="Y566" s="2475" t="s">
        <v>525</v>
      </c>
      <c r="Z566" s="2477"/>
      <c r="AA566" s="2475" t="s">
        <v>525</v>
      </c>
      <c r="AB566" s="2476"/>
      <c r="AC566" s="2477"/>
    </row>
    <row r="567" spans="1:33" ht="20.45" customHeight="1">
      <c r="A567" s="33"/>
      <c r="C567" s="1343">
        <v>2</v>
      </c>
      <c r="D567" s="2487" t="s">
        <v>1835</v>
      </c>
      <c r="E567" s="2488"/>
      <c r="F567" s="2488"/>
      <c r="G567" s="2488"/>
      <c r="H567" s="2488"/>
      <c r="I567" s="2488"/>
      <c r="J567" s="2488"/>
      <c r="K567" s="2488"/>
      <c r="L567" s="2488"/>
      <c r="M567" s="2488"/>
      <c r="N567" s="2489"/>
      <c r="O567" s="2520"/>
      <c r="P567" s="2521"/>
      <c r="Q567" s="2521"/>
      <c r="R567" s="2521"/>
      <c r="S567" s="2522"/>
      <c r="T567" s="2335" t="s">
        <v>525</v>
      </c>
      <c r="U567" s="2335"/>
      <c r="V567" s="2475" t="s">
        <v>525</v>
      </c>
      <c r="W567" s="2476"/>
      <c r="X567" s="2477"/>
      <c r="Y567" s="2475" t="s">
        <v>525</v>
      </c>
      <c r="Z567" s="2477"/>
      <c r="AA567" s="2475" t="s">
        <v>525</v>
      </c>
      <c r="AB567" s="2476"/>
      <c r="AC567" s="2477"/>
    </row>
    <row r="568" spans="1:33" ht="20.45" customHeight="1">
      <c r="C568" s="1343">
        <v>3</v>
      </c>
      <c r="D568" s="2487" t="s">
        <v>1836</v>
      </c>
      <c r="E568" s="2488"/>
      <c r="F568" s="2488"/>
      <c r="G568" s="2488"/>
      <c r="H568" s="2488"/>
      <c r="I568" s="2488"/>
      <c r="J568" s="2488"/>
      <c r="K568" s="2488"/>
      <c r="L568" s="2488"/>
      <c r="M568" s="2488"/>
      <c r="N568" s="2489"/>
      <c r="O568" s="2520"/>
      <c r="P568" s="2521"/>
      <c r="Q568" s="2521"/>
      <c r="R568" s="2521"/>
      <c r="S568" s="2522"/>
      <c r="T568" s="2335" t="s">
        <v>525</v>
      </c>
      <c r="U568" s="2335"/>
      <c r="V568" s="2475" t="s">
        <v>525</v>
      </c>
      <c r="W568" s="2476"/>
      <c r="X568" s="2477"/>
      <c r="Y568" s="2475" t="s">
        <v>525</v>
      </c>
      <c r="Z568" s="2477"/>
      <c r="AA568" s="2475" t="s">
        <v>525</v>
      </c>
      <c r="AB568" s="2476"/>
      <c r="AC568" s="2477"/>
    </row>
    <row r="569" spans="1:33" ht="20.45" customHeight="1">
      <c r="C569" s="1343">
        <v>4</v>
      </c>
      <c r="D569" s="2487" t="s">
        <v>1791</v>
      </c>
      <c r="E569" s="2488"/>
      <c r="F569" s="2488"/>
      <c r="G569" s="2488"/>
      <c r="H569" s="2488"/>
      <c r="I569" s="2488"/>
      <c r="J569" s="2488"/>
      <c r="K569" s="2488"/>
      <c r="L569" s="2488"/>
      <c r="M569" s="2488"/>
      <c r="N569" s="2489"/>
      <c r="O569" s="2520"/>
      <c r="P569" s="2521"/>
      <c r="Q569" s="2521"/>
      <c r="R569" s="2521"/>
      <c r="S569" s="2522"/>
      <c r="T569" s="2335" t="s">
        <v>525</v>
      </c>
      <c r="U569" s="2335"/>
      <c r="V569" s="2475" t="s">
        <v>525</v>
      </c>
      <c r="W569" s="2476"/>
      <c r="X569" s="2477"/>
      <c r="Y569" s="2475" t="s">
        <v>525</v>
      </c>
      <c r="Z569" s="2477"/>
      <c r="AA569" s="2475" t="s">
        <v>525</v>
      </c>
      <c r="AB569" s="2476"/>
      <c r="AC569" s="2477"/>
    </row>
    <row r="570" spans="1:33" ht="20.45" customHeight="1">
      <c r="C570" s="1343">
        <v>5</v>
      </c>
      <c r="D570" s="2487" t="s">
        <v>1837</v>
      </c>
      <c r="E570" s="2488"/>
      <c r="F570" s="2488"/>
      <c r="G570" s="2488"/>
      <c r="H570" s="2488"/>
      <c r="I570" s="2488"/>
      <c r="J570" s="2488"/>
      <c r="K570" s="2488"/>
      <c r="L570" s="2488"/>
      <c r="M570" s="2488"/>
      <c r="N570" s="2489"/>
      <c r="O570" s="2520"/>
      <c r="P570" s="2521"/>
      <c r="Q570" s="2521"/>
      <c r="R570" s="2521"/>
      <c r="S570" s="2522"/>
      <c r="T570" s="2335" t="s">
        <v>525</v>
      </c>
      <c r="U570" s="2335"/>
      <c r="V570" s="2475" t="s">
        <v>525</v>
      </c>
      <c r="W570" s="2476"/>
      <c r="X570" s="2477"/>
      <c r="Y570" s="2475" t="s">
        <v>525</v>
      </c>
      <c r="Z570" s="2477"/>
      <c r="AA570" s="2475" t="s">
        <v>525</v>
      </c>
      <c r="AB570" s="2476"/>
      <c r="AC570" s="2477"/>
    </row>
    <row r="571" spans="1:33" ht="16.5" customHeight="1">
      <c r="C571" s="1343">
        <v>6</v>
      </c>
      <c r="D571" s="2487" t="s">
        <v>1838</v>
      </c>
      <c r="E571" s="2488"/>
      <c r="F571" s="2488"/>
      <c r="G571" s="2488"/>
      <c r="H571" s="2488"/>
      <c r="I571" s="2488"/>
      <c r="J571" s="2488"/>
      <c r="K571" s="2488"/>
      <c r="L571" s="2488"/>
      <c r="M571" s="2488"/>
      <c r="N571" s="2489"/>
      <c r="O571" s="2520"/>
      <c r="P571" s="2521"/>
      <c r="Q571" s="2521"/>
      <c r="R571" s="2521"/>
      <c r="S571" s="2522"/>
      <c r="T571" s="2335" t="s">
        <v>525</v>
      </c>
      <c r="U571" s="2335"/>
      <c r="V571" s="2475" t="s">
        <v>525</v>
      </c>
      <c r="W571" s="2476"/>
      <c r="X571" s="2477"/>
      <c r="Y571" s="2475" t="s">
        <v>525</v>
      </c>
      <c r="Z571" s="2477"/>
      <c r="AA571" s="2475" t="s">
        <v>525</v>
      </c>
      <c r="AB571" s="2476"/>
      <c r="AC571" s="2477"/>
    </row>
    <row r="572" spans="1:33" ht="16.5" customHeight="1">
      <c r="C572" s="1343">
        <v>7</v>
      </c>
      <c r="D572" s="2487" t="s">
        <v>1839</v>
      </c>
      <c r="E572" s="2488"/>
      <c r="F572" s="2488"/>
      <c r="G572" s="2488"/>
      <c r="H572" s="2488"/>
      <c r="I572" s="2488"/>
      <c r="J572" s="2488"/>
      <c r="K572" s="2488"/>
      <c r="L572" s="2488"/>
      <c r="M572" s="2488"/>
      <c r="N572" s="2489"/>
      <c r="O572" s="2520"/>
      <c r="P572" s="2521"/>
      <c r="Q572" s="2521"/>
      <c r="R572" s="2521"/>
      <c r="S572" s="2522"/>
      <c r="T572" s="2335" t="s">
        <v>525</v>
      </c>
      <c r="U572" s="2335"/>
      <c r="V572" s="2475" t="s">
        <v>525</v>
      </c>
      <c r="W572" s="2476"/>
      <c r="X572" s="2477"/>
      <c r="Y572" s="2475" t="s">
        <v>525</v>
      </c>
      <c r="Z572" s="2477"/>
      <c r="AA572" s="2475" t="s">
        <v>525</v>
      </c>
      <c r="AB572" s="2476"/>
      <c r="AC572" s="2477"/>
    </row>
    <row r="573" spans="1:33" ht="16.5" customHeight="1">
      <c r="C573" s="1343">
        <v>8</v>
      </c>
      <c r="D573" s="2487" t="s">
        <v>1840</v>
      </c>
      <c r="E573" s="2488"/>
      <c r="F573" s="2488"/>
      <c r="G573" s="2488"/>
      <c r="H573" s="2488"/>
      <c r="I573" s="2488"/>
      <c r="J573" s="2488"/>
      <c r="K573" s="2488"/>
      <c r="L573" s="2488"/>
      <c r="M573" s="2488"/>
      <c r="N573" s="2489"/>
      <c r="O573" s="2520"/>
      <c r="P573" s="2521"/>
      <c r="Q573" s="2521"/>
      <c r="R573" s="2521"/>
      <c r="S573" s="2522"/>
      <c r="T573" s="2335" t="s">
        <v>525</v>
      </c>
      <c r="U573" s="2335"/>
      <c r="V573" s="2475" t="s">
        <v>525</v>
      </c>
      <c r="W573" s="2476"/>
      <c r="X573" s="2477"/>
      <c r="Y573" s="2475" t="s">
        <v>525</v>
      </c>
      <c r="Z573" s="2477"/>
      <c r="AA573" s="2475" t="s">
        <v>525</v>
      </c>
      <c r="AB573" s="2476"/>
      <c r="AC573" s="2477"/>
    </row>
    <row r="574" spans="1:33" ht="16.5" customHeight="1">
      <c r="A574" s="33" t="s">
        <v>536</v>
      </c>
      <c r="C574" s="1343">
        <v>9</v>
      </c>
      <c r="D574" s="2487" t="s">
        <v>1841</v>
      </c>
      <c r="E574" s="2488"/>
      <c r="F574" s="2488"/>
      <c r="G574" s="2488"/>
      <c r="H574" s="2488"/>
      <c r="I574" s="2488"/>
      <c r="J574" s="2488"/>
      <c r="K574" s="2488"/>
      <c r="L574" s="2488"/>
      <c r="M574" s="2488"/>
      <c r="N574" s="2489"/>
      <c r="O574" s="2520"/>
      <c r="P574" s="2521"/>
      <c r="Q574" s="2521"/>
      <c r="R574" s="2521"/>
      <c r="S574" s="2522"/>
      <c r="T574" s="2335" t="s">
        <v>525</v>
      </c>
      <c r="U574" s="2335"/>
      <c r="V574" s="2475" t="s">
        <v>525</v>
      </c>
      <c r="W574" s="2476"/>
      <c r="X574" s="2477"/>
      <c r="Y574" s="2475" t="s">
        <v>525</v>
      </c>
      <c r="Z574" s="2477"/>
      <c r="AA574" s="2475" t="s">
        <v>525</v>
      </c>
      <c r="AB574" s="2476"/>
      <c r="AC574" s="2477"/>
    </row>
    <row r="575" spans="1:33" ht="16.5" customHeight="1">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c r="AA575" s="29"/>
      <c r="AB575" s="29"/>
      <c r="AC575" s="29"/>
    </row>
    <row r="576" spans="1:33" ht="32.1" customHeight="1">
      <c r="A576" s="33" t="s">
        <v>1842</v>
      </c>
      <c r="C576" s="2462" t="s">
        <v>160</v>
      </c>
      <c r="D576" s="2305" t="s">
        <v>1368</v>
      </c>
      <c r="E576" s="2305"/>
      <c r="F576" s="2305"/>
      <c r="G576" s="2305"/>
      <c r="H576" s="2305"/>
      <c r="I576" s="2305"/>
      <c r="J576" s="2305" t="s">
        <v>1759</v>
      </c>
      <c r="K576" s="2305"/>
      <c r="L576" s="2305"/>
      <c r="M576" s="2305"/>
      <c r="N576" s="2305"/>
      <c r="O576" s="2305"/>
      <c r="P576" s="2305"/>
      <c r="Q576" s="2305"/>
      <c r="R576" s="2305"/>
      <c r="S576" s="2305"/>
      <c r="T576" s="2462" t="s">
        <v>1760</v>
      </c>
      <c r="U576" s="2463"/>
      <c r="V576" s="2463"/>
      <c r="W576" s="2464"/>
      <c r="X576" s="2331" t="s">
        <v>1619</v>
      </c>
      <c r="Y576" s="2331"/>
      <c r="Z576" s="2331"/>
      <c r="AA576" s="2331"/>
      <c r="AB576" s="2331"/>
      <c r="AC576" s="2331"/>
      <c r="AE576" s="18" t="s">
        <v>1843</v>
      </c>
      <c r="AF576" s="18" t="s">
        <v>1594</v>
      </c>
      <c r="AG576" s="18" t="s">
        <v>1833</v>
      </c>
    </row>
    <row r="577" spans="1:33" ht="32.1" customHeight="1">
      <c r="A577" s="33"/>
      <c r="C577" s="2465"/>
      <c r="D577" s="2305"/>
      <c r="E577" s="2305"/>
      <c r="F577" s="2305"/>
      <c r="G577" s="2305"/>
      <c r="H577" s="2305"/>
      <c r="I577" s="2305"/>
      <c r="J577" s="2305" t="s">
        <v>1821</v>
      </c>
      <c r="K577" s="2305"/>
      <c r="L577" s="2305"/>
      <c r="M577" s="2305"/>
      <c r="N577" s="2305"/>
      <c r="O577" s="2305" t="s">
        <v>1822</v>
      </c>
      <c r="P577" s="2305"/>
      <c r="Q577" s="2305"/>
      <c r="R577" s="2305"/>
      <c r="S577" s="2305"/>
      <c r="T577" s="2328" t="s">
        <v>1764</v>
      </c>
      <c r="U577" s="2329"/>
      <c r="V577" s="2329"/>
      <c r="W577" s="2330"/>
      <c r="X577" s="2305" t="s">
        <v>537</v>
      </c>
      <c r="Y577" s="2305"/>
      <c r="Z577" s="2305"/>
      <c r="AA577" s="2305" t="s">
        <v>1372</v>
      </c>
      <c r="AB577" s="2305"/>
      <c r="AC577" s="2305"/>
    </row>
    <row r="578" spans="1:33" ht="20.100000000000001" customHeight="1">
      <c r="A578" s="33"/>
      <c r="C578" s="2524">
        <v>1</v>
      </c>
      <c r="D578" s="2555" t="s">
        <v>1844</v>
      </c>
      <c r="E578" s="2548"/>
      <c r="F578" s="2548"/>
      <c r="G578" s="2548"/>
      <c r="H578" s="2548"/>
      <c r="I578" s="2549"/>
      <c r="J578" s="2501"/>
      <c r="K578" s="2502"/>
      <c r="L578" s="2502"/>
      <c r="M578" s="2502"/>
      <c r="N578" s="2503"/>
      <c r="O578" s="2501"/>
      <c r="P578" s="2502"/>
      <c r="Q578" s="2502"/>
      <c r="R578" s="2502"/>
      <c r="S578" s="2503"/>
      <c r="T578" s="2501"/>
      <c r="U578" s="2502"/>
      <c r="V578" s="2502"/>
      <c r="W578" s="2503"/>
      <c r="X578" s="2506" t="s">
        <v>525</v>
      </c>
      <c r="Y578" s="2507"/>
      <c r="Z578" s="2508"/>
      <c r="AA578" s="2506" t="s">
        <v>525</v>
      </c>
      <c r="AB578" s="2507"/>
      <c r="AC578" s="2508"/>
    </row>
    <row r="579" spans="1:33" ht="20.100000000000001" customHeight="1">
      <c r="A579" s="33"/>
      <c r="C579" s="2525"/>
      <c r="D579" s="2556"/>
      <c r="E579" s="2550"/>
      <c r="F579" s="2550"/>
      <c r="G579" s="2550"/>
      <c r="H579" s="2550"/>
      <c r="I579" s="2551"/>
      <c r="J579" s="2527"/>
      <c r="K579" s="2528"/>
      <c r="L579" s="2528"/>
      <c r="M579" s="2528"/>
      <c r="N579" s="2529"/>
      <c r="O579" s="2527"/>
      <c r="P579" s="2528"/>
      <c r="Q579" s="2528"/>
      <c r="R579" s="2528"/>
      <c r="S579" s="2529"/>
      <c r="T579" s="2527"/>
      <c r="U579" s="2528"/>
      <c r="V579" s="2528"/>
      <c r="W579" s="2529"/>
      <c r="X579" s="2552"/>
      <c r="Y579" s="2553"/>
      <c r="Z579" s="2554"/>
      <c r="AA579" s="2552"/>
      <c r="AB579" s="2553"/>
      <c r="AC579" s="2554"/>
    </row>
    <row r="580" spans="1:33" ht="20.100000000000001" customHeight="1">
      <c r="C580" s="2525"/>
      <c r="D580" s="2556"/>
      <c r="E580" s="2550"/>
      <c r="F580" s="2550"/>
      <c r="G580" s="2550"/>
      <c r="H580" s="2550"/>
      <c r="I580" s="2551"/>
      <c r="J580" s="2505"/>
      <c r="K580" s="2511"/>
      <c r="L580" s="2511"/>
      <c r="M580" s="2511"/>
      <c r="N580" s="2518"/>
      <c r="O580" s="2505"/>
      <c r="P580" s="2511"/>
      <c r="Q580" s="2511"/>
      <c r="R580" s="2511"/>
      <c r="S580" s="2518"/>
      <c r="T580" s="2527"/>
      <c r="U580" s="2528"/>
      <c r="V580" s="2528"/>
      <c r="W580" s="2529"/>
      <c r="X580" s="2512"/>
      <c r="Y580" s="2513"/>
      <c r="Z580" s="2514"/>
      <c r="AA580" s="2512"/>
      <c r="AB580" s="2513"/>
      <c r="AC580" s="2514"/>
    </row>
    <row r="581" spans="1:33" ht="20.100000000000001" customHeight="1">
      <c r="C581" s="2525"/>
      <c r="D581" s="1194"/>
      <c r="E581" s="1195"/>
      <c r="F581" s="1195"/>
      <c r="G581" s="1195"/>
      <c r="H581" s="1195"/>
      <c r="I581" s="1196"/>
      <c r="J581" s="1348"/>
      <c r="K581" s="1492"/>
      <c r="L581" s="1492"/>
      <c r="M581" s="1492"/>
      <c r="N581" s="1493"/>
      <c r="O581" s="1348"/>
      <c r="P581" s="1492"/>
      <c r="Q581" s="1492"/>
      <c r="R581" s="1492"/>
      <c r="S581" s="1493"/>
      <c r="T581" s="2527"/>
      <c r="U581" s="2528"/>
      <c r="V581" s="2528"/>
      <c r="W581" s="2529"/>
      <c r="X581" s="2475" t="s">
        <v>525</v>
      </c>
      <c r="Y581" s="2476"/>
      <c r="Z581" s="2477"/>
      <c r="AA581" s="2475" t="s">
        <v>525</v>
      </c>
      <c r="AB581" s="2476"/>
      <c r="AC581" s="2477"/>
    </row>
    <row r="582" spans="1:33" ht="20.100000000000001" customHeight="1">
      <c r="C582" s="2525"/>
      <c r="D582" s="1194"/>
      <c r="E582" s="1195"/>
      <c r="F582" s="1195"/>
      <c r="G582" s="1195"/>
      <c r="H582" s="1195"/>
      <c r="I582" s="1196"/>
      <c r="J582" s="1348"/>
      <c r="K582" s="1492"/>
      <c r="L582" s="1492"/>
      <c r="M582" s="1492"/>
      <c r="N582" s="1493"/>
      <c r="O582" s="1348"/>
      <c r="P582" s="1492"/>
      <c r="Q582" s="1492"/>
      <c r="R582" s="1492"/>
      <c r="S582" s="1493"/>
      <c r="T582" s="2527"/>
      <c r="U582" s="2528"/>
      <c r="V582" s="2528"/>
      <c r="W582" s="2529"/>
      <c r="X582" s="2475" t="s">
        <v>525</v>
      </c>
      <c r="Y582" s="2476"/>
      <c r="Z582" s="2477"/>
      <c r="AA582" s="2475" t="s">
        <v>525</v>
      </c>
      <c r="AB582" s="2476"/>
      <c r="AC582" s="2477"/>
    </row>
    <row r="583" spans="1:33" ht="20.100000000000001" customHeight="1">
      <c r="C583" s="2526"/>
      <c r="D583" s="1197"/>
      <c r="E583" s="1198"/>
      <c r="F583" s="1198"/>
      <c r="G583" s="1198"/>
      <c r="H583" s="1198"/>
      <c r="I583" s="1199"/>
      <c r="J583" s="2337"/>
      <c r="K583" s="2337"/>
      <c r="L583" s="2337"/>
      <c r="M583" s="2337"/>
      <c r="N583" s="2337"/>
      <c r="O583" s="2337"/>
      <c r="P583" s="2337"/>
      <c r="Q583" s="2337"/>
      <c r="R583" s="2337"/>
      <c r="S583" s="2337"/>
      <c r="T583" s="2505"/>
      <c r="U583" s="2511"/>
      <c r="V583" s="2511"/>
      <c r="W583" s="2518"/>
      <c r="X583" s="2475" t="s">
        <v>525</v>
      </c>
      <c r="Y583" s="2476"/>
      <c r="Z583" s="2477"/>
      <c r="AA583" s="2475" t="s">
        <v>525</v>
      </c>
      <c r="AB583" s="2476"/>
      <c r="AC583" s="2477"/>
    </row>
    <row r="584" spans="1:33" ht="20.100000000000001" customHeight="1">
      <c r="A584" s="33"/>
      <c r="C584" s="2524">
        <v>2</v>
      </c>
      <c r="D584" s="2548" t="s">
        <v>1845</v>
      </c>
      <c r="E584" s="2548"/>
      <c r="F584" s="2548"/>
      <c r="G584" s="2548"/>
      <c r="H584" s="2548"/>
      <c r="I584" s="2549"/>
      <c r="J584" s="2501"/>
      <c r="K584" s="2502"/>
      <c r="L584" s="2502"/>
      <c r="M584" s="2502"/>
      <c r="N584" s="2503"/>
      <c r="O584" s="2501"/>
      <c r="P584" s="2502"/>
      <c r="Q584" s="2502"/>
      <c r="R584" s="2502"/>
      <c r="S584" s="2503"/>
      <c r="T584" s="2501"/>
      <c r="U584" s="2502"/>
      <c r="V584" s="2502"/>
      <c r="W584" s="2503"/>
      <c r="X584" s="2506" t="s">
        <v>525</v>
      </c>
      <c r="Y584" s="2507"/>
      <c r="Z584" s="2508"/>
      <c r="AA584" s="2506" t="s">
        <v>525</v>
      </c>
      <c r="AB584" s="2507"/>
      <c r="AC584" s="2508"/>
    </row>
    <row r="585" spans="1:33" ht="20.100000000000001" customHeight="1">
      <c r="A585" s="33"/>
      <c r="C585" s="2525"/>
      <c r="D585" s="2550"/>
      <c r="E585" s="2550"/>
      <c r="F585" s="2550"/>
      <c r="G585" s="2550"/>
      <c r="H585" s="2550"/>
      <c r="I585" s="2551"/>
      <c r="J585" s="2527"/>
      <c r="K585" s="2528"/>
      <c r="L585" s="2528"/>
      <c r="M585" s="2528"/>
      <c r="N585" s="2529"/>
      <c r="O585" s="2527"/>
      <c r="P585" s="2528"/>
      <c r="Q585" s="2528"/>
      <c r="R585" s="2528"/>
      <c r="S585" s="2529"/>
      <c r="T585" s="2527"/>
      <c r="U585" s="2528"/>
      <c r="V585" s="2528"/>
      <c r="W585" s="2529"/>
      <c r="X585" s="2552"/>
      <c r="Y585" s="2553"/>
      <c r="Z585" s="2554"/>
      <c r="AA585" s="2552"/>
      <c r="AB585" s="2553"/>
      <c r="AC585" s="2554"/>
    </row>
    <row r="586" spans="1:33" ht="20.100000000000001" customHeight="1">
      <c r="C586" s="2525"/>
      <c r="D586" s="2550"/>
      <c r="E586" s="2550"/>
      <c r="F586" s="2550"/>
      <c r="G586" s="2550"/>
      <c r="H586" s="2550"/>
      <c r="I586" s="2551"/>
      <c r="J586" s="2505"/>
      <c r="K586" s="2511"/>
      <c r="L586" s="2511"/>
      <c r="M586" s="2511"/>
      <c r="N586" s="2518"/>
      <c r="O586" s="2505"/>
      <c r="P586" s="2511"/>
      <c r="Q586" s="2511"/>
      <c r="R586" s="2511"/>
      <c r="S586" s="2518"/>
      <c r="T586" s="2527"/>
      <c r="U586" s="2528"/>
      <c r="V586" s="2528"/>
      <c r="W586" s="2529"/>
      <c r="X586" s="2512"/>
      <c r="Y586" s="2513"/>
      <c r="Z586" s="2514"/>
      <c r="AA586" s="2512"/>
      <c r="AB586" s="2513"/>
      <c r="AC586" s="2514"/>
    </row>
    <row r="587" spans="1:33" ht="20.100000000000001" customHeight="1">
      <c r="C587" s="2525"/>
      <c r="D587" s="1195"/>
      <c r="E587" s="1195"/>
      <c r="F587" s="1195"/>
      <c r="G587" s="1195"/>
      <c r="H587" s="1195"/>
      <c r="I587" s="1196"/>
      <c r="J587" s="1348"/>
      <c r="K587" s="1492"/>
      <c r="L587" s="1492"/>
      <c r="M587" s="1492"/>
      <c r="N587" s="1493"/>
      <c r="O587" s="1348"/>
      <c r="P587" s="1492"/>
      <c r="Q587" s="1492"/>
      <c r="R587" s="1492"/>
      <c r="S587" s="1493"/>
      <c r="T587" s="2527"/>
      <c r="U587" s="2528"/>
      <c r="V587" s="2528"/>
      <c r="W587" s="2529"/>
      <c r="X587" s="2475" t="s">
        <v>525</v>
      </c>
      <c r="Y587" s="2476"/>
      <c r="Z587" s="2477"/>
      <c r="AA587" s="2475" t="s">
        <v>525</v>
      </c>
      <c r="AB587" s="2476"/>
      <c r="AC587" s="2477"/>
    </row>
    <row r="588" spans="1:33" ht="20.100000000000001" customHeight="1">
      <c r="C588" s="2525"/>
      <c r="D588" s="1195"/>
      <c r="E588" s="1195"/>
      <c r="F588" s="1195"/>
      <c r="G588" s="1195"/>
      <c r="H588" s="1195"/>
      <c r="I588" s="1196"/>
      <c r="J588" s="1348"/>
      <c r="K588" s="1492"/>
      <c r="L588" s="1492"/>
      <c r="M588" s="1492"/>
      <c r="N588" s="1493"/>
      <c r="O588" s="1348"/>
      <c r="P588" s="1492"/>
      <c r="Q588" s="1492"/>
      <c r="R588" s="1492"/>
      <c r="S588" s="1493"/>
      <c r="T588" s="2527"/>
      <c r="U588" s="2528"/>
      <c r="V588" s="2528"/>
      <c r="W588" s="2529"/>
      <c r="X588" s="2475" t="s">
        <v>525</v>
      </c>
      <c r="Y588" s="2476"/>
      <c r="Z588" s="2477"/>
      <c r="AA588" s="2475" t="s">
        <v>525</v>
      </c>
      <c r="AB588" s="2476"/>
      <c r="AC588" s="2477"/>
    </row>
    <row r="589" spans="1:33" ht="20.100000000000001" customHeight="1">
      <c r="C589" s="2526"/>
      <c r="D589" s="1198"/>
      <c r="E589" s="1198"/>
      <c r="F589" s="1198"/>
      <c r="G589" s="1198"/>
      <c r="H589" s="1198"/>
      <c r="I589" s="1199"/>
      <c r="J589" s="2337"/>
      <c r="K589" s="2337"/>
      <c r="L589" s="2337"/>
      <c r="M589" s="2337"/>
      <c r="N589" s="2337"/>
      <c r="O589" s="2337"/>
      <c r="P589" s="2337"/>
      <c r="Q589" s="2337"/>
      <c r="R589" s="2337"/>
      <c r="S589" s="2337"/>
      <c r="T589" s="2505"/>
      <c r="U589" s="2511"/>
      <c r="V589" s="2511"/>
      <c r="W589" s="2518"/>
      <c r="X589" s="2475" t="s">
        <v>525</v>
      </c>
      <c r="Y589" s="2476"/>
      <c r="Z589" s="2477"/>
      <c r="AA589" s="2475" t="s">
        <v>525</v>
      </c>
      <c r="AB589" s="2476"/>
      <c r="AC589" s="2477"/>
    </row>
    <row r="590" spans="1:33" ht="20.100000000000001" customHeight="1">
      <c r="A590" s="33" t="s">
        <v>536</v>
      </c>
      <c r="C590" s="597">
        <v>3</v>
      </c>
      <c r="D590" s="2374" t="s">
        <v>1846</v>
      </c>
      <c r="E590" s="2374"/>
      <c r="F590" s="2374"/>
      <c r="G590" s="2374"/>
      <c r="H590" s="2374"/>
      <c r="I590" s="2374"/>
      <c r="J590" s="2320"/>
      <c r="K590" s="2320"/>
      <c r="L590" s="2320"/>
      <c r="M590" s="2320"/>
      <c r="N590" s="2320"/>
      <c r="O590" s="2320"/>
      <c r="P590" s="2320"/>
      <c r="Q590" s="2320"/>
      <c r="R590" s="2320"/>
      <c r="S590" s="2320"/>
      <c r="T590" s="2320"/>
      <c r="U590" s="2320"/>
      <c r="V590" s="2320"/>
      <c r="W590" s="2320"/>
      <c r="X590" s="2475" t="s">
        <v>525</v>
      </c>
      <c r="Y590" s="2476"/>
      <c r="Z590" s="2477"/>
      <c r="AA590" s="2475" t="s">
        <v>525</v>
      </c>
      <c r="AB590" s="2476"/>
      <c r="AC590" s="2477"/>
    </row>
    <row r="591" spans="1:33" ht="16.5" customHeight="1">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c r="AA591" s="29"/>
      <c r="AB591" s="29"/>
      <c r="AC591" s="29"/>
    </row>
    <row r="592" spans="1:33" ht="30" customHeight="1">
      <c r="A592" s="33" t="s">
        <v>1847</v>
      </c>
      <c r="C592" s="2462" t="s">
        <v>160</v>
      </c>
      <c r="D592" s="2331" t="s">
        <v>1758</v>
      </c>
      <c r="E592" s="2331"/>
      <c r="F592" s="2331"/>
      <c r="G592" s="2331"/>
      <c r="H592" s="2331"/>
      <c r="I592" s="2331"/>
      <c r="J592" s="2331"/>
      <c r="K592" s="2331"/>
      <c r="L592" s="2331"/>
      <c r="M592" s="2331"/>
      <c r="N592" s="2331"/>
      <c r="O592" s="2323" t="s">
        <v>1760</v>
      </c>
      <c r="P592" s="2323"/>
      <c r="Q592" s="2323"/>
      <c r="R592" s="2323"/>
      <c r="S592" s="2324"/>
      <c r="T592" s="2331" t="s">
        <v>1783</v>
      </c>
      <c r="U592" s="2331"/>
      <c r="V592" s="2331"/>
      <c r="W592" s="2331"/>
      <c r="X592" s="2331"/>
      <c r="Y592" s="2331" t="s">
        <v>1784</v>
      </c>
      <c r="Z592" s="2331"/>
      <c r="AA592" s="2331"/>
      <c r="AB592" s="2331"/>
      <c r="AC592" s="2331"/>
      <c r="AE592" s="18" t="s">
        <v>1848</v>
      </c>
      <c r="AF592" s="18" t="s">
        <v>1594</v>
      </c>
      <c r="AG592" s="18" t="s">
        <v>1849</v>
      </c>
    </row>
    <row r="593" spans="1:33" ht="30" customHeight="1">
      <c r="A593" s="33"/>
      <c r="C593" s="2465"/>
      <c r="D593" s="2331"/>
      <c r="E593" s="2331"/>
      <c r="F593" s="2331"/>
      <c r="G593" s="2331"/>
      <c r="H593" s="2331"/>
      <c r="I593" s="2331"/>
      <c r="J593" s="2331"/>
      <c r="K593" s="2331"/>
      <c r="L593" s="2331"/>
      <c r="M593" s="2331"/>
      <c r="N593" s="2331"/>
      <c r="O593" s="2329"/>
      <c r="P593" s="2329"/>
      <c r="Q593" s="2329"/>
      <c r="R593" s="2329"/>
      <c r="S593" s="2330"/>
      <c r="T593" s="2305" t="s">
        <v>537</v>
      </c>
      <c r="U593" s="2305"/>
      <c r="V593" s="2305" t="s">
        <v>1372</v>
      </c>
      <c r="W593" s="2305"/>
      <c r="X593" s="2305"/>
      <c r="Y593" s="2305" t="s">
        <v>537</v>
      </c>
      <c r="Z593" s="2305"/>
      <c r="AA593" s="2305" t="s">
        <v>1372</v>
      </c>
      <c r="AB593" s="2305"/>
      <c r="AC593" s="2305"/>
    </row>
    <row r="594" spans="1:33" ht="37.35" customHeight="1">
      <c r="A594" s="33"/>
      <c r="C594" s="1343">
        <v>1</v>
      </c>
      <c r="D594" s="2384" t="s">
        <v>1850</v>
      </c>
      <c r="E594" s="2488"/>
      <c r="F594" s="2488"/>
      <c r="G594" s="2488"/>
      <c r="H594" s="2488"/>
      <c r="I594" s="2488"/>
      <c r="J594" s="2488"/>
      <c r="K594" s="2488"/>
      <c r="L594" s="2488"/>
      <c r="M594" s="2488"/>
      <c r="N594" s="2489"/>
      <c r="O594" s="2520"/>
      <c r="P594" s="2521"/>
      <c r="Q594" s="2521"/>
      <c r="R594" s="2521"/>
      <c r="S594" s="2522"/>
      <c r="T594" s="2335" t="s">
        <v>525</v>
      </c>
      <c r="U594" s="2335"/>
      <c r="V594" s="2475" t="s">
        <v>525</v>
      </c>
      <c r="W594" s="2476"/>
      <c r="X594" s="2477"/>
      <c r="Y594" s="2475" t="s">
        <v>525</v>
      </c>
      <c r="Z594" s="2477"/>
      <c r="AA594" s="2475" t="s">
        <v>525</v>
      </c>
      <c r="AB594" s="2476"/>
      <c r="AC594" s="2477"/>
    </row>
    <row r="595" spans="1:33" ht="37.35" customHeight="1">
      <c r="A595" s="33"/>
      <c r="C595" s="1343">
        <v>2</v>
      </c>
      <c r="D595" s="2384" t="s">
        <v>1851</v>
      </c>
      <c r="E595" s="2488"/>
      <c r="F595" s="2488"/>
      <c r="G595" s="2488"/>
      <c r="H595" s="2488"/>
      <c r="I595" s="2488"/>
      <c r="J595" s="2488"/>
      <c r="K595" s="2488"/>
      <c r="L595" s="2488"/>
      <c r="M595" s="2488"/>
      <c r="N595" s="2489"/>
      <c r="O595" s="2520"/>
      <c r="P595" s="2521"/>
      <c r="Q595" s="2521"/>
      <c r="R595" s="2521"/>
      <c r="S595" s="2522"/>
      <c r="T595" s="2335" t="s">
        <v>525</v>
      </c>
      <c r="U595" s="2335"/>
      <c r="V595" s="2475" t="s">
        <v>525</v>
      </c>
      <c r="W595" s="2476"/>
      <c r="X595" s="2477"/>
      <c r="Y595" s="2475" t="s">
        <v>525</v>
      </c>
      <c r="Z595" s="2477"/>
      <c r="AA595" s="2475" t="s">
        <v>525</v>
      </c>
      <c r="AB595" s="2476"/>
      <c r="AC595" s="2477"/>
    </row>
    <row r="596" spans="1:33" ht="37.35" customHeight="1">
      <c r="C596" s="1343">
        <v>3</v>
      </c>
      <c r="D596" s="2487" t="s">
        <v>1852</v>
      </c>
      <c r="E596" s="2488"/>
      <c r="F596" s="2488"/>
      <c r="G596" s="2488"/>
      <c r="H596" s="2488"/>
      <c r="I596" s="2488"/>
      <c r="J596" s="2488"/>
      <c r="K596" s="2488"/>
      <c r="L596" s="2488"/>
      <c r="M596" s="2488"/>
      <c r="N596" s="2489"/>
      <c r="O596" s="2520"/>
      <c r="P596" s="2521"/>
      <c r="Q596" s="2521"/>
      <c r="R596" s="2521"/>
      <c r="S596" s="2522"/>
      <c r="T596" s="2335" t="s">
        <v>525</v>
      </c>
      <c r="U596" s="2335"/>
      <c r="V596" s="2475" t="s">
        <v>525</v>
      </c>
      <c r="W596" s="2476"/>
      <c r="X596" s="2477"/>
      <c r="Y596" s="2475" t="s">
        <v>525</v>
      </c>
      <c r="Z596" s="2477"/>
      <c r="AA596" s="2475" t="s">
        <v>525</v>
      </c>
      <c r="AB596" s="2476"/>
      <c r="AC596" s="2477"/>
    </row>
    <row r="597" spans="1:33" ht="37.35" customHeight="1">
      <c r="A597" s="33" t="s">
        <v>536</v>
      </c>
      <c r="C597" s="1343">
        <v>4</v>
      </c>
      <c r="D597" s="2384" t="s">
        <v>1853</v>
      </c>
      <c r="E597" s="2488"/>
      <c r="F597" s="2488"/>
      <c r="G597" s="2488"/>
      <c r="H597" s="2488"/>
      <c r="I597" s="2488"/>
      <c r="J597" s="2488"/>
      <c r="K597" s="2488"/>
      <c r="L597" s="2488"/>
      <c r="M597" s="2488"/>
      <c r="N597" s="2489"/>
      <c r="O597" s="2520"/>
      <c r="P597" s="2521"/>
      <c r="Q597" s="2521"/>
      <c r="R597" s="2521"/>
      <c r="S597" s="2522"/>
      <c r="T597" s="2335" t="s">
        <v>525</v>
      </c>
      <c r="U597" s="2335"/>
      <c r="V597" s="2475" t="s">
        <v>525</v>
      </c>
      <c r="W597" s="2476"/>
      <c r="X597" s="2477"/>
      <c r="Y597" s="2475" t="s">
        <v>525</v>
      </c>
      <c r="Z597" s="2477"/>
      <c r="AA597" s="2475" t="s">
        <v>525</v>
      </c>
      <c r="AB597" s="2476"/>
      <c r="AC597" s="2477"/>
    </row>
    <row r="598" spans="1:33" ht="16.5" customHeight="1">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c r="AA598" s="29"/>
      <c r="AB598" s="29"/>
      <c r="AC598" s="29"/>
    </row>
    <row r="599" spans="1:33" ht="33" customHeight="1">
      <c r="A599" s="33" t="s">
        <v>1854</v>
      </c>
      <c r="C599" s="2462" t="s">
        <v>160</v>
      </c>
      <c r="D599" s="2462" t="s">
        <v>1782</v>
      </c>
      <c r="E599" s="2464"/>
      <c r="F599" s="2463" t="s">
        <v>1758</v>
      </c>
      <c r="G599" s="2463"/>
      <c r="H599" s="2463"/>
      <c r="I599" s="2463"/>
      <c r="J599" s="2463"/>
      <c r="K599" s="2463"/>
      <c r="L599" s="2463"/>
      <c r="M599" s="2463"/>
      <c r="N599" s="2463"/>
      <c r="O599" s="2464"/>
      <c r="P599" s="2322" t="s">
        <v>1760</v>
      </c>
      <c r="Q599" s="2323"/>
      <c r="R599" s="2323"/>
      <c r="S599" s="2324"/>
      <c r="T599" s="2331" t="s">
        <v>1783</v>
      </c>
      <c r="U599" s="2331"/>
      <c r="V599" s="2331"/>
      <c r="W599" s="2331"/>
      <c r="X599" s="2331"/>
      <c r="Y599" s="2331" t="s">
        <v>1784</v>
      </c>
      <c r="Z599" s="2331"/>
      <c r="AA599" s="2331"/>
      <c r="AB599" s="2331"/>
      <c r="AC599" s="2331"/>
      <c r="AE599" s="18" t="s">
        <v>1855</v>
      </c>
      <c r="AF599" s="18" t="s">
        <v>1594</v>
      </c>
      <c r="AG599" s="18" t="s">
        <v>1856</v>
      </c>
    </row>
    <row r="600" spans="1:33" ht="33" customHeight="1">
      <c r="A600" s="33"/>
      <c r="C600" s="2465"/>
      <c r="D600" s="2465"/>
      <c r="E600" s="2467"/>
      <c r="F600" s="2466"/>
      <c r="G600" s="2466"/>
      <c r="H600" s="2466"/>
      <c r="I600" s="2466"/>
      <c r="J600" s="2466"/>
      <c r="K600" s="2466"/>
      <c r="L600" s="2466"/>
      <c r="M600" s="2466"/>
      <c r="N600" s="2466"/>
      <c r="O600" s="2467"/>
      <c r="P600" s="2328" t="s">
        <v>1764</v>
      </c>
      <c r="Q600" s="2329"/>
      <c r="R600" s="2329"/>
      <c r="S600" s="2330"/>
      <c r="T600" s="2305" t="s">
        <v>537</v>
      </c>
      <c r="U600" s="2305"/>
      <c r="V600" s="2305" t="s">
        <v>1372</v>
      </c>
      <c r="W600" s="2305"/>
      <c r="X600" s="2305"/>
      <c r="Y600" s="2305" t="s">
        <v>537</v>
      </c>
      <c r="Z600" s="2305"/>
      <c r="AA600" s="2305" t="s">
        <v>1372</v>
      </c>
      <c r="AB600" s="2305"/>
      <c r="AC600" s="2305"/>
    </row>
    <row r="601" spans="1:33" ht="34.35" customHeight="1">
      <c r="A601" s="33"/>
      <c r="C601" s="1343">
        <v>1</v>
      </c>
      <c r="D601" s="2541" t="s">
        <v>1857</v>
      </c>
      <c r="E601" s="2541"/>
      <c r="F601" s="2484" t="s">
        <v>1858</v>
      </c>
      <c r="G601" s="2485"/>
      <c r="H601" s="2485"/>
      <c r="I601" s="2485"/>
      <c r="J601" s="2485"/>
      <c r="K601" s="2485"/>
      <c r="L601" s="2485"/>
      <c r="M601" s="2485"/>
      <c r="N601" s="2485"/>
      <c r="O601" s="2486"/>
      <c r="P601" s="2337"/>
      <c r="Q601" s="2337"/>
      <c r="R601" s="2337"/>
      <c r="S601" s="2337"/>
      <c r="T601" s="2335" t="s">
        <v>525</v>
      </c>
      <c r="U601" s="2335"/>
      <c r="V601" s="2475" t="s">
        <v>525</v>
      </c>
      <c r="W601" s="2476"/>
      <c r="X601" s="2477"/>
      <c r="Y601" s="2475" t="s">
        <v>525</v>
      </c>
      <c r="Z601" s="2477"/>
      <c r="AA601" s="2475" t="s">
        <v>525</v>
      </c>
      <c r="AB601" s="2476"/>
      <c r="AC601" s="2477"/>
    </row>
    <row r="602" spans="1:33" ht="34.35" customHeight="1">
      <c r="A602" s="33"/>
      <c r="C602" s="1343">
        <v>2</v>
      </c>
      <c r="D602" s="2541"/>
      <c r="E602" s="2541"/>
      <c r="F602" s="2484" t="s">
        <v>1806</v>
      </c>
      <c r="G602" s="2485" t="s">
        <v>1806</v>
      </c>
      <c r="H602" s="2485" t="s">
        <v>1806</v>
      </c>
      <c r="I602" s="2485" t="s">
        <v>1806</v>
      </c>
      <c r="J602" s="2485" t="s">
        <v>1806</v>
      </c>
      <c r="K602" s="2485" t="s">
        <v>1806</v>
      </c>
      <c r="L602" s="2485" t="s">
        <v>1806</v>
      </c>
      <c r="M602" s="2485" t="s">
        <v>1806</v>
      </c>
      <c r="N602" s="2485" t="s">
        <v>1806</v>
      </c>
      <c r="O602" s="2486" t="s">
        <v>1806</v>
      </c>
      <c r="P602" s="2337"/>
      <c r="Q602" s="2337"/>
      <c r="R602" s="2337"/>
      <c r="S602" s="2337"/>
      <c r="T602" s="2335" t="s">
        <v>525</v>
      </c>
      <c r="U602" s="2335"/>
      <c r="V602" s="2475" t="s">
        <v>525</v>
      </c>
      <c r="W602" s="2476"/>
      <c r="X602" s="2477"/>
      <c r="Y602" s="2475" t="s">
        <v>525</v>
      </c>
      <c r="Z602" s="2477"/>
      <c r="AA602" s="2475" t="s">
        <v>525</v>
      </c>
      <c r="AB602" s="2476"/>
      <c r="AC602" s="2477"/>
    </row>
    <row r="603" spans="1:33" ht="34.35" customHeight="1">
      <c r="C603" s="1343">
        <v>3</v>
      </c>
      <c r="D603" s="2541"/>
      <c r="E603" s="2541"/>
      <c r="F603" s="2478" t="s">
        <v>1859</v>
      </c>
      <c r="G603" s="2485" t="s">
        <v>1807</v>
      </c>
      <c r="H603" s="2485" t="s">
        <v>1807</v>
      </c>
      <c r="I603" s="2485" t="s">
        <v>1807</v>
      </c>
      <c r="J603" s="2485" t="s">
        <v>1807</v>
      </c>
      <c r="K603" s="2485" t="s">
        <v>1807</v>
      </c>
      <c r="L603" s="2485" t="s">
        <v>1807</v>
      </c>
      <c r="M603" s="2485" t="s">
        <v>1807</v>
      </c>
      <c r="N603" s="2485" t="s">
        <v>1807</v>
      </c>
      <c r="O603" s="2486" t="s">
        <v>1807</v>
      </c>
      <c r="P603" s="2337"/>
      <c r="Q603" s="2337"/>
      <c r="R603" s="2337"/>
      <c r="S603" s="2337"/>
      <c r="T603" s="2335" t="s">
        <v>525</v>
      </c>
      <c r="U603" s="2335"/>
      <c r="V603" s="2475" t="s">
        <v>525</v>
      </c>
      <c r="W603" s="2476"/>
      <c r="X603" s="2477"/>
      <c r="Y603" s="2475" t="s">
        <v>525</v>
      </c>
      <c r="Z603" s="2477"/>
      <c r="AA603" s="2475" t="s">
        <v>525</v>
      </c>
      <c r="AB603" s="2476"/>
      <c r="AC603" s="2477"/>
    </row>
    <row r="604" spans="1:33" ht="34.35" customHeight="1">
      <c r="C604" s="1343">
        <v>4</v>
      </c>
      <c r="D604" s="2541"/>
      <c r="E604" s="2541"/>
      <c r="F604" s="2484" t="s">
        <v>1808</v>
      </c>
      <c r="G604" s="2485" t="s">
        <v>1808</v>
      </c>
      <c r="H604" s="2485" t="s">
        <v>1808</v>
      </c>
      <c r="I604" s="2485" t="s">
        <v>1808</v>
      </c>
      <c r="J604" s="2485" t="s">
        <v>1808</v>
      </c>
      <c r="K604" s="2485" t="s">
        <v>1808</v>
      </c>
      <c r="L604" s="2485" t="s">
        <v>1808</v>
      </c>
      <c r="M604" s="2485" t="s">
        <v>1808</v>
      </c>
      <c r="N604" s="2485" t="s">
        <v>1808</v>
      </c>
      <c r="O604" s="2486" t="s">
        <v>1808</v>
      </c>
      <c r="P604" s="2337"/>
      <c r="Q604" s="2337"/>
      <c r="R604" s="2337"/>
      <c r="S604" s="2337"/>
      <c r="T604" s="2335" t="s">
        <v>525</v>
      </c>
      <c r="U604" s="2335"/>
      <c r="V604" s="2475" t="s">
        <v>525</v>
      </c>
      <c r="W604" s="2476"/>
      <c r="X604" s="2477"/>
      <c r="Y604" s="2475" t="s">
        <v>525</v>
      </c>
      <c r="Z604" s="2477"/>
      <c r="AA604" s="2475" t="s">
        <v>525</v>
      </c>
      <c r="AB604" s="2476"/>
      <c r="AC604" s="2477"/>
    </row>
    <row r="605" spans="1:33" ht="34.35" customHeight="1">
      <c r="C605" s="1343">
        <v>5</v>
      </c>
      <c r="D605" s="2541"/>
      <c r="E605" s="2541"/>
      <c r="F605" s="2484" t="s">
        <v>1810</v>
      </c>
      <c r="G605" s="2485" t="s">
        <v>1810</v>
      </c>
      <c r="H605" s="2485" t="s">
        <v>1810</v>
      </c>
      <c r="I605" s="2485" t="s">
        <v>1810</v>
      </c>
      <c r="J605" s="2485" t="s">
        <v>1810</v>
      </c>
      <c r="K605" s="2485" t="s">
        <v>1810</v>
      </c>
      <c r="L605" s="2485" t="s">
        <v>1810</v>
      </c>
      <c r="M605" s="2485" t="s">
        <v>1810</v>
      </c>
      <c r="N605" s="2485" t="s">
        <v>1810</v>
      </c>
      <c r="O605" s="2486" t="s">
        <v>1810</v>
      </c>
      <c r="P605" s="2337"/>
      <c r="Q605" s="2337"/>
      <c r="R605" s="2337"/>
      <c r="S605" s="2337"/>
      <c r="T605" s="2335" t="s">
        <v>525</v>
      </c>
      <c r="U605" s="2335"/>
      <c r="V605" s="2475" t="s">
        <v>525</v>
      </c>
      <c r="W605" s="2476"/>
      <c r="X605" s="2477"/>
      <c r="Y605" s="2475" t="s">
        <v>525</v>
      </c>
      <c r="Z605" s="2477"/>
      <c r="AA605" s="2475" t="s">
        <v>525</v>
      </c>
      <c r="AB605" s="2476"/>
      <c r="AC605" s="2477"/>
    </row>
    <row r="606" spans="1:33" ht="34.35" customHeight="1">
      <c r="A606" s="33" t="s">
        <v>536</v>
      </c>
      <c r="C606" s="1343">
        <v>6</v>
      </c>
      <c r="D606" s="2541"/>
      <c r="E606" s="2541"/>
      <c r="F606" s="2487" t="s">
        <v>1809</v>
      </c>
      <c r="G606" s="2488" t="s">
        <v>1809</v>
      </c>
      <c r="H606" s="2488" t="s">
        <v>1809</v>
      </c>
      <c r="I606" s="2488" t="s">
        <v>1809</v>
      </c>
      <c r="J606" s="2488" t="s">
        <v>1809</v>
      </c>
      <c r="K606" s="2488" t="s">
        <v>1809</v>
      </c>
      <c r="L606" s="2488" t="s">
        <v>1809</v>
      </c>
      <c r="M606" s="2488" t="s">
        <v>1809</v>
      </c>
      <c r="N606" s="2488" t="s">
        <v>1809</v>
      </c>
      <c r="O606" s="2489" t="s">
        <v>1809</v>
      </c>
      <c r="P606" s="2337"/>
      <c r="Q606" s="2337"/>
      <c r="R606" s="2337"/>
      <c r="S606" s="2337"/>
      <c r="T606" s="2335" t="s">
        <v>525</v>
      </c>
      <c r="U606" s="2335"/>
      <c r="V606" s="2475" t="s">
        <v>525</v>
      </c>
      <c r="W606" s="2476"/>
      <c r="X606" s="2477"/>
      <c r="Y606" s="2475" t="s">
        <v>525</v>
      </c>
      <c r="Z606" s="2477"/>
      <c r="AA606" s="2475" t="s">
        <v>525</v>
      </c>
      <c r="AB606" s="2476"/>
      <c r="AC606" s="2477"/>
    </row>
    <row r="607" spans="1:33" ht="16.5" customHeight="1">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c r="AA607" s="29"/>
      <c r="AB607" s="29"/>
      <c r="AC607" s="29"/>
    </row>
    <row r="608" spans="1:33" ht="32.450000000000003" customHeight="1">
      <c r="A608" s="33" t="s">
        <v>1860</v>
      </c>
      <c r="C608" s="2462" t="s">
        <v>160</v>
      </c>
      <c r="D608" s="2462" t="s">
        <v>1782</v>
      </c>
      <c r="E608" s="2464"/>
      <c r="F608" s="2463" t="s">
        <v>1758</v>
      </c>
      <c r="G608" s="2463"/>
      <c r="H608" s="2463"/>
      <c r="I608" s="2463"/>
      <c r="J608" s="2463"/>
      <c r="K608" s="2463"/>
      <c r="L608" s="2463"/>
      <c r="M608" s="2463"/>
      <c r="N608" s="2463"/>
      <c r="O608" s="2464"/>
      <c r="P608" s="2322" t="s">
        <v>1760</v>
      </c>
      <c r="Q608" s="2323"/>
      <c r="R608" s="2323"/>
      <c r="S608" s="2324"/>
      <c r="T608" s="2331" t="s">
        <v>1783</v>
      </c>
      <c r="U608" s="2331"/>
      <c r="V608" s="2331"/>
      <c r="W608" s="2331"/>
      <c r="X608" s="2331"/>
      <c r="Y608" s="2331" t="s">
        <v>1784</v>
      </c>
      <c r="Z608" s="2331"/>
      <c r="AA608" s="2331"/>
      <c r="AB608" s="2331"/>
      <c r="AC608" s="2331"/>
      <c r="AE608" s="18" t="s">
        <v>1861</v>
      </c>
      <c r="AF608" s="18" t="s">
        <v>1594</v>
      </c>
      <c r="AG608" s="18" t="s">
        <v>1849</v>
      </c>
    </row>
    <row r="609" spans="1:29" ht="32.450000000000003" customHeight="1">
      <c r="A609" s="33"/>
      <c r="C609" s="2465"/>
      <c r="D609" s="2465"/>
      <c r="E609" s="2467"/>
      <c r="F609" s="2466"/>
      <c r="G609" s="2466"/>
      <c r="H609" s="2466"/>
      <c r="I609" s="2466"/>
      <c r="J609" s="2466"/>
      <c r="K609" s="2466"/>
      <c r="L609" s="2466"/>
      <c r="M609" s="2466"/>
      <c r="N609" s="2466"/>
      <c r="O609" s="2467"/>
      <c r="P609" s="2328" t="s">
        <v>1764</v>
      </c>
      <c r="Q609" s="2329"/>
      <c r="R609" s="2329"/>
      <c r="S609" s="2330"/>
      <c r="T609" s="2305" t="s">
        <v>537</v>
      </c>
      <c r="U609" s="2305"/>
      <c r="V609" s="2305" t="s">
        <v>1372</v>
      </c>
      <c r="W609" s="2305"/>
      <c r="X609" s="2305"/>
      <c r="Y609" s="2305" t="s">
        <v>537</v>
      </c>
      <c r="Z609" s="2305"/>
      <c r="AA609" s="2305" t="s">
        <v>1372</v>
      </c>
      <c r="AB609" s="2305"/>
      <c r="AC609" s="2305"/>
    </row>
    <row r="610" spans="1:29" ht="33" customHeight="1">
      <c r="A610" s="33"/>
      <c r="C610" s="1343">
        <v>1</v>
      </c>
      <c r="D610" s="2542" t="s">
        <v>1862</v>
      </c>
      <c r="E610" s="2543"/>
      <c r="F610" s="2384" t="s">
        <v>1863</v>
      </c>
      <c r="G610" s="2385"/>
      <c r="H610" s="2385"/>
      <c r="I610" s="2385"/>
      <c r="J610" s="2385"/>
      <c r="K610" s="2385"/>
      <c r="L610" s="2385"/>
      <c r="M610" s="2385"/>
      <c r="N610" s="2385"/>
      <c r="O610" s="2386"/>
      <c r="P610" s="2337"/>
      <c r="Q610" s="2337"/>
      <c r="R610" s="2337"/>
      <c r="S610" s="2337"/>
      <c r="T610" s="2335" t="s">
        <v>525</v>
      </c>
      <c r="U610" s="2335"/>
      <c r="V610" s="2475" t="s">
        <v>525</v>
      </c>
      <c r="W610" s="2476"/>
      <c r="X610" s="2477"/>
      <c r="Y610" s="2475" t="s">
        <v>525</v>
      </c>
      <c r="Z610" s="2477"/>
      <c r="AA610" s="2475" t="s">
        <v>525</v>
      </c>
      <c r="AB610" s="2476"/>
      <c r="AC610" s="2477"/>
    </row>
    <row r="611" spans="1:29" ht="33" customHeight="1">
      <c r="A611" s="33"/>
      <c r="C611" s="1343">
        <v>2</v>
      </c>
      <c r="D611" s="2544"/>
      <c r="E611" s="2545"/>
      <c r="F611" s="2384" t="s">
        <v>1864</v>
      </c>
      <c r="G611" s="2385" t="s">
        <v>1865</v>
      </c>
      <c r="H611" s="2385" t="s">
        <v>1865</v>
      </c>
      <c r="I611" s="2385" t="s">
        <v>1865</v>
      </c>
      <c r="J611" s="2385" t="s">
        <v>1865</v>
      </c>
      <c r="K611" s="2385" t="s">
        <v>1865</v>
      </c>
      <c r="L611" s="2385" t="s">
        <v>1865</v>
      </c>
      <c r="M611" s="2385" t="s">
        <v>1865</v>
      </c>
      <c r="N611" s="2385" t="s">
        <v>1865</v>
      </c>
      <c r="O611" s="2386" t="s">
        <v>1865</v>
      </c>
      <c r="P611" s="2337"/>
      <c r="Q611" s="2337"/>
      <c r="R611" s="2337"/>
      <c r="S611" s="2337"/>
      <c r="T611" s="2335" t="s">
        <v>525</v>
      </c>
      <c r="U611" s="2335"/>
      <c r="V611" s="2475" t="s">
        <v>525</v>
      </c>
      <c r="W611" s="2476"/>
      <c r="X611" s="2477"/>
      <c r="Y611" s="2475" t="s">
        <v>525</v>
      </c>
      <c r="Z611" s="2477"/>
      <c r="AA611" s="2475" t="s">
        <v>525</v>
      </c>
      <c r="AB611" s="2476"/>
      <c r="AC611" s="2477"/>
    </row>
    <row r="612" spans="1:29" ht="33" customHeight="1">
      <c r="C612" s="1343">
        <v>3</v>
      </c>
      <c r="D612" s="2544"/>
      <c r="E612" s="2545"/>
      <c r="F612" s="2384" t="s">
        <v>1836</v>
      </c>
      <c r="G612" s="2385" t="s">
        <v>1836</v>
      </c>
      <c r="H612" s="2385" t="s">
        <v>1836</v>
      </c>
      <c r="I612" s="2385" t="s">
        <v>1836</v>
      </c>
      <c r="J612" s="2385" t="s">
        <v>1836</v>
      </c>
      <c r="K612" s="2385" t="s">
        <v>1836</v>
      </c>
      <c r="L612" s="2385" t="s">
        <v>1836</v>
      </c>
      <c r="M612" s="2385" t="s">
        <v>1836</v>
      </c>
      <c r="N612" s="2385" t="s">
        <v>1836</v>
      </c>
      <c r="O612" s="2386" t="s">
        <v>1836</v>
      </c>
      <c r="P612" s="2337"/>
      <c r="Q612" s="2337"/>
      <c r="R612" s="2337"/>
      <c r="S612" s="2337"/>
      <c r="T612" s="2335" t="s">
        <v>525</v>
      </c>
      <c r="U612" s="2335"/>
      <c r="V612" s="2475" t="s">
        <v>525</v>
      </c>
      <c r="W612" s="2476"/>
      <c r="X612" s="2477"/>
      <c r="Y612" s="2475" t="s">
        <v>525</v>
      </c>
      <c r="Z612" s="2477"/>
      <c r="AA612" s="2475" t="s">
        <v>525</v>
      </c>
      <c r="AB612" s="2476"/>
      <c r="AC612" s="2477"/>
    </row>
    <row r="613" spans="1:29" ht="33" customHeight="1">
      <c r="C613" s="1343">
        <v>4</v>
      </c>
      <c r="D613" s="2546"/>
      <c r="E613" s="2547"/>
      <c r="F613" s="2384" t="s">
        <v>1866</v>
      </c>
      <c r="G613" s="2385"/>
      <c r="H613" s="2385"/>
      <c r="I613" s="2385"/>
      <c r="J613" s="2385"/>
      <c r="K613" s="2385"/>
      <c r="L613" s="2385"/>
      <c r="M613" s="2385"/>
      <c r="N613" s="2385"/>
      <c r="O613" s="2386"/>
      <c r="P613" s="2337"/>
      <c r="Q613" s="2337"/>
      <c r="R613" s="2337"/>
      <c r="S613" s="2337"/>
      <c r="T613" s="2335" t="s">
        <v>525</v>
      </c>
      <c r="U613" s="2335"/>
      <c r="V613" s="2475" t="s">
        <v>525</v>
      </c>
      <c r="W613" s="2476"/>
      <c r="X613" s="2477"/>
      <c r="Y613" s="2475" t="s">
        <v>525</v>
      </c>
      <c r="Z613" s="2477"/>
      <c r="AA613" s="2475" t="s">
        <v>525</v>
      </c>
      <c r="AB613" s="2476"/>
      <c r="AC613" s="2477"/>
    </row>
    <row r="614" spans="1:29" ht="33" customHeight="1">
      <c r="C614" s="1343">
        <v>1</v>
      </c>
      <c r="D614" s="2541" t="s">
        <v>1867</v>
      </c>
      <c r="E614" s="2541"/>
      <c r="F614" s="2384" t="s">
        <v>1868</v>
      </c>
      <c r="G614" s="2385" t="s">
        <v>1868</v>
      </c>
      <c r="H614" s="2385" t="s">
        <v>1868</v>
      </c>
      <c r="I614" s="2385" t="s">
        <v>1868</v>
      </c>
      <c r="J614" s="2385" t="s">
        <v>1868</v>
      </c>
      <c r="K614" s="2385" t="s">
        <v>1868</v>
      </c>
      <c r="L614" s="2385" t="s">
        <v>1868</v>
      </c>
      <c r="M614" s="2385" t="s">
        <v>1868</v>
      </c>
      <c r="N614" s="2385" t="s">
        <v>1868</v>
      </c>
      <c r="O614" s="2386" t="s">
        <v>1868</v>
      </c>
      <c r="P614" s="2337"/>
      <c r="Q614" s="2337"/>
      <c r="R614" s="2337"/>
      <c r="S614" s="2337"/>
      <c r="T614" s="2335" t="s">
        <v>525</v>
      </c>
      <c r="U614" s="2335"/>
      <c r="V614" s="2475" t="s">
        <v>525</v>
      </c>
      <c r="W614" s="2476"/>
      <c r="X614" s="2477"/>
      <c r="Y614" s="2475" t="s">
        <v>525</v>
      </c>
      <c r="Z614" s="2477"/>
      <c r="AA614" s="2475" t="s">
        <v>525</v>
      </c>
      <c r="AB614" s="2476"/>
      <c r="AC614" s="2477"/>
    </row>
    <row r="615" spans="1:29" ht="33" customHeight="1">
      <c r="C615" s="1343">
        <v>2</v>
      </c>
      <c r="D615" s="2541"/>
      <c r="E615" s="2541"/>
      <c r="F615" s="2384" t="s">
        <v>1869</v>
      </c>
      <c r="G615" s="2385" t="s">
        <v>1869</v>
      </c>
      <c r="H615" s="2385" t="s">
        <v>1869</v>
      </c>
      <c r="I615" s="2385" t="s">
        <v>1869</v>
      </c>
      <c r="J615" s="2385" t="s">
        <v>1869</v>
      </c>
      <c r="K615" s="2385" t="s">
        <v>1869</v>
      </c>
      <c r="L615" s="2385" t="s">
        <v>1869</v>
      </c>
      <c r="M615" s="2385" t="s">
        <v>1869</v>
      </c>
      <c r="N615" s="2385" t="s">
        <v>1869</v>
      </c>
      <c r="O615" s="2386" t="s">
        <v>1869</v>
      </c>
      <c r="P615" s="2337"/>
      <c r="Q615" s="2337"/>
      <c r="R615" s="2337"/>
      <c r="S615" s="2337"/>
      <c r="T615" s="2335" t="s">
        <v>525</v>
      </c>
      <c r="U615" s="2335"/>
      <c r="V615" s="2475" t="s">
        <v>525</v>
      </c>
      <c r="W615" s="2476"/>
      <c r="X615" s="2477"/>
      <c r="Y615" s="2475" t="s">
        <v>525</v>
      </c>
      <c r="Z615" s="2477"/>
      <c r="AA615" s="2475" t="s">
        <v>525</v>
      </c>
      <c r="AB615" s="2476"/>
      <c r="AC615" s="2477"/>
    </row>
    <row r="616" spans="1:29" ht="33" customHeight="1">
      <c r="C616" s="1343">
        <v>3</v>
      </c>
      <c r="D616" s="2541"/>
      <c r="E616" s="2541"/>
      <c r="F616" s="2384" t="s">
        <v>1852</v>
      </c>
      <c r="G616" s="2385" t="s">
        <v>1852</v>
      </c>
      <c r="H616" s="2385" t="s">
        <v>1852</v>
      </c>
      <c r="I616" s="2385" t="s">
        <v>1852</v>
      </c>
      <c r="J616" s="2385" t="s">
        <v>1852</v>
      </c>
      <c r="K616" s="2385" t="s">
        <v>1852</v>
      </c>
      <c r="L616" s="2385" t="s">
        <v>1852</v>
      </c>
      <c r="M616" s="2385" t="s">
        <v>1852</v>
      </c>
      <c r="N616" s="2385" t="s">
        <v>1852</v>
      </c>
      <c r="O616" s="2386" t="s">
        <v>1852</v>
      </c>
      <c r="P616" s="2337"/>
      <c r="Q616" s="2337"/>
      <c r="R616" s="2337"/>
      <c r="S616" s="2337"/>
      <c r="T616" s="2335" t="s">
        <v>525</v>
      </c>
      <c r="U616" s="2335"/>
      <c r="V616" s="2475" t="s">
        <v>525</v>
      </c>
      <c r="W616" s="2476"/>
      <c r="X616" s="2477"/>
      <c r="Y616" s="2475" t="s">
        <v>525</v>
      </c>
      <c r="Z616" s="2477"/>
      <c r="AA616" s="2475" t="s">
        <v>525</v>
      </c>
      <c r="AB616" s="2476"/>
      <c r="AC616" s="2477"/>
    </row>
    <row r="617" spans="1:29" ht="33" customHeight="1">
      <c r="C617" s="1343">
        <v>1</v>
      </c>
      <c r="D617" s="2540" t="s">
        <v>1870</v>
      </c>
      <c r="E617" s="2399"/>
      <c r="F617" s="2384" t="s">
        <v>1871</v>
      </c>
      <c r="G617" s="2385" t="s">
        <v>1871</v>
      </c>
      <c r="H617" s="2385" t="s">
        <v>1871</v>
      </c>
      <c r="I617" s="2385" t="s">
        <v>1871</v>
      </c>
      <c r="J617" s="2385" t="s">
        <v>1871</v>
      </c>
      <c r="K617" s="2385" t="s">
        <v>1871</v>
      </c>
      <c r="L617" s="2385" t="s">
        <v>1871</v>
      </c>
      <c r="M617" s="2385" t="s">
        <v>1871</v>
      </c>
      <c r="N617" s="2385" t="s">
        <v>1871</v>
      </c>
      <c r="O617" s="2386" t="s">
        <v>1871</v>
      </c>
      <c r="P617" s="2337"/>
      <c r="Q617" s="2337"/>
      <c r="R617" s="2337"/>
      <c r="S617" s="2337"/>
      <c r="T617" s="2335" t="s">
        <v>525</v>
      </c>
      <c r="U617" s="2335"/>
      <c r="V617" s="2475" t="s">
        <v>525</v>
      </c>
      <c r="W617" s="2476"/>
      <c r="X617" s="2477"/>
      <c r="Y617" s="2475" t="s">
        <v>525</v>
      </c>
      <c r="Z617" s="2477"/>
      <c r="AA617" s="2475" t="s">
        <v>525</v>
      </c>
      <c r="AB617" s="2476"/>
      <c r="AC617" s="2477"/>
    </row>
    <row r="618" spans="1:29" ht="33" customHeight="1">
      <c r="C618" s="1343">
        <v>2</v>
      </c>
      <c r="D618" s="2399"/>
      <c r="E618" s="2399"/>
      <c r="F618" s="2384" t="s">
        <v>1872</v>
      </c>
      <c r="G618" s="2385" t="s">
        <v>1872</v>
      </c>
      <c r="H618" s="2385" t="s">
        <v>1872</v>
      </c>
      <c r="I618" s="2385" t="s">
        <v>1872</v>
      </c>
      <c r="J618" s="2385" t="s">
        <v>1872</v>
      </c>
      <c r="K618" s="2385" t="s">
        <v>1872</v>
      </c>
      <c r="L618" s="2385" t="s">
        <v>1872</v>
      </c>
      <c r="M618" s="2385" t="s">
        <v>1872</v>
      </c>
      <c r="N618" s="2385" t="s">
        <v>1872</v>
      </c>
      <c r="O618" s="2386" t="s">
        <v>1872</v>
      </c>
      <c r="P618" s="2337"/>
      <c r="Q618" s="2337"/>
      <c r="R618" s="2337"/>
      <c r="S618" s="2337"/>
      <c r="T618" s="2335" t="s">
        <v>525</v>
      </c>
      <c r="U618" s="2335"/>
      <c r="V618" s="2475" t="s">
        <v>525</v>
      </c>
      <c r="W618" s="2476"/>
      <c r="X618" s="2477"/>
      <c r="Y618" s="2475" t="s">
        <v>525</v>
      </c>
      <c r="Z618" s="2477"/>
      <c r="AA618" s="2475" t="s">
        <v>525</v>
      </c>
      <c r="AB618" s="2476"/>
      <c r="AC618" s="2477"/>
    </row>
    <row r="619" spans="1:29" ht="33" customHeight="1">
      <c r="C619" s="1343">
        <v>3</v>
      </c>
      <c r="D619" s="2399"/>
      <c r="E619" s="2399"/>
      <c r="F619" s="2384" t="s">
        <v>1873</v>
      </c>
      <c r="G619" s="2385" t="s">
        <v>1873</v>
      </c>
      <c r="H619" s="2385" t="s">
        <v>1873</v>
      </c>
      <c r="I619" s="2385" t="s">
        <v>1873</v>
      </c>
      <c r="J619" s="2385" t="s">
        <v>1873</v>
      </c>
      <c r="K619" s="2385" t="s">
        <v>1873</v>
      </c>
      <c r="L619" s="2385" t="s">
        <v>1873</v>
      </c>
      <c r="M619" s="2385" t="s">
        <v>1873</v>
      </c>
      <c r="N619" s="2385" t="s">
        <v>1873</v>
      </c>
      <c r="O619" s="2386" t="s">
        <v>1873</v>
      </c>
      <c r="P619" s="2337"/>
      <c r="Q619" s="2337"/>
      <c r="R619" s="2337"/>
      <c r="S619" s="2337"/>
      <c r="T619" s="2335" t="s">
        <v>525</v>
      </c>
      <c r="U619" s="2335"/>
      <c r="V619" s="2475" t="s">
        <v>525</v>
      </c>
      <c r="W619" s="2476"/>
      <c r="X619" s="2477"/>
      <c r="Y619" s="2475" t="s">
        <v>525</v>
      </c>
      <c r="Z619" s="2477"/>
      <c r="AA619" s="2475" t="s">
        <v>525</v>
      </c>
      <c r="AB619" s="2476"/>
      <c r="AC619" s="2477"/>
    </row>
    <row r="620" spans="1:29" ht="33" customHeight="1">
      <c r="C620" s="1343">
        <v>4</v>
      </c>
      <c r="D620" s="2399"/>
      <c r="E620" s="2399"/>
      <c r="F620" s="2384" t="s">
        <v>1791</v>
      </c>
      <c r="G620" s="2385" t="s">
        <v>1791</v>
      </c>
      <c r="H620" s="2385" t="s">
        <v>1791</v>
      </c>
      <c r="I620" s="2385" t="s">
        <v>1791</v>
      </c>
      <c r="J620" s="2385" t="s">
        <v>1791</v>
      </c>
      <c r="K620" s="2385" t="s">
        <v>1791</v>
      </c>
      <c r="L620" s="2385" t="s">
        <v>1791</v>
      </c>
      <c r="M620" s="2385" t="s">
        <v>1791</v>
      </c>
      <c r="N620" s="2385" t="s">
        <v>1791</v>
      </c>
      <c r="O620" s="2386" t="s">
        <v>1791</v>
      </c>
      <c r="P620" s="2337"/>
      <c r="Q620" s="2337"/>
      <c r="R620" s="2337"/>
      <c r="S620" s="2337"/>
      <c r="T620" s="2335" t="s">
        <v>525</v>
      </c>
      <c r="U620" s="2335"/>
      <c r="V620" s="2475" t="s">
        <v>525</v>
      </c>
      <c r="W620" s="2476"/>
      <c r="X620" s="2477"/>
      <c r="Y620" s="2475" t="s">
        <v>525</v>
      </c>
      <c r="Z620" s="2477"/>
      <c r="AA620" s="2475" t="s">
        <v>525</v>
      </c>
      <c r="AB620" s="2476"/>
      <c r="AC620" s="2477"/>
    </row>
    <row r="621" spans="1:29" ht="33" customHeight="1">
      <c r="C621" s="1343">
        <v>5</v>
      </c>
      <c r="D621" s="2399"/>
      <c r="E621" s="2399"/>
      <c r="F621" s="2384" t="s">
        <v>1792</v>
      </c>
      <c r="G621" s="2385" t="s">
        <v>1792</v>
      </c>
      <c r="H621" s="2385" t="s">
        <v>1792</v>
      </c>
      <c r="I621" s="2385" t="s">
        <v>1792</v>
      </c>
      <c r="J621" s="2385" t="s">
        <v>1792</v>
      </c>
      <c r="K621" s="2385" t="s">
        <v>1792</v>
      </c>
      <c r="L621" s="2385" t="s">
        <v>1792</v>
      </c>
      <c r="M621" s="2385" t="s">
        <v>1792</v>
      </c>
      <c r="N621" s="2385" t="s">
        <v>1792</v>
      </c>
      <c r="O621" s="2386" t="s">
        <v>1792</v>
      </c>
      <c r="P621" s="2337"/>
      <c r="Q621" s="2337"/>
      <c r="R621" s="2337"/>
      <c r="S621" s="2337"/>
      <c r="T621" s="2335" t="s">
        <v>525</v>
      </c>
      <c r="U621" s="2335"/>
      <c r="V621" s="2475" t="s">
        <v>525</v>
      </c>
      <c r="W621" s="2476"/>
      <c r="X621" s="2477"/>
      <c r="Y621" s="2475" t="s">
        <v>525</v>
      </c>
      <c r="Z621" s="2477"/>
      <c r="AA621" s="2475" t="s">
        <v>525</v>
      </c>
      <c r="AB621" s="2476"/>
      <c r="AC621" s="2477"/>
    </row>
    <row r="622" spans="1:29" ht="33" customHeight="1">
      <c r="C622" s="1343">
        <v>6</v>
      </c>
      <c r="D622" s="2399"/>
      <c r="E622" s="2399"/>
      <c r="F622" s="2384" t="s">
        <v>1793</v>
      </c>
      <c r="G622" s="2385" t="s">
        <v>1793</v>
      </c>
      <c r="H622" s="2385" t="s">
        <v>1793</v>
      </c>
      <c r="I622" s="2385" t="s">
        <v>1793</v>
      </c>
      <c r="J622" s="2385" t="s">
        <v>1793</v>
      </c>
      <c r="K622" s="2385" t="s">
        <v>1793</v>
      </c>
      <c r="L622" s="2385" t="s">
        <v>1793</v>
      </c>
      <c r="M622" s="2385" t="s">
        <v>1793</v>
      </c>
      <c r="N622" s="2385" t="s">
        <v>1793</v>
      </c>
      <c r="O622" s="2386" t="s">
        <v>1793</v>
      </c>
      <c r="P622" s="2337"/>
      <c r="Q622" s="2337"/>
      <c r="R622" s="2337"/>
      <c r="S622" s="2337"/>
      <c r="T622" s="2335" t="s">
        <v>525</v>
      </c>
      <c r="U622" s="2335"/>
      <c r="V622" s="2475" t="s">
        <v>525</v>
      </c>
      <c r="W622" s="2476"/>
      <c r="X622" s="2477"/>
      <c r="Y622" s="2475" t="s">
        <v>525</v>
      </c>
      <c r="Z622" s="2477"/>
      <c r="AA622" s="2475" t="s">
        <v>525</v>
      </c>
      <c r="AB622" s="2476"/>
      <c r="AC622" s="2477"/>
    </row>
    <row r="623" spans="1:29" ht="33" customHeight="1">
      <c r="C623" s="1343">
        <v>7</v>
      </c>
      <c r="D623" s="2399"/>
      <c r="E623" s="2399"/>
      <c r="F623" s="2384" t="s">
        <v>1874</v>
      </c>
      <c r="G623" s="2385" t="s">
        <v>1874</v>
      </c>
      <c r="H623" s="2385" t="s">
        <v>1874</v>
      </c>
      <c r="I623" s="2385" t="s">
        <v>1874</v>
      </c>
      <c r="J623" s="2385" t="s">
        <v>1874</v>
      </c>
      <c r="K623" s="2385" t="s">
        <v>1874</v>
      </c>
      <c r="L623" s="2385" t="s">
        <v>1874</v>
      </c>
      <c r="M623" s="2385" t="s">
        <v>1874</v>
      </c>
      <c r="N623" s="2385" t="s">
        <v>1874</v>
      </c>
      <c r="O623" s="2386" t="s">
        <v>1874</v>
      </c>
      <c r="P623" s="2337"/>
      <c r="Q623" s="2337"/>
      <c r="R623" s="2337"/>
      <c r="S623" s="2337"/>
      <c r="T623" s="2335" t="s">
        <v>525</v>
      </c>
      <c r="U623" s="2335"/>
      <c r="V623" s="2475" t="s">
        <v>525</v>
      </c>
      <c r="W623" s="2476"/>
      <c r="X623" s="2477"/>
      <c r="Y623" s="2475" t="s">
        <v>525</v>
      </c>
      <c r="Z623" s="2477"/>
      <c r="AA623" s="2475" t="s">
        <v>525</v>
      </c>
      <c r="AB623" s="2476"/>
      <c r="AC623" s="2477"/>
    </row>
    <row r="624" spans="1:29" ht="33" customHeight="1">
      <c r="A624" s="33" t="s">
        <v>536</v>
      </c>
      <c r="C624" s="1343">
        <v>8</v>
      </c>
      <c r="D624" s="2399"/>
      <c r="E624" s="2399"/>
      <c r="F624" s="2384" t="s">
        <v>1875</v>
      </c>
      <c r="G624" s="2385" t="s">
        <v>1875</v>
      </c>
      <c r="H624" s="2385" t="s">
        <v>1875</v>
      </c>
      <c r="I624" s="2385" t="s">
        <v>1875</v>
      </c>
      <c r="J624" s="2385" t="s">
        <v>1875</v>
      </c>
      <c r="K624" s="2385" t="s">
        <v>1875</v>
      </c>
      <c r="L624" s="2385" t="s">
        <v>1875</v>
      </c>
      <c r="M624" s="2385" t="s">
        <v>1875</v>
      </c>
      <c r="N624" s="2385" t="s">
        <v>1875</v>
      </c>
      <c r="O624" s="2386" t="s">
        <v>1875</v>
      </c>
      <c r="P624" s="2337"/>
      <c r="Q624" s="2337"/>
      <c r="R624" s="2337"/>
      <c r="S624" s="2337"/>
      <c r="T624" s="2335" t="s">
        <v>525</v>
      </c>
      <c r="U624" s="2335"/>
      <c r="V624" s="2475" t="s">
        <v>525</v>
      </c>
      <c r="W624" s="2476"/>
      <c r="X624" s="2477"/>
      <c r="Y624" s="2475" t="s">
        <v>525</v>
      </c>
      <c r="Z624" s="2477"/>
      <c r="AA624" s="2475" t="s">
        <v>525</v>
      </c>
      <c r="AB624" s="2476"/>
      <c r="AC624" s="2477"/>
    </row>
    <row r="625" spans="1:33" ht="16.5" customHeight="1">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c r="AA625" s="29"/>
      <c r="AB625" s="29"/>
      <c r="AC625" s="29"/>
    </row>
    <row r="626" spans="1:33" ht="17.100000000000001" customHeight="1">
      <c r="A626" s="33" t="s">
        <v>1860</v>
      </c>
      <c r="C626" s="2331" t="s">
        <v>160</v>
      </c>
      <c r="D626" s="2305" t="s">
        <v>1368</v>
      </c>
      <c r="E626" s="2305"/>
      <c r="F626" s="2305"/>
      <c r="G626" s="2305"/>
      <c r="H626" s="2305"/>
      <c r="I626" s="2305"/>
      <c r="J626" s="2331" t="s">
        <v>1759</v>
      </c>
      <c r="K626" s="2331"/>
      <c r="L626" s="2331"/>
      <c r="M626" s="2331"/>
      <c r="N626" s="2331"/>
      <c r="O626" s="2331"/>
      <c r="P626" s="2462" t="s">
        <v>1760</v>
      </c>
      <c r="Q626" s="2463"/>
      <c r="R626" s="2463"/>
      <c r="S626" s="2464"/>
      <c r="T626" s="2331" t="s">
        <v>1783</v>
      </c>
      <c r="U626" s="2331"/>
      <c r="V626" s="2331"/>
      <c r="W626" s="2331"/>
      <c r="X626" s="2331"/>
      <c r="Y626" s="2331" t="s">
        <v>1784</v>
      </c>
      <c r="Z626" s="2331"/>
      <c r="AA626" s="2331"/>
      <c r="AB626" s="2331"/>
      <c r="AC626" s="2331"/>
      <c r="AE626" s="18" t="s">
        <v>1876</v>
      </c>
      <c r="AF626" s="18" t="s">
        <v>1594</v>
      </c>
      <c r="AG626" s="18" t="s">
        <v>1877</v>
      </c>
    </row>
    <row r="627" spans="1:33" ht="48" customHeight="1">
      <c r="A627" s="33"/>
      <c r="C627" s="2331"/>
      <c r="D627" s="2305"/>
      <c r="E627" s="2305"/>
      <c r="F627" s="2305"/>
      <c r="G627" s="2305"/>
      <c r="H627" s="2305"/>
      <c r="I627" s="2305"/>
      <c r="J627" s="2305" t="s">
        <v>1821</v>
      </c>
      <c r="K627" s="2305"/>
      <c r="L627" s="2305"/>
      <c r="M627" s="2305" t="s">
        <v>1822</v>
      </c>
      <c r="N627" s="2305"/>
      <c r="O627" s="2305"/>
      <c r="P627" s="2328" t="s">
        <v>1764</v>
      </c>
      <c r="Q627" s="2329"/>
      <c r="R627" s="2329"/>
      <c r="S627" s="2330"/>
      <c r="T627" s="2305" t="s">
        <v>537</v>
      </c>
      <c r="U627" s="2305"/>
      <c r="V627" s="2305" t="s">
        <v>1372</v>
      </c>
      <c r="W627" s="2305"/>
      <c r="X627" s="2305"/>
      <c r="Y627" s="2305" t="s">
        <v>537</v>
      </c>
      <c r="Z627" s="2305"/>
      <c r="AA627" s="2305" t="s">
        <v>1372</v>
      </c>
      <c r="AB627" s="2305"/>
      <c r="AC627" s="2305"/>
    </row>
    <row r="628" spans="1:33" ht="35.450000000000003" customHeight="1">
      <c r="A628" s="33"/>
      <c r="C628" s="2524">
        <v>1</v>
      </c>
      <c r="D628" s="2536" t="s">
        <v>1878</v>
      </c>
      <c r="E628" s="2537"/>
      <c r="F628" s="2537"/>
      <c r="G628" s="2537"/>
      <c r="H628" s="2537"/>
      <c r="I628" s="2538"/>
      <c r="J628" s="2539"/>
      <c r="K628" s="2539"/>
      <c r="L628" s="2539"/>
      <c r="M628" s="2481"/>
      <c r="N628" s="2482"/>
      <c r="O628" s="2483"/>
      <c r="P628" s="2501"/>
      <c r="Q628" s="2502"/>
      <c r="R628" s="2502"/>
      <c r="S628" s="2503"/>
      <c r="T628" s="2335" t="s">
        <v>525</v>
      </c>
      <c r="U628" s="2335"/>
      <c r="V628" s="2475" t="s">
        <v>525</v>
      </c>
      <c r="W628" s="2476"/>
      <c r="X628" s="2477"/>
      <c r="Y628" s="2475" t="s">
        <v>525</v>
      </c>
      <c r="Z628" s="2477"/>
      <c r="AA628" s="2475" t="s">
        <v>525</v>
      </c>
      <c r="AB628" s="2476"/>
      <c r="AC628" s="2477"/>
    </row>
    <row r="629" spans="1:33" ht="35.450000000000003" customHeight="1">
      <c r="A629" s="33"/>
      <c r="C629" s="2525"/>
      <c r="D629" s="1200" t="s">
        <v>1879</v>
      </c>
      <c r="E629" s="1201"/>
      <c r="F629" s="1201"/>
      <c r="G629" s="1201"/>
      <c r="H629" s="1201"/>
      <c r="I629" s="1202"/>
      <c r="J629" s="2539"/>
      <c r="K629" s="2539"/>
      <c r="L629" s="2539"/>
      <c r="M629" s="2481"/>
      <c r="N629" s="2482"/>
      <c r="O629" s="2483"/>
      <c r="P629" s="2527"/>
      <c r="Q629" s="2528"/>
      <c r="R629" s="2528"/>
      <c r="S629" s="2529"/>
      <c r="T629" s="2335" t="s">
        <v>525</v>
      </c>
      <c r="U629" s="2335"/>
      <c r="V629" s="2475" t="s">
        <v>525</v>
      </c>
      <c r="W629" s="2476"/>
      <c r="X629" s="2477"/>
      <c r="Y629" s="2475" t="s">
        <v>525</v>
      </c>
      <c r="Z629" s="2477"/>
      <c r="AA629" s="2475" t="s">
        <v>525</v>
      </c>
      <c r="AB629" s="2476"/>
      <c r="AC629" s="2477"/>
    </row>
    <row r="630" spans="1:33" ht="35.450000000000003" customHeight="1">
      <c r="C630" s="2527"/>
      <c r="D630" s="1210"/>
      <c r="E630" s="29"/>
      <c r="F630" s="1494"/>
      <c r="G630" s="1495"/>
      <c r="H630" s="1496"/>
      <c r="I630" s="1497"/>
      <c r="J630" s="2539"/>
      <c r="K630" s="2539"/>
      <c r="L630" s="2539"/>
      <c r="M630" s="2481"/>
      <c r="N630" s="2482"/>
      <c r="O630" s="2483"/>
      <c r="P630" s="2527"/>
      <c r="Q630" s="2528"/>
      <c r="R630" s="2528"/>
      <c r="S630" s="2529"/>
      <c r="T630" s="2335" t="s">
        <v>525</v>
      </c>
      <c r="U630" s="2335"/>
      <c r="V630" s="2475" t="s">
        <v>525</v>
      </c>
      <c r="W630" s="2476"/>
      <c r="X630" s="2477"/>
      <c r="Y630" s="2475" t="s">
        <v>525</v>
      </c>
      <c r="Z630" s="2477"/>
      <c r="AA630" s="2475" t="s">
        <v>525</v>
      </c>
      <c r="AB630" s="2476"/>
      <c r="AC630" s="2477"/>
    </row>
    <row r="631" spans="1:33" ht="35.450000000000003" customHeight="1">
      <c r="C631" s="2527"/>
      <c r="D631" s="1351"/>
      <c r="E631" s="29"/>
      <c r="F631" s="1494"/>
      <c r="G631" s="1495"/>
      <c r="H631" s="1496"/>
      <c r="I631" s="1497"/>
      <c r="J631" s="2539"/>
      <c r="K631" s="2539"/>
      <c r="L631" s="2539"/>
      <c r="M631" s="2481"/>
      <c r="N631" s="2482"/>
      <c r="O631" s="2483"/>
      <c r="P631" s="2527"/>
      <c r="Q631" s="2528"/>
      <c r="R631" s="2528"/>
      <c r="S631" s="2529"/>
      <c r="T631" s="2335" t="s">
        <v>525</v>
      </c>
      <c r="U631" s="2335"/>
      <c r="V631" s="2475" t="s">
        <v>525</v>
      </c>
      <c r="W631" s="2476"/>
      <c r="X631" s="2477"/>
      <c r="Y631" s="2475" t="s">
        <v>525</v>
      </c>
      <c r="Z631" s="2477"/>
      <c r="AA631" s="2475" t="s">
        <v>525</v>
      </c>
      <c r="AB631" s="2476"/>
      <c r="AC631" s="2477"/>
    </row>
    <row r="632" spans="1:33" ht="35.450000000000003" customHeight="1">
      <c r="C632" s="2505"/>
      <c r="D632" s="1348"/>
      <c r="E632" s="1436"/>
      <c r="F632" s="1498"/>
      <c r="G632" s="1499"/>
      <c r="H632" s="1500"/>
      <c r="I632" s="1501"/>
      <c r="J632" s="2539"/>
      <c r="K632" s="2539"/>
      <c r="L632" s="2539"/>
      <c r="M632" s="2481"/>
      <c r="N632" s="2482"/>
      <c r="O632" s="2483"/>
      <c r="P632" s="2505"/>
      <c r="Q632" s="2511"/>
      <c r="R632" s="2511"/>
      <c r="S632" s="2518"/>
      <c r="T632" s="2335" t="s">
        <v>525</v>
      </c>
      <c r="U632" s="2335"/>
      <c r="V632" s="2475" t="s">
        <v>525</v>
      </c>
      <c r="W632" s="2476"/>
      <c r="X632" s="2477"/>
      <c r="Y632" s="2475" t="s">
        <v>525</v>
      </c>
      <c r="Z632" s="2477"/>
      <c r="AA632" s="2475" t="s">
        <v>525</v>
      </c>
      <c r="AB632" s="2476"/>
      <c r="AC632" s="2477"/>
    </row>
    <row r="633" spans="1:33" ht="35.450000000000003" customHeight="1">
      <c r="C633" s="2524">
        <v>2</v>
      </c>
      <c r="D633" s="2536" t="s">
        <v>1878</v>
      </c>
      <c r="E633" s="2537"/>
      <c r="F633" s="2537"/>
      <c r="G633" s="2537"/>
      <c r="H633" s="2537"/>
      <c r="I633" s="2538"/>
      <c r="J633" s="2461"/>
      <c r="K633" s="2461"/>
      <c r="L633" s="2461"/>
      <c r="M633" s="2337"/>
      <c r="N633" s="2337"/>
      <c r="O633" s="2337"/>
      <c r="P633" s="2501"/>
      <c r="Q633" s="2502"/>
      <c r="R633" s="2502"/>
      <c r="S633" s="2503"/>
      <c r="T633" s="2335" t="s">
        <v>525</v>
      </c>
      <c r="U633" s="2335"/>
      <c r="V633" s="2475" t="s">
        <v>525</v>
      </c>
      <c r="W633" s="2476"/>
      <c r="X633" s="2477"/>
      <c r="Y633" s="2475" t="s">
        <v>525</v>
      </c>
      <c r="Z633" s="2477"/>
      <c r="AA633" s="2475" t="s">
        <v>525</v>
      </c>
      <c r="AB633" s="2476"/>
      <c r="AC633" s="2477"/>
    </row>
    <row r="634" spans="1:33" ht="35.450000000000003" customHeight="1">
      <c r="C634" s="2525"/>
      <c r="D634" s="1203" t="s">
        <v>1879</v>
      </c>
      <c r="E634" s="1201"/>
      <c r="F634" s="1201"/>
      <c r="G634" s="1201"/>
      <c r="H634" s="1201"/>
      <c r="I634" s="1202"/>
      <c r="J634" s="2461"/>
      <c r="K634" s="2461"/>
      <c r="L634" s="2461"/>
      <c r="M634" s="2337"/>
      <c r="N634" s="2337"/>
      <c r="O634" s="2337"/>
      <c r="P634" s="2527"/>
      <c r="Q634" s="2528"/>
      <c r="R634" s="2528"/>
      <c r="S634" s="2529"/>
      <c r="T634" s="2335" t="s">
        <v>525</v>
      </c>
      <c r="U634" s="2335"/>
      <c r="V634" s="2475" t="s">
        <v>525</v>
      </c>
      <c r="W634" s="2476"/>
      <c r="X634" s="2477"/>
      <c r="Y634" s="2475" t="s">
        <v>525</v>
      </c>
      <c r="Z634" s="2477"/>
      <c r="AA634" s="2475" t="s">
        <v>525</v>
      </c>
      <c r="AB634" s="2476"/>
      <c r="AC634" s="2477"/>
    </row>
    <row r="635" spans="1:33" ht="35.450000000000003" customHeight="1">
      <c r="C635" s="2525"/>
      <c r="D635" s="1204"/>
      <c r="E635" s="1201"/>
      <c r="F635" s="1502"/>
      <c r="G635" s="1495"/>
      <c r="H635" s="1496"/>
      <c r="I635" s="1497"/>
      <c r="J635" s="2459"/>
      <c r="K635" s="2461"/>
      <c r="L635" s="2461"/>
      <c r="M635" s="2337"/>
      <c r="N635" s="2337"/>
      <c r="O635" s="2337"/>
      <c r="P635" s="2527"/>
      <c r="Q635" s="2528"/>
      <c r="R635" s="2528"/>
      <c r="S635" s="2529"/>
      <c r="T635" s="2335" t="s">
        <v>525</v>
      </c>
      <c r="U635" s="2335"/>
      <c r="V635" s="2475" t="s">
        <v>525</v>
      </c>
      <c r="W635" s="2476"/>
      <c r="X635" s="2477"/>
      <c r="Y635" s="2475" t="s">
        <v>525</v>
      </c>
      <c r="Z635" s="2477"/>
      <c r="AA635" s="2475" t="s">
        <v>525</v>
      </c>
      <c r="AB635" s="2476"/>
      <c r="AC635" s="2477"/>
    </row>
    <row r="636" spans="1:33" ht="35.450000000000003" customHeight="1">
      <c r="C636" s="2525"/>
      <c r="D636" s="1210"/>
      <c r="E636" s="1201"/>
      <c r="F636" s="1502"/>
      <c r="G636" s="1495"/>
      <c r="H636" s="1496"/>
      <c r="I636" s="1497"/>
      <c r="J636" s="2459"/>
      <c r="K636" s="2461"/>
      <c r="L636" s="2461"/>
      <c r="M636" s="2337"/>
      <c r="N636" s="2337"/>
      <c r="O636" s="2337"/>
      <c r="P636" s="2527"/>
      <c r="Q636" s="2528"/>
      <c r="R636" s="2528"/>
      <c r="S636" s="2529"/>
      <c r="T636" s="2335" t="s">
        <v>525</v>
      </c>
      <c r="U636" s="2335"/>
      <c r="V636" s="2475" t="s">
        <v>525</v>
      </c>
      <c r="W636" s="2476"/>
      <c r="X636" s="2477"/>
      <c r="Y636" s="2475" t="s">
        <v>525</v>
      </c>
      <c r="Z636" s="2477"/>
      <c r="AA636" s="2475" t="s">
        <v>525</v>
      </c>
      <c r="AB636" s="2476"/>
      <c r="AC636" s="2477"/>
    </row>
    <row r="637" spans="1:33" ht="35.450000000000003" customHeight="1">
      <c r="C637" s="2526"/>
      <c r="D637" s="1205"/>
      <c r="E637" s="1503"/>
      <c r="F637" s="1504"/>
      <c r="G637" s="1499"/>
      <c r="H637" s="1500"/>
      <c r="I637" s="1501"/>
      <c r="J637" s="2459"/>
      <c r="K637" s="2461"/>
      <c r="L637" s="2461"/>
      <c r="M637" s="2337"/>
      <c r="N637" s="2337"/>
      <c r="O637" s="2337"/>
      <c r="P637" s="2505"/>
      <c r="Q637" s="2511"/>
      <c r="R637" s="2511"/>
      <c r="S637" s="2518"/>
      <c r="T637" s="2335" t="s">
        <v>525</v>
      </c>
      <c r="U637" s="2335"/>
      <c r="V637" s="2475" t="s">
        <v>525</v>
      </c>
      <c r="W637" s="2476"/>
      <c r="X637" s="2477"/>
      <c r="Y637" s="2475" t="s">
        <v>525</v>
      </c>
      <c r="Z637" s="2477"/>
      <c r="AA637" s="2475" t="s">
        <v>525</v>
      </c>
      <c r="AB637" s="2476"/>
      <c r="AC637" s="2477"/>
    </row>
    <row r="638" spans="1:33" ht="35.450000000000003" customHeight="1">
      <c r="C638" s="1343">
        <v>3</v>
      </c>
      <c r="D638" s="2336" t="s">
        <v>1880</v>
      </c>
      <c r="E638" s="2336"/>
      <c r="F638" s="2336"/>
      <c r="G638" s="2336"/>
      <c r="H638" s="2336"/>
      <c r="I638" s="2336"/>
      <c r="J638" s="2523"/>
      <c r="K638" s="2523"/>
      <c r="L638" s="2523"/>
      <c r="M638" s="2337"/>
      <c r="N638" s="2337"/>
      <c r="O638" s="2337"/>
      <c r="P638" s="2337"/>
      <c r="Q638" s="2337"/>
      <c r="R638" s="2337"/>
      <c r="S638" s="2337"/>
      <c r="T638" s="2335" t="s">
        <v>525</v>
      </c>
      <c r="U638" s="2335"/>
      <c r="V638" s="2475" t="s">
        <v>525</v>
      </c>
      <c r="W638" s="2476"/>
      <c r="X638" s="2477"/>
      <c r="Y638" s="2475" t="s">
        <v>525</v>
      </c>
      <c r="Z638" s="2477"/>
      <c r="AA638" s="2475" t="s">
        <v>525</v>
      </c>
      <c r="AB638" s="2476"/>
      <c r="AC638" s="2477"/>
    </row>
    <row r="639" spans="1:33" ht="35.450000000000003" customHeight="1">
      <c r="C639" s="1350">
        <v>4</v>
      </c>
      <c r="D639" s="2336" t="s">
        <v>1846</v>
      </c>
      <c r="E639" s="2336"/>
      <c r="F639" s="2336"/>
      <c r="G639" s="2336"/>
      <c r="H639" s="2336"/>
      <c r="I639" s="2336"/>
      <c r="J639" s="2523"/>
      <c r="K639" s="2523"/>
      <c r="L639" s="2523"/>
      <c r="M639" s="2337"/>
      <c r="N639" s="2337"/>
      <c r="O639" s="2337"/>
      <c r="P639" s="2337"/>
      <c r="Q639" s="2337"/>
      <c r="R639" s="2337"/>
      <c r="S639" s="2337"/>
      <c r="T639" s="2335" t="s">
        <v>525</v>
      </c>
      <c r="U639" s="2335"/>
      <c r="V639" s="2475" t="s">
        <v>525</v>
      </c>
      <c r="W639" s="2476"/>
      <c r="X639" s="2477"/>
      <c r="Y639" s="2475" t="s">
        <v>525</v>
      </c>
      <c r="Z639" s="2477"/>
      <c r="AA639" s="2475" t="s">
        <v>525</v>
      </c>
      <c r="AB639" s="2476"/>
      <c r="AC639" s="2477"/>
    </row>
    <row r="640" spans="1:33" ht="35.450000000000003" customHeight="1">
      <c r="C640" s="2524">
        <v>5</v>
      </c>
      <c r="D640" s="2498" t="s">
        <v>1881</v>
      </c>
      <c r="E640" s="2499"/>
      <c r="F640" s="2499"/>
      <c r="G640" s="2499"/>
      <c r="H640" s="2499"/>
      <c r="I640" s="2500"/>
      <c r="J640" s="2461"/>
      <c r="K640" s="2461"/>
      <c r="L640" s="2461"/>
      <c r="M640" s="2337"/>
      <c r="N640" s="2337"/>
      <c r="O640" s="2337"/>
      <c r="P640" s="2501"/>
      <c r="Q640" s="2502"/>
      <c r="R640" s="2502"/>
      <c r="S640" s="2503"/>
      <c r="T640" s="2335" t="s">
        <v>525</v>
      </c>
      <c r="U640" s="2335"/>
      <c r="V640" s="2475" t="s">
        <v>525</v>
      </c>
      <c r="W640" s="2476"/>
      <c r="X640" s="2477"/>
      <c r="Y640" s="2475" t="s">
        <v>525</v>
      </c>
      <c r="Z640" s="2477"/>
      <c r="AA640" s="2475" t="s">
        <v>525</v>
      </c>
      <c r="AB640" s="2476"/>
      <c r="AC640" s="2477"/>
    </row>
    <row r="641" spans="1:33" ht="35.450000000000003" customHeight="1">
      <c r="C641" s="2525"/>
      <c r="D641" s="2530" t="s">
        <v>1882</v>
      </c>
      <c r="E641" s="2531"/>
      <c r="F641" s="2531"/>
      <c r="G641" s="2531"/>
      <c r="H641" s="2531"/>
      <c r="I641" s="2532"/>
      <c r="J641" s="2461"/>
      <c r="K641" s="2461"/>
      <c r="L641" s="2461"/>
      <c r="M641" s="2337"/>
      <c r="N641" s="2337"/>
      <c r="O641" s="2337"/>
      <c r="P641" s="2527"/>
      <c r="Q641" s="2528"/>
      <c r="R641" s="2528"/>
      <c r="S641" s="2529"/>
      <c r="T641" s="2335" t="s">
        <v>525</v>
      </c>
      <c r="U641" s="2335"/>
      <c r="V641" s="2475" t="s">
        <v>525</v>
      </c>
      <c r="W641" s="2476"/>
      <c r="X641" s="2477"/>
      <c r="Y641" s="2475" t="s">
        <v>525</v>
      </c>
      <c r="Z641" s="2477"/>
      <c r="AA641" s="2475" t="s">
        <v>525</v>
      </c>
      <c r="AB641" s="2476"/>
      <c r="AC641" s="2477"/>
    </row>
    <row r="642" spans="1:33" ht="35.450000000000003" customHeight="1">
      <c r="A642" s="33" t="s">
        <v>536</v>
      </c>
      <c r="C642" s="2526"/>
      <c r="D642" s="2533" t="s">
        <v>1883</v>
      </c>
      <c r="E642" s="2534"/>
      <c r="F642" s="2534"/>
      <c r="G642" s="2534"/>
      <c r="H642" s="2534"/>
      <c r="I642" s="2535"/>
      <c r="J642" s="2461"/>
      <c r="K642" s="2461"/>
      <c r="L642" s="2461"/>
      <c r="M642" s="2337"/>
      <c r="N642" s="2337"/>
      <c r="O642" s="2337"/>
      <c r="P642" s="2505"/>
      <c r="Q642" s="2511"/>
      <c r="R642" s="2511"/>
      <c r="S642" s="2518"/>
      <c r="T642" s="2335" t="s">
        <v>525</v>
      </c>
      <c r="U642" s="2335"/>
      <c r="V642" s="2475" t="s">
        <v>525</v>
      </c>
      <c r="W642" s="2476"/>
      <c r="X642" s="2477"/>
      <c r="Y642" s="2475" t="s">
        <v>525</v>
      </c>
      <c r="Z642" s="2477"/>
      <c r="AA642" s="2475" t="s">
        <v>525</v>
      </c>
      <c r="AB642" s="2476"/>
      <c r="AC642" s="2477"/>
    </row>
    <row r="643" spans="1:33" ht="16.5" customHeight="1">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c r="AA643" s="29"/>
      <c r="AB643" s="29"/>
      <c r="AC643" s="29"/>
    </row>
    <row r="644" spans="1:33" ht="30" customHeight="1">
      <c r="A644" s="33" t="s">
        <v>1884</v>
      </c>
      <c r="C644" s="2462" t="s">
        <v>160</v>
      </c>
      <c r="D644" s="2331" t="s">
        <v>1758</v>
      </c>
      <c r="E644" s="2331"/>
      <c r="F644" s="2331"/>
      <c r="G644" s="2331"/>
      <c r="H644" s="2331"/>
      <c r="I644" s="2331"/>
      <c r="J644" s="2331"/>
      <c r="K644" s="2331"/>
      <c r="L644" s="2331"/>
      <c r="M644" s="2331"/>
      <c r="N644" s="2331"/>
      <c r="O644" s="2323" t="s">
        <v>1760</v>
      </c>
      <c r="P644" s="2323"/>
      <c r="Q644" s="2323"/>
      <c r="R644" s="2323"/>
      <c r="S644" s="2324"/>
      <c r="T644" s="2331" t="s">
        <v>1783</v>
      </c>
      <c r="U644" s="2331"/>
      <c r="V644" s="2331"/>
      <c r="W644" s="2331"/>
      <c r="X644" s="2331"/>
      <c r="Y644" s="2331" t="s">
        <v>1784</v>
      </c>
      <c r="Z644" s="2331"/>
      <c r="AA644" s="2331"/>
      <c r="AB644" s="2331"/>
      <c r="AC644" s="2331"/>
      <c r="AE644" s="18" t="s">
        <v>1885</v>
      </c>
      <c r="AF644" s="18" t="s">
        <v>1594</v>
      </c>
      <c r="AG644" s="18" t="s">
        <v>1886</v>
      </c>
    </row>
    <row r="645" spans="1:33" ht="30" customHeight="1">
      <c r="A645" s="33"/>
      <c r="C645" s="2465"/>
      <c r="D645" s="2331"/>
      <c r="E645" s="2331"/>
      <c r="F645" s="2331"/>
      <c r="G645" s="2331"/>
      <c r="H645" s="2331"/>
      <c r="I645" s="2331"/>
      <c r="J645" s="2331"/>
      <c r="K645" s="2331"/>
      <c r="L645" s="2331"/>
      <c r="M645" s="2331"/>
      <c r="N645" s="2331"/>
      <c r="O645" s="2329"/>
      <c r="P645" s="2329"/>
      <c r="Q645" s="2329"/>
      <c r="R645" s="2329"/>
      <c r="S645" s="2330"/>
      <c r="T645" s="2305" t="s">
        <v>537</v>
      </c>
      <c r="U645" s="2305"/>
      <c r="V645" s="2305" t="s">
        <v>1372</v>
      </c>
      <c r="W645" s="2305"/>
      <c r="X645" s="2305"/>
      <c r="Y645" s="2305" t="s">
        <v>537</v>
      </c>
      <c r="Z645" s="2305"/>
      <c r="AA645" s="2305" t="s">
        <v>1372</v>
      </c>
      <c r="AB645" s="2305"/>
      <c r="AC645" s="2305"/>
    </row>
    <row r="646" spans="1:33" ht="24.6" customHeight="1">
      <c r="A646" s="33"/>
      <c r="C646" s="1343">
        <v>1</v>
      </c>
      <c r="D646" s="2484" t="s">
        <v>1887</v>
      </c>
      <c r="E646" s="2485"/>
      <c r="F646" s="2485"/>
      <c r="G646" s="2485"/>
      <c r="H646" s="2485"/>
      <c r="I646" s="2485"/>
      <c r="J646" s="2485"/>
      <c r="K646" s="2485"/>
      <c r="L646" s="2485"/>
      <c r="M646" s="2485"/>
      <c r="N646" s="2486"/>
      <c r="O646" s="2520"/>
      <c r="P646" s="2521"/>
      <c r="Q646" s="2521"/>
      <c r="R646" s="2521"/>
      <c r="S646" s="2522"/>
      <c r="T646" s="2335" t="s">
        <v>525</v>
      </c>
      <c r="U646" s="2335"/>
      <c r="V646" s="2475" t="s">
        <v>525</v>
      </c>
      <c r="W646" s="2476"/>
      <c r="X646" s="2477"/>
      <c r="Y646" s="2475" t="s">
        <v>525</v>
      </c>
      <c r="Z646" s="2477"/>
      <c r="AA646" s="2475" t="s">
        <v>525</v>
      </c>
      <c r="AB646" s="2476"/>
      <c r="AC646" s="2477"/>
    </row>
    <row r="647" spans="1:33" ht="24.6" customHeight="1">
      <c r="A647" s="33"/>
      <c r="C647" s="1343">
        <v>2</v>
      </c>
      <c r="D647" s="2484" t="s">
        <v>1888</v>
      </c>
      <c r="E647" s="2485" t="s">
        <v>1888</v>
      </c>
      <c r="F647" s="2485" t="s">
        <v>1888</v>
      </c>
      <c r="G647" s="2485" t="s">
        <v>1888</v>
      </c>
      <c r="H647" s="2485" t="s">
        <v>1888</v>
      </c>
      <c r="I647" s="2485" t="s">
        <v>1888</v>
      </c>
      <c r="J647" s="2485" t="s">
        <v>1888</v>
      </c>
      <c r="K647" s="2485" t="s">
        <v>1888</v>
      </c>
      <c r="L647" s="2485" t="s">
        <v>1888</v>
      </c>
      <c r="M647" s="2485" t="s">
        <v>1888</v>
      </c>
      <c r="N647" s="2486" t="s">
        <v>1888</v>
      </c>
      <c r="O647" s="2520"/>
      <c r="P647" s="2521"/>
      <c r="Q647" s="2521"/>
      <c r="R647" s="2521"/>
      <c r="S647" s="2522"/>
      <c r="T647" s="2335" t="s">
        <v>525</v>
      </c>
      <c r="U647" s="2335"/>
      <c r="V647" s="2475" t="s">
        <v>525</v>
      </c>
      <c r="W647" s="2476"/>
      <c r="X647" s="2477"/>
      <c r="Y647" s="2475" t="s">
        <v>525</v>
      </c>
      <c r="Z647" s="2477"/>
      <c r="AA647" s="2475" t="s">
        <v>525</v>
      </c>
      <c r="AB647" s="2476"/>
      <c r="AC647" s="2477"/>
    </row>
    <row r="648" spans="1:33" ht="24.6" customHeight="1">
      <c r="C648" s="1343">
        <v>3</v>
      </c>
      <c r="D648" s="2484" t="s">
        <v>1889</v>
      </c>
      <c r="E648" s="2485" t="s">
        <v>1889</v>
      </c>
      <c r="F648" s="2485" t="s">
        <v>1889</v>
      </c>
      <c r="G648" s="2485" t="s">
        <v>1889</v>
      </c>
      <c r="H648" s="2485" t="s">
        <v>1889</v>
      </c>
      <c r="I648" s="2485" t="s">
        <v>1889</v>
      </c>
      <c r="J648" s="2485" t="s">
        <v>1889</v>
      </c>
      <c r="K648" s="2485" t="s">
        <v>1889</v>
      </c>
      <c r="L648" s="2485" t="s">
        <v>1889</v>
      </c>
      <c r="M648" s="2485" t="s">
        <v>1889</v>
      </c>
      <c r="N648" s="2486" t="s">
        <v>1889</v>
      </c>
      <c r="O648" s="2520"/>
      <c r="P648" s="2521"/>
      <c r="Q648" s="2521"/>
      <c r="R648" s="2521"/>
      <c r="S648" s="2522"/>
      <c r="T648" s="2335" t="s">
        <v>525</v>
      </c>
      <c r="U648" s="2335"/>
      <c r="V648" s="2475" t="s">
        <v>525</v>
      </c>
      <c r="W648" s="2476"/>
      <c r="X648" s="2477"/>
      <c r="Y648" s="2475" t="s">
        <v>525</v>
      </c>
      <c r="Z648" s="2477"/>
      <c r="AA648" s="2475" t="s">
        <v>525</v>
      </c>
      <c r="AB648" s="2476"/>
      <c r="AC648" s="2477"/>
    </row>
    <row r="649" spans="1:33" ht="24.6" customHeight="1">
      <c r="C649" s="1343">
        <v>4</v>
      </c>
      <c r="D649" s="2484" t="s">
        <v>1890</v>
      </c>
      <c r="E649" s="2485" t="s">
        <v>1890</v>
      </c>
      <c r="F649" s="2485" t="s">
        <v>1890</v>
      </c>
      <c r="G649" s="2485" t="s">
        <v>1890</v>
      </c>
      <c r="H649" s="2485" t="s">
        <v>1890</v>
      </c>
      <c r="I649" s="2485" t="s">
        <v>1890</v>
      </c>
      <c r="J649" s="2485" t="s">
        <v>1890</v>
      </c>
      <c r="K649" s="2485" t="s">
        <v>1890</v>
      </c>
      <c r="L649" s="2485" t="s">
        <v>1890</v>
      </c>
      <c r="M649" s="2485" t="s">
        <v>1890</v>
      </c>
      <c r="N649" s="2486" t="s">
        <v>1890</v>
      </c>
      <c r="O649" s="2520"/>
      <c r="P649" s="2521"/>
      <c r="Q649" s="2521"/>
      <c r="R649" s="2521"/>
      <c r="S649" s="2522"/>
      <c r="T649" s="2335" t="s">
        <v>525</v>
      </c>
      <c r="U649" s="2335"/>
      <c r="V649" s="2475" t="s">
        <v>525</v>
      </c>
      <c r="W649" s="2476"/>
      <c r="X649" s="2477"/>
      <c r="Y649" s="2475" t="s">
        <v>525</v>
      </c>
      <c r="Z649" s="2477"/>
      <c r="AA649" s="2475" t="s">
        <v>525</v>
      </c>
      <c r="AB649" s="2476"/>
      <c r="AC649" s="2477"/>
    </row>
    <row r="650" spans="1:33" ht="24.6" customHeight="1">
      <c r="C650" s="1343">
        <v>5</v>
      </c>
      <c r="D650" s="2484" t="s">
        <v>1891</v>
      </c>
      <c r="E650" s="2485" t="s">
        <v>1891</v>
      </c>
      <c r="F650" s="2485" t="s">
        <v>1891</v>
      </c>
      <c r="G650" s="2485" t="s">
        <v>1891</v>
      </c>
      <c r="H650" s="2485" t="s">
        <v>1891</v>
      </c>
      <c r="I650" s="2485" t="s">
        <v>1891</v>
      </c>
      <c r="J650" s="2485" t="s">
        <v>1891</v>
      </c>
      <c r="K650" s="2485" t="s">
        <v>1891</v>
      </c>
      <c r="L650" s="2485" t="s">
        <v>1891</v>
      </c>
      <c r="M650" s="2485" t="s">
        <v>1891</v>
      </c>
      <c r="N650" s="2486" t="s">
        <v>1891</v>
      </c>
      <c r="O650" s="2520"/>
      <c r="P650" s="2521"/>
      <c r="Q650" s="2521"/>
      <c r="R650" s="2521"/>
      <c r="S650" s="2522"/>
      <c r="T650" s="2335" t="s">
        <v>525</v>
      </c>
      <c r="U650" s="2335"/>
      <c r="V650" s="2475" t="s">
        <v>525</v>
      </c>
      <c r="W650" s="2476"/>
      <c r="X650" s="2477"/>
      <c r="Y650" s="2475" t="s">
        <v>525</v>
      </c>
      <c r="Z650" s="2477"/>
      <c r="AA650" s="2475" t="s">
        <v>525</v>
      </c>
      <c r="AB650" s="2476"/>
      <c r="AC650" s="2477"/>
    </row>
    <row r="651" spans="1:33" ht="24.6" customHeight="1">
      <c r="C651" s="1343">
        <v>6</v>
      </c>
      <c r="D651" s="2484" t="s">
        <v>1791</v>
      </c>
      <c r="E651" s="2485" t="s">
        <v>1791</v>
      </c>
      <c r="F651" s="2485" t="s">
        <v>1791</v>
      </c>
      <c r="G651" s="2485" t="s">
        <v>1791</v>
      </c>
      <c r="H651" s="2485" t="s">
        <v>1791</v>
      </c>
      <c r="I651" s="2485" t="s">
        <v>1791</v>
      </c>
      <c r="J651" s="2485" t="s">
        <v>1791</v>
      </c>
      <c r="K651" s="2485" t="s">
        <v>1791</v>
      </c>
      <c r="L651" s="2485" t="s">
        <v>1791</v>
      </c>
      <c r="M651" s="2485" t="s">
        <v>1791</v>
      </c>
      <c r="N651" s="2486" t="s">
        <v>1791</v>
      </c>
      <c r="O651" s="2520"/>
      <c r="P651" s="2521"/>
      <c r="Q651" s="2521"/>
      <c r="R651" s="2521"/>
      <c r="S651" s="2522"/>
      <c r="T651" s="2335" t="s">
        <v>525</v>
      </c>
      <c r="U651" s="2335"/>
      <c r="V651" s="2475" t="s">
        <v>525</v>
      </c>
      <c r="W651" s="2476"/>
      <c r="X651" s="2477"/>
      <c r="Y651" s="2475" t="s">
        <v>525</v>
      </c>
      <c r="Z651" s="2477"/>
      <c r="AA651" s="2475" t="s">
        <v>525</v>
      </c>
      <c r="AB651" s="2476"/>
      <c r="AC651" s="2477"/>
    </row>
    <row r="652" spans="1:33" ht="24.6" customHeight="1">
      <c r="C652" s="1343">
        <v>7</v>
      </c>
      <c r="D652" s="2484" t="s">
        <v>1794</v>
      </c>
      <c r="E652" s="2485" t="s">
        <v>1794</v>
      </c>
      <c r="F652" s="2485" t="s">
        <v>1794</v>
      </c>
      <c r="G652" s="2485" t="s">
        <v>1794</v>
      </c>
      <c r="H652" s="2485" t="s">
        <v>1794</v>
      </c>
      <c r="I652" s="2485" t="s">
        <v>1794</v>
      </c>
      <c r="J652" s="2485" t="s">
        <v>1794</v>
      </c>
      <c r="K652" s="2485" t="s">
        <v>1794</v>
      </c>
      <c r="L652" s="2485" t="s">
        <v>1794</v>
      </c>
      <c r="M652" s="2485" t="s">
        <v>1794</v>
      </c>
      <c r="N652" s="2486" t="s">
        <v>1794</v>
      </c>
      <c r="O652" s="2520"/>
      <c r="P652" s="2521"/>
      <c r="Q652" s="2521"/>
      <c r="R652" s="2521"/>
      <c r="S652" s="2522"/>
      <c r="T652" s="2335" t="s">
        <v>525</v>
      </c>
      <c r="U652" s="2335"/>
      <c r="V652" s="2475" t="s">
        <v>525</v>
      </c>
      <c r="W652" s="2476"/>
      <c r="X652" s="2477"/>
      <c r="Y652" s="2475" t="s">
        <v>525</v>
      </c>
      <c r="Z652" s="2477"/>
      <c r="AA652" s="2475" t="s">
        <v>525</v>
      </c>
      <c r="AB652" s="2476"/>
      <c r="AC652" s="2477"/>
    </row>
    <row r="653" spans="1:33" ht="24.6" customHeight="1">
      <c r="C653" s="1343">
        <v>8</v>
      </c>
      <c r="D653" s="2484" t="s">
        <v>1892</v>
      </c>
      <c r="E653" s="2485" t="s">
        <v>1892</v>
      </c>
      <c r="F653" s="2485" t="s">
        <v>1892</v>
      </c>
      <c r="G653" s="2485" t="s">
        <v>1892</v>
      </c>
      <c r="H653" s="2485" t="s">
        <v>1892</v>
      </c>
      <c r="I653" s="2485" t="s">
        <v>1892</v>
      </c>
      <c r="J653" s="2485" t="s">
        <v>1892</v>
      </c>
      <c r="K653" s="2485" t="s">
        <v>1892</v>
      </c>
      <c r="L653" s="2485" t="s">
        <v>1892</v>
      </c>
      <c r="M653" s="2485" t="s">
        <v>1892</v>
      </c>
      <c r="N653" s="2486" t="s">
        <v>1892</v>
      </c>
      <c r="O653" s="2520"/>
      <c r="P653" s="2521"/>
      <c r="Q653" s="2521"/>
      <c r="R653" s="2521"/>
      <c r="S653" s="2522"/>
      <c r="T653" s="2335" t="s">
        <v>525</v>
      </c>
      <c r="U653" s="2335"/>
      <c r="V653" s="2475" t="s">
        <v>525</v>
      </c>
      <c r="W653" s="2476"/>
      <c r="X653" s="2477"/>
      <c r="Y653" s="2475" t="s">
        <v>525</v>
      </c>
      <c r="Z653" s="2477"/>
      <c r="AA653" s="2475" t="s">
        <v>525</v>
      </c>
      <c r="AB653" s="2476"/>
      <c r="AC653" s="2477"/>
    </row>
    <row r="654" spans="1:33" ht="24.6" customHeight="1">
      <c r="C654" s="1343">
        <v>9</v>
      </c>
      <c r="D654" s="2484" t="s">
        <v>1893</v>
      </c>
      <c r="E654" s="2485" t="s">
        <v>1893</v>
      </c>
      <c r="F654" s="2485" t="s">
        <v>1893</v>
      </c>
      <c r="G654" s="2485" t="s">
        <v>1893</v>
      </c>
      <c r="H654" s="2485" t="s">
        <v>1893</v>
      </c>
      <c r="I654" s="2485" t="s">
        <v>1893</v>
      </c>
      <c r="J654" s="2485" t="s">
        <v>1893</v>
      </c>
      <c r="K654" s="2485" t="s">
        <v>1893</v>
      </c>
      <c r="L654" s="2485" t="s">
        <v>1893</v>
      </c>
      <c r="M654" s="2485" t="s">
        <v>1893</v>
      </c>
      <c r="N654" s="2486" t="s">
        <v>1893</v>
      </c>
      <c r="O654" s="2520"/>
      <c r="P654" s="2521"/>
      <c r="Q654" s="2521"/>
      <c r="R654" s="2521"/>
      <c r="S654" s="2522"/>
      <c r="T654" s="2335" t="s">
        <v>525</v>
      </c>
      <c r="U654" s="2335"/>
      <c r="V654" s="2475" t="s">
        <v>525</v>
      </c>
      <c r="W654" s="2476"/>
      <c r="X654" s="2477"/>
      <c r="Y654" s="2475" t="s">
        <v>525</v>
      </c>
      <c r="Z654" s="2477"/>
      <c r="AA654" s="2475" t="s">
        <v>525</v>
      </c>
      <c r="AB654" s="2476"/>
      <c r="AC654" s="2477"/>
    </row>
    <row r="655" spans="1:33" ht="24.6" customHeight="1">
      <c r="A655" s="33" t="s">
        <v>536</v>
      </c>
      <c r="C655" s="1343">
        <v>10</v>
      </c>
      <c r="D655" s="2333" t="s">
        <v>1894</v>
      </c>
      <c r="E655" s="2333" t="s">
        <v>1894</v>
      </c>
      <c r="F655" s="2333" t="s">
        <v>1894</v>
      </c>
      <c r="G655" s="2333" t="s">
        <v>1894</v>
      </c>
      <c r="H655" s="2333" t="s">
        <v>1894</v>
      </c>
      <c r="I655" s="2333" t="s">
        <v>1894</v>
      </c>
      <c r="J655" s="2333" t="s">
        <v>1894</v>
      </c>
      <c r="K655" s="2333" t="s">
        <v>1894</v>
      </c>
      <c r="L655" s="2333" t="s">
        <v>1894</v>
      </c>
      <c r="M655" s="2333" t="s">
        <v>1894</v>
      </c>
      <c r="N655" s="2333" t="s">
        <v>1894</v>
      </c>
      <c r="O655" s="2520"/>
      <c r="P655" s="2521"/>
      <c r="Q655" s="2521"/>
      <c r="R655" s="2521"/>
      <c r="S655" s="2522"/>
      <c r="T655" s="2335" t="s">
        <v>525</v>
      </c>
      <c r="U655" s="2335"/>
      <c r="V655" s="2475" t="s">
        <v>525</v>
      </c>
      <c r="W655" s="2476"/>
      <c r="X655" s="2477"/>
      <c r="Y655" s="2475" t="s">
        <v>525</v>
      </c>
      <c r="Z655" s="2477"/>
      <c r="AA655" s="2475" t="s">
        <v>525</v>
      </c>
      <c r="AB655" s="2476"/>
      <c r="AC655" s="2477"/>
    </row>
    <row r="656" spans="1:33" ht="16.5" customHeight="1">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c r="AA656" s="29"/>
      <c r="AB656" s="29"/>
      <c r="AC656" s="29"/>
    </row>
    <row r="657" spans="1:33" ht="30" customHeight="1">
      <c r="A657" s="33" t="s">
        <v>1895</v>
      </c>
      <c r="C657" s="2462" t="s">
        <v>160</v>
      </c>
      <c r="D657" s="2331" t="s">
        <v>1758</v>
      </c>
      <c r="E657" s="2331"/>
      <c r="F657" s="2331"/>
      <c r="G657" s="2331"/>
      <c r="H657" s="2331"/>
      <c r="I657" s="2331"/>
      <c r="J657" s="2331"/>
      <c r="K657" s="2331"/>
      <c r="L657" s="2331"/>
      <c r="M657" s="2331"/>
      <c r="N657" s="2331"/>
      <c r="O657" s="2323" t="s">
        <v>1760</v>
      </c>
      <c r="P657" s="2323"/>
      <c r="Q657" s="2323"/>
      <c r="R657" s="2323"/>
      <c r="S657" s="2324"/>
      <c r="T657" s="2331" t="s">
        <v>1783</v>
      </c>
      <c r="U657" s="2331"/>
      <c r="V657" s="2331"/>
      <c r="W657" s="2331"/>
      <c r="X657" s="2331"/>
      <c r="Y657" s="2331" t="s">
        <v>1784</v>
      </c>
      <c r="Z657" s="2331"/>
      <c r="AA657" s="2331"/>
      <c r="AB657" s="2331"/>
      <c r="AC657" s="2331"/>
      <c r="AE657" s="18" t="s">
        <v>1896</v>
      </c>
      <c r="AF657" s="18" t="s">
        <v>1594</v>
      </c>
      <c r="AG657" s="18" t="s">
        <v>1886</v>
      </c>
    </row>
    <row r="658" spans="1:33" ht="30" customHeight="1">
      <c r="A658" s="33"/>
      <c r="C658" s="2465"/>
      <c r="D658" s="2331"/>
      <c r="E658" s="2331"/>
      <c r="F658" s="2331"/>
      <c r="G658" s="2331"/>
      <c r="H658" s="2331"/>
      <c r="I658" s="2331"/>
      <c r="J658" s="2331"/>
      <c r="K658" s="2331"/>
      <c r="L658" s="2331"/>
      <c r="M658" s="2331"/>
      <c r="N658" s="2331"/>
      <c r="O658" s="2329"/>
      <c r="P658" s="2329"/>
      <c r="Q658" s="2329"/>
      <c r="R658" s="2329"/>
      <c r="S658" s="2330"/>
      <c r="T658" s="2305" t="s">
        <v>537</v>
      </c>
      <c r="U658" s="2305"/>
      <c r="V658" s="2305" t="s">
        <v>1372</v>
      </c>
      <c r="W658" s="2305"/>
      <c r="X658" s="2305"/>
      <c r="Y658" s="2305" t="s">
        <v>537</v>
      </c>
      <c r="Z658" s="2305"/>
      <c r="AA658" s="2305" t="s">
        <v>1372</v>
      </c>
      <c r="AB658" s="2305"/>
      <c r="AC658" s="2305"/>
    </row>
    <row r="659" spans="1:33" ht="36" customHeight="1">
      <c r="A659" s="33"/>
      <c r="C659" s="1343">
        <v>1</v>
      </c>
      <c r="D659" s="2487" t="s">
        <v>1897</v>
      </c>
      <c r="E659" s="2488" t="s">
        <v>1897</v>
      </c>
      <c r="F659" s="2488" t="s">
        <v>1897</v>
      </c>
      <c r="G659" s="2488" t="s">
        <v>1897</v>
      </c>
      <c r="H659" s="2488" t="s">
        <v>1897</v>
      </c>
      <c r="I659" s="2488" t="s">
        <v>1897</v>
      </c>
      <c r="J659" s="2488" t="s">
        <v>1897</v>
      </c>
      <c r="K659" s="2488" t="s">
        <v>1897</v>
      </c>
      <c r="L659" s="2488" t="s">
        <v>1897</v>
      </c>
      <c r="M659" s="2488" t="s">
        <v>1897</v>
      </c>
      <c r="N659" s="2489" t="s">
        <v>1897</v>
      </c>
      <c r="O659" s="2520"/>
      <c r="P659" s="2521"/>
      <c r="Q659" s="2521"/>
      <c r="R659" s="2521"/>
      <c r="S659" s="2522"/>
      <c r="T659" s="2335" t="s">
        <v>525</v>
      </c>
      <c r="U659" s="2335"/>
      <c r="V659" s="2475" t="s">
        <v>525</v>
      </c>
      <c r="W659" s="2476"/>
      <c r="X659" s="2477"/>
      <c r="Y659" s="2475" t="s">
        <v>525</v>
      </c>
      <c r="Z659" s="2477"/>
      <c r="AA659" s="2475" t="s">
        <v>525</v>
      </c>
      <c r="AB659" s="2476"/>
      <c r="AC659" s="2477"/>
    </row>
    <row r="660" spans="1:33" ht="36" customHeight="1">
      <c r="A660" s="33"/>
      <c r="C660" s="1343">
        <v>2</v>
      </c>
      <c r="D660" s="2384" t="s">
        <v>1898</v>
      </c>
      <c r="E660" s="2488" t="s">
        <v>1807</v>
      </c>
      <c r="F660" s="2488" t="s">
        <v>1807</v>
      </c>
      <c r="G660" s="2488" t="s">
        <v>1807</v>
      </c>
      <c r="H660" s="2488" t="s">
        <v>1807</v>
      </c>
      <c r="I660" s="2488" t="s">
        <v>1807</v>
      </c>
      <c r="J660" s="2488" t="s">
        <v>1807</v>
      </c>
      <c r="K660" s="2488" t="s">
        <v>1807</v>
      </c>
      <c r="L660" s="2488" t="s">
        <v>1807</v>
      </c>
      <c r="M660" s="2488" t="s">
        <v>1807</v>
      </c>
      <c r="N660" s="2489" t="s">
        <v>1807</v>
      </c>
      <c r="O660" s="2520"/>
      <c r="P660" s="2521"/>
      <c r="Q660" s="2521"/>
      <c r="R660" s="2521"/>
      <c r="S660" s="2522"/>
      <c r="T660" s="2335" t="s">
        <v>525</v>
      </c>
      <c r="U660" s="2335"/>
      <c r="V660" s="2475" t="s">
        <v>525</v>
      </c>
      <c r="W660" s="2476"/>
      <c r="X660" s="2477"/>
      <c r="Y660" s="2475" t="s">
        <v>525</v>
      </c>
      <c r="Z660" s="2477"/>
      <c r="AA660" s="2475" t="s">
        <v>525</v>
      </c>
      <c r="AB660" s="2476"/>
      <c r="AC660" s="2477"/>
    </row>
    <row r="661" spans="1:33" ht="36" customHeight="1">
      <c r="C661" s="1343">
        <v>3</v>
      </c>
      <c r="D661" s="2487" t="s">
        <v>1808</v>
      </c>
      <c r="E661" s="2488" t="s">
        <v>1808</v>
      </c>
      <c r="F661" s="2488" t="s">
        <v>1808</v>
      </c>
      <c r="G661" s="2488" t="s">
        <v>1808</v>
      </c>
      <c r="H661" s="2488" t="s">
        <v>1808</v>
      </c>
      <c r="I661" s="2488" t="s">
        <v>1808</v>
      </c>
      <c r="J661" s="2488" t="s">
        <v>1808</v>
      </c>
      <c r="K661" s="2488" t="s">
        <v>1808</v>
      </c>
      <c r="L661" s="2488" t="s">
        <v>1808</v>
      </c>
      <c r="M661" s="2488" t="s">
        <v>1808</v>
      </c>
      <c r="N661" s="2489" t="s">
        <v>1808</v>
      </c>
      <c r="O661" s="2520"/>
      <c r="P661" s="2521"/>
      <c r="Q661" s="2521"/>
      <c r="R661" s="2521"/>
      <c r="S661" s="2522"/>
      <c r="T661" s="2335" t="s">
        <v>525</v>
      </c>
      <c r="U661" s="2335"/>
      <c r="V661" s="2475" t="s">
        <v>525</v>
      </c>
      <c r="W661" s="2476"/>
      <c r="X661" s="2477"/>
      <c r="Y661" s="2475" t="s">
        <v>525</v>
      </c>
      <c r="Z661" s="2477"/>
      <c r="AA661" s="2475" t="s">
        <v>525</v>
      </c>
      <c r="AB661" s="2476"/>
      <c r="AC661" s="2477"/>
    </row>
    <row r="662" spans="1:33" ht="36" customHeight="1">
      <c r="C662" s="1343">
        <v>4</v>
      </c>
      <c r="D662" s="2487" t="s">
        <v>1899</v>
      </c>
      <c r="E662" s="2488" t="s">
        <v>1899</v>
      </c>
      <c r="F662" s="2488" t="s">
        <v>1899</v>
      </c>
      <c r="G662" s="2488" t="s">
        <v>1899</v>
      </c>
      <c r="H662" s="2488" t="s">
        <v>1899</v>
      </c>
      <c r="I662" s="2488" t="s">
        <v>1899</v>
      </c>
      <c r="J662" s="2488" t="s">
        <v>1899</v>
      </c>
      <c r="K662" s="2488" t="s">
        <v>1899</v>
      </c>
      <c r="L662" s="2488" t="s">
        <v>1899</v>
      </c>
      <c r="M662" s="2488" t="s">
        <v>1899</v>
      </c>
      <c r="N662" s="2489" t="s">
        <v>1899</v>
      </c>
      <c r="O662" s="2520"/>
      <c r="P662" s="2521"/>
      <c r="Q662" s="2521"/>
      <c r="R662" s="2521"/>
      <c r="S662" s="2522"/>
      <c r="T662" s="2335" t="s">
        <v>525</v>
      </c>
      <c r="U662" s="2335"/>
      <c r="V662" s="2475" t="s">
        <v>525</v>
      </c>
      <c r="W662" s="2476"/>
      <c r="X662" s="2477"/>
      <c r="Y662" s="2475" t="s">
        <v>525</v>
      </c>
      <c r="Z662" s="2477"/>
      <c r="AA662" s="2475" t="s">
        <v>525</v>
      </c>
      <c r="AB662" s="2476"/>
      <c r="AC662" s="2477"/>
    </row>
    <row r="663" spans="1:33" ht="36" customHeight="1">
      <c r="A663" s="33" t="s">
        <v>536</v>
      </c>
      <c r="C663" s="1343">
        <v>5</v>
      </c>
      <c r="D663" s="2487" t="s">
        <v>1806</v>
      </c>
      <c r="E663" s="2488" t="s">
        <v>1806</v>
      </c>
      <c r="F663" s="2488" t="s">
        <v>1806</v>
      </c>
      <c r="G663" s="2488" t="s">
        <v>1806</v>
      </c>
      <c r="H663" s="2488" t="s">
        <v>1806</v>
      </c>
      <c r="I663" s="2488" t="s">
        <v>1806</v>
      </c>
      <c r="J663" s="2488" t="s">
        <v>1806</v>
      </c>
      <c r="K663" s="2488" t="s">
        <v>1806</v>
      </c>
      <c r="L663" s="2488" t="s">
        <v>1806</v>
      </c>
      <c r="M663" s="2488" t="s">
        <v>1806</v>
      </c>
      <c r="N663" s="2489" t="s">
        <v>1806</v>
      </c>
      <c r="O663" s="2520"/>
      <c r="P663" s="2521"/>
      <c r="Q663" s="2521"/>
      <c r="R663" s="2521"/>
      <c r="S663" s="2522"/>
      <c r="T663" s="2335" t="s">
        <v>525</v>
      </c>
      <c r="U663" s="2335"/>
      <c r="V663" s="2475" t="s">
        <v>525</v>
      </c>
      <c r="W663" s="2476"/>
      <c r="X663" s="2477"/>
      <c r="Y663" s="2475" t="s">
        <v>525</v>
      </c>
      <c r="Z663" s="2477"/>
      <c r="AA663" s="2475" t="s">
        <v>525</v>
      </c>
      <c r="AB663" s="2476"/>
      <c r="AC663" s="2477"/>
    </row>
    <row r="664" spans="1:33" ht="16.5" customHeight="1">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c r="AA664" s="29"/>
      <c r="AB664" s="29"/>
      <c r="AC664" s="29"/>
    </row>
    <row r="665" spans="1:33" ht="16.5" customHeight="1">
      <c r="A665" s="33" t="s">
        <v>1900</v>
      </c>
      <c r="C665" s="2462" t="s">
        <v>160</v>
      </c>
      <c r="D665" s="2462" t="s">
        <v>1758</v>
      </c>
      <c r="E665" s="2463"/>
      <c r="F665" s="2463"/>
      <c r="G665" s="2463"/>
      <c r="H665" s="2463"/>
      <c r="I665" s="2463"/>
      <c r="J665" s="2463"/>
      <c r="K665" s="2463"/>
      <c r="L665" s="2463"/>
      <c r="M665" s="2463"/>
      <c r="N665" s="2463"/>
      <c r="O665" s="2463"/>
      <c r="P665" s="2463"/>
      <c r="Q665" s="2464"/>
      <c r="R665" s="2462" t="s">
        <v>1760</v>
      </c>
      <c r="S665" s="2463"/>
      <c r="T665" s="2463"/>
      <c r="U665" s="2463"/>
      <c r="V665" s="2464"/>
      <c r="W665" s="2331" t="s">
        <v>1619</v>
      </c>
      <c r="X665" s="2331"/>
      <c r="Y665" s="2331"/>
      <c r="Z665" s="2331"/>
      <c r="AA665" s="2331"/>
      <c r="AB665" s="2331"/>
      <c r="AC665" s="2331"/>
      <c r="AE665" s="18" t="s">
        <v>1901</v>
      </c>
      <c r="AF665" s="18" t="s">
        <v>1594</v>
      </c>
      <c r="AG665" s="18" t="s">
        <v>1902</v>
      </c>
    </row>
    <row r="666" spans="1:33" ht="16.5" customHeight="1">
      <c r="A666" s="33"/>
      <c r="C666" s="2465"/>
      <c r="D666" s="2465"/>
      <c r="E666" s="2466"/>
      <c r="F666" s="2466"/>
      <c r="G666" s="2466"/>
      <c r="H666" s="2466"/>
      <c r="I666" s="2466"/>
      <c r="J666" s="2466"/>
      <c r="K666" s="2466"/>
      <c r="L666" s="2466"/>
      <c r="M666" s="2466"/>
      <c r="N666" s="2466"/>
      <c r="O666" s="2466"/>
      <c r="P666" s="2466"/>
      <c r="Q666" s="2467"/>
      <c r="R666" s="2328" t="s">
        <v>1764</v>
      </c>
      <c r="S666" s="2329"/>
      <c r="T666" s="2329"/>
      <c r="U666" s="2329"/>
      <c r="V666" s="2330"/>
      <c r="W666" s="2305" t="s">
        <v>537</v>
      </c>
      <c r="X666" s="2305"/>
      <c r="Y666" s="2305"/>
      <c r="Z666" s="2305" t="s">
        <v>1372</v>
      </c>
      <c r="AA666" s="2305"/>
      <c r="AB666" s="2305"/>
      <c r="AC666" s="2305"/>
    </row>
    <row r="667" spans="1:33" ht="16.5" customHeight="1">
      <c r="A667" s="33"/>
      <c r="C667" s="1343">
        <v>1</v>
      </c>
      <c r="D667" s="2484" t="s">
        <v>1903</v>
      </c>
      <c r="E667" s="2485"/>
      <c r="F667" s="2485"/>
      <c r="G667" s="2485"/>
      <c r="H667" s="2485"/>
      <c r="I667" s="2485"/>
      <c r="J667" s="2485"/>
      <c r="K667" s="2485"/>
      <c r="L667" s="2485"/>
      <c r="M667" s="2485"/>
      <c r="N667" s="2485"/>
      <c r="O667" s="2485"/>
      <c r="P667" s="2485"/>
      <c r="Q667" s="2486"/>
      <c r="R667" s="2481"/>
      <c r="S667" s="2482"/>
      <c r="T667" s="2482"/>
      <c r="U667" s="2482"/>
      <c r="V667" s="2483"/>
      <c r="W667" s="2335" t="s">
        <v>525</v>
      </c>
      <c r="X667" s="2335"/>
      <c r="Y667" s="2335"/>
      <c r="Z667" s="2335" t="s">
        <v>525</v>
      </c>
      <c r="AA667" s="2335"/>
      <c r="AB667" s="2335"/>
      <c r="AC667" s="2335"/>
    </row>
    <row r="668" spans="1:33" ht="20.45" customHeight="1">
      <c r="A668" s="33"/>
      <c r="C668" s="1343">
        <v>2</v>
      </c>
      <c r="D668" s="2484" t="s">
        <v>1904</v>
      </c>
      <c r="E668" s="2485" t="s">
        <v>1904</v>
      </c>
      <c r="F668" s="2485" t="s">
        <v>1904</v>
      </c>
      <c r="G668" s="2485" t="s">
        <v>1904</v>
      </c>
      <c r="H668" s="2485" t="s">
        <v>1904</v>
      </c>
      <c r="I668" s="2485" t="s">
        <v>1904</v>
      </c>
      <c r="J668" s="2485" t="s">
        <v>1904</v>
      </c>
      <c r="K668" s="2485" t="s">
        <v>1904</v>
      </c>
      <c r="L668" s="2485" t="s">
        <v>1904</v>
      </c>
      <c r="M668" s="2485" t="s">
        <v>1904</v>
      </c>
      <c r="N668" s="2485" t="s">
        <v>1904</v>
      </c>
      <c r="O668" s="2485" t="s">
        <v>1904</v>
      </c>
      <c r="P668" s="2485" t="s">
        <v>1904</v>
      </c>
      <c r="Q668" s="2486" t="s">
        <v>1904</v>
      </c>
      <c r="R668" s="2481"/>
      <c r="S668" s="2482"/>
      <c r="T668" s="2482"/>
      <c r="U668" s="2482"/>
      <c r="V668" s="2483"/>
      <c r="W668" s="2335" t="s">
        <v>525</v>
      </c>
      <c r="X668" s="2335"/>
      <c r="Y668" s="2335"/>
      <c r="Z668" s="2335" t="s">
        <v>525</v>
      </c>
      <c r="AA668" s="2335"/>
      <c r="AB668" s="2335"/>
      <c r="AC668" s="2335"/>
    </row>
    <row r="669" spans="1:33" ht="20.45" customHeight="1">
      <c r="C669" s="1343">
        <v>3</v>
      </c>
      <c r="D669" s="2484" t="s">
        <v>1905</v>
      </c>
      <c r="E669" s="2485" t="s">
        <v>1905</v>
      </c>
      <c r="F669" s="2485" t="s">
        <v>1905</v>
      </c>
      <c r="G669" s="2485" t="s">
        <v>1905</v>
      </c>
      <c r="H669" s="2485" t="s">
        <v>1905</v>
      </c>
      <c r="I669" s="2485" t="s">
        <v>1905</v>
      </c>
      <c r="J669" s="2485" t="s">
        <v>1905</v>
      </c>
      <c r="K669" s="2485" t="s">
        <v>1905</v>
      </c>
      <c r="L669" s="2485" t="s">
        <v>1905</v>
      </c>
      <c r="M669" s="2485" t="s">
        <v>1905</v>
      </c>
      <c r="N669" s="2485" t="s">
        <v>1905</v>
      </c>
      <c r="O669" s="2485" t="s">
        <v>1905</v>
      </c>
      <c r="P669" s="2485" t="s">
        <v>1905</v>
      </c>
      <c r="Q669" s="2486" t="s">
        <v>1905</v>
      </c>
      <c r="R669" s="2481"/>
      <c r="S669" s="2482"/>
      <c r="T669" s="2482"/>
      <c r="U669" s="2482"/>
      <c r="V669" s="2483"/>
      <c r="W669" s="2335" t="s">
        <v>525</v>
      </c>
      <c r="X669" s="2335"/>
      <c r="Y669" s="2335"/>
      <c r="Z669" s="2335" t="s">
        <v>525</v>
      </c>
      <c r="AA669" s="2335"/>
      <c r="AB669" s="2335"/>
      <c r="AC669" s="2335"/>
    </row>
    <row r="670" spans="1:33" ht="20.45" customHeight="1">
      <c r="C670" s="1343">
        <v>4</v>
      </c>
      <c r="D670" s="2484" t="s">
        <v>1906</v>
      </c>
      <c r="E670" s="2485" t="s">
        <v>1906</v>
      </c>
      <c r="F670" s="2485" t="s">
        <v>1906</v>
      </c>
      <c r="G670" s="2485" t="s">
        <v>1906</v>
      </c>
      <c r="H670" s="2485" t="s">
        <v>1906</v>
      </c>
      <c r="I670" s="2485" t="s">
        <v>1906</v>
      </c>
      <c r="J670" s="2485" t="s">
        <v>1906</v>
      </c>
      <c r="K670" s="2485" t="s">
        <v>1906</v>
      </c>
      <c r="L670" s="2485" t="s">
        <v>1906</v>
      </c>
      <c r="M670" s="2485" t="s">
        <v>1906</v>
      </c>
      <c r="N670" s="2485" t="s">
        <v>1906</v>
      </c>
      <c r="O670" s="2485" t="s">
        <v>1906</v>
      </c>
      <c r="P670" s="2485" t="s">
        <v>1906</v>
      </c>
      <c r="Q670" s="2486" t="s">
        <v>1906</v>
      </c>
      <c r="R670" s="2481"/>
      <c r="S670" s="2482"/>
      <c r="T670" s="2482"/>
      <c r="U670" s="2482"/>
      <c r="V670" s="2483"/>
      <c r="W670" s="2335" t="s">
        <v>525</v>
      </c>
      <c r="X670" s="2335"/>
      <c r="Y670" s="2335"/>
      <c r="Z670" s="2335" t="s">
        <v>525</v>
      </c>
      <c r="AA670" s="2335"/>
      <c r="AB670" s="2335"/>
      <c r="AC670" s="2335"/>
    </row>
    <row r="671" spans="1:33" ht="16.5" customHeight="1">
      <c r="C671" s="1343">
        <v>5</v>
      </c>
      <c r="D671" s="2484" t="s">
        <v>1907</v>
      </c>
      <c r="E671" s="2485" t="s">
        <v>1907</v>
      </c>
      <c r="F671" s="2485" t="s">
        <v>1907</v>
      </c>
      <c r="G671" s="2485" t="s">
        <v>1907</v>
      </c>
      <c r="H671" s="2485" t="s">
        <v>1907</v>
      </c>
      <c r="I671" s="2485" t="s">
        <v>1907</v>
      </c>
      <c r="J671" s="2485" t="s">
        <v>1907</v>
      </c>
      <c r="K671" s="2485" t="s">
        <v>1907</v>
      </c>
      <c r="L671" s="2485" t="s">
        <v>1907</v>
      </c>
      <c r="M671" s="2485" t="s">
        <v>1907</v>
      </c>
      <c r="N671" s="2485" t="s">
        <v>1907</v>
      </c>
      <c r="O671" s="2485" t="s">
        <v>1907</v>
      </c>
      <c r="P671" s="2485" t="s">
        <v>1907</v>
      </c>
      <c r="Q671" s="2486" t="s">
        <v>1907</v>
      </c>
      <c r="R671" s="2481"/>
      <c r="S671" s="2482"/>
      <c r="T671" s="2482"/>
      <c r="U671" s="2482"/>
      <c r="V671" s="2483"/>
      <c r="W671" s="2335" t="s">
        <v>525</v>
      </c>
      <c r="X671" s="2335"/>
      <c r="Y671" s="2335"/>
      <c r="Z671" s="2335" t="s">
        <v>525</v>
      </c>
      <c r="AA671" s="2335"/>
      <c r="AB671" s="2335"/>
      <c r="AC671" s="2335"/>
    </row>
    <row r="672" spans="1:33" ht="16.5" customHeight="1">
      <c r="C672" s="1343">
        <v>6</v>
      </c>
      <c r="D672" s="2484" t="s">
        <v>1908</v>
      </c>
      <c r="E672" s="2485" t="s">
        <v>1908</v>
      </c>
      <c r="F672" s="2485" t="s">
        <v>1908</v>
      </c>
      <c r="G672" s="2485" t="s">
        <v>1908</v>
      </c>
      <c r="H672" s="2485" t="s">
        <v>1908</v>
      </c>
      <c r="I672" s="2485" t="s">
        <v>1908</v>
      </c>
      <c r="J672" s="2485" t="s">
        <v>1908</v>
      </c>
      <c r="K672" s="2485" t="s">
        <v>1908</v>
      </c>
      <c r="L672" s="2485" t="s">
        <v>1908</v>
      </c>
      <c r="M672" s="2485" t="s">
        <v>1908</v>
      </c>
      <c r="N672" s="2485" t="s">
        <v>1908</v>
      </c>
      <c r="O672" s="2485" t="s">
        <v>1908</v>
      </c>
      <c r="P672" s="2485" t="s">
        <v>1908</v>
      </c>
      <c r="Q672" s="2486" t="s">
        <v>1908</v>
      </c>
      <c r="R672" s="2481"/>
      <c r="S672" s="2482"/>
      <c r="T672" s="2482"/>
      <c r="U672" s="2482"/>
      <c r="V672" s="2483"/>
      <c r="W672" s="2335" t="s">
        <v>525</v>
      </c>
      <c r="X672" s="2335"/>
      <c r="Y672" s="2335"/>
      <c r="Z672" s="2335" t="s">
        <v>525</v>
      </c>
      <c r="AA672" s="2335"/>
      <c r="AB672" s="2335"/>
      <c r="AC672" s="2335"/>
    </row>
    <row r="673" spans="1:33" ht="16.5" customHeight="1">
      <c r="C673" s="1343">
        <v>7</v>
      </c>
      <c r="D673" s="2484" t="s">
        <v>1909</v>
      </c>
      <c r="E673" s="2485" t="s">
        <v>1909</v>
      </c>
      <c r="F673" s="2485" t="s">
        <v>1909</v>
      </c>
      <c r="G673" s="2485" t="s">
        <v>1909</v>
      </c>
      <c r="H673" s="2485" t="s">
        <v>1909</v>
      </c>
      <c r="I673" s="2485" t="s">
        <v>1909</v>
      </c>
      <c r="J673" s="2485" t="s">
        <v>1909</v>
      </c>
      <c r="K673" s="2485" t="s">
        <v>1909</v>
      </c>
      <c r="L673" s="2485" t="s">
        <v>1909</v>
      </c>
      <c r="M673" s="2485" t="s">
        <v>1909</v>
      </c>
      <c r="N673" s="2485" t="s">
        <v>1909</v>
      </c>
      <c r="O673" s="2485" t="s">
        <v>1909</v>
      </c>
      <c r="P673" s="2485" t="s">
        <v>1909</v>
      </c>
      <c r="Q673" s="2486" t="s">
        <v>1909</v>
      </c>
      <c r="R673" s="2481"/>
      <c r="S673" s="2482"/>
      <c r="T673" s="2482"/>
      <c r="U673" s="2482"/>
      <c r="V673" s="2483"/>
      <c r="W673" s="2335" t="s">
        <v>525</v>
      </c>
      <c r="X673" s="2335"/>
      <c r="Y673" s="2335"/>
      <c r="Z673" s="2335" t="s">
        <v>525</v>
      </c>
      <c r="AA673" s="2335"/>
      <c r="AB673" s="2335"/>
      <c r="AC673" s="2335"/>
    </row>
    <row r="674" spans="1:33" ht="16.5" customHeight="1">
      <c r="C674" s="1343">
        <v>8</v>
      </c>
      <c r="D674" s="2484" t="s">
        <v>1910</v>
      </c>
      <c r="E674" s="2485" t="s">
        <v>1910</v>
      </c>
      <c r="F674" s="2485" t="s">
        <v>1910</v>
      </c>
      <c r="G674" s="2485" t="s">
        <v>1910</v>
      </c>
      <c r="H674" s="2485" t="s">
        <v>1910</v>
      </c>
      <c r="I674" s="2485" t="s">
        <v>1910</v>
      </c>
      <c r="J674" s="2485" t="s">
        <v>1910</v>
      </c>
      <c r="K674" s="2485" t="s">
        <v>1910</v>
      </c>
      <c r="L674" s="2485" t="s">
        <v>1910</v>
      </c>
      <c r="M674" s="2485" t="s">
        <v>1910</v>
      </c>
      <c r="N674" s="2485" t="s">
        <v>1910</v>
      </c>
      <c r="O674" s="2485" t="s">
        <v>1910</v>
      </c>
      <c r="P674" s="2485" t="s">
        <v>1910</v>
      </c>
      <c r="Q674" s="2486" t="s">
        <v>1910</v>
      </c>
      <c r="R674" s="2481"/>
      <c r="S674" s="2482"/>
      <c r="T674" s="2482"/>
      <c r="U674" s="2482"/>
      <c r="V674" s="2483"/>
      <c r="W674" s="2335" t="s">
        <v>525</v>
      </c>
      <c r="X674" s="2335"/>
      <c r="Y674" s="2335"/>
      <c r="Z674" s="2335" t="s">
        <v>525</v>
      </c>
      <c r="AA674" s="2335"/>
      <c r="AB674" s="2335"/>
      <c r="AC674" s="2335"/>
    </row>
    <row r="675" spans="1:33" ht="16.5" customHeight="1">
      <c r="C675" s="1343">
        <v>9</v>
      </c>
      <c r="D675" s="2484" t="s">
        <v>1911</v>
      </c>
      <c r="E675" s="2485" t="s">
        <v>1911</v>
      </c>
      <c r="F675" s="2485" t="s">
        <v>1911</v>
      </c>
      <c r="G675" s="2485" t="s">
        <v>1911</v>
      </c>
      <c r="H675" s="2485" t="s">
        <v>1911</v>
      </c>
      <c r="I675" s="2485" t="s">
        <v>1911</v>
      </c>
      <c r="J675" s="2485" t="s">
        <v>1911</v>
      </c>
      <c r="K675" s="2485" t="s">
        <v>1911</v>
      </c>
      <c r="L675" s="2485" t="s">
        <v>1911</v>
      </c>
      <c r="M675" s="2485" t="s">
        <v>1911</v>
      </c>
      <c r="N675" s="2485" t="s">
        <v>1911</v>
      </c>
      <c r="O675" s="2485" t="s">
        <v>1911</v>
      </c>
      <c r="P675" s="2485" t="s">
        <v>1911</v>
      </c>
      <c r="Q675" s="2486" t="s">
        <v>1911</v>
      </c>
      <c r="R675" s="2481"/>
      <c r="S675" s="2482"/>
      <c r="T675" s="2482"/>
      <c r="U675" s="2482"/>
      <c r="V675" s="2483"/>
      <c r="W675" s="2335" t="s">
        <v>525</v>
      </c>
      <c r="X675" s="2335"/>
      <c r="Y675" s="2335"/>
      <c r="Z675" s="2335" t="s">
        <v>525</v>
      </c>
      <c r="AA675" s="2335"/>
      <c r="AB675" s="2335"/>
      <c r="AC675" s="2335"/>
    </row>
    <row r="676" spans="1:33" ht="16.5" customHeight="1">
      <c r="C676" s="1343">
        <v>10</v>
      </c>
      <c r="D676" s="2484" t="s">
        <v>1912</v>
      </c>
      <c r="E676" s="2485" t="s">
        <v>1912</v>
      </c>
      <c r="F676" s="2485" t="s">
        <v>1912</v>
      </c>
      <c r="G676" s="2485" t="s">
        <v>1912</v>
      </c>
      <c r="H676" s="2485" t="s">
        <v>1912</v>
      </c>
      <c r="I676" s="2485" t="s">
        <v>1912</v>
      </c>
      <c r="J676" s="2485" t="s">
        <v>1912</v>
      </c>
      <c r="K676" s="2485" t="s">
        <v>1912</v>
      </c>
      <c r="L676" s="2485" t="s">
        <v>1912</v>
      </c>
      <c r="M676" s="2485" t="s">
        <v>1912</v>
      </c>
      <c r="N676" s="2485" t="s">
        <v>1912</v>
      </c>
      <c r="O676" s="2485" t="s">
        <v>1912</v>
      </c>
      <c r="P676" s="2485" t="s">
        <v>1912</v>
      </c>
      <c r="Q676" s="2486" t="s">
        <v>1912</v>
      </c>
      <c r="R676" s="2481"/>
      <c r="S676" s="2482"/>
      <c r="T676" s="2482"/>
      <c r="U676" s="2482"/>
      <c r="V676" s="2483"/>
      <c r="W676" s="2335" t="s">
        <v>525</v>
      </c>
      <c r="X676" s="2335"/>
      <c r="Y676" s="2335"/>
      <c r="Z676" s="2335" t="s">
        <v>525</v>
      </c>
      <c r="AA676" s="2335"/>
      <c r="AB676" s="2335"/>
      <c r="AC676" s="2335"/>
    </row>
    <row r="677" spans="1:33" ht="16.5" customHeight="1">
      <c r="C677" s="1343">
        <v>11</v>
      </c>
      <c r="D677" s="2484" t="s">
        <v>1913</v>
      </c>
      <c r="E677" s="2485" t="s">
        <v>1913</v>
      </c>
      <c r="F677" s="2485" t="s">
        <v>1913</v>
      </c>
      <c r="G677" s="2485" t="s">
        <v>1913</v>
      </c>
      <c r="H677" s="2485" t="s">
        <v>1913</v>
      </c>
      <c r="I677" s="2485" t="s">
        <v>1913</v>
      </c>
      <c r="J677" s="2485" t="s">
        <v>1913</v>
      </c>
      <c r="K677" s="2485" t="s">
        <v>1913</v>
      </c>
      <c r="L677" s="2485" t="s">
        <v>1913</v>
      </c>
      <c r="M677" s="2485" t="s">
        <v>1913</v>
      </c>
      <c r="N677" s="2485" t="s">
        <v>1913</v>
      </c>
      <c r="O677" s="2485" t="s">
        <v>1913</v>
      </c>
      <c r="P677" s="2485" t="s">
        <v>1913</v>
      </c>
      <c r="Q677" s="2486" t="s">
        <v>1913</v>
      </c>
      <c r="R677" s="2481"/>
      <c r="S677" s="2482"/>
      <c r="T677" s="2482"/>
      <c r="U677" s="2482"/>
      <c r="V677" s="2483"/>
      <c r="W677" s="2335" t="s">
        <v>525</v>
      </c>
      <c r="X677" s="2335"/>
      <c r="Y677" s="2335"/>
      <c r="Z677" s="2335" t="s">
        <v>525</v>
      </c>
      <c r="AA677" s="2335"/>
      <c r="AB677" s="2335"/>
      <c r="AC677" s="2335"/>
    </row>
    <row r="678" spans="1:33" ht="16.5" customHeight="1">
      <c r="A678" s="33" t="s">
        <v>536</v>
      </c>
      <c r="C678" s="1343">
        <v>12</v>
      </c>
      <c r="D678" s="2487" t="s">
        <v>1914</v>
      </c>
      <c r="E678" s="2488" t="s">
        <v>1914</v>
      </c>
      <c r="F678" s="2488" t="s">
        <v>1914</v>
      </c>
      <c r="G678" s="2488" t="s">
        <v>1914</v>
      </c>
      <c r="H678" s="2488" t="s">
        <v>1914</v>
      </c>
      <c r="I678" s="2488" t="s">
        <v>1914</v>
      </c>
      <c r="J678" s="2488" t="s">
        <v>1914</v>
      </c>
      <c r="K678" s="2488" t="s">
        <v>1914</v>
      </c>
      <c r="L678" s="2488" t="s">
        <v>1914</v>
      </c>
      <c r="M678" s="2488" t="s">
        <v>1914</v>
      </c>
      <c r="N678" s="2488" t="s">
        <v>1914</v>
      </c>
      <c r="O678" s="2488" t="s">
        <v>1914</v>
      </c>
      <c r="P678" s="2488" t="s">
        <v>1914</v>
      </c>
      <c r="Q678" s="2489" t="s">
        <v>1914</v>
      </c>
      <c r="R678" s="2481"/>
      <c r="S678" s="2482"/>
      <c r="T678" s="2482"/>
      <c r="U678" s="2482"/>
      <c r="V678" s="2483"/>
      <c r="W678" s="2335" t="s">
        <v>525</v>
      </c>
      <c r="X678" s="2335"/>
      <c r="Y678" s="2335"/>
      <c r="Z678" s="2335" t="s">
        <v>525</v>
      </c>
      <c r="AA678" s="2335"/>
      <c r="AB678" s="2335"/>
      <c r="AC678" s="2335"/>
    </row>
    <row r="679" spans="1:33" ht="16.5" customHeight="1">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c r="AA679" s="29"/>
      <c r="AB679" s="29"/>
      <c r="AC679" s="29"/>
    </row>
    <row r="680" spans="1:33" ht="16.5" customHeight="1">
      <c r="A680" s="33" t="s">
        <v>1915</v>
      </c>
      <c r="C680" s="2462" t="s">
        <v>160</v>
      </c>
      <c r="D680" s="2462" t="s">
        <v>1758</v>
      </c>
      <c r="E680" s="2463"/>
      <c r="F680" s="2463"/>
      <c r="G680" s="2463"/>
      <c r="H680" s="2463"/>
      <c r="I680" s="2463"/>
      <c r="J680" s="2463"/>
      <c r="K680" s="2463"/>
      <c r="L680" s="2463"/>
      <c r="M680" s="2463"/>
      <c r="N680" s="2463"/>
      <c r="O680" s="2463"/>
      <c r="P680" s="2463"/>
      <c r="Q680" s="2464"/>
      <c r="R680" s="2462" t="s">
        <v>1760</v>
      </c>
      <c r="S680" s="2463"/>
      <c r="T680" s="2463"/>
      <c r="U680" s="2463"/>
      <c r="V680" s="2464"/>
      <c r="W680" s="2331" t="s">
        <v>1619</v>
      </c>
      <c r="X680" s="2331"/>
      <c r="Y680" s="2331"/>
      <c r="Z680" s="2331"/>
      <c r="AA680" s="2331"/>
      <c r="AB680" s="2331"/>
      <c r="AC680" s="2331"/>
      <c r="AE680" s="18" t="s">
        <v>1916</v>
      </c>
      <c r="AF680" s="18" t="s">
        <v>1777</v>
      </c>
      <c r="AG680" s="18" t="s">
        <v>1917</v>
      </c>
    </row>
    <row r="681" spans="1:33" ht="16.5" customHeight="1">
      <c r="A681" s="33"/>
      <c r="C681" s="2465"/>
      <c r="D681" s="2465"/>
      <c r="E681" s="2466"/>
      <c r="F681" s="2466"/>
      <c r="G681" s="2466"/>
      <c r="H681" s="2466"/>
      <c r="I681" s="2466"/>
      <c r="J681" s="2466"/>
      <c r="K681" s="2466"/>
      <c r="L681" s="2466"/>
      <c r="M681" s="2466"/>
      <c r="N681" s="2466"/>
      <c r="O681" s="2466"/>
      <c r="P681" s="2466"/>
      <c r="Q681" s="2467"/>
      <c r="R681" s="2328" t="s">
        <v>1764</v>
      </c>
      <c r="S681" s="2329"/>
      <c r="T681" s="2329"/>
      <c r="U681" s="2329"/>
      <c r="V681" s="2330"/>
      <c r="W681" s="2305" t="s">
        <v>537</v>
      </c>
      <c r="X681" s="2305"/>
      <c r="Y681" s="2305"/>
      <c r="Z681" s="2305" t="s">
        <v>1372</v>
      </c>
      <c r="AA681" s="2305"/>
      <c r="AB681" s="2305"/>
      <c r="AC681" s="2305"/>
    </row>
    <row r="682" spans="1:33" ht="16.5" customHeight="1">
      <c r="A682" s="33"/>
      <c r="C682" s="1343">
        <v>1</v>
      </c>
      <c r="D682" s="2484" t="s">
        <v>1918</v>
      </c>
      <c r="E682" s="2485"/>
      <c r="F682" s="2485"/>
      <c r="G682" s="2485"/>
      <c r="H682" s="2485"/>
      <c r="I682" s="2485"/>
      <c r="J682" s="2485"/>
      <c r="K682" s="2485"/>
      <c r="L682" s="2485"/>
      <c r="M682" s="2485"/>
      <c r="N682" s="2485"/>
      <c r="O682" s="2485"/>
      <c r="P682" s="2485"/>
      <c r="Q682" s="2486"/>
      <c r="R682" s="2481"/>
      <c r="S682" s="2482"/>
      <c r="T682" s="2482"/>
      <c r="U682" s="2482"/>
      <c r="V682" s="2483"/>
      <c r="W682" s="2335" t="s">
        <v>525</v>
      </c>
      <c r="X682" s="2335"/>
      <c r="Y682" s="2335"/>
      <c r="Z682" s="2335" t="s">
        <v>525</v>
      </c>
      <c r="AA682" s="2335"/>
      <c r="AB682" s="2335"/>
      <c r="AC682" s="2335"/>
    </row>
    <row r="683" spans="1:33" ht="20.45" customHeight="1">
      <c r="A683" s="33"/>
      <c r="C683" s="1343">
        <v>2</v>
      </c>
      <c r="D683" s="2498" t="s">
        <v>1919</v>
      </c>
      <c r="E683" s="2499" t="s">
        <v>1919</v>
      </c>
      <c r="F683" s="2499" t="s">
        <v>1919</v>
      </c>
      <c r="G683" s="2499" t="s">
        <v>1919</v>
      </c>
      <c r="H683" s="2499" t="s">
        <v>1919</v>
      </c>
      <c r="I683" s="2499" t="s">
        <v>1919</v>
      </c>
      <c r="J683" s="2499" t="s">
        <v>1919</v>
      </c>
      <c r="K683" s="2499" t="s">
        <v>1919</v>
      </c>
      <c r="L683" s="2499" t="s">
        <v>1919</v>
      </c>
      <c r="M683" s="2499" t="s">
        <v>1919</v>
      </c>
      <c r="N683" s="2499" t="s">
        <v>1919</v>
      </c>
      <c r="O683" s="2499" t="s">
        <v>1919</v>
      </c>
      <c r="P683" s="2499" t="s">
        <v>1919</v>
      </c>
      <c r="Q683" s="2500" t="s">
        <v>1919</v>
      </c>
      <c r="R683" s="2501"/>
      <c r="S683" s="2502"/>
      <c r="T683" s="2502"/>
      <c r="U683" s="2502"/>
      <c r="V683" s="2503"/>
      <c r="W683" s="2504" t="s">
        <v>525</v>
      </c>
      <c r="X683" s="2504"/>
      <c r="Y683" s="2504"/>
      <c r="Z683" s="2504" t="s">
        <v>525</v>
      </c>
      <c r="AA683" s="2504"/>
      <c r="AB683" s="2504"/>
      <c r="AC683" s="2504"/>
    </row>
    <row r="684" spans="1:33" ht="20.45" customHeight="1">
      <c r="C684" s="2501">
        <v>3</v>
      </c>
      <c r="D684" s="2498" t="s">
        <v>1920</v>
      </c>
      <c r="E684" s="2499" t="s">
        <v>1921</v>
      </c>
      <c r="F684" s="2499" t="s">
        <v>1921</v>
      </c>
      <c r="G684" s="2499" t="s">
        <v>1921</v>
      </c>
      <c r="H684" s="2499" t="s">
        <v>1921</v>
      </c>
      <c r="I684" s="2499" t="s">
        <v>1921</v>
      </c>
      <c r="J684" s="2499" t="s">
        <v>1921</v>
      </c>
      <c r="K684" s="2499" t="s">
        <v>1921</v>
      </c>
      <c r="L684" s="2499" t="s">
        <v>1921</v>
      </c>
      <c r="M684" s="2499" t="s">
        <v>1921</v>
      </c>
      <c r="N684" s="2499" t="s">
        <v>1921</v>
      </c>
      <c r="O684" s="2499" t="s">
        <v>1921</v>
      </c>
      <c r="P684" s="2499" t="s">
        <v>1921</v>
      </c>
      <c r="Q684" s="2499" t="s">
        <v>1921</v>
      </c>
      <c r="R684" s="2501"/>
      <c r="S684" s="2502"/>
      <c r="T684" s="2502"/>
      <c r="U684" s="2502"/>
      <c r="V684" s="2502"/>
      <c r="W684" s="2506" t="s">
        <v>525</v>
      </c>
      <c r="X684" s="2507"/>
      <c r="Y684" s="2508"/>
      <c r="Z684" s="2507" t="s">
        <v>525</v>
      </c>
      <c r="AA684" s="2507"/>
      <c r="AB684" s="2507"/>
      <c r="AC684" s="2508"/>
    </row>
    <row r="685" spans="1:33" ht="20.45" customHeight="1">
      <c r="C685" s="2505"/>
      <c r="D685" s="2509" t="s">
        <v>1922</v>
      </c>
      <c r="E685" s="2510"/>
      <c r="F685" s="2510"/>
      <c r="G685" s="2510"/>
      <c r="H685" s="2510"/>
      <c r="I685" s="2510"/>
      <c r="J685" s="2510"/>
      <c r="K685" s="2510"/>
      <c r="L685" s="2510"/>
      <c r="M685" s="2510"/>
      <c r="N685" s="2510"/>
      <c r="O685" s="2510"/>
      <c r="P685" s="2510"/>
      <c r="Q685" s="2510"/>
      <c r="R685" s="2505"/>
      <c r="S685" s="2511"/>
      <c r="T685" s="2511"/>
      <c r="U685" s="2511"/>
      <c r="V685" s="2511"/>
      <c r="W685" s="2512" t="s">
        <v>525</v>
      </c>
      <c r="X685" s="2513"/>
      <c r="Y685" s="2514"/>
      <c r="Z685" s="2513" t="s">
        <v>525</v>
      </c>
      <c r="AA685" s="2513"/>
      <c r="AB685" s="2513"/>
      <c r="AC685" s="2514"/>
    </row>
    <row r="686" spans="1:33" ht="16.5" customHeight="1">
      <c r="C686" s="1343">
        <v>4</v>
      </c>
      <c r="D686" s="2515" t="s">
        <v>1923</v>
      </c>
      <c r="E686" s="2516" t="s">
        <v>1923</v>
      </c>
      <c r="F686" s="2516" t="s">
        <v>1923</v>
      </c>
      <c r="G686" s="2516" t="s">
        <v>1923</v>
      </c>
      <c r="H686" s="2516" t="s">
        <v>1923</v>
      </c>
      <c r="I686" s="2516" t="s">
        <v>1923</v>
      </c>
      <c r="J686" s="2516" t="s">
        <v>1923</v>
      </c>
      <c r="K686" s="2516" t="s">
        <v>1923</v>
      </c>
      <c r="L686" s="2516" t="s">
        <v>1923</v>
      </c>
      <c r="M686" s="2516" t="s">
        <v>1923</v>
      </c>
      <c r="N686" s="2516" t="s">
        <v>1923</v>
      </c>
      <c r="O686" s="2516" t="s">
        <v>1923</v>
      </c>
      <c r="P686" s="2516" t="s">
        <v>1923</v>
      </c>
      <c r="Q686" s="2517" t="s">
        <v>1923</v>
      </c>
      <c r="R686" s="2505"/>
      <c r="S686" s="2511"/>
      <c r="T686" s="2511"/>
      <c r="U686" s="2511"/>
      <c r="V686" s="2518"/>
      <c r="W686" s="2519" t="s">
        <v>525</v>
      </c>
      <c r="X686" s="2519"/>
      <c r="Y686" s="2519"/>
      <c r="Z686" s="2519" t="s">
        <v>525</v>
      </c>
      <c r="AA686" s="2519"/>
      <c r="AB686" s="2519"/>
      <c r="AC686" s="2519"/>
    </row>
    <row r="687" spans="1:33" ht="16.5" customHeight="1">
      <c r="C687" s="1349">
        <v>5</v>
      </c>
      <c r="D687" s="2484" t="s">
        <v>1924</v>
      </c>
      <c r="E687" s="2485" t="s">
        <v>1924</v>
      </c>
      <c r="F687" s="2485" t="s">
        <v>1924</v>
      </c>
      <c r="G687" s="2485" t="s">
        <v>1924</v>
      </c>
      <c r="H687" s="2485" t="s">
        <v>1924</v>
      </c>
      <c r="I687" s="2485" t="s">
        <v>1924</v>
      </c>
      <c r="J687" s="2485" t="s">
        <v>1924</v>
      </c>
      <c r="K687" s="2485" t="s">
        <v>1924</v>
      </c>
      <c r="L687" s="2485" t="s">
        <v>1924</v>
      </c>
      <c r="M687" s="2485" t="s">
        <v>1924</v>
      </c>
      <c r="N687" s="2485" t="s">
        <v>1924</v>
      </c>
      <c r="O687" s="2485" t="s">
        <v>1924</v>
      </c>
      <c r="P687" s="2485" t="s">
        <v>1924</v>
      </c>
      <c r="Q687" s="2486" t="s">
        <v>1924</v>
      </c>
      <c r="R687" s="2481"/>
      <c r="S687" s="2482"/>
      <c r="T687" s="2482"/>
      <c r="U687" s="2482"/>
      <c r="V687" s="2483"/>
      <c r="W687" s="2335" t="s">
        <v>525</v>
      </c>
      <c r="X687" s="2335"/>
      <c r="Y687" s="2335"/>
      <c r="Z687" s="2335" t="s">
        <v>525</v>
      </c>
      <c r="AA687" s="2335"/>
      <c r="AB687" s="2335"/>
      <c r="AC687" s="2335"/>
    </row>
    <row r="688" spans="1:33" ht="16.5" customHeight="1">
      <c r="C688" s="1343">
        <v>6</v>
      </c>
      <c r="D688" s="2484" t="s">
        <v>1925</v>
      </c>
      <c r="E688" s="2485" t="s">
        <v>1925</v>
      </c>
      <c r="F688" s="2485" t="s">
        <v>1925</v>
      </c>
      <c r="G688" s="2485" t="s">
        <v>1925</v>
      </c>
      <c r="H688" s="2485" t="s">
        <v>1925</v>
      </c>
      <c r="I688" s="2485" t="s">
        <v>1925</v>
      </c>
      <c r="J688" s="2485" t="s">
        <v>1925</v>
      </c>
      <c r="K688" s="2485" t="s">
        <v>1925</v>
      </c>
      <c r="L688" s="2485" t="s">
        <v>1925</v>
      </c>
      <c r="M688" s="2485" t="s">
        <v>1925</v>
      </c>
      <c r="N688" s="2485" t="s">
        <v>1925</v>
      </c>
      <c r="O688" s="2485" t="s">
        <v>1925</v>
      </c>
      <c r="P688" s="2485" t="s">
        <v>1925</v>
      </c>
      <c r="Q688" s="2486" t="s">
        <v>1925</v>
      </c>
      <c r="R688" s="2481"/>
      <c r="S688" s="2482"/>
      <c r="T688" s="2482"/>
      <c r="U688" s="2482"/>
      <c r="V688" s="2483"/>
      <c r="W688" s="2335" t="s">
        <v>525</v>
      </c>
      <c r="X688" s="2335"/>
      <c r="Y688" s="2335"/>
      <c r="Z688" s="2335" t="s">
        <v>525</v>
      </c>
      <c r="AA688" s="2335"/>
      <c r="AB688" s="2335"/>
      <c r="AC688" s="2335"/>
    </row>
    <row r="689" spans="1:33" ht="16.5" customHeight="1">
      <c r="A689" s="33" t="s">
        <v>536</v>
      </c>
      <c r="C689" s="1343">
        <v>7</v>
      </c>
      <c r="D689" s="2487" t="s">
        <v>1926</v>
      </c>
      <c r="E689" s="2488" t="s">
        <v>1926</v>
      </c>
      <c r="F689" s="2488" t="s">
        <v>1926</v>
      </c>
      <c r="G689" s="2488" t="s">
        <v>1926</v>
      </c>
      <c r="H689" s="2488" t="s">
        <v>1926</v>
      </c>
      <c r="I689" s="2488" t="s">
        <v>1926</v>
      </c>
      <c r="J689" s="2488" t="s">
        <v>1926</v>
      </c>
      <c r="K689" s="2488" t="s">
        <v>1926</v>
      </c>
      <c r="L689" s="2488" t="s">
        <v>1926</v>
      </c>
      <c r="M689" s="2488" t="s">
        <v>1926</v>
      </c>
      <c r="N689" s="2488" t="s">
        <v>1926</v>
      </c>
      <c r="O689" s="2488" t="s">
        <v>1926</v>
      </c>
      <c r="P689" s="2488" t="s">
        <v>1926</v>
      </c>
      <c r="Q689" s="2489" t="s">
        <v>1926</v>
      </c>
      <c r="R689" s="2481"/>
      <c r="S689" s="2482"/>
      <c r="T689" s="2482"/>
      <c r="U689" s="2482"/>
      <c r="V689" s="2483"/>
      <c r="W689" s="2335" t="s">
        <v>525</v>
      </c>
      <c r="X689" s="2335"/>
      <c r="Y689" s="2335"/>
      <c r="Z689" s="2335" t="s">
        <v>525</v>
      </c>
      <c r="AA689" s="2335"/>
      <c r="AB689" s="2335"/>
      <c r="AC689" s="2335"/>
    </row>
    <row r="690" spans="1:33" ht="16.5" customHeight="1">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c r="AA690" s="29"/>
      <c r="AB690" s="29"/>
      <c r="AC690" s="29"/>
    </row>
    <row r="691" spans="1:33" ht="16.5" customHeight="1">
      <c r="A691" s="33" t="s">
        <v>1927</v>
      </c>
      <c r="C691" s="2462" t="s">
        <v>160</v>
      </c>
      <c r="D691" s="2462" t="s">
        <v>1758</v>
      </c>
      <c r="E691" s="2463"/>
      <c r="F691" s="2463"/>
      <c r="G691" s="2463"/>
      <c r="H691" s="2463"/>
      <c r="I691" s="2463"/>
      <c r="J691" s="2463"/>
      <c r="K691" s="2463"/>
      <c r="L691" s="2463"/>
      <c r="M691" s="2463"/>
      <c r="N691" s="2463"/>
      <c r="O691" s="2463"/>
      <c r="P691" s="2463"/>
      <c r="Q691" s="2464"/>
      <c r="R691" s="2462" t="s">
        <v>1760</v>
      </c>
      <c r="S691" s="2463"/>
      <c r="T691" s="2463"/>
      <c r="U691" s="2463"/>
      <c r="V691" s="2464"/>
      <c r="W691" s="2331" t="s">
        <v>1619</v>
      </c>
      <c r="X691" s="2331"/>
      <c r="Y691" s="2331"/>
      <c r="Z691" s="2331"/>
      <c r="AA691" s="2331"/>
      <c r="AB691" s="2331"/>
      <c r="AC691" s="2331"/>
      <c r="AE691" s="18" t="s">
        <v>1928</v>
      </c>
      <c r="AF691" s="18" t="s">
        <v>1777</v>
      </c>
      <c r="AG691" s="18" t="s">
        <v>1929</v>
      </c>
    </row>
    <row r="692" spans="1:33" ht="16.5" customHeight="1">
      <c r="A692" s="33"/>
      <c r="C692" s="2465"/>
      <c r="D692" s="2465"/>
      <c r="E692" s="2466"/>
      <c r="F692" s="2466"/>
      <c r="G692" s="2466"/>
      <c r="H692" s="2466"/>
      <c r="I692" s="2466"/>
      <c r="J692" s="2466"/>
      <c r="K692" s="2466"/>
      <c r="L692" s="2466"/>
      <c r="M692" s="2466"/>
      <c r="N692" s="2466"/>
      <c r="O692" s="2466"/>
      <c r="P692" s="2466"/>
      <c r="Q692" s="2467"/>
      <c r="R692" s="2328" t="s">
        <v>1764</v>
      </c>
      <c r="S692" s="2329"/>
      <c r="T692" s="2329"/>
      <c r="U692" s="2329"/>
      <c r="V692" s="2330"/>
      <c r="W692" s="2305" t="s">
        <v>537</v>
      </c>
      <c r="X692" s="2305"/>
      <c r="Y692" s="2305"/>
      <c r="Z692" s="2305" t="s">
        <v>1372</v>
      </c>
      <c r="AA692" s="2305"/>
      <c r="AB692" s="2305"/>
      <c r="AC692" s="2305"/>
    </row>
    <row r="693" spans="1:33" ht="16.5" customHeight="1">
      <c r="A693" s="33"/>
      <c r="C693" s="1343">
        <v>1</v>
      </c>
      <c r="D693" s="2484" t="s">
        <v>1930</v>
      </c>
      <c r="E693" s="2485"/>
      <c r="F693" s="2485"/>
      <c r="G693" s="2485"/>
      <c r="H693" s="2485"/>
      <c r="I693" s="2485"/>
      <c r="J693" s="2485"/>
      <c r="K693" s="2485"/>
      <c r="L693" s="2485"/>
      <c r="M693" s="2485"/>
      <c r="N693" s="2485"/>
      <c r="O693" s="2485"/>
      <c r="P693" s="2485"/>
      <c r="Q693" s="2486"/>
      <c r="R693" s="2481"/>
      <c r="S693" s="2482"/>
      <c r="T693" s="2482"/>
      <c r="U693" s="2482"/>
      <c r="V693" s="2483"/>
      <c r="W693" s="2335" t="s">
        <v>525</v>
      </c>
      <c r="X693" s="2335"/>
      <c r="Y693" s="2335"/>
      <c r="Z693" s="2335" t="s">
        <v>525</v>
      </c>
      <c r="AA693" s="2335"/>
      <c r="AB693" s="2335"/>
      <c r="AC693" s="2335"/>
    </row>
    <row r="694" spans="1:33" ht="16.5" customHeight="1">
      <c r="A694" s="33"/>
      <c r="C694" s="1343">
        <v>2</v>
      </c>
      <c r="D694" s="2484" t="s">
        <v>1931</v>
      </c>
      <c r="E694" s="2485" t="s">
        <v>1931</v>
      </c>
      <c r="F694" s="2485" t="s">
        <v>1931</v>
      </c>
      <c r="G694" s="2485" t="s">
        <v>1931</v>
      </c>
      <c r="H694" s="2485" t="s">
        <v>1931</v>
      </c>
      <c r="I694" s="2485" t="s">
        <v>1931</v>
      </c>
      <c r="J694" s="2485" t="s">
        <v>1931</v>
      </c>
      <c r="K694" s="2485" t="s">
        <v>1931</v>
      </c>
      <c r="L694" s="2485" t="s">
        <v>1931</v>
      </c>
      <c r="M694" s="2485" t="s">
        <v>1931</v>
      </c>
      <c r="N694" s="2485" t="s">
        <v>1931</v>
      </c>
      <c r="O694" s="2485" t="s">
        <v>1931</v>
      </c>
      <c r="P694" s="2485" t="s">
        <v>1931</v>
      </c>
      <c r="Q694" s="2486" t="s">
        <v>1931</v>
      </c>
      <c r="R694" s="2481"/>
      <c r="S694" s="2482"/>
      <c r="T694" s="2482"/>
      <c r="U694" s="2482"/>
      <c r="V694" s="2483"/>
      <c r="W694" s="2335" t="s">
        <v>525</v>
      </c>
      <c r="X694" s="2335"/>
      <c r="Y694" s="2335"/>
      <c r="Z694" s="2335" t="s">
        <v>525</v>
      </c>
      <c r="AA694" s="2335"/>
      <c r="AB694" s="2335"/>
      <c r="AC694" s="2335"/>
    </row>
    <row r="695" spans="1:33" ht="16.5" customHeight="1">
      <c r="C695" s="1347">
        <v>3</v>
      </c>
      <c r="D695" s="2484" t="s">
        <v>1932</v>
      </c>
      <c r="E695" s="2485" t="s">
        <v>1932</v>
      </c>
      <c r="F695" s="2485" t="s">
        <v>1932</v>
      </c>
      <c r="G695" s="2485" t="s">
        <v>1932</v>
      </c>
      <c r="H695" s="2485" t="s">
        <v>1932</v>
      </c>
      <c r="I695" s="2485" t="s">
        <v>1932</v>
      </c>
      <c r="J695" s="2485" t="s">
        <v>1932</v>
      </c>
      <c r="K695" s="2485" t="s">
        <v>1932</v>
      </c>
      <c r="L695" s="2485" t="s">
        <v>1932</v>
      </c>
      <c r="M695" s="2485" t="s">
        <v>1932</v>
      </c>
      <c r="N695" s="2485" t="s">
        <v>1932</v>
      </c>
      <c r="O695" s="2485" t="s">
        <v>1932</v>
      </c>
      <c r="P695" s="2485" t="s">
        <v>1932</v>
      </c>
      <c r="Q695" s="2486" t="s">
        <v>1932</v>
      </c>
      <c r="R695" s="2481"/>
      <c r="S695" s="2482"/>
      <c r="T695" s="2482"/>
      <c r="U695" s="2482"/>
      <c r="V695" s="2483"/>
      <c r="W695" s="2335" t="s">
        <v>525</v>
      </c>
      <c r="X695" s="2335"/>
      <c r="Y695" s="2335"/>
      <c r="Z695" s="2335" t="s">
        <v>525</v>
      </c>
      <c r="AA695" s="2335"/>
      <c r="AB695" s="2335"/>
      <c r="AC695" s="2335"/>
    </row>
    <row r="696" spans="1:33" ht="16.5" customHeight="1">
      <c r="C696" s="1343">
        <v>4</v>
      </c>
      <c r="D696" s="2484" t="s">
        <v>1933</v>
      </c>
      <c r="E696" s="2485" t="s">
        <v>1933</v>
      </c>
      <c r="F696" s="2485" t="s">
        <v>1933</v>
      </c>
      <c r="G696" s="2485" t="s">
        <v>1933</v>
      </c>
      <c r="H696" s="2485" t="s">
        <v>1933</v>
      </c>
      <c r="I696" s="2485" t="s">
        <v>1933</v>
      </c>
      <c r="J696" s="2485" t="s">
        <v>1933</v>
      </c>
      <c r="K696" s="2485" t="s">
        <v>1933</v>
      </c>
      <c r="L696" s="2485" t="s">
        <v>1933</v>
      </c>
      <c r="M696" s="2485" t="s">
        <v>1933</v>
      </c>
      <c r="N696" s="2485" t="s">
        <v>1933</v>
      </c>
      <c r="O696" s="2485" t="s">
        <v>1933</v>
      </c>
      <c r="P696" s="2485" t="s">
        <v>1933</v>
      </c>
      <c r="Q696" s="2486" t="s">
        <v>1933</v>
      </c>
      <c r="R696" s="2481"/>
      <c r="S696" s="2482"/>
      <c r="T696" s="2482"/>
      <c r="U696" s="2482"/>
      <c r="V696" s="2483"/>
      <c r="W696" s="2335" t="s">
        <v>525</v>
      </c>
      <c r="X696" s="2335"/>
      <c r="Y696" s="2335"/>
      <c r="Z696" s="2335" t="s">
        <v>525</v>
      </c>
      <c r="AA696" s="2335"/>
      <c r="AB696" s="2335"/>
      <c r="AC696" s="2335"/>
    </row>
    <row r="697" spans="1:33" ht="16.5" customHeight="1">
      <c r="C697" s="1347">
        <v>5</v>
      </c>
      <c r="D697" s="2484" t="s">
        <v>1934</v>
      </c>
      <c r="E697" s="2485" t="s">
        <v>1934</v>
      </c>
      <c r="F697" s="2485" t="s">
        <v>1934</v>
      </c>
      <c r="G697" s="2485" t="s">
        <v>1934</v>
      </c>
      <c r="H697" s="2485" t="s">
        <v>1934</v>
      </c>
      <c r="I697" s="2485" t="s">
        <v>1934</v>
      </c>
      <c r="J697" s="2485" t="s">
        <v>1934</v>
      </c>
      <c r="K697" s="2485" t="s">
        <v>1934</v>
      </c>
      <c r="L697" s="2485" t="s">
        <v>1934</v>
      </c>
      <c r="M697" s="2485" t="s">
        <v>1934</v>
      </c>
      <c r="N697" s="2485" t="s">
        <v>1934</v>
      </c>
      <c r="O697" s="2485" t="s">
        <v>1934</v>
      </c>
      <c r="P697" s="2485" t="s">
        <v>1934</v>
      </c>
      <c r="Q697" s="2486" t="s">
        <v>1934</v>
      </c>
      <c r="R697" s="2481"/>
      <c r="S697" s="2482"/>
      <c r="T697" s="2482"/>
      <c r="U697" s="2482"/>
      <c r="V697" s="2483"/>
      <c r="W697" s="2335" t="s">
        <v>525</v>
      </c>
      <c r="X697" s="2335"/>
      <c r="Y697" s="2335"/>
      <c r="Z697" s="2335" t="s">
        <v>525</v>
      </c>
      <c r="AA697" s="2335"/>
      <c r="AB697" s="2335"/>
      <c r="AC697" s="2335"/>
    </row>
    <row r="698" spans="1:33" ht="16.5" customHeight="1">
      <c r="C698" s="1343">
        <v>6</v>
      </c>
      <c r="D698" s="2484" t="s">
        <v>1935</v>
      </c>
      <c r="E698" s="2485" t="s">
        <v>1935</v>
      </c>
      <c r="F698" s="2485" t="s">
        <v>1935</v>
      </c>
      <c r="G698" s="2485" t="s">
        <v>1935</v>
      </c>
      <c r="H698" s="2485" t="s">
        <v>1935</v>
      </c>
      <c r="I698" s="2485" t="s">
        <v>1935</v>
      </c>
      <c r="J698" s="2485" t="s">
        <v>1935</v>
      </c>
      <c r="K698" s="2485" t="s">
        <v>1935</v>
      </c>
      <c r="L698" s="2485" t="s">
        <v>1935</v>
      </c>
      <c r="M698" s="2485" t="s">
        <v>1935</v>
      </c>
      <c r="N698" s="2485" t="s">
        <v>1935</v>
      </c>
      <c r="O698" s="2485" t="s">
        <v>1935</v>
      </c>
      <c r="P698" s="2485" t="s">
        <v>1935</v>
      </c>
      <c r="Q698" s="2486" t="s">
        <v>1935</v>
      </c>
      <c r="R698" s="2481"/>
      <c r="S698" s="2482"/>
      <c r="T698" s="2482"/>
      <c r="U698" s="2482"/>
      <c r="V698" s="2483"/>
      <c r="W698" s="2335" t="s">
        <v>525</v>
      </c>
      <c r="X698" s="2335"/>
      <c r="Y698" s="2335"/>
      <c r="Z698" s="2335" t="s">
        <v>525</v>
      </c>
      <c r="AA698" s="2335"/>
      <c r="AB698" s="2335"/>
      <c r="AC698" s="2335"/>
    </row>
    <row r="699" spans="1:33" ht="16.5" customHeight="1">
      <c r="C699" s="1347">
        <v>7</v>
      </c>
      <c r="D699" s="2484" t="s">
        <v>1936</v>
      </c>
      <c r="E699" s="2485" t="s">
        <v>1936</v>
      </c>
      <c r="F699" s="2485" t="s">
        <v>1936</v>
      </c>
      <c r="G699" s="2485" t="s">
        <v>1936</v>
      </c>
      <c r="H699" s="2485" t="s">
        <v>1936</v>
      </c>
      <c r="I699" s="2485" t="s">
        <v>1936</v>
      </c>
      <c r="J699" s="2485" t="s">
        <v>1936</v>
      </c>
      <c r="K699" s="2485" t="s">
        <v>1936</v>
      </c>
      <c r="L699" s="2485" t="s">
        <v>1936</v>
      </c>
      <c r="M699" s="2485" t="s">
        <v>1936</v>
      </c>
      <c r="N699" s="2485" t="s">
        <v>1936</v>
      </c>
      <c r="O699" s="2485" t="s">
        <v>1936</v>
      </c>
      <c r="P699" s="2485" t="s">
        <v>1936</v>
      </c>
      <c r="Q699" s="2486" t="s">
        <v>1936</v>
      </c>
      <c r="R699" s="2481"/>
      <c r="S699" s="2482"/>
      <c r="T699" s="2482"/>
      <c r="U699" s="2482"/>
      <c r="V699" s="2483"/>
      <c r="W699" s="2335" t="s">
        <v>525</v>
      </c>
      <c r="X699" s="2335"/>
      <c r="Y699" s="2335"/>
      <c r="Z699" s="2335" t="s">
        <v>525</v>
      </c>
      <c r="AA699" s="2335"/>
      <c r="AB699" s="2335"/>
      <c r="AC699" s="2335"/>
    </row>
    <row r="700" spans="1:33" ht="16.5" customHeight="1">
      <c r="C700" s="1343">
        <v>8</v>
      </c>
      <c r="D700" s="2484" t="s">
        <v>1937</v>
      </c>
      <c r="E700" s="2485" t="s">
        <v>1937</v>
      </c>
      <c r="F700" s="2485" t="s">
        <v>1937</v>
      </c>
      <c r="G700" s="2485" t="s">
        <v>1937</v>
      </c>
      <c r="H700" s="2485" t="s">
        <v>1937</v>
      </c>
      <c r="I700" s="2485" t="s">
        <v>1937</v>
      </c>
      <c r="J700" s="2485" t="s">
        <v>1937</v>
      </c>
      <c r="K700" s="2485" t="s">
        <v>1937</v>
      </c>
      <c r="L700" s="2485" t="s">
        <v>1937</v>
      </c>
      <c r="M700" s="2485" t="s">
        <v>1937</v>
      </c>
      <c r="N700" s="2485" t="s">
        <v>1937</v>
      </c>
      <c r="O700" s="2485" t="s">
        <v>1937</v>
      </c>
      <c r="P700" s="2485" t="s">
        <v>1937</v>
      </c>
      <c r="Q700" s="2486" t="s">
        <v>1937</v>
      </c>
      <c r="R700" s="2481"/>
      <c r="S700" s="2482"/>
      <c r="T700" s="2482"/>
      <c r="U700" s="2482"/>
      <c r="V700" s="2483"/>
      <c r="W700" s="2335" t="s">
        <v>525</v>
      </c>
      <c r="X700" s="2335"/>
      <c r="Y700" s="2335"/>
      <c r="Z700" s="2335" t="s">
        <v>525</v>
      </c>
      <c r="AA700" s="2335"/>
      <c r="AB700" s="2335"/>
      <c r="AC700" s="2335"/>
    </row>
    <row r="701" spans="1:33" ht="16.5" customHeight="1">
      <c r="C701" s="1347">
        <v>9</v>
      </c>
      <c r="D701" s="2484" t="s">
        <v>1938</v>
      </c>
      <c r="E701" s="2485" t="s">
        <v>1938</v>
      </c>
      <c r="F701" s="2485" t="s">
        <v>1938</v>
      </c>
      <c r="G701" s="2485" t="s">
        <v>1938</v>
      </c>
      <c r="H701" s="2485" t="s">
        <v>1938</v>
      </c>
      <c r="I701" s="2485" t="s">
        <v>1938</v>
      </c>
      <c r="J701" s="2485" t="s">
        <v>1938</v>
      </c>
      <c r="K701" s="2485" t="s">
        <v>1938</v>
      </c>
      <c r="L701" s="2485" t="s">
        <v>1938</v>
      </c>
      <c r="M701" s="2485" t="s">
        <v>1938</v>
      </c>
      <c r="N701" s="2485" t="s">
        <v>1938</v>
      </c>
      <c r="O701" s="2485" t="s">
        <v>1938</v>
      </c>
      <c r="P701" s="2485" t="s">
        <v>1938</v>
      </c>
      <c r="Q701" s="2486" t="s">
        <v>1938</v>
      </c>
      <c r="R701" s="2481"/>
      <c r="S701" s="2482"/>
      <c r="T701" s="2482"/>
      <c r="U701" s="2482"/>
      <c r="V701" s="2483"/>
      <c r="W701" s="2335" t="s">
        <v>525</v>
      </c>
      <c r="X701" s="2335"/>
      <c r="Y701" s="2335"/>
      <c r="Z701" s="2335" t="s">
        <v>525</v>
      </c>
      <c r="AA701" s="2335"/>
      <c r="AB701" s="2335"/>
      <c r="AC701" s="2335"/>
    </row>
    <row r="702" spans="1:33" ht="16.5" customHeight="1">
      <c r="C702" s="1343">
        <v>10</v>
      </c>
      <c r="D702" s="2484" t="s">
        <v>1939</v>
      </c>
      <c r="E702" s="2485" t="s">
        <v>1939</v>
      </c>
      <c r="F702" s="2485" t="s">
        <v>1939</v>
      </c>
      <c r="G702" s="2485" t="s">
        <v>1939</v>
      </c>
      <c r="H702" s="2485" t="s">
        <v>1939</v>
      </c>
      <c r="I702" s="2485" t="s">
        <v>1939</v>
      </c>
      <c r="J702" s="2485" t="s">
        <v>1939</v>
      </c>
      <c r="K702" s="2485" t="s">
        <v>1939</v>
      </c>
      <c r="L702" s="2485" t="s">
        <v>1939</v>
      </c>
      <c r="M702" s="2485" t="s">
        <v>1939</v>
      </c>
      <c r="N702" s="2485" t="s">
        <v>1939</v>
      </c>
      <c r="O702" s="2485" t="s">
        <v>1939</v>
      </c>
      <c r="P702" s="2485" t="s">
        <v>1939</v>
      </c>
      <c r="Q702" s="2486" t="s">
        <v>1939</v>
      </c>
      <c r="R702" s="2481"/>
      <c r="S702" s="2482"/>
      <c r="T702" s="2482"/>
      <c r="U702" s="2482"/>
      <c r="V702" s="2483"/>
      <c r="W702" s="2335" t="s">
        <v>525</v>
      </c>
      <c r="X702" s="2335"/>
      <c r="Y702" s="2335"/>
      <c r="Z702" s="2335" t="s">
        <v>525</v>
      </c>
      <c r="AA702" s="2335"/>
      <c r="AB702" s="2335"/>
      <c r="AC702" s="2335"/>
    </row>
    <row r="703" spans="1:33" ht="16.5" customHeight="1">
      <c r="A703" s="33" t="s">
        <v>536</v>
      </c>
      <c r="C703" s="1343">
        <v>11</v>
      </c>
      <c r="D703" s="2487" t="s">
        <v>1940</v>
      </c>
      <c r="E703" s="2488" t="s">
        <v>1940</v>
      </c>
      <c r="F703" s="2488" t="s">
        <v>1940</v>
      </c>
      <c r="G703" s="2488" t="s">
        <v>1940</v>
      </c>
      <c r="H703" s="2488" t="s">
        <v>1940</v>
      </c>
      <c r="I703" s="2488" t="s">
        <v>1940</v>
      </c>
      <c r="J703" s="2488" t="s">
        <v>1940</v>
      </c>
      <c r="K703" s="2488" t="s">
        <v>1940</v>
      </c>
      <c r="L703" s="2488" t="s">
        <v>1940</v>
      </c>
      <c r="M703" s="2488" t="s">
        <v>1940</v>
      </c>
      <c r="N703" s="2488" t="s">
        <v>1940</v>
      </c>
      <c r="O703" s="2488" t="s">
        <v>1940</v>
      </c>
      <c r="P703" s="2488" t="s">
        <v>1940</v>
      </c>
      <c r="Q703" s="2489" t="s">
        <v>1940</v>
      </c>
      <c r="R703" s="2481"/>
      <c r="S703" s="2482"/>
      <c r="T703" s="2482"/>
      <c r="U703" s="2482"/>
      <c r="V703" s="2483"/>
      <c r="W703" s="2335" t="s">
        <v>525</v>
      </c>
      <c r="X703" s="2335"/>
      <c r="Y703" s="2335"/>
      <c r="Z703" s="2335" t="s">
        <v>525</v>
      </c>
      <c r="AA703" s="2335"/>
      <c r="AB703" s="2335"/>
      <c r="AC703" s="2335"/>
    </row>
    <row r="704" spans="1:33" ht="16.5" customHeight="1">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c r="AA704" s="29"/>
      <c r="AB704" s="29"/>
      <c r="AC704" s="29"/>
    </row>
    <row r="705" spans="1:33" ht="16.5" customHeight="1">
      <c r="A705" s="33" t="s">
        <v>1941</v>
      </c>
      <c r="C705" s="2462" t="s">
        <v>160</v>
      </c>
      <c r="D705" s="2462" t="s">
        <v>1758</v>
      </c>
      <c r="E705" s="2463"/>
      <c r="F705" s="2463"/>
      <c r="G705" s="2463"/>
      <c r="H705" s="2463"/>
      <c r="I705" s="2463"/>
      <c r="J705" s="2463"/>
      <c r="K705" s="2463"/>
      <c r="L705" s="2463"/>
      <c r="M705" s="2463"/>
      <c r="N705" s="2463"/>
      <c r="O705" s="2463"/>
      <c r="P705" s="2463"/>
      <c r="Q705" s="2464"/>
      <c r="R705" s="2462" t="s">
        <v>1760</v>
      </c>
      <c r="S705" s="2463"/>
      <c r="T705" s="2463"/>
      <c r="U705" s="2463"/>
      <c r="V705" s="2464"/>
      <c r="W705" s="2331" t="s">
        <v>1619</v>
      </c>
      <c r="X705" s="2331"/>
      <c r="Y705" s="2331"/>
      <c r="Z705" s="2331"/>
      <c r="AA705" s="2331"/>
      <c r="AB705" s="2331"/>
      <c r="AC705" s="2331"/>
      <c r="AE705" s="18" t="s">
        <v>1942</v>
      </c>
      <c r="AF705" s="18" t="s">
        <v>1777</v>
      </c>
      <c r="AG705" s="18" t="s">
        <v>1941</v>
      </c>
    </row>
    <row r="706" spans="1:33" ht="16.5" customHeight="1">
      <c r="A706" s="33"/>
      <c r="C706" s="2465"/>
      <c r="D706" s="2465"/>
      <c r="E706" s="2466"/>
      <c r="F706" s="2466"/>
      <c r="G706" s="2466"/>
      <c r="H706" s="2466"/>
      <c r="I706" s="2466"/>
      <c r="J706" s="2466"/>
      <c r="K706" s="2466"/>
      <c r="L706" s="2466"/>
      <c r="M706" s="2466"/>
      <c r="N706" s="2466"/>
      <c r="O706" s="2466"/>
      <c r="P706" s="2466"/>
      <c r="Q706" s="2467"/>
      <c r="R706" s="2328" t="s">
        <v>1764</v>
      </c>
      <c r="S706" s="2329"/>
      <c r="T706" s="2329"/>
      <c r="U706" s="2329"/>
      <c r="V706" s="2330"/>
      <c r="W706" s="2305" t="s">
        <v>537</v>
      </c>
      <c r="X706" s="2305"/>
      <c r="Y706" s="2305"/>
      <c r="Z706" s="2305" t="s">
        <v>1372</v>
      </c>
      <c r="AA706" s="2305"/>
      <c r="AB706" s="2305"/>
      <c r="AC706" s="2305"/>
    </row>
    <row r="707" spans="1:33" ht="16.5" customHeight="1">
      <c r="A707" s="33"/>
      <c r="C707" s="1343">
        <v>1</v>
      </c>
      <c r="D707" s="2484" t="s">
        <v>1943</v>
      </c>
      <c r="E707" s="2485"/>
      <c r="F707" s="2485"/>
      <c r="G707" s="2485"/>
      <c r="H707" s="2485"/>
      <c r="I707" s="2485"/>
      <c r="J707" s="2485"/>
      <c r="K707" s="2485"/>
      <c r="L707" s="2485"/>
      <c r="M707" s="2485"/>
      <c r="N707" s="2485"/>
      <c r="O707" s="2485"/>
      <c r="P707" s="2485"/>
      <c r="Q707" s="2486"/>
      <c r="R707" s="2481"/>
      <c r="S707" s="2482"/>
      <c r="T707" s="2482"/>
      <c r="U707" s="2482"/>
      <c r="V707" s="2483"/>
      <c r="W707" s="2335" t="s">
        <v>525</v>
      </c>
      <c r="X707" s="2335"/>
      <c r="Y707" s="2335"/>
      <c r="Z707" s="2335" t="s">
        <v>525</v>
      </c>
      <c r="AA707" s="2335"/>
      <c r="AB707" s="2335"/>
      <c r="AC707" s="2335"/>
    </row>
    <row r="708" spans="1:33" ht="37.35" customHeight="1">
      <c r="A708" s="33"/>
      <c r="C708" s="1343">
        <v>2</v>
      </c>
      <c r="D708" s="2478" t="s">
        <v>1944</v>
      </c>
      <c r="E708" s="2485"/>
      <c r="F708" s="2485" t="s">
        <v>1945</v>
      </c>
      <c r="G708" s="2485"/>
      <c r="H708" s="2485" t="s">
        <v>1945</v>
      </c>
      <c r="I708" s="2485"/>
      <c r="J708" s="2485" t="s">
        <v>1945</v>
      </c>
      <c r="K708" s="2485"/>
      <c r="L708" s="2485" t="s">
        <v>1945</v>
      </c>
      <c r="M708" s="2485"/>
      <c r="N708" s="2485" t="s">
        <v>1945</v>
      </c>
      <c r="O708" s="2485"/>
      <c r="P708" s="2485" t="s">
        <v>1945</v>
      </c>
      <c r="Q708" s="2486"/>
      <c r="R708" s="2481"/>
      <c r="S708" s="2482"/>
      <c r="T708" s="2482"/>
      <c r="U708" s="2482"/>
      <c r="V708" s="2483"/>
      <c r="W708" s="2335" t="s">
        <v>525</v>
      </c>
      <c r="X708" s="2335"/>
      <c r="Y708" s="2335"/>
      <c r="Z708" s="2335" t="s">
        <v>525</v>
      </c>
      <c r="AA708" s="2335"/>
      <c r="AB708" s="2335"/>
      <c r="AC708" s="2335"/>
    </row>
    <row r="709" spans="1:33" ht="16.5" customHeight="1">
      <c r="C709" s="1347">
        <v>3</v>
      </c>
      <c r="D709" s="2484" t="s">
        <v>1946</v>
      </c>
      <c r="E709" s="2485"/>
      <c r="F709" s="2485" t="s">
        <v>1946</v>
      </c>
      <c r="G709" s="2485"/>
      <c r="H709" s="2485" t="s">
        <v>1946</v>
      </c>
      <c r="I709" s="2485"/>
      <c r="J709" s="2485" t="s">
        <v>1946</v>
      </c>
      <c r="K709" s="2485"/>
      <c r="L709" s="2485" t="s">
        <v>1946</v>
      </c>
      <c r="M709" s="2485"/>
      <c r="N709" s="2485" t="s">
        <v>1946</v>
      </c>
      <c r="O709" s="2485"/>
      <c r="P709" s="2485" t="s">
        <v>1946</v>
      </c>
      <c r="Q709" s="2486"/>
      <c r="R709" s="2481"/>
      <c r="S709" s="2482"/>
      <c r="T709" s="2482"/>
      <c r="U709" s="2482"/>
      <c r="V709" s="2483"/>
      <c r="W709" s="2335" t="s">
        <v>525</v>
      </c>
      <c r="X709" s="2335"/>
      <c r="Y709" s="2335"/>
      <c r="Z709" s="2335" t="s">
        <v>525</v>
      </c>
      <c r="AA709" s="2335"/>
      <c r="AB709" s="2335"/>
      <c r="AC709" s="2335"/>
    </row>
    <row r="710" spans="1:33" ht="16.5" customHeight="1">
      <c r="C710" s="1343">
        <v>4</v>
      </c>
      <c r="D710" s="2484" t="s">
        <v>1947</v>
      </c>
      <c r="E710" s="2485"/>
      <c r="F710" s="2485" t="s">
        <v>1947</v>
      </c>
      <c r="G710" s="2485"/>
      <c r="H710" s="2485" t="s">
        <v>1947</v>
      </c>
      <c r="I710" s="2485"/>
      <c r="J710" s="2485" t="s">
        <v>1947</v>
      </c>
      <c r="K710" s="2485"/>
      <c r="L710" s="2485" t="s">
        <v>1947</v>
      </c>
      <c r="M710" s="2485"/>
      <c r="N710" s="2485" t="s">
        <v>1947</v>
      </c>
      <c r="O710" s="2485"/>
      <c r="P710" s="2485" t="s">
        <v>1947</v>
      </c>
      <c r="Q710" s="2486"/>
      <c r="R710" s="2481"/>
      <c r="S710" s="2482"/>
      <c r="T710" s="2482"/>
      <c r="U710" s="2482"/>
      <c r="V710" s="2483"/>
      <c r="W710" s="2335" t="s">
        <v>525</v>
      </c>
      <c r="X710" s="2335"/>
      <c r="Y710" s="2335"/>
      <c r="Z710" s="2335" t="s">
        <v>525</v>
      </c>
      <c r="AA710" s="2335"/>
      <c r="AB710" s="2335"/>
      <c r="AC710" s="2335"/>
    </row>
    <row r="711" spans="1:33" ht="16.5" customHeight="1">
      <c r="C711" s="1343">
        <v>5</v>
      </c>
      <c r="D711" s="2484" t="s">
        <v>1948</v>
      </c>
      <c r="E711" s="2485"/>
      <c r="F711" s="2485" t="s">
        <v>1948</v>
      </c>
      <c r="G711" s="2485"/>
      <c r="H711" s="2485" t="s">
        <v>1948</v>
      </c>
      <c r="I711" s="2485"/>
      <c r="J711" s="2485" t="s">
        <v>1948</v>
      </c>
      <c r="K711" s="2485"/>
      <c r="L711" s="2485" t="s">
        <v>1948</v>
      </c>
      <c r="M711" s="2485"/>
      <c r="N711" s="2485" t="s">
        <v>1948</v>
      </c>
      <c r="O711" s="2485"/>
      <c r="P711" s="2485" t="s">
        <v>1948</v>
      </c>
      <c r="Q711" s="2486"/>
      <c r="R711" s="2481"/>
      <c r="S711" s="2482"/>
      <c r="T711" s="2482"/>
      <c r="U711" s="2482"/>
      <c r="V711" s="2483"/>
      <c r="W711" s="2335" t="s">
        <v>525</v>
      </c>
      <c r="X711" s="2335"/>
      <c r="Y711" s="2335"/>
      <c r="Z711" s="2335" t="s">
        <v>525</v>
      </c>
      <c r="AA711" s="2335"/>
      <c r="AB711" s="2335"/>
      <c r="AC711" s="2335"/>
    </row>
    <row r="712" spans="1:33" ht="16.5" customHeight="1">
      <c r="C712" s="1347">
        <v>6</v>
      </c>
      <c r="D712" s="2484" t="s">
        <v>1949</v>
      </c>
      <c r="E712" s="2485"/>
      <c r="F712" s="2485" t="s">
        <v>1949</v>
      </c>
      <c r="G712" s="2485"/>
      <c r="H712" s="2485" t="s">
        <v>1949</v>
      </c>
      <c r="I712" s="2485"/>
      <c r="J712" s="2485" t="s">
        <v>1949</v>
      </c>
      <c r="K712" s="2485"/>
      <c r="L712" s="2485" t="s">
        <v>1949</v>
      </c>
      <c r="M712" s="2485"/>
      <c r="N712" s="2485" t="s">
        <v>1949</v>
      </c>
      <c r="O712" s="2485"/>
      <c r="P712" s="2485" t="s">
        <v>1949</v>
      </c>
      <c r="Q712" s="2486"/>
      <c r="R712" s="2481"/>
      <c r="S712" s="2482"/>
      <c r="T712" s="2482"/>
      <c r="U712" s="2482"/>
      <c r="V712" s="2483"/>
      <c r="W712" s="2335" t="s">
        <v>525</v>
      </c>
      <c r="X712" s="2335"/>
      <c r="Y712" s="2335"/>
      <c r="Z712" s="2335" t="s">
        <v>525</v>
      </c>
      <c r="AA712" s="2335"/>
      <c r="AB712" s="2335"/>
      <c r="AC712" s="2335"/>
    </row>
    <row r="713" spans="1:33" ht="16.5" customHeight="1">
      <c r="C713" s="1343">
        <v>7</v>
      </c>
      <c r="D713" s="2484" t="s">
        <v>1950</v>
      </c>
      <c r="E713" s="2485"/>
      <c r="F713" s="2485" t="s">
        <v>1950</v>
      </c>
      <c r="G713" s="2485"/>
      <c r="H713" s="2485" t="s">
        <v>1950</v>
      </c>
      <c r="I713" s="2485"/>
      <c r="J713" s="2485" t="s">
        <v>1950</v>
      </c>
      <c r="K713" s="2485"/>
      <c r="L713" s="2485" t="s">
        <v>1950</v>
      </c>
      <c r="M713" s="2485"/>
      <c r="N713" s="2485" t="s">
        <v>1950</v>
      </c>
      <c r="O713" s="2485"/>
      <c r="P713" s="2485" t="s">
        <v>1950</v>
      </c>
      <c r="Q713" s="2486"/>
      <c r="R713" s="2481"/>
      <c r="S713" s="2482"/>
      <c r="T713" s="2482"/>
      <c r="U713" s="2482"/>
      <c r="V713" s="2483"/>
      <c r="W713" s="2335" t="s">
        <v>525</v>
      </c>
      <c r="X713" s="2335"/>
      <c r="Y713" s="2335"/>
      <c r="Z713" s="2335" t="s">
        <v>525</v>
      </c>
      <c r="AA713" s="2335"/>
      <c r="AB713" s="2335"/>
      <c r="AC713" s="2335"/>
    </row>
    <row r="714" spans="1:33" ht="16.5" customHeight="1">
      <c r="C714" s="1343">
        <v>8</v>
      </c>
      <c r="D714" s="2484" t="s">
        <v>1951</v>
      </c>
      <c r="E714" s="2485"/>
      <c r="F714" s="2485" t="s">
        <v>1951</v>
      </c>
      <c r="G714" s="2485"/>
      <c r="H714" s="2485" t="s">
        <v>1951</v>
      </c>
      <c r="I714" s="2485"/>
      <c r="J714" s="2485" t="s">
        <v>1951</v>
      </c>
      <c r="K714" s="2485"/>
      <c r="L714" s="2485" t="s">
        <v>1951</v>
      </c>
      <c r="M714" s="2485"/>
      <c r="N714" s="2485" t="s">
        <v>1951</v>
      </c>
      <c r="O714" s="2485"/>
      <c r="P714" s="2485" t="s">
        <v>1951</v>
      </c>
      <c r="Q714" s="2486"/>
      <c r="R714" s="2481"/>
      <c r="S714" s="2482"/>
      <c r="T714" s="2482"/>
      <c r="U714" s="2482"/>
      <c r="V714" s="2483"/>
      <c r="W714" s="2335" t="s">
        <v>525</v>
      </c>
      <c r="X714" s="2335"/>
      <c r="Y714" s="2335"/>
      <c r="Z714" s="2335" t="s">
        <v>525</v>
      </c>
      <c r="AA714" s="2335"/>
      <c r="AB714" s="2335"/>
      <c r="AC714" s="2335"/>
    </row>
    <row r="715" spans="1:33" ht="16.5" customHeight="1">
      <c r="A715" s="33" t="s">
        <v>536</v>
      </c>
      <c r="C715" s="1206">
        <v>9</v>
      </c>
      <c r="D715" s="2487" t="s">
        <v>1952</v>
      </c>
      <c r="E715" s="2488"/>
      <c r="F715" s="2488" t="s">
        <v>1952</v>
      </c>
      <c r="G715" s="2488"/>
      <c r="H715" s="2488" t="s">
        <v>1952</v>
      </c>
      <c r="I715" s="2488"/>
      <c r="J715" s="2488" t="s">
        <v>1952</v>
      </c>
      <c r="K715" s="2488"/>
      <c r="L715" s="2488" t="s">
        <v>1952</v>
      </c>
      <c r="M715" s="2488"/>
      <c r="N715" s="2488" t="s">
        <v>1952</v>
      </c>
      <c r="O715" s="2488"/>
      <c r="P715" s="2488" t="s">
        <v>1952</v>
      </c>
      <c r="Q715" s="2489"/>
      <c r="R715" s="2481"/>
      <c r="S715" s="2482"/>
      <c r="T715" s="2482"/>
      <c r="U715" s="2482"/>
      <c r="V715" s="2483"/>
      <c r="W715" s="2335" t="s">
        <v>525</v>
      </c>
      <c r="X715" s="2335"/>
      <c r="Y715" s="2335"/>
      <c r="Z715" s="2335" t="s">
        <v>525</v>
      </c>
      <c r="AA715" s="2335"/>
      <c r="AB715" s="2335"/>
      <c r="AC715" s="2335"/>
    </row>
    <row r="716" spans="1:33" ht="16.5" customHeight="1">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c r="AA716" s="29"/>
      <c r="AB716" s="29"/>
      <c r="AC716" s="29"/>
    </row>
    <row r="717" spans="1:33" ht="16.5" customHeight="1">
      <c r="A717" s="33" t="s">
        <v>1953</v>
      </c>
      <c r="C717" s="2462" t="s">
        <v>160</v>
      </c>
      <c r="D717" s="2462" t="s">
        <v>1758</v>
      </c>
      <c r="E717" s="2463"/>
      <c r="F717" s="2463"/>
      <c r="G717" s="2463"/>
      <c r="H717" s="2463"/>
      <c r="I717" s="2463"/>
      <c r="J717" s="2463"/>
      <c r="K717" s="2463"/>
      <c r="L717" s="2463"/>
      <c r="M717" s="2463"/>
      <c r="N717" s="2463"/>
      <c r="O717" s="2463"/>
      <c r="P717" s="2463"/>
      <c r="Q717" s="2464"/>
      <c r="R717" s="2462" t="s">
        <v>1760</v>
      </c>
      <c r="S717" s="2463"/>
      <c r="T717" s="2463"/>
      <c r="U717" s="2463"/>
      <c r="V717" s="2464"/>
      <c r="W717" s="2331" t="s">
        <v>1619</v>
      </c>
      <c r="X717" s="2331"/>
      <c r="Y717" s="2331"/>
      <c r="Z717" s="2331"/>
      <c r="AA717" s="2331"/>
      <c r="AB717" s="2331"/>
      <c r="AC717" s="2331"/>
      <c r="AE717" s="18" t="s">
        <v>1954</v>
      </c>
      <c r="AF717" s="18" t="s">
        <v>1777</v>
      </c>
      <c r="AG717" s="18" t="s">
        <v>1955</v>
      </c>
    </row>
    <row r="718" spans="1:33" ht="16.5" customHeight="1">
      <c r="A718" s="33"/>
      <c r="C718" s="2465"/>
      <c r="D718" s="2465"/>
      <c r="E718" s="2466"/>
      <c r="F718" s="2466"/>
      <c r="G718" s="2466"/>
      <c r="H718" s="2466"/>
      <c r="I718" s="2466"/>
      <c r="J718" s="2466"/>
      <c r="K718" s="2466"/>
      <c r="L718" s="2466"/>
      <c r="M718" s="2466"/>
      <c r="N718" s="2466"/>
      <c r="O718" s="2466"/>
      <c r="P718" s="2466"/>
      <c r="Q718" s="2467"/>
      <c r="R718" s="2328" t="s">
        <v>1764</v>
      </c>
      <c r="S718" s="2329"/>
      <c r="T718" s="2329"/>
      <c r="U718" s="2329"/>
      <c r="V718" s="2330"/>
      <c r="W718" s="2305" t="s">
        <v>537</v>
      </c>
      <c r="X718" s="2305"/>
      <c r="Y718" s="2305"/>
      <c r="Z718" s="2305" t="s">
        <v>1372</v>
      </c>
      <c r="AA718" s="2305"/>
      <c r="AB718" s="2305"/>
      <c r="AC718" s="2305"/>
    </row>
    <row r="719" spans="1:33" ht="16.5" customHeight="1">
      <c r="A719" s="33"/>
      <c r="C719" s="1353" t="s">
        <v>565</v>
      </c>
      <c r="D719" s="2491" t="s">
        <v>1956</v>
      </c>
      <c r="E719" s="2491"/>
      <c r="F719" s="2491"/>
      <c r="G719" s="2491"/>
      <c r="H719" s="2491"/>
      <c r="I719" s="2491"/>
      <c r="J719" s="2491"/>
      <c r="K719" s="2491"/>
      <c r="L719" s="2491"/>
      <c r="M719" s="2491"/>
      <c r="N719" s="2491"/>
      <c r="O719" s="2491"/>
      <c r="P719" s="2491"/>
      <c r="Q719" s="2491"/>
      <c r="R719" s="2481"/>
      <c r="S719" s="2482"/>
      <c r="T719" s="2482"/>
      <c r="U719" s="2482"/>
      <c r="V719" s="2483"/>
      <c r="W719" s="2335" t="s">
        <v>525</v>
      </c>
      <c r="X719" s="2335"/>
      <c r="Y719" s="2335"/>
      <c r="Z719" s="2335" t="s">
        <v>525</v>
      </c>
      <c r="AA719" s="2335"/>
      <c r="AB719" s="2335"/>
      <c r="AC719" s="2335"/>
    </row>
    <row r="720" spans="1:33" ht="37.35" customHeight="1">
      <c r="A720" s="33"/>
      <c r="C720" s="1343">
        <v>1</v>
      </c>
      <c r="D720" s="2492" t="s">
        <v>1957</v>
      </c>
      <c r="E720" s="2492"/>
      <c r="F720" s="2492"/>
      <c r="G720" s="2492"/>
      <c r="H720" s="2492"/>
      <c r="I720" s="2492"/>
      <c r="J720" s="2492"/>
      <c r="K720" s="2492"/>
      <c r="L720" s="2492"/>
      <c r="M720" s="2492"/>
      <c r="N720" s="2492"/>
      <c r="O720" s="2492"/>
      <c r="P720" s="2492"/>
      <c r="Q720" s="2492"/>
      <c r="R720" s="2481"/>
      <c r="S720" s="2482"/>
      <c r="T720" s="2482"/>
      <c r="U720" s="2482"/>
      <c r="V720" s="2483"/>
      <c r="W720" s="2335" t="s">
        <v>525</v>
      </c>
      <c r="X720" s="2335"/>
      <c r="Y720" s="2335"/>
      <c r="Z720" s="2335" t="s">
        <v>525</v>
      </c>
      <c r="AA720" s="2335"/>
      <c r="AB720" s="2335"/>
      <c r="AC720" s="2335"/>
    </row>
    <row r="721" spans="1:33" ht="16.5" customHeight="1">
      <c r="C721" s="1347">
        <v>2</v>
      </c>
      <c r="D721" s="2492" t="s">
        <v>1958</v>
      </c>
      <c r="E721" s="2492" t="s">
        <v>1958</v>
      </c>
      <c r="F721" s="2492" t="s">
        <v>1958</v>
      </c>
      <c r="G721" s="2492" t="s">
        <v>1958</v>
      </c>
      <c r="H721" s="2492" t="s">
        <v>1958</v>
      </c>
      <c r="I721" s="2492" t="s">
        <v>1958</v>
      </c>
      <c r="J721" s="2492" t="s">
        <v>1958</v>
      </c>
      <c r="K721" s="2492" t="s">
        <v>1958</v>
      </c>
      <c r="L721" s="2492" t="s">
        <v>1958</v>
      </c>
      <c r="M721" s="2492" t="s">
        <v>1958</v>
      </c>
      <c r="N721" s="2492" t="s">
        <v>1958</v>
      </c>
      <c r="O721" s="2492" t="s">
        <v>1958</v>
      </c>
      <c r="P721" s="2492" t="s">
        <v>1958</v>
      </c>
      <c r="Q721" s="2492" t="s">
        <v>1958</v>
      </c>
      <c r="R721" s="2481"/>
      <c r="S721" s="2482"/>
      <c r="T721" s="2482"/>
      <c r="U721" s="2482"/>
      <c r="V721" s="2483"/>
      <c r="W721" s="2335" t="s">
        <v>525</v>
      </c>
      <c r="X721" s="2335"/>
      <c r="Y721" s="2335"/>
      <c r="Z721" s="2335" t="s">
        <v>525</v>
      </c>
      <c r="AA721" s="2335"/>
      <c r="AB721" s="2335"/>
      <c r="AC721" s="2335"/>
    </row>
    <row r="722" spans="1:33" ht="16.5" customHeight="1">
      <c r="C722" s="1343">
        <v>3</v>
      </c>
      <c r="D722" s="2492" t="s">
        <v>1792</v>
      </c>
      <c r="E722" s="2492" t="s">
        <v>1792</v>
      </c>
      <c r="F722" s="2492" t="s">
        <v>1792</v>
      </c>
      <c r="G722" s="2492" t="s">
        <v>1792</v>
      </c>
      <c r="H722" s="2492" t="s">
        <v>1792</v>
      </c>
      <c r="I722" s="2492" t="s">
        <v>1792</v>
      </c>
      <c r="J722" s="2492" t="s">
        <v>1792</v>
      </c>
      <c r="K722" s="2492" t="s">
        <v>1792</v>
      </c>
      <c r="L722" s="2492" t="s">
        <v>1792</v>
      </c>
      <c r="M722" s="2492" t="s">
        <v>1792</v>
      </c>
      <c r="N722" s="2492" t="s">
        <v>1792</v>
      </c>
      <c r="O722" s="2492" t="s">
        <v>1792</v>
      </c>
      <c r="P722" s="2492" t="s">
        <v>1792</v>
      </c>
      <c r="Q722" s="2492" t="s">
        <v>1792</v>
      </c>
      <c r="R722" s="2481"/>
      <c r="S722" s="2482"/>
      <c r="T722" s="2482"/>
      <c r="U722" s="2482"/>
      <c r="V722" s="2483"/>
      <c r="W722" s="2335" t="s">
        <v>525</v>
      </c>
      <c r="X722" s="2335"/>
      <c r="Y722" s="2335"/>
      <c r="Z722" s="2335" t="s">
        <v>525</v>
      </c>
      <c r="AA722" s="2335"/>
      <c r="AB722" s="2335"/>
      <c r="AC722" s="2335"/>
    </row>
    <row r="723" spans="1:33" ht="16.5" customHeight="1">
      <c r="C723" s="1347">
        <v>4</v>
      </c>
      <c r="D723" s="2492" t="s">
        <v>1791</v>
      </c>
      <c r="E723" s="2492" t="s">
        <v>1791</v>
      </c>
      <c r="F723" s="2492" t="s">
        <v>1791</v>
      </c>
      <c r="G723" s="2492" t="s">
        <v>1791</v>
      </c>
      <c r="H723" s="2492" t="s">
        <v>1791</v>
      </c>
      <c r="I723" s="2492" t="s">
        <v>1791</v>
      </c>
      <c r="J723" s="2492" t="s">
        <v>1791</v>
      </c>
      <c r="K723" s="2492" t="s">
        <v>1791</v>
      </c>
      <c r="L723" s="2492" t="s">
        <v>1791</v>
      </c>
      <c r="M723" s="2492" t="s">
        <v>1791</v>
      </c>
      <c r="N723" s="2492" t="s">
        <v>1791</v>
      </c>
      <c r="O723" s="2492" t="s">
        <v>1791</v>
      </c>
      <c r="P723" s="2492" t="s">
        <v>1791</v>
      </c>
      <c r="Q723" s="2492" t="s">
        <v>1791</v>
      </c>
      <c r="R723" s="2481"/>
      <c r="S723" s="2482"/>
      <c r="T723" s="2482"/>
      <c r="U723" s="2482"/>
      <c r="V723" s="2483"/>
      <c r="W723" s="2335" t="s">
        <v>525</v>
      </c>
      <c r="X723" s="2335"/>
      <c r="Y723" s="2335"/>
      <c r="Z723" s="2335" t="s">
        <v>525</v>
      </c>
      <c r="AA723" s="2335"/>
      <c r="AB723" s="2335"/>
      <c r="AC723" s="2335"/>
    </row>
    <row r="724" spans="1:33" ht="16.5" customHeight="1">
      <c r="C724" s="1343">
        <v>5</v>
      </c>
      <c r="D724" s="2492" t="s">
        <v>1959</v>
      </c>
      <c r="E724" s="2492" t="s">
        <v>1959</v>
      </c>
      <c r="F724" s="2492" t="s">
        <v>1959</v>
      </c>
      <c r="G724" s="2492" t="s">
        <v>1959</v>
      </c>
      <c r="H724" s="2492" t="s">
        <v>1959</v>
      </c>
      <c r="I724" s="2492" t="s">
        <v>1959</v>
      </c>
      <c r="J724" s="2492" t="s">
        <v>1959</v>
      </c>
      <c r="K724" s="2492" t="s">
        <v>1959</v>
      </c>
      <c r="L724" s="2492" t="s">
        <v>1959</v>
      </c>
      <c r="M724" s="2492" t="s">
        <v>1959</v>
      </c>
      <c r="N724" s="2492" t="s">
        <v>1959</v>
      </c>
      <c r="O724" s="2492" t="s">
        <v>1959</v>
      </c>
      <c r="P724" s="2492" t="s">
        <v>1959</v>
      </c>
      <c r="Q724" s="2492" t="s">
        <v>1959</v>
      </c>
      <c r="R724" s="2481"/>
      <c r="S724" s="2482"/>
      <c r="T724" s="2482"/>
      <c r="U724" s="2482"/>
      <c r="V724" s="2483"/>
      <c r="W724" s="2335" t="s">
        <v>525</v>
      </c>
      <c r="X724" s="2335"/>
      <c r="Y724" s="2335"/>
      <c r="Z724" s="2335" t="s">
        <v>525</v>
      </c>
      <c r="AA724" s="2335"/>
      <c r="AB724" s="2335"/>
      <c r="AC724" s="2335"/>
    </row>
    <row r="725" spans="1:33" ht="16.5" customHeight="1">
      <c r="C725" s="1347">
        <v>6</v>
      </c>
      <c r="D725" s="2492" t="s">
        <v>1960</v>
      </c>
      <c r="E725" s="2492" t="s">
        <v>1960</v>
      </c>
      <c r="F725" s="2492" t="s">
        <v>1960</v>
      </c>
      <c r="G725" s="2492" t="s">
        <v>1960</v>
      </c>
      <c r="H725" s="2492" t="s">
        <v>1960</v>
      </c>
      <c r="I725" s="2492" t="s">
        <v>1960</v>
      </c>
      <c r="J725" s="2492" t="s">
        <v>1960</v>
      </c>
      <c r="K725" s="2492" t="s">
        <v>1960</v>
      </c>
      <c r="L725" s="2492" t="s">
        <v>1960</v>
      </c>
      <c r="M725" s="2492" t="s">
        <v>1960</v>
      </c>
      <c r="N725" s="2492" t="s">
        <v>1960</v>
      </c>
      <c r="O725" s="2492" t="s">
        <v>1960</v>
      </c>
      <c r="P725" s="2492" t="s">
        <v>1960</v>
      </c>
      <c r="Q725" s="2492" t="s">
        <v>1960</v>
      </c>
      <c r="R725" s="2481"/>
      <c r="S725" s="2482"/>
      <c r="T725" s="2482"/>
      <c r="U725" s="2482"/>
      <c r="V725" s="2483"/>
      <c r="W725" s="2335" t="s">
        <v>525</v>
      </c>
      <c r="X725" s="2335"/>
      <c r="Y725" s="2335"/>
      <c r="Z725" s="2335" t="s">
        <v>525</v>
      </c>
      <c r="AA725" s="2335"/>
      <c r="AB725" s="2335"/>
      <c r="AC725" s="2335"/>
    </row>
    <row r="726" spans="1:33" ht="16.5" customHeight="1">
      <c r="C726" s="1343">
        <v>7</v>
      </c>
      <c r="D726" s="2492" t="s">
        <v>1874</v>
      </c>
      <c r="E726" s="2492" t="s">
        <v>1874</v>
      </c>
      <c r="F726" s="2492" t="s">
        <v>1874</v>
      </c>
      <c r="G726" s="2492" t="s">
        <v>1874</v>
      </c>
      <c r="H726" s="2492" t="s">
        <v>1874</v>
      </c>
      <c r="I726" s="2492" t="s">
        <v>1874</v>
      </c>
      <c r="J726" s="2492" t="s">
        <v>1874</v>
      </c>
      <c r="K726" s="2492" t="s">
        <v>1874</v>
      </c>
      <c r="L726" s="2492" t="s">
        <v>1874</v>
      </c>
      <c r="M726" s="2492" t="s">
        <v>1874</v>
      </c>
      <c r="N726" s="2492" t="s">
        <v>1874</v>
      </c>
      <c r="O726" s="2492" t="s">
        <v>1874</v>
      </c>
      <c r="P726" s="2492" t="s">
        <v>1874</v>
      </c>
      <c r="Q726" s="2492" t="s">
        <v>1874</v>
      </c>
      <c r="R726" s="2481"/>
      <c r="S726" s="2482"/>
      <c r="T726" s="2482"/>
      <c r="U726" s="2482"/>
      <c r="V726" s="2483"/>
      <c r="W726" s="2335" t="s">
        <v>525</v>
      </c>
      <c r="X726" s="2335"/>
      <c r="Y726" s="2335"/>
      <c r="Z726" s="2335" t="s">
        <v>525</v>
      </c>
      <c r="AA726" s="2335"/>
      <c r="AB726" s="2335"/>
      <c r="AC726" s="2335"/>
    </row>
    <row r="727" spans="1:33" ht="16.5" customHeight="1">
      <c r="C727" s="1353" t="s">
        <v>567</v>
      </c>
      <c r="D727" s="2495" t="s">
        <v>1961</v>
      </c>
      <c r="E727" s="2496"/>
      <c r="F727" s="2496"/>
      <c r="G727" s="2496"/>
      <c r="H727" s="2496"/>
      <c r="I727" s="2496"/>
      <c r="J727" s="2496"/>
      <c r="K727" s="2496"/>
      <c r="L727" s="2496"/>
      <c r="M727" s="2496"/>
      <c r="N727" s="2496"/>
      <c r="O727" s="2496"/>
      <c r="P727" s="2496"/>
      <c r="Q727" s="2497"/>
      <c r="R727" s="2481"/>
      <c r="S727" s="2482"/>
      <c r="T727" s="2482"/>
      <c r="U727" s="2482"/>
      <c r="V727" s="2483"/>
      <c r="W727" s="2335" t="s">
        <v>525</v>
      </c>
      <c r="X727" s="2335"/>
      <c r="Y727" s="2335"/>
      <c r="Z727" s="2335" t="s">
        <v>525</v>
      </c>
      <c r="AA727" s="2335"/>
      <c r="AB727" s="2335"/>
      <c r="AC727" s="2335"/>
    </row>
    <row r="728" spans="1:33" ht="16.5" customHeight="1">
      <c r="C728" s="13">
        <v>1</v>
      </c>
      <c r="D728" s="2492" t="s">
        <v>1962</v>
      </c>
      <c r="E728" s="2492" t="s">
        <v>1962</v>
      </c>
      <c r="F728" s="2492" t="s">
        <v>1962</v>
      </c>
      <c r="G728" s="2492" t="s">
        <v>1962</v>
      </c>
      <c r="H728" s="2492" t="s">
        <v>1962</v>
      </c>
      <c r="I728" s="2492" t="s">
        <v>1962</v>
      </c>
      <c r="J728" s="2492" t="s">
        <v>1962</v>
      </c>
      <c r="K728" s="2492" t="s">
        <v>1962</v>
      </c>
      <c r="L728" s="2492" t="s">
        <v>1962</v>
      </c>
      <c r="M728" s="2492" t="s">
        <v>1962</v>
      </c>
      <c r="N728" s="2492" t="s">
        <v>1962</v>
      </c>
      <c r="O728" s="2492" t="s">
        <v>1962</v>
      </c>
      <c r="P728" s="2492" t="s">
        <v>1962</v>
      </c>
      <c r="Q728" s="2492" t="s">
        <v>1962</v>
      </c>
      <c r="R728" s="2481"/>
      <c r="S728" s="2482"/>
      <c r="T728" s="2482"/>
      <c r="U728" s="2482"/>
      <c r="V728" s="2483"/>
      <c r="W728" s="2335" t="s">
        <v>525</v>
      </c>
      <c r="X728" s="2335"/>
      <c r="Y728" s="2335"/>
      <c r="Z728" s="2335" t="s">
        <v>525</v>
      </c>
      <c r="AA728" s="2335"/>
      <c r="AB728" s="2335"/>
      <c r="AC728" s="2335"/>
    </row>
    <row r="729" spans="1:33" ht="16.5" customHeight="1">
      <c r="C729" s="13">
        <v>2</v>
      </c>
      <c r="D729" s="2492" t="s">
        <v>1963</v>
      </c>
      <c r="E729" s="2492" t="s">
        <v>1963</v>
      </c>
      <c r="F729" s="2492" t="s">
        <v>1963</v>
      </c>
      <c r="G729" s="2492" t="s">
        <v>1963</v>
      </c>
      <c r="H729" s="2492" t="s">
        <v>1963</v>
      </c>
      <c r="I729" s="2492" t="s">
        <v>1963</v>
      </c>
      <c r="J729" s="2492" t="s">
        <v>1963</v>
      </c>
      <c r="K729" s="2492" t="s">
        <v>1963</v>
      </c>
      <c r="L729" s="2492" t="s">
        <v>1963</v>
      </c>
      <c r="M729" s="2492" t="s">
        <v>1963</v>
      </c>
      <c r="N729" s="2492" t="s">
        <v>1963</v>
      </c>
      <c r="O729" s="2492" t="s">
        <v>1963</v>
      </c>
      <c r="P729" s="2492" t="s">
        <v>1963</v>
      </c>
      <c r="Q729" s="2492" t="s">
        <v>1963</v>
      </c>
      <c r="R729" s="2481"/>
      <c r="S729" s="2482"/>
      <c r="T729" s="2482"/>
      <c r="U729" s="2482"/>
      <c r="V729" s="2483"/>
      <c r="W729" s="2335" t="s">
        <v>525</v>
      </c>
      <c r="X729" s="2335"/>
      <c r="Y729" s="2335"/>
      <c r="Z729" s="2335" t="s">
        <v>525</v>
      </c>
      <c r="AA729" s="2335"/>
      <c r="AB729" s="2335"/>
      <c r="AC729" s="2335"/>
    </row>
    <row r="730" spans="1:33" ht="16.5" customHeight="1">
      <c r="C730" s="13">
        <v>3</v>
      </c>
      <c r="D730" s="2492" t="s">
        <v>1964</v>
      </c>
      <c r="E730" s="2492" t="s">
        <v>1964</v>
      </c>
      <c r="F730" s="2492" t="s">
        <v>1964</v>
      </c>
      <c r="G730" s="2492" t="s">
        <v>1964</v>
      </c>
      <c r="H730" s="2492" t="s">
        <v>1964</v>
      </c>
      <c r="I730" s="2492" t="s">
        <v>1964</v>
      </c>
      <c r="J730" s="2492" t="s">
        <v>1964</v>
      </c>
      <c r="K730" s="2492" t="s">
        <v>1964</v>
      </c>
      <c r="L730" s="2492" t="s">
        <v>1964</v>
      </c>
      <c r="M730" s="2492" t="s">
        <v>1964</v>
      </c>
      <c r="N730" s="2492" t="s">
        <v>1964</v>
      </c>
      <c r="O730" s="2492" t="s">
        <v>1964</v>
      </c>
      <c r="P730" s="2492" t="s">
        <v>1964</v>
      </c>
      <c r="Q730" s="2492" t="s">
        <v>1964</v>
      </c>
      <c r="R730" s="2481"/>
      <c r="S730" s="2482"/>
      <c r="T730" s="2482"/>
      <c r="U730" s="2482"/>
      <c r="V730" s="2483"/>
      <c r="W730" s="2335" t="s">
        <v>525</v>
      </c>
      <c r="X730" s="2335"/>
      <c r="Y730" s="2335"/>
      <c r="Z730" s="2335" t="s">
        <v>525</v>
      </c>
      <c r="AA730" s="2335"/>
      <c r="AB730" s="2335"/>
      <c r="AC730" s="2335"/>
    </row>
    <row r="731" spans="1:33" ht="16.5" customHeight="1">
      <c r="C731" s="1328" t="s">
        <v>568</v>
      </c>
      <c r="D731" s="2493" t="s">
        <v>1965</v>
      </c>
      <c r="E731" s="2494"/>
      <c r="F731" s="2494"/>
      <c r="G731" s="2494"/>
      <c r="H731" s="2494"/>
      <c r="I731" s="2494"/>
      <c r="J731" s="2494"/>
      <c r="K731" s="2494"/>
      <c r="L731" s="2494"/>
      <c r="M731" s="2494"/>
      <c r="N731" s="2494"/>
      <c r="O731" s="2494"/>
      <c r="P731" s="2494"/>
      <c r="Q731" s="2494"/>
      <c r="R731" s="2481"/>
      <c r="S731" s="2482"/>
      <c r="T731" s="2482"/>
      <c r="U731" s="2482"/>
      <c r="V731" s="2483"/>
      <c r="W731" s="2335" t="s">
        <v>525</v>
      </c>
      <c r="X731" s="2335"/>
      <c r="Y731" s="2335"/>
      <c r="Z731" s="2335" t="s">
        <v>525</v>
      </c>
      <c r="AA731" s="2335"/>
      <c r="AB731" s="2335"/>
      <c r="AC731" s="2335"/>
    </row>
    <row r="732" spans="1:33" ht="16.5" customHeight="1">
      <c r="C732" s="13">
        <v>1</v>
      </c>
      <c r="D732" s="2492" t="s">
        <v>1966</v>
      </c>
      <c r="E732" s="2492" t="s">
        <v>1966</v>
      </c>
      <c r="F732" s="2492" t="s">
        <v>1966</v>
      </c>
      <c r="G732" s="2492" t="s">
        <v>1966</v>
      </c>
      <c r="H732" s="2492" t="s">
        <v>1966</v>
      </c>
      <c r="I732" s="2492" t="s">
        <v>1966</v>
      </c>
      <c r="J732" s="2492" t="s">
        <v>1966</v>
      </c>
      <c r="K732" s="2492" t="s">
        <v>1966</v>
      </c>
      <c r="L732" s="2492" t="s">
        <v>1966</v>
      </c>
      <c r="M732" s="2492" t="s">
        <v>1966</v>
      </c>
      <c r="N732" s="2492" t="s">
        <v>1966</v>
      </c>
      <c r="O732" s="2492" t="s">
        <v>1966</v>
      </c>
      <c r="P732" s="2492" t="s">
        <v>1966</v>
      </c>
      <c r="Q732" s="2492" t="s">
        <v>1966</v>
      </c>
      <c r="R732" s="2481"/>
      <c r="S732" s="2482"/>
      <c r="T732" s="2482"/>
      <c r="U732" s="2482"/>
      <c r="V732" s="2483"/>
      <c r="W732" s="2335" t="s">
        <v>525</v>
      </c>
      <c r="X732" s="2335"/>
      <c r="Y732" s="2335"/>
      <c r="Z732" s="2335" t="s">
        <v>525</v>
      </c>
      <c r="AA732" s="2335"/>
      <c r="AB732" s="2335"/>
      <c r="AC732" s="2335"/>
    </row>
    <row r="733" spans="1:33" ht="16.5" customHeight="1">
      <c r="C733" s="13">
        <v>2</v>
      </c>
      <c r="D733" s="2492" t="s">
        <v>1967</v>
      </c>
      <c r="E733" s="2492" t="s">
        <v>1967</v>
      </c>
      <c r="F733" s="2492" t="s">
        <v>1967</v>
      </c>
      <c r="G733" s="2492" t="s">
        <v>1967</v>
      </c>
      <c r="H733" s="2492" t="s">
        <v>1967</v>
      </c>
      <c r="I733" s="2492" t="s">
        <v>1967</v>
      </c>
      <c r="J733" s="2492" t="s">
        <v>1967</v>
      </c>
      <c r="K733" s="2492" t="s">
        <v>1967</v>
      </c>
      <c r="L733" s="2492" t="s">
        <v>1967</v>
      </c>
      <c r="M733" s="2492" t="s">
        <v>1967</v>
      </c>
      <c r="N733" s="2492" t="s">
        <v>1967</v>
      </c>
      <c r="O733" s="2492" t="s">
        <v>1967</v>
      </c>
      <c r="P733" s="2492" t="s">
        <v>1967</v>
      </c>
      <c r="Q733" s="2492" t="s">
        <v>1967</v>
      </c>
      <c r="R733" s="2481"/>
      <c r="S733" s="2482"/>
      <c r="T733" s="2482"/>
      <c r="U733" s="2482"/>
      <c r="V733" s="2483"/>
      <c r="W733" s="2335" t="s">
        <v>525</v>
      </c>
      <c r="X733" s="2335"/>
      <c r="Y733" s="2335"/>
      <c r="Z733" s="2335" t="s">
        <v>525</v>
      </c>
      <c r="AA733" s="2335"/>
      <c r="AB733" s="2335"/>
      <c r="AC733" s="2335"/>
    </row>
    <row r="734" spans="1:33" ht="16.5" customHeight="1">
      <c r="A734" s="33" t="s">
        <v>536</v>
      </c>
      <c r="C734" s="13">
        <v>3</v>
      </c>
      <c r="D734" s="2492" t="s">
        <v>1968</v>
      </c>
      <c r="E734" s="2492" t="s">
        <v>1968</v>
      </c>
      <c r="F734" s="2492" t="s">
        <v>1968</v>
      </c>
      <c r="G734" s="2492" t="s">
        <v>1968</v>
      </c>
      <c r="H734" s="2492" t="s">
        <v>1968</v>
      </c>
      <c r="I734" s="2492" t="s">
        <v>1968</v>
      </c>
      <c r="J734" s="2492" t="s">
        <v>1968</v>
      </c>
      <c r="K734" s="2492" t="s">
        <v>1968</v>
      </c>
      <c r="L734" s="2492" t="s">
        <v>1968</v>
      </c>
      <c r="M734" s="2492" t="s">
        <v>1968</v>
      </c>
      <c r="N734" s="2492" t="s">
        <v>1968</v>
      </c>
      <c r="O734" s="2492" t="s">
        <v>1968</v>
      </c>
      <c r="P734" s="2492" t="s">
        <v>1968</v>
      </c>
      <c r="Q734" s="2492" t="s">
        <v>1968</v>
      </c>
      <c r="R734" s="2481"/>
      <c r="S734" s="2482"/>
      <c r="T734" s="2482"/>
      <c r="U734" s="2482"/>
      <c r="V734" s="2483"/>
      <c r="W734" s="2335" t="s">
        <v>525</v>
      </c>
      <c r="X734" s="2335"/>
      <c r="Y734" s="2335"/>
      <c r="Z734" s="2335" t="s">
        <v>525</v>
      </c>
      <c r="AA734" s="2335"/>
      <c r="AB734" s="2335"/>
      <c r="AC734" s="2335"/>
    </row>
    <row r="735" spans="1:33" ht="16.5" customHeight="1">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c r="AA735" s="29"/>
      <c r="AB735" s="29"/>
      <c r="AC735" s="29"/>
    </row>
    <row r="736" spans="1:33" ht="16.5" customHeight="1">
      <c r="A736" s="33" t="s">
        <v>1969</v>
      </c>
      <c r="C736" s="2462" t="s">
        <v>160</v>
      </c>
      <c r="D736" s="2462" t="s">
        <v>1758</v>
      </c>
      <c r="E736" s="2463"/>
      <c r="F736" s="2463"/>
      <c r="G736" s="2463"/>
      <c r="H736" s="2463"/>
      <c r="I736" s="2463"/>
      <c r="J736" s="2463"/>
      <c r="K736" s="2463"/>
      <c r="L736" s="2463"/>
      <c r="M736" s="2463"/>
      <c r="N736" s="2463"/>
      <c r="O736" s="2463"/>
      <c r="P736" s="2463"/>
      <c r="Q736" s="2464"/>
      <c r="R736" s="2462" t="s">
        <v>1760</v>
      </c>
      <c r="S736" s="2463"/>
      <c r="T736" s="2463"/>
      <c r="U736" s="2463"/>
      <c r="V736" s="2464"/>
      <c r="W736" s="2331" t="s">
        <v>1619</v>
      </c>
      <c r="X736" s="2331"/>
      <c r="Y736" s="2331"/>
      <c r="Z736" s="2331"/>
      <c r="AA736" s="2331"/>
      <c r="AB736" s="2331"/>
      <c r="AC736" s="2331"/>
      <c r="AE736" s="18" t="s">
        <v>1970</v>
      </c>
      <c r="AF736" s="18" t="s">
        <v>1777</v>
      </c>
      <c r="AG736" s="18" t="s">
        <v>1969</v>
      </c>
    </row>
    <row r="737" spans="1:33" ht="16.5" customHeight="1">
      <c r="A737" s="33"/>
      <c r="C737" s="2465"/>
      <c r="D737" s="2465"/>
      <c r="E737" s="2466"/>
      <c r="F737" s="2466"/>
      <c r="G737" s="2466"/>
      <c r="H737" s="2466"/>
      <c r="I737" s="2466"/>
      <c r="J737" s="2466"/>
      <c r="K737" s="2466"/>
      <c r="L737" s="2466"/>
      <c r="M737" s="2466"/>
      <c r="N737" s="2466"/>
      <c r="O737" s="2466"/>
      <c r="P737" s="2466"/>
      <c r="Q737" s="2467"/>
      <c r="R737" s="2328" t="s">
        <v>1764</v>
      </c>
      <c r="S737" s="2329"/>
      <c r="T737" s="2329"/>
      <c r="U737" s="2329"/>
      <c r="V737" s="2330"/>
      <c r="W737" s="2305" t="s">
        <v>537</v>
      </c>
      <c r="X737" s="2305"/>
      <c r="Y737" s="2305"/>
      <c r="Z737" s="2305" t="s">
        <v>1372</v>
      </c>
      <c r="AA737" s="2305"/>
      <c r="AB737" s="2305"/>
      <c r="AC737" s="2305"/>
    </row>
    <row r="738" spans="1:33" ht="33" customHeight="1">
      <c r="A738" s="33"/>
      <c r="C738" s="1343">
        <v>1</v>
      </c>
      <c r="D738" s="2478" t="s">
        <v>1971</v>
      </c>
      <c r="E738" s="2479"/>
      <c r="F738" s="2479"/>
      <c r="G738" s="2479"/>
      <c r="H738" s="2479"/>
      <c r="I738" s="2479"/>
      <c r="J738" s="2479"/>
      <c r="K738" s="2479"/>
      <c r="L738" s="2479"/>
      <c r="M738" s="2479"/>
      <c r="N738" s="2479"/>
      <c r="O738" s="2479"/>
      <c r="P738" s="2479"/>
      <c r="Q738" s="2480"/>
      <c r="R738" s="2481"/>
      <c r="S738" s="2482"/>
      <c r="T738" s="2482"/>
      <c r="U738" s="2482"/>
      <c r="V738" s="2483"/>
      <c r="W738" s="2335" t="s">
        <v>525</v>
      </c>
      <c r="X738" s="2335"/>
      <c r="Y738" s="2335"/>
      <c r="Z738" s="2335" t="s">
        <v>525</v>
      </c>
      <c r="AA738" s="2335"/>
      <c r="AB738" s="2335"/>
      <c r="AC738" s="2335"/>
    </row>
    <row r="739" spans="1:33" ht="33" customHeight="1">
      <c r="A739" s="33"/>
      <c r="C739" s="1343">
        <v>2</v>
      </c>
      <c r="D739" s="2478" t="s">
        <v>1972</v>
      </c>
      <c r="E739" s="2479"/>
      <c r="F739" s="2479" t="s">
        <v>1972</v>
      </c>
      <c r="G739" s="2479"/>
      <c r="H739" s="2479" t="s">
        <v>1972</v>
      </c>
      <c r="I739" s="2479"/>
      <c r="J739" s="2479" t="s">
        <v>1972</v>
      </c>
      <c r="K739" s="2479"/>
      <c r="L739" s="2479" t="s">
        <v>1972</v>
      </c>
      <c r="M739" s="2479"/>
      <c r="N739" s="2479" t="s">
        <v>1972</v>
      </c>
      <c r="O739" s="2479"/>
      <c r="P739" s="2479" t="s">
        <v>1972</v>
      </c>
      <c r="Q739" s="2480"/>
      <c r="R739" s="2481"/>
      <c r="S739" s="2482"/>
      <c r="T739" s="2482"/>
      <c r="U739" s="2482"/>
      <c r="V739" s="2483"/>
      <c r="W739" s="2335" t="s">
        <v>525</v>
      </c>
      <c r="X739" s="2335"/>
      <c r="Y739" s="2335"/>
      <c r="Z739" s="2335" t="s">
        <v>525</v>
      </c>
      <c r="AA739" s="2335"/>
      <c r="AB739" s="2335"/>
      <c r="AC739" s="2335"/>
    </row>
    <row r="740" spans="1:33" ht="33" customHeight="1">
      <c r="C740" s="1347">
        <v>3</v>
      </c>
      <c r="D740" s="2478" t="s">
        <v>1973</v>
      </c>
      <c r="E740" s="2479"/>
      <c r="F740" s="2479" t="s">
        <v>2766</v>
      </c>
      <c r="G740" s="2479"/>
      <c r="H740" s="2479" t="s">
        <v>2766</v>
      </c>
      <c r="I740" s="2479"/>
      <c r="J740" s="2479" t="s">
        <v>2766</v>
      </c>
      <c r="K740" s="2479"/>
      <c r="L740" s="2479" t="s">
        <v>2766</v>
      </c>
      <c r="M740" s="2479"/>
      <c r="N740" s="2479" t="s">
        <v>2766</v>
      </c>
      <c r="O740" s="2479"/>
      <c r="P740" s="2479" t="s">
        <v>2766</v>
      </c>
      <c r="Q740" s="2480"/>
      <c r="R740" s="2481"/>
      <c r="S740" s="2482"/>
      <c r="T740" s="2482"/>
      <c r="U740" s="2482"/>
      <c r="V740" s="2483"/>
      <c r="W740" s="2335" t="s">
        <v>525</v>
      </c>
      <c r="X740" s="2335"/>
      <c r="Y740" s="2335"/>
      <c r="Z740" s="2335" t="s">
        <v>525</v>
      </c>
      <c r="AA740" s="2335"/>
      <c r="AB740" s="2335"/>
      <c r="AC740" s="2335"/>
    </row>
    <row r="741" spans="1:33" ht="33" customHeight="1">
      <c r="C741" s="1343">
        <v>4</v>
      </c>
      <c r="D741" s="2478" t="s">
        <v>1974</v>
      </c>
      <c r="E741" s="2479"/>
      <c r="F741" s="2479" t="s">
        <v>1974</v>
      </c>
      <c r="G741" s="2479"/>
      <c r="H741" s="2479" t="s">
        <v>1974</v>
      </c>
      <c r="I741" s="2479"/>
      <c r="J741" s="2479" t="s">
        <v>1974</v>
      </c>
      <c r="K741" s="2479"/>
      <c r="L741" s="2479" t="s">
        <v>1974</v>
      </c>
      <c r="M741" s="2479"/>
      <c r="N741" s="2479" t="s">
        <v>1974</v>
      </c>
      <c r="O741" s="2479"/>
      <c r="P741" s="2479" t="s">
        <v>1974</v>
      </c>
      <c r="Q741" s="2480"/>
      <c r="R741" s="2481"/>
      <c r="S741" s="2482"/>
      <c r="T741" s="2482"/>
      <c r="U741" s="2482"/>
      <c r="V741" s="2483"/>
      <c r="W741" s="2335" t="s">
        <v>525</v>
      </c>
      <c r="X741" s="2335"/>
      <c r="Y741" s="2335"/>
      <c r="Z741" s="2335" t="s">
        <v>525</v>
      </c>
      <c r="AA741" s="2335"/>
      <c r="AB741" s="2335"/>
      <c r="AC741" s="2335"/>
    </row>
    <row r="742" spans="1:33" ht="33" customHeight="1">
      <c r="C742" s="1343">
        <v>5</v>
      </c>
      <c r="D742" s="2478" t="s">
        <v>1975</v>
      </c>
      <c r="E742" s="2479"/>
      <c r="F742" s="2479" t="s">
        <v>1975</v>
      </c>
      <c r="G742" s="2479"/>
      <c r="H742" s="2479" t="s">
        <v>1975</v>
      </c>
      <c r="I742" s="2479"/>
      <c r="J742" s="2479" t="s">
        <v>1975</v>
      </c>
      <c r="K742" s="2479"/>
      <c r="L742" s="2479" t="s">
        <v>1975</v>
      </c>
      <c r="M742" s="2479"/>
      <c r="N742" s="2479" t="s">
        <v>1975</v>
      </c>
      <c r="O742" s="2479"/>
      <c r="P742" s="2479" t="s">
        <v>1975</v>
      </c>
      <c r="Q742" s="2480"/>
      <c r="R742" s="2481"/>
      <c r="S742" s="2482"/>
      <c r="T742" s="2482"/>
      <c r="U742" s="2482"/>
      <c r="V742" s="2483"/>
      <c r="W742" s="2335" t="s">
        <v>525</v>
      </c>
      <c r="X742" s="2335"/>
      <c r="Y742" s="2335"/>
      <c r="Z742" s="2335" t="s">
        <v>525</v>
      </c>
      <c r="AA742" s="2335"/>
      <c r="AB742" s="2335"/>
      <c r="AC742" s="2335"/>
    </row>
    <row r="743" spans="1:33" ht="33" customHeight="1">
      <c r="C743" s="1347">
        <v>6</v>
      </c>
      <c r="D743" s="2478" t="s">
        <v>1976</v>
      </c>
      <c r="E743" s="2479"/>
      <c r="F743" s="2479" t="s">
        <v>1976</v>
      </c>
      <c r="G743" s="2479"/>
      <c r="H743" s="2479" t="s">
        <v>1976</v>
      </c>
      <c r="I743" s="2479"/>
      <c r="J743" s="2479" t="s">
        <v>1976</v>
      </c>
      <c r="K743" s="2479"/>
      <c r="L743" s="2479" t="s">
        <v>1976</v>
      </c>
      <c r="M743" s="2479"/>
      <c r="N743" s="2479" t="s">
        <v>1976</v>
      </c>
      <c r="O743" s="2479"/>
      <c r="P743" s="2479" t="s">
        <v>1976</v>
      </c>
      <c r="Q743" s="2480"/>
      <c r="R743" s="2481"/>
      <c r="S743" s="2482"/>
      <c r="T743" s="2482"/>
      <c r="U743" s="2482"/>
      <c r="V743" s="2483"/>
      <c r="W743" s="2335" t="s">
        <v>525</v>
      </c>
      <c r="X743" s="2335"/>
      <c r="Y743" s="2335"/>
      <c r="Z743" s="2335" t="s">
        <v>525</v>
      </c>
      <c r="AA743" s="2335"/>
      <c r="AB743" s="2335"/>
      <c r="AC743" s="2335"/>
    </row>
    <row r="744" spans="1:33" ht="33" customHeight="1">
      <c r="A744" s="33" t="s">
        <v>536</v>
      </c>
      <c r="C744" s="1343">
        <v>7</v>
      </c>
      <c r="D744" s="2336" t="s">
        <v>1977</v>
      </c>
      <c r="E744" s="2336"/>
      <c r="F744" s="2336" t="s">
        <v>1977</v>
      </c>
      <c r="G744" s="2336"/>
      <c r="H744" s="2336" t="s">
        <v>1977</v>
      </c>
      <c r="I744" s="2336"/>
      <c r="J744" s="2336" t="s">
        <v>1977</v>
      </c>
      <c r="K744" s="2336"/>
      <c r="L744" s="2336" t="s">
        <v>1977</v>
      </c>
      <c r="M744" s="2336"/>
      <c r="N744" s="2336" t="s">
        <v>1977</v>
      </c>
      <c r="O744" s="2336"/>
      <c r="P744" s="2336" t="s">
        <v>1977</v>
      </c>
      <c r="Q744" s="2336"/>
      <c r="R744" s="2481"/>
      <c r="S744" s="2482"/>
      <c r="T744" s="2482"/>
      <c r="U744" s="2482"/>
      <c r="V744" s="2483"/>
      <c r="W744" s="2335" t="s">
        <v>525</v>
      </c>
      <c r="X744" s="2335"/>
      <c r="Y744" s="2335"/>
      <c r="Z744" s="2335" t="s">
        <v>525</v>
      </c>
      <c r="AA744" s="2335"/>
      <c r="AB744" s="2335"/>
      <c r="AC744" s="2335"/>
    </row>
    <row r="745" spans="1:33" ht="16.5" customHeight="1">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c r="AA745" s="29"/>
      <c r="AB745" s="29"/>
      <c r="AC745" s="29"/>
    </row>
    <row r="746" spans="1:33" ht="16.5" customHeight="1">
      <c r="A746" s="33" t="s">
        <v>1694</v>
      </c>
      <c r="C746" s="2462" t="s">
        <v>160</v>
      </c>
      <c r="D746" s="2462" t="s">
        <v>1758</v>
      </c>
      <c r="E746" s="2463"/>
      <c r="F746" s="2463"/>
      <c r="G746" s="2463"/>
      <c r="H746" s="2463"/>
      <c r="I746" s="2463"/>
      <c r="J746" s="2463"/>
      <c r="K746" s="2463"/>
      <c r="L746" s="2463"/>
      <c r="M746" s="2463"/>
      <c r="N746" s="2463"/>
      <c r="O746" s="2463"/>
      <c r="P746" s="2463"/>
      <c r="Q746" s="2464"/>
      <c r="R746" s="2462" t="s">
        <v>1760</v>
      </c>
      <c r="S746" s="2463"/>
      <c r="T746" s="2463"/>
      <c r="U746" s="2463"/>
      <c r="V746" s="2464"/>
      <c r="W746" s="2331" t="s">
        <v>1619</v>
      </c>
      <c r="X746" s="2331"/>
      <c r="Y746" s="2331"/>
      <c r="Z746" s="2331"/>
      <c r="AA746" s="2331"/>
      <c r="AB746" s="2331"/>
      <c r="AC746" s="2331"/>
      <c r="AE746" s="18" t="s">
        <v>1978</v>
      </c>
      <c r="AF746" s="18" t="s">
        <v>1777</v>
      </c>
      <c r="AG746" s="18" t="s">
        <v>1694</v>
      </c>
    </row>
    <row r="747" spans="1:33" ht="16.5" customHeight="1">
      <c r="A747" s="33"/>
      <c r="C747" s="2465"/>
      <c r="D747" s="2465"/>
      <c r="E747" s="2466"/>
      <c r="F747" s="2466"/>
      <c r="G747" s="2466"/>
      <c r="H747" s="2466"/>
      <c r="I747" s="2466"/>
      <c r="J747" s="2466"/>
      <c r="K747" s="2466"/>
      <c r="L747" s="2466"/>
      <c r="M747" s="2466"/>
      <c r="N747" s="2466"/>
      <c r="O747" s="2466"/>
      <c r="P747" s="2466"/>
      <c r="Q747" s="2467"/>
      <c r="R747" s="2328" t="s">
        <v>1764</v>
      </c>
      <c r="S747" s="2329"/>
      <c r="T747" s="2329"/>
      <c r="U747" s="2329"/>
      <c r="V747" s="2330"/>
      <c r="W747" s="2305" t="s">
        <v>537</v>
      </c>
      <c r="X747" s="2305"/>
      <c r="Y747" s="2305"/>
      <c r="Z747" s="2305" t="s">
        <v>1372</v>
      </c>
      <c r="AA747" s="2305"/>
      <c r="AB747" s="2305"/>
      <c r="AC747" s="2305"/>
    </row>
    <row r="748" spans="1:33" ht="41.45" customHeight="1">
      <c r="A748" s="33"/>
      <c r="C748" s="1343">
        <v>1</v>
      </c>
      <c r="D748" s="2484" t="s">
        <v>1979</v>
      </c>
      <c r="E748" s="2485"/>
      <c r="F748" s="2485"/>
      <c r="G748" s="2485"/>
      <c r="H748" s="2485"/>
      <c r="I748" s="2485"/>
      <c r="J748" s="2485"/>
      <c r="K748" s="2485"/>
      <c r="L748" s="2485"/>
      <c r="M748" s="2485"/>
      <c r="N748" s="2485"/>
      <c r="O748" s="2485"/>
      <c r="P748" s="2485"/>
      <c r="Q748" s="2486"/>
      <c r="R748" s="2481"/>
      <c r="S748" s="2482"/>
      <c r="T748" s="2482"/>
      <c r="U748" s="2482"/>
      <c r="V748" s="2483"/>
      <c r="W748" s="2335" t="s">
        <v>525</v>
      </c>
      <c r="X748" s="2335"/>
      <c r="Y748" s="2335"/>
      <c r="Z748" s="2335" t="s">
        <v>525</v>
      </c>
      <c r="AA748" s="2335"/>
      <c r="AB748" s="2335"/>
      <c r="AC748" s="2335"/>
    </row>
    <row r="749" spans="1:33" ht="41.45" customHeight="1">
      <c r="A749" s="33"/>
      <c r="C749" s="1343">
        <v>2</v>
      </c>
      <c r="D749" s="2484" t="s">
        <v>1980</v>
      </c>
      <c r="E749" s="2485" t="s">
        <v>1980</v>
      </c>
      <c r="F749" s="2485" t="s">
        <v>1980</v>
      </c>
      <c r="G749" s="2485" t="s">
        <v>1980</v>
      </c>
      <c r="H749" s="2485" t="s">
        <v>1980</v>
      </c>
      <c r="I749" s="2485" t="s">
        <v>1980</v>
      </c>
      <c r="J749" s="2485" t="s">
        <v>1980</v>
      </c>
      <c r="K749" s="2485" t="s">
        <v>1980</v>
      </c>
      <c r="L749" s="2485" t="s">
        <v>1980</v>
      </c>
      <c r="M749" s="2485" t="s">
        <v>1980</v>
      </c>
      <c r="N749" s="2485" t="s">
        <v>1980</v>
      </c>
      <c r="O749" s="2485" t="s">
        <v>1980</v>
      </c>
      <c r="P749" s="2485" t="s">
        <v>1980</v>
      </c>
      <c r="Q749" s="2486" t="s">
        <v>1980</v>
      </c>
      <c r="R749" s="2481"/>
      <c r="S749" s="2482"/>
      <c r="T749" s="2482"/>
      <c r="U749" s="2482"/>
      <c r="V749" s="2483"/>
      <c r="W749" s="2335" t="s">
        <v>525</v>
      </c>
      <c r="X749" s="2335"/>
      <c r="Y749" s="2335"/>
      <c r="Z749" s="2335" t="s">
        <v>525</v>
      </c>
      <c r="AA749" s="2335"/>
      <c r="AB749" s="2335"/>
      <c r="AC749" s="2335"/>
    </row>
    <row r="750" spans="1:33" ht="41.45" customHeight="1">
      <c r="C750" s="1347">
        <v>3</v>
      </c>
      <c r="D750" s="2478" t="s">
        <v>1981</v>
      </c>
      <c r="E750" s="2485" t="s">
        <v>1982</v>
      </c>
      <c r="F750" s="2485" t="s">
        <v>1982</v>
      </c>
      <c r="G750" s="2485" t="s">
        <v>1982</v>
      </c>
      <c r="H750" s="2485" t="s">
        <v>1982</v>
      </c>
      <c r="I750" s="2485" t="s">
        <v>1982</v>
      </c>
      <c r="J750" s="2485" t="s">
        <v>1982</v>
      </c>
      <c r="K750" s="2485" t="s">
        <v>1982</v>
      </c>
      <c r="L750" s="2485" t="s">
        <v>1982</v>
      </c>
      <c r="M750" s="2485" t="s">
        <v>1982</v>
      </c>
      <c r="N750" s="2485" t="s">
        <v>1982</v>
      </c>
      <c r="O750" s="2485" t="s">
        <v>1982</v>
      </c>
      <c r="P750" s="2485" t="s">
        <v>1982</v>
      </c>
      <c r="Q750" s="2486" t="s">
        <v>1982</v>
      </c>
      <c r="R750" s="2481"/>
      <c r="S750" s="2482"/>
      <c r="T750" s="2482"/>
      <c r="U750" s="2482"/>
      <c r="V750" s="2483"/>
      <c r="W750" s="2335" t="s">
        <v>525</v>
      </c>
      <c r="X750" s="2335"/>
      <c r="Y750" s="2335"/>
      <c r="Z750" s="2335" t="s">
        <v>525</v>
      </c>
      <c r="AA750" s="2335"/>
      <c r="AB750" s="2335"/>
      <c r="AC750" s="2335"/>
    </row>
    <row r="751" spans="1:33" ht="41.45" customHeight="1">
      <c r="C751" s="1343">
        <v>4</v>
      </c>
      <c r="D751" s="2478" t="s">
        <v>1983</v>
      </c>
      <c r="E751" s="2485" t="s">
        <v>1984</v>
      </c>
      <c r="F751" s="2485" t="s">
        <v>1984</v>
      </c>
      <c r="G751" s="2485" t="s">
        <v>1984</v>
      </c>
      <c r="H751" s="2485" t="s">
        <v>1984</v>
      </c>
      <c r="I751" s="2485" t="s">
        <v>1984</v>
      </c>
      <c r="J751" s="2485" t="s">
        <v>1984</v>
      </c>
      <c r="K751" s="2485" t="s">
        <v>1984</v>
      </c>
      <c r="L751" s="2485" t="s">
        <v>1984</v>
      </c>
      <c r="M751" s="2485" t="s">
        <v>1984</v>
      </c>
      <c r="N751" s="2485" t="s">
        <v>1984</v>
      </c>
      <c r="O751" s="2485" t="s">
        <v>1984</v>
      </c>
      <c r="P751" s="2485" t="s">
        <v>1984</v>
      </c>
      <c r="Q751" s="2486" t="s">
        <v>1984</v>
      </c>
      <c r="R751" s="2481"/>
      <c r="S751" s="2482"/>
      <c r="T751" s="2482"/>
      <c r="U751" s="2482"/>
      <c r="V751" s="2483"/>
      <c r="W751" s="2335" t="s">
        <v>525</v>
      </c>
      <c r="X751" s="2335"/>
      <c r="Y751" s="2335"/>
      <c r="Z751" s="2335" t="s">
        <v>525</v>
      </c>
      <c r="AA751" s="2335"/>
      <c r="AB751" s="2335"/>
      <c r="AC751" s="2335"/>
    </row>
    <row r="752" spans="1:33" ht="41.45" customHeight="1">
      <c r="C752" s="1343">
        <v>5</v>
      </c>
      <c r="D752" s="2484" t="s">
        <v>1985</v>
      </c>
      <c r="E752" s="2485" t="s">
        <v>1985</v>
      </c>
      <c r="F752" s="2485" t="s">
        <v>1985</v>
      </c>
      <c r="G752" s="2485" t="s">
        <v>1985</v>
      </c>
      <c r="H752" s="2485" t="s">
        <v>1985</v>
      </c>
      <c r="I752" s="2485" t="s">
        <v>1985</v>
      </c>
      <c r="J752" s="2485" t="s">
        <v>1985</v>
      </c>
      <c r="K752" s="2485" t="s">
        <v>1985</v>
      </c>
      <c r="L752" s="2485" t="s">
        <v>1985</v>
      </c>
      <c r="M752" s="2485" t="s">
        <v>1985</v>
      </c>
      <c r="N752" s="2485" t="s">
        <v>1985</v>
      </c>
      <c r="O752" s="2485" t="s">
        <v>1985</v>
      </c>
      <c r="P752" s="2485" t="s">
        <v>1985</v>
      </c>
      <c r="Q752" s="2486" t="s">
        <v>1985</v>
      </c>
      <c r="R752" s="2481"/>
      <c r="S752" s="2482"/>
      <c r="T752" s="2482"/>
      <c r="U752" s="2482"/>
      <c r="V752" s="2483"/>
      <c r="W752" s="2335" t="s">
        <v>525</v>
      </c>
      <c r="X752" s="2335"/>
      <c r="Y752" s="2335"/>
      <c r="Z752" s="2335" t="s">
        <v>525</v>
      </c>
      <c r="AA752" s="2335"/>
      <c r="AB752" s="2335"/>
      <c r="AC752" s="2335"/>
    </row>
    <row r="753" spans="1:33" ht="41.45" customHeight="1">
      <c r="C753" s="1347">
        <v>6</v>
      </c>
      <c r="D753" s="2478" t="s">
        <v>1986</v>
      </c>
      <c r="E753" s="2485" t="s">
        <v>1987</v>
      </c>
      <c r="F753" s="2485" t="s">
        <v>1987</v>
      </c>
      <c r="G753" s="2485" t="s">
        <v>1987</v>
      </c>
      <c r="H753" s="2485" t="s">
        <v>1987</v>
      </c>
      <c r="I753" s="2485" t="s">
        <v>1987</v>
      </c>
      <c r="J753" s="2485" t="s">
        <v>1987</v>
      </c>
      <c r="K753" s="2485" t="s">
        <v>1987</v>
      </c>
      <c r="L753" s="2485" t="s">
        <v>1987</v>
      </c>
      <c r="M753" s="2485" t="s">
        <v>1987</v>
      </c>
      <c r="N753" s="2485" t="s">
        <v>1987</v>
      </c>
      <c r="O753" s="2485" t="s">
        <v>1987</v>
      </c>
      <c r="P753" s="2485" t="s">
        <v>1987</v>
      </c>
      <c r="Q753" s="2486" t="s">
        <v>1987</v>
      </c>
      <c r="R753" s="2481"/>
      <c r="S753" s="2482"/>
      <c r="T753" s="2482"/>
      <c r="U753" s="2482"/>
      <c r="V753" s="2483"/>
      <c r="W753" s="2335" t="s">
        <v>525</v>
      </c>
      <c r="X753" s="2335"/>
      <c r="Y753" s="2335"/>
      <c r="Z753" s="2335" t="s">
        <v>525</v>
      </c>
      <c r="AA753" s="2335"/>
      <c r="AB753" s="2335"/>
      <c r="AC753" s="2335"/>
    </row>
    <row r="754" spans="1:33" ht="41.45" customHeight="1">
      <c r="C754" s="1343">
        <v>7</v>
      </c>
      <c r="D754" s="2484" t="s">
        <v>1988</v>
      </c>
      <c r="E754" s="2485" t="s">
        <v>1988</v>
      </c>
      <c r="F754" s="2485" t="s">
        <v>1988</v>
      </c>
      <c r="G754" s="2485" t="s">
        <v>1988</v>
      </c>
      <c r="H754" s="2485" t="s">
        <v>1988</v>
      </c>
      <c r="I754" s="2485" t="s">
        <v>1988</v>
      </c>
      <c r="J754" s="2485" t="s">
        <v>1988</v>
      </c>
      <c r="K754" s="2485" t="s">
        <v>1988</v>
      </c>
      <c r="L754" s="2485" t="s">
        <v>1988</v>
      </c>
      <c r="M754" s="2485" t="s">
        <v>1988</v>
      </c>
      <c r="N754" s="2485" t="s">
        <v>1988</v>
      </c>
      <c r="O754" s="2485" t="s">
        <v>1988</v>
      </c>
      <c r="P754" s="2485" t="s">
        <v>1988</v>
      </c>
      <c r="Q754" s="2486" t="s">
        <v>1988</v>
      </c>
      <c r="R754" s="2481"/>
      <c r="S754" s="2482"/>
      <c r="T754" s="2482"/>
      <c r="U754" s="2482"/>
      <c r="V754" s="2483"/>
      <c r="W754" s="2335" t="s">
        <v>525</v>
      </c>
      <c r="X754" s="2335"/>
      <c r="Y754" s="2335"/>
      <c r="Z754" s="2335" t="s">
        <v>525</v>
      </c>
      <c r="AA754" s="2335"/>
      <c r="AB754" s="2335"/>
      <c r="AC754" s="2335"/>
    </row>
    <row r="755" spans="1:33" ht="41.45" customHeight="1">
      <c r="C755" s="1343">
        <v>8</v>
      </c>
      <c r="D755" s="2484" t="s">
        <v>1989</v>
      </c>
      <c r="E755" s="2485" t="s">
        <v>1989</v>
      </c>
      <c r="F755" s="2485" t="s">
        <v>1989</v>
      </c>
      <c r="G755" s="2485" t="s">
        <v>1989</v>
      </c>
      <c r="H755" s="2485" t="s">
        <v>1989</v>
      </c>
      <c r="I755" s="2485" t="s">
        <v>1989</v>
      </c>
      <c r="J755" s="2485" t="s">
        <v>1989</v>
      </c>
      <c r="K755" s="2485" t="s">
        <v>1989</v>
      </c>
      <c r="L755" s="2485" t="s">
        <v>1989</v>
      </c>
      <c r="M755" s="2485" t="s">
        <v>1989</v>
      </c>
      <c r="N755" s="2485" t="s">
        <v>1989</v>
      </c>
      <c r="O755" s="2485" t="s">
        <v>1989</v>
      </c>
      <c r="P755" s="2485" t="s">
        <v>1989</v>
      </c>
      <c r="Q755" s="2486" t="s">
        <v>1989</v>
      </c>
      <c r="R755" s="2481"/>
      <c r="S755" s="2482"/>
      <c r="T755" s="2482"/>
      <c r="U755" s="2482"/>
      <c r="V755" s="2483"/>
      <c r="W755" s="2335" t="s">
        <v>525</v>
      </c>
      <c r="X755" s="2335"/>
      <c r="Y755" s="2335"/>
      <c r="Z755" s="2335" t="s">
        <v>525</v>
      </c>
      <c r="AA755" s="2335"/>
      <c r="AB755" s="2335"/>
      <c r="AC755" s="2335"/>
    </row>
    <row r="756" spans="1:33" ht="41.45" customHeight="1">
      <c r="C756" s="1347">
        <v>9</v>
      </c>
      <c r="D756" s="2484" t="s">
        <v>1990</v>
      </c>
      <c r="E756" s="2485" t="s">
        <v>1990</v>
      </c>
      <c r="F756" s="2485" t="s">
        <v>1990</v>
      </c>
      <c r="G756" s="2485" t="s">
        <v>1990</v>
      </c>
      <c r="H756" s="2485" t="s">
        <v>1990</v>
      </c>
      <c r="I756" s="2485" t="s">
        <v>1990</v>
      </c>
      <c r="J756" s="2485" t="s">
        <v>1990</v>
      </c>
      <c r="K756" s="2485" t="s">
        <v>1990</v>
      </c>
      <c r="L756" s="2485" t="s">
        <v>1990</v>
      </c>
      <c r="M756" s="2485" t="s">
        <v>1990</v>
      </c>
      <c r="N756" s="2485" t="s">
        <v>1990</v>
      </c>
      <c r="O756" s="2485" t="s">
        <v>1990</v>
      </c>
      <c r="P756" s="2485" t="s">
        <v>1990</v>
      </c>
      <c r="Q756" s="2486" t="s">
        <v>1990</v>
      </c>
      <c r="R756" s="2481"/>
      <c r="S756" s="2482"/>
      <c r="T756" s="2482"/>
      <c r="U756" s="2482"/>
      <c r="V756" s="2483"/>
      <c r="W756" s="2335" t="s">
        <v>525</v>
      </c>
      <c r="X756" s="2335"/>
      <c r="Y756" s="2335"/>
      <c r="Z756" s="2335" t="s">
        <v>525</v>
      </c>
      <c r="AA756" s="2335"/>
      <c r="AB756" s="2335"/>
      <c r="AC756" s="2335"/>
    </row>
    <row r="757" spans="1:33" ht="41.45" customHeight="1">
      <c r="A757" s="33" t="s">
        <v>536</v>
      </c>
      <c r="C757" s="1343">
        <v>10</v>
      </c>
      <c r="D757" s="2333" t="s">
        <v>1991</v>
      </c>
      <c r="E757" s="2333" t="s">
        <v>1991</v>
      </c>
      <c r="F757" s="2333" t="s">
        <v>1991</v>
      </c>
      <c r="G757" s="2333" t="s">
        <v>1991</v>
      </c>
      <c r="H757" s="2333" t="s">
        <v>1991</v>
      </c>
      <c r="I757" s="2333" t="s">
        <v>1991</v>
      </c>
      <c r="J757" s="2333" t="s">
        <v>1991</v>
      </c>
      <c r="K757" s="2333" t="s">
        <v>1991</v>
      </c>
      <c r="L757" s="2333" t="s">
        <v>1991</v>
      </c>
      <c r="M757" s="2333" t="s">
        <v>1991</v>
      </c>
      <c r="N757" s="2333" t="s">
        <v>1991</v>
      </c>
      <c r="O757" s="2333" t="s">
        <v>1991</v>
      </c>
      <c r="P757" s="2333" t="s">
        <v>1991</v>
      </c>
      <c r="Q757" s="2333" t="s">
        <v>1991</v>
      </c>
      <c r="R757" s="2481"/>
      <c r="S757" s="2482"/>
      <c r="T757" s="2482"/>
      <c r="U757" s="2482"/>
      <c r="V757" s="2483"/>
      <c r="W757" s="2335" t="s">
        <v>525</v>
      </c>
      <c r="X757" s="2335"/>
      <c r="Y757" s="2335"/>
      <c r="Z757" s="2335" t="s">
        <v>525</v>
      </c>
      <c r="AA757" s="2335"/>
      <c r="AB757" s="2335"/>
      <c r="AC757" s="2335"/>
    </row>
    <row r="758" spans="1:33" ht="16.5" customHeight="1">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c r="AA758" s="29"/>
      <c r="AB758" s="29"/>
      <c r="AC758" s="29"/>
    </row>
    <row r="759" spans="1:33" ht="16.5" customHeight="1">
      <c r="A759" s="33" t="s">
        <v>1992</v>
      </c>
      <c r="C759" s="2462" t="s">
        <v>160</v>
      </c>
      <c r="D759" s="2462" t="s">
        <v>1758</v>
      </c>
      <c r="E759" s="2463"/>
      <c r="F759" s="2463"/>
      <c r="G759" s="2463"/>
      <c r="H759" s="2463"/>
      <c r="I759" s="2463"/>
      <c r="J759" s="2463"/>
      <c r="K759" s="2463"/>
      <c r="L759" s="2463"/>
      <c r="M759" s="2463"/>
      <c r="N759" s="2463"/>
      <c r="O759" s="2463"/>
      <c r="P759" s="2463"/>
      <c r="Q759" s="2464"/>
      <c r="R759" s="2462" t="s">
        <v>1760</v>
      </c>
      <c r="S759" s="2463"/>
      <c r="T759" s="2463"/>
      <c r="U759" s="2463"/>
      <c r="V759" s="2464"/>
      <c r="W759" s="2331" t="s">
        <v>1619</v>
      </c>
      <c r="X759" s="2331"/>
      <c r="Y759" s="2331"/>
      <c r="Z759" s="2331"/>
      <c r="AA759" s="2331"/>
      <c r="AB759" s="2331"/>
      <c r="AC759" s="2331"/>
      <c r="AE759" s="18" t="s">
        <v>1993</v>
      </c>
      <c r="AF759" s="18" t="s">
        <v>1777</v>
      </c>
      <c r="AG759" s="18" t="s">
        <v>1994</v>
      </c>
    </row>
    <row r="760" spans="1:33" ht="16.5" customHeight="1">
      <c r="A760" s="33"/>
      <c r="C760" s="2465"/>
      <c r="D760" s="2465"/>
      <c r="E760" s="2466"/>
      <c r="F760" s="2466"/>
      <c r="G760" s="2466"/>
      <c r="H760" s="2466"/>
      <c r="I760" s="2466"/>
      <c r="J760" s="2466"/>
      <c r="K760" s="2466"/>
      <c r="L760" s="2466"/>
      <c r="M760" s="2466"/>
      <c r="N760" s="2466"/>
      <c r="O760" s="2466"/>
      <c r="P760" s="2466"/>
      <c r="Q760" s="2467"/>
      <c r="R760" s="2328" t="s">
        <v>1764</v>
      </c>
      <c r="S760" s="2329"/>
      <c r="T760" s="2329"/>
      <c r="U760" s="2329"/>
      <c r="V760" s="2330"/>
      <c r="W760" s="2305" t="s">
        <v>537</v>
      </c>
      <c r="X760" s="2305"/>
      <c r="Y760" s="2305"/>
      <c r="Z760" s="2305" t="s">
        <v>1372</v>
      </c>
      <c r="AA760" s="2305"/>
      <c r="AB760" s="2305"/>
      <c r="AC760" s="2305"/>
    </row>
    <row r="761" spans="1:33" ht="24.6" customHeight="1">
      <c r="A761" s="33"/>
      <c r="C761" s="1343">
        <v>1</v>
      </c>
      <c r="D761" s="2484" t="s">
        <v>1995</v>
      </c>
      <c r="E761" s="2485"/>
      <c r="F761" s="2485"/>
      <c r="G761" s="2485"/>
      <c r="H761" s="2485"/>
      <c r="I761" s="2485"/>
      <c r="J761" s="2485"/>
      <c r="K761" s="2485"/>
      <c r="L761" s="2485"/>
      <c r="M761" s="2485"/>
      <c r="N761" s="2485"/>
      <c r="O761" s="2485"/>
      <c r="P761" s="2485"/>
      <c r="Q761" s="2486"/>
      <c r="R761" s="2481"/>
      <c r="S761" s="2482"/>
      <c r="T761" s="2482"/>
      <c r="U761" s="2482"/>
      <c r="V761" s="2483"/>
      <c r="W761" s="2335" t="s">
        <v>525</v>
      </c>
      <c r="X761" s="2335"/>
      <c r="Y761" s="2335"/>
      <c r="Z761" s="2335" t="s">
        <v>525</v>
      </c>
      <c r="AA761" s="2335"/>
      <c r="AB761" s="2335"/>
      <c r="AC761" s="2335"/>
    </row>
    <row r="762" spans="1:33" ht="24.6" customHeight="1">
      <c r="A762" s="33"/>
      <c r="C762" s="1343">
        <v>2</v>
      </c>
      <c r="D762" s="2484" t="s">
        <v>1996</v>
      </c>
      <c r="E762" s="2485" t="s">
        <v>1996</v>
      </c>
      <c r="F762" s="2485" t="s">
        <v>1996</v>
      </c>
      <c r="G762" s="2485" t="s">
        <v>1996</v>
      </c>
      <c r="H762" s="2485" t="s">
        <v>1996</v>
      </c>
      <c r="I762" s="2485" t="s">
        <v>1996</v>
      </c>
      <c r="J762" s="2485" t="s">
        <v>1996</v>
      </c>
      <c r="K762" s="2485" t="s">
        <v>1996</v>
      </c>
      <c r="L762" s="2485" t="s">
        <v>1996</v>
      </c>
      <c r="M762" s="2485" t="s">
        <v>1996</v>
      </c>
      <c r="N762" s="2485" t="s">
        <v>1996</v>
      </c>
      <c r="O762" s="2485" t="s">
        <v>1996</v>
      </c>
      <c r="P762" s="2485" t="s">
        <v>1996</v>
      </c>
      <c r="Q762" s="2486" t="s">
        <v>1996</v>
      </c>
      <c r="R762" s="2481"/>
      <c r="S762" s="2482"/>
      <c r="T762" s="2482"/>
      <c r="U762" s="2482"/>
      <c r="V762" s="2483"/>
      <c r="W762" s="2335" t="s">
        <v>525</v>
      </c>
      <c r="X762" s="2335"/>
      <c r="Y762" s="2335"/>
      <c r="Z762" s="2335" t="s">
        <v>525</v>
      </c>
      <c r="AA762" s="2335"/>
      <c r="AB762" s="2335"/>
      <c r="AC762" s="2335"/>
    </row>
    <row r="763" spans="1:33" ht="24.6" customHeight="1">
      <c r="C763" s="1347">
        <v>3</v>
      </c>
      <c r="D763" s="2484" t="s">
        <v>1997</v>
      </c>
      <c r="E763" s="2485" t="s">
        <v>1997</v>
      </c>
      <c r="F763" s="2485" t="s">
        <v>1997</v>
      </c>
      <c r="G763" s="2485" t="s">
        <v>1997</v>
      </c>
      <c r="H763" s="2485" t="s">
        <v>1997</v>
      </c>
      <c r="I763" s="2485" t="s">
        <v>1997</v>
      </c>
      <c r="J763" s="2485" t="s">
        <v>1997</v>
      </c>
      <c r="K763" s="2485" t="s">
        <v>1997</v>
      </c>
      <c r="L763" s="2485" t="s">
        <v>1997</v>
      </c>
      <c r="M763" s="2485" t="s">
        <v>1997</v>
      </c>
      <c r="N763" s="2485" t="s">
        <v>1997</v>
      </c>
      <c r="O763" s="2485" t="s">
        <v>1997</v>
      </c>
      <c r="P763" s="2485" t="s">
        <v>1997</v>
      </c>
      <c r="Q763" s="2486" t="s">
        <v>1997</v>
      </c>
      <c r="R763" s="2481"/>
      <c r="S763" s="2482"/>
      <c r="T763" s="2482"/>
      <c r="U763" s="2482"/>
      <c r="V763" s="2483"/>
      <c r="W763" s="2335" t="s">
        <v>525</v>
      </c>
      <c r="X763" s="2335"/>
      <c r="Y763" s="2335"/>
      <c r="Z763" s="2335" t="s">
        <v>525</v>
      </c>
      <c r="AA763" s="2335"/>
      <c r="AB763" s="2335"/>
      <c r="AC763" s="2335"/>
    </row>
    <row r="764" spans="1:33" ht="24.6" customHeight="1">
      <c r="C764" s="1343">
        <v>4</v>
      </c>
      <c r="D764" s="2484" t="s">
        <v>1998</v>
      </c>
      <c r="E764" s="2485" t="s">
        <v>1998</v>
      </c>
      <c r="F764" s="2485" t="s">
        <v>1998</v>
      </c>
      <c r="G764" s="2485" t="s">
        <v>1998</v>
      </c>
      <c r="H764" s="2485" t="s">
        <v>1998</v>
      </c>
      <c r="I764" s="2485" t="s">
        <v>1998</v>
      </c>
      <c r="J764" s="2485" t="s">
        <v>1998</v>
      </c>
      <c r="K764" s="2485" t="s">
        <v>1998</v>
      </c>
      <c r="L764" s="2485" t="s">
        <v>1998</v>
      </c>
      <c r="M764" s="2485" t="s">
        <v>1998</v>
      </c>
      <c r="N764" s="2485" t="s">
        <v>1998</v>
      </c>
      <c r="O764" s="2485" t="s">
        <v>1998</v>
      </c>
      <c r="P764" s="2485" t="s">
        <v>1998</v>
      </c>
      <c r="Q764" s="2486" t="s">
        <v>1998</v>
      </c>
      <c r="R764" s="2481"/>
      <c r="S764" s="2482"/>
      <c r="T764" s="2482"/>
      <c r="U764" s="2482"/>
      <c r="V764" s="2483"/>
      <c r="W764" s="2335" t="s">
        <v>525</v>
      </c>
      <c r="X764" s="2335"/>
      <c r="Y764" s="2335"/>
      <c r="Z764" s="2335" t="s">
        <v>525</v>
      </c>
      <c r="AA764" s="2335"/>
      <c r="AB764" s="2335"/>
      <c r="AC764" s="2335"/>
    </row>
    <row r="765" spans="1:33" ht="24.6" customHeight="1">
      <c r="C765" s="1343">
        <v>5</v>
      </c>
      <c r="D765" s="2484" t="s">
        <v>1999</v>
      </c>
      <c r="E765" s="2485" t="s">
        <v>1999</v>
      </c>
      <c r="F765" s="2485" t="s">
        <v>1999</v>
      </c>
      <c r="G765" s="2485" t="s">
        <v>1999</v>
      </c>
      <c r="H765" s="2485" t="s">
        <v>1999</v>
      </c>
      <c r="I765" s="2485" t="s">
        <v>1999</v>
      </c>
      <c r="J765" s="2485" t="s">
        <v>1999</v>
      </c>
      <c r="K765" s="2485" t="s">
        <v>1999</v>
      </c>
      <c r="L765" s="2485" t="s">
        <v>1999</v>
      </c>
      <c r="M765" s="2485" t="s">
        <v>1999</v>
      </c>
      <c r="N765" s="2485" t="s">
        <v>1999</v>
      </c>
      <c r="O765" s="2485" t="s">
        <v>1999</v>
      </c>
      <c r="P765" s="2485" t="s">
        <v>1999</v>
      </c>
      <c r="Q765" s="2486" t="s">
        <v>1999</v>
      </c>
      <c r="R765" s="2481"/>
      <c r="S765" s="2482"/>
      <c r="T765" s="2482"/>
      <c r="U765" s="2482"/>
      <c r="V765" s="2483"/>
      <c r="W765" s="2335" t="s">
        <v>525</v>
      </c>
      <c r="X765" s="2335"/>
      <c r="Y765" s="2335"/>
      <c r="Z765" s="2335" t="s">
        <v>525</v>
      </c>
      <c r="AA765" s="2335"/>
      <c r="AB765" s="2335"/>
      <c r="AC765" s="2335"/>
    </row>
    <row r="766" spans="1:33" ht="24.6" customHeight="1">
      <c r="C766" s="1347">
        <v>6</v>
      </c>
      <c r="D766" s="2484" t="s">
        <v>2000</v>
      </c>
      <c r="E766" s="2485" t="s">
        <v>2000</v>
      </c>
      <c r="F766" s="2485" t="s">
        <v>2000</v>
      </c>
      <c r="G766" s="2485" t="s">
        <v>2000</v>
      </c>
      <c r="H766" s="2485" t="s">
        <v>2000</v>
      </c>
      <c r="I766" s="2485" t="s">
        <v>2000</v>
      </c>
      <c r="J766" s="2485" t="s">
        <v>2000</v>
      </c>
      <c r="K766" s="2485" t="s">
        <v>2000</v>
      </c>
      <c r="L766" s="2485" t="s">
        <v>2000</v>
      </c>
      <c r="M766" s="2485" t="s">
        <v>2000</v>
      </c>
      <c r="N766" s="2485" t="s">
        <v>2000</v>
      </c>
      <c r="O766" s="2485" t="s">
        <v>2000</v>
      </c>
      <c r="P766" s="2485" t="s">
        <v>2000</v>
      </c>
      <c r="Q766" s="2486" t="s">
        <v>2000</v>
      </c>
      <c r="R766" s="2481"/>
      <c r="S766" s="2482"/>
      <c r="T766" s="2482"/>
      <c r="U766" s="2482"/>
      <c r="V766" s="2483"/>
      <c r="W766" s="2335" t="s">
        <v>525</v>
      </c>
      <c r="X766" s="2335"/>
      <c r="Y766" s="2335"/>
      <c r="Z766" s="2335" t="s">
        <v>525</v>
      </c>
      <c r="AA766" s="2335"/>
      <c r="AB766" s="2335"/>
      <c r="AC766" s="2335"/>
    </row>
    <row r="767" spans="1:33" ht="24.6" customHeight="1">
      <c r="C767" s="1343">
        <v>7</v>
      </c>
      <c r="D767" s="2484" t="s">
        <v>2001</v>
      </c>
      <c r="E767" s="2485" t="s">
        <v>2001</v>
      </c>
      <c r="F767" s="2485" t="s">
        <v>2001</v>
      </c>
      <c r="G767" s="2485" t="s">
        <v>2001</v>
      </c>
      <c r="H767" s="2485" t="s">
        <v>2001</v>
      </c>
      <c r="I767" s="2485" t="s">
        <v>2001</v>
      </c>
      <c r="J767" s="2485" t="s">
        <v>2001</v>
      </c>
      <c r="K767" s="2485" t="s">
        <v>2001</v>
      </c>
      <c r="L767" s="2485" t="s">
        <v>2001</v>
      </c>
      <c r="M767" s="2485" t="s">
        <v>2001</v>
      </c>
      <c r="N767" s="2485" t="s">
        <v>2001</v>
      </c>
      <c r="O767" s="2485" t="s">
        <v>2001</v>
      </c>
      <c r="P767" s="2485" t="s">
        <v>2001</v>
      </c>
      <c r="Q767" s="2486" t="s">
        <v>2001</v>
      </c>
      <c r="R767" s="2481"/>
      <c r="S767" s="2482"/>
      <c r="T767" s="2482"/>
      <c r="U767" s="2482"/>
      <c r="V767" s="2483"/>
      <c r="W767" s="2335" t="s">
        <v>525</v>
      </c>
      <c r="X767" s="2335"/>
      <c r="Y767" s="2335"/>
      <c r="Z767" s="2335" t="s">
        <v>525</v>
      </c>
      <c r="AA767" s="2335"/>
      <c r="AB767" s="2335"/>
      <c r="AC767" s="2335"/>
    </row>
    <row r="768" spans="1:33" ht="24.6" customHeight="1">
      <c r="C768" s="1343">
        <v>8</v>
      </c>
      <c r="D768" s="2484" t="s">
        <v>2767</v>
      </c>
      <c r="E768" s="2485" t="s">
        <v>2767</v>
      </c>
      <c r="F768" s="2485" t="s">
        <v>2767</v>
      </c>
      <c r="G768" s="2485" t="s">
        <v>2767</v>
      </c>
      <c r="H768" s="2485" t="s">
        <v>2767</v>
      </c>
      <c r="I768" s="2485" t="s">
        <v>2767</v>
      </c>
      <c r="J768" s="2485" t="s">
        <v>2767</v>
      </c>
      <c r="K768" s="2485" t="s">
        <v>2767</v>
      </c>
      <c r="L768" s="2485" t="s">
        <v>2767</v>
      </c>
      <c r="M768" s="2485" t="s">
        <v>2767</v>
      </c>
      <c r="N768" s="2485" t="s">
        <v>2767</v>
      </c>
      <c r="O768" s="2485" t="s">
        <v>2767</v>
      </c>
      <c r="P768" s="2485" t="s">
        <v>2767</v>
      </c>
      <c r="Q768" s="2486" t="s">
        <v>2767</v>
      </c>
      <c r="R768" s="2481"/>
      <c r="S768" s="2482"/>
      <c r="T768" s="2482"/>
      <c r="U768" s="2482"/>
      <c r="V768" s="2483"/>
      <c r="W768" s="2335" t="s">
        <v>525</v>
      </c>
      <c r="X768" s="2335"/>
      <c r="Y768" s="2335"/>
      <c r="Z768" s="2335" t="s">
        <v>525</v>
      </c>
      <c r="AA768" s="2335"/>
      <c r="AB768" s="2335"/>
      <c r="AC768" s="2335"/>
    </row>
    <row r="769" spans="1:33" ht="24.6" customHeight="1">
      <c r="C769" s="1347">
        <v>9</v>
      </c>
      <c r="D769" s="2484" t="s">
        <v>2002</v>
      </c>
      <c r="E769" s="2485" t="s">
        <v>2002</v>
      </c>
      <c r="F769" s="2485" t="s">
        <v>2002</v>
      </c>
      <c r="G769" s="2485" t="s">
        <v>2002</v>
      </c>
      <c r="H769" s="2485" t="s">
        <v>2002</v>
      </c>
      <c r="I769" s="2485" t="s">
        <v>2002</v>
      </c>
      <c r="J769" s="2485" t="s">
        <v>2002</v>
      </c>
      <c r="K769" s="2485" t="s">
        <v>2002</v>
      </c>
      <c r="L769" s="2485" t="s">
        <v>2002</v>
      </c>
      <c r="M769" s="2485" t="s">
        <v>2002</v>
      </c>
      <c r="N769" s="2485" t="s">
        <v>2002</v>
      </c>
      <c r="O769" s="2485" t="s">
        <v>2002</v>
      </c>
      <c r="P769" s="2485" t="s">
        <v>2002</v>
      </c>
      <c r="Q769" s="2486" t="s">
        <v>2002</v>
      </c>
      <c r="R769" s="2481"/>
      <c r="S769" s="2482"/>
      <c r="T769" s="2482"/>
      <c r="U769" s="2482"/>
      <c r="V769" s="2483"/>
      <c r="W769" s="2335" t="s">
        <v>525</v>
      </c>
      <c r="X769" s="2335"/>
      <c r="Y769" s="2335"/>
      <c r="Z769" s="2335" t="s">
        <v>525</v>
      </c>
      <c r="AA769" s="2335"/>
      <c r="AB769" s="2335"/>
      <c r="AC769" s="2335"/>
    </row>
    <row r="770" spans="1:33" ht="24.6" customHeight="1">
      <c r="A770" s="33" t="s">
        <v>536</v>
      </c>
      <c r="C770" s="1343">
        <v>10</v>
      </c>
      <c r="D770" s="2333" t="s">
        <v>2003</v>
      </c>
      <c r="E770" s="2333" t="s">
        <v>2003</v>
      </c>
      <c r="F770" s="2333" t="s">
        <v>2003</v>
      </c>
      <c r="G770" s="2333" t="s">
        <v>2003</v>
      </c>
      <c r="H770" s="2333" t="s">
        <v>2003</v>
      </c>
      <c r="I770" s="2333" t="s">
        <v>2003</v>
      </c>
      <c r="J770" s="2333" t="s">
        <v>2003</v>
      </c>
      <c r="K770" s="2333" t="s">
        <v>2003</v>
      </c>
      <c r="L770" s="2333" t="s">
        <v>2003</v>
      </c>
      <c r="M770" s="2333" t="s">
        <v>2003</v>
      </c>
      <c r="N770" s="2333" t="s">
        <v>2003</v>
      </c>
      <c r="O770" s="2333" t="s">
        <v>2003</v>
      </c>
      <c r="P770" s="2333" t="s">
        <v>2003</v>
      </c>
      <c r="Q770" s="2333" t="s">
        <v>2003</v>
      </c>
      <c r="R770" s="2481"/>
      <c r="S770" s="2482"/>
      <c r="T770" s="2482"/>
      <c r="U770" s="2482"/>
      <c r="V770" s="2483"/>
      <c r="W770" s="2335" t="s">
        <v>525</v>
      </c>
      <c r="X770" s="2335"/>
      <c r="Y770" s="2335"/>
      <c r="Z770" s="2335" t="s">
        <v>525</v>
      </c>
      <c r="AA770" s="2335"/>
      <c r="AB770" s="2335"/>
      <c r="AC770" s="2335"/>
    </row>
    <row r="771" spans="1:33" ht="16.5" customHeight="1">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c r="AA771" s="29"/>
      <c r="AB771" s="29"/>
      <c r="AC771" s="29"/>
    </row>
    <row r="772" spans="1:33" ht="16.5" customHeight="1">
      <c r="A772" s="33" t="s">
        <v>2004</v>
      </c>
      <c r="C772" s="2462" t="s">
        <v>160</v>
      </c>
      <c r="D772" s="2462" t="s">
        <v>1758</v>
      </c>
      <c r="E772" s="2463"/>
      <c r="F772" s="2463"/>
      <c r="G772" s="2463"/>
      <c r="H772" s="2463"/>
      <c r="I772" s="2463"/>
      <c r="J772" s="2463"/>
      <c r="K772" s="2463"/>
      <c r="L772" s="2463"/>
      <c r="M772" s="2463"/>
      <c r="N772" s="2463"/>
      <c r="O772" s="2463"/>
      <c r="P772" s="2463"/>
      <c r="Q772" s="2464"/>
      <c r="R772" s="2462" t="s">
        <v>1760</v>
      </c>
      <c r="S772" s="2463"/>
      <c r="T772" s="2463"/>
      <c r="U772" s="2463"/>
      <c r="V772" s="2464"/>
      <c r="W772" s="2331" t="s">
        <v>1619</v>
      </c>
      <c r="X772" s="2331"/>
      <c r="Y772" s="2331"/>
      <c r="Z772" s="2331"/>
      <c r="AA772" s="2331"/>
      <c r="AB772" s="2331"/>
      <c r="AC772" s="2331"/>
      <c r="AE772" s="18" t="s">
        <v>2005</v>
      </c>
      <c r="AF772" s="18" t="s">
        <v>1777</v>
      </c>
      <c r="AG772" s="18" t="s">
        <v>1994</v>
      </c>
    </row>
    <row r="773" spans="1:33" ht="16.5" customHeight="1">
      <c r="A773" s="33"/>
      <c r="C773" s="2465"/>
      <c r="D773" s="2465"/>
      <c r="E773" s="2466"/>
      <c r="F773" s="2466"/>
      <c r="G773" s="2466"/>
      <c r="H773" s="2466"/>
      <c r="I773" s="2466"/>
      <c r="J773" s="2466"/>
      <c r="K773" s="2466"/>
      <c r="L773" s="2466"/>
      <c r="M773" s="2466"/>
      <c r="N773" s="2466"/>
      <c r="O773" s="2466"/>
      <c r="P773" s="2466"/>
      <c r="Q773" s="2467"/>
      <c r="R773" s="2328" t="s">
        <v>1764</v>
      </c>
      <c r="S773" s="2329"/>
      <c r="T773" s="2329"/>
      <c r="U773" s="2329"/>
      <c r="V773" s="2330"/>
      <c r="W773" s="2305" t="s">
        <v>537</v>
      </c>
      <c r="X773" s="2305"/>
      <c r="Y773" s="2305"/>
      <c r="Z773" s="2305" t="s">
        <v>1372</v>
      </c>
      <c r="AA773" s="2305"/>
      <c r="AB773" s="2305"/>
      <c r="AC773" s="2305"/>
    </row>
    <row r="774" spans="1:33" ht="32.1" customHeight="1">
      <c r="A774" s="33"/>
      <c r="C774" s="1343">
        <v>1</v>
      </c>
      <c r="D774" s="2478" t="s">
        <v>2006</v>
      </c>
      <c r="E774" s="2485"/>
      <c r="F774" s="2485"/>
      <c r="G774" s="2485"/>
      <c r="H774" s="2485"/>
      <c r="I774" s="2485"/>
      <c r="J774" s="2485"/>
      <c r="K774" s="2485"/>
      <c r="L774" s="2485"/>
      <c r="M774" s="2485"/>
      <c r="N774" s="2485"/>
      <c r="O774" s="2485"/>
      <c r="P774" s="2485"/>
      <c r="Q774" s="2486"/>
      <c r="R774" s="2481"/>
      <c r="S774" s="2482"/>
      <c r="T774" s="2482"/>
      <c r="U774" s="2482"/>
      <c r="V774" s="2483"/>
      <c r="W774" s="2335" t="s">
        <v>525</v>
      </c>
      <c r="X774" s="2335"/>
      <c r="Y774" s="2335"/>
      <c r="Z774" s="2335" t="s">
        <v>525</v>
      </c>
      <c r="AA774" s="2335"/>
      <c r="AB774" s="2335"/>
      <c r="AC774" s="2335"/>
    </row>
    <row r="775" spans="1:33" ht="32.1" customHeight="1">
      <c r="A775" s="33"/>
      <c r="C775" s="1343">
        <v>2</v>
      </c>
      <c r="D775" s="2478" t="s">
        <v>2007</v>
      </c>
      <c r="E775" s="2485" t="s">
        <v>2007</v>
      </c>
      <c r="F775" s="2485" t="s">
        <v>2007</v>
      </c>
      <c r="G775" s="2485" t="s">
        <v>2007</v>
      </c>
      <c r="H775" s="2485" t="s">
        <v>2007</v>
      </c>
      <c r="I775" s="2485" t="s">
        <v>2007</v>
      </c>
      <c r="J775" s="2485" t="s">
        <v>2007</v>
      </c>
      <c r="K775" s="2485" t="s">
        <v>2007</v>
      </c>
      <c r="L775" s="2485" t="s">
        <v>2007</v>
      </c>
      <c r="M775" s="2485" t="s">
        <v>2007</v>
      </c>
      <c r="N775" s="2485" t="s">
        <v>2007</v>
      </c>
      <c r="O775" s="2485" t="s">
        <v>2007</v>
      </c>
      <c r="P775" s="2485" t="s">
        <v>2007</v>
      </c>
      <c r="Q775" s="2486" t="s">
        <v>2007</v>
      </c>
      <c r="R775" s="2481"/>
      <c r="S775" s="2482"/>
      <c r="T775" s="2482"/>
      <c r="U775" s="2482"/>
      <c r="V775" s="2483"/>
      <c r="W775" s="2335" t="s">
        <v>525</v>
      </c>
      <c r="X775" s="2335"/>
      <c r="Y775" s="2335"/>
      <c r="Z775" s="2335" t="s">
        <v>525</v>
      </c>
      <c r="AA775" s="2335"/>
      <c r="AB775" s="2335"/>
      <c r="AC775" s="2335"/>
    </row>
    <row r="776" spans="1:33" ht="32.1" customHeight="1">
      <c r="C776" s="1347">
        <v>3</v>
      </c>
      <c r="D776" s="2478" t="s">
        <v>2008</v>
      </c>
      <c r="E776" s="2485" t="s">
        <v>2008</v>
      </c>
      <c r="F776" s="2485" t="s">
        <v>2008</v>
      </c>
      <c r="G776" s="2485" t="s">
        <v>2008</v>
      </c>
      <c r="H776" s="2485" t="s">
        <v>2008</v>
      </c>
      <c r="I776" s="2485" t="s">
        <v>2008</v>
      </c>
      <c r="J776" s="2485" t="s">
        <v>2008</v>
      </c>
      <c r="K776" s="2485" t="s">
        <v>2008</v>
      </c>
      <c r="L776" s="2485" t="s">
        <v>2008</v>
      </c>
      <c r="M776" s="2485" t="s">
        <v>2008</v>
      </c>
      <c r="N776" s="2485" t="s">
        <v>2008</v>
      </c>
      <c r="O776" s="2485" t="s">
        <v>2008</v>
      </c>
      <c r="P776" s="2485" t="s">
        <v>2008</v>
      </c>
      <c r="Q776" s="2486" t="s">
        <v>2008</v>
      </c>
      <c r="R776" s="2481"/>
      <c r="S776" s="2482"/>
      <c r="T776" s="2482"/>
      <c r="U776" s="2482"/>
      <c r="V776" s="2483"/>
      <c r="W776" s="2335" t="s">
        <v>525</v>
      </c>
      <c r="X776" s="2335"/>
      <c r="Y776" s="2335"/>
      <c r="Z776" s="2335" t="s">
        <v>525</v>
      </c>
      <c r="AA776" s="2335"/>
      <c r="AB776" s="2335"/>
      <c r="AC776" s="2335"/>
    </row>
    <row r="777" spans="1:33" ht="32.1" customHeight="1">
      <c r="C777" s="1343">
        <v>4</v>
      </c>
      <c r="D777" s="2478" t="s">
        <v>2009</v>
      </c>
      <c r="E777" s="2485" t="s">
        <v>2009</v>
      </c>
      <c r="F777" s="2485" t="s">
        <v>2009</v>
      </c>
      <c r="G777" s="2485" t="s">
        <v>2009</v>
      </c>
      <c r="H777" s="2485" t="s">
        <v>2009</v>
      </c>
      <c r="I777" s="2485" t="s">
        <v>2009</v>
      </c>
      <c r="J777" s="2485" t="s">
        <v>2009</v>
      </c>
      <c r="K777" s="2485" t="s">
        <v>2009</v>
      </c>
      <c r="L777" s="2485" t="s">
        <v>2009</v>
      </c>
      <c r="M777" s="2485" t="s">
        <v>2009</v>
      </c>
      <c r="N777" s="2485" t="s">
        <v>2009</v>
      </c>
      <c r="O777" s="2485" t="s">
        <v>2009</v>
      </c>
      <c r="P777" s="2485" t="s">
        <v>2009</v>
      </c>
      <c r="Q777" s="2486" t="s">
        <v>2009</v>
      </c>
      <c r="R777" s="2481"/>
      <c r="S777" s="2482"/>
      <c r="T777" s="2482"/>
      <c r="U777" s="2482"/>
      <c r="V777" s="2483"/>
      <c r="W777" s="2335" t="s">
        <v>525</v>
      </c>
      <c r="X777" s="2335"/>
      <c r="Y777" s="2335"/>
      <c r="Z777" s="2335" t="s">
        <v>525</v>
      </c>
      <c r="AA777" s="2335"/>
      <c r="AB777" s="2335"/>
      <c r="AC777" s="2335"/>
    </row>
    <row r="778" spans="1:33" ht="32.1" customHeight="1">
      <c r="C778" s="1343">
        <v>5</v>
      </c>
      <c r="D778" s="2478" t="s">
        <v>2010</v>
      </c>
      <c r="E778" s="2485" t="s">
        <v>2010</v>
      </c>
      <c r="F778" s="2485" t="s">
        <v>2010</v>
      </c>
      <c r="G778" s="2485" t="s">
        <v>2010</v>
      </c>
      <c r="H778" s="2485" t="s">
        <v>2010</v>
      </c>
      <c r="I778" s="2485" t="s">
        <v>2010</v>
      </c>
      <c r="J778" s="2485" t="s">
        <v>2010</v>
      </c>
      <c r="K778" s="2485" t="s">
        <v>2010</v>
      </c>
      <c r="L778" s="2485" t="s">
        <v>2010</v>
      </c>
      <c r="M778" s="2485" t="s">
        <v>2010</v>
      </c>
      <c r="N778" s="2485" t="s">
        <v>2010</v>
      </c>
      <c r="O778" s="2485" t="s">
        <v>2010</v>
      </c>
      <c r="P778" s="2485" t="s">
        <v>2010</v>
      </c>
      <c r="Q778" s="2486" t="s">
        <v>2010</v>
      </c>
      <c r="R778" s="2481"/>
      <c r="S778" s="2482"/>
      <c r="T778" s="2482"/>
      <c r="U778" s="2482"/>
      <c r="V778" s="2483"/>
      <c r="W778" s="2335" t="s">
        <v>525</v>
      </c>
      <c r="X778" s="2335"/>
      <c r="Y778" s="2335"/>
      <c r="Z778" s="2335" t="s">
        <v>525</v>
      </c>
      <c r="AA778" s="2335"/>
      <c r="AB778" s="2335"/>
      <c r="AC778" s="2335"/>
    </row>
    <row r="779" spans="1:33" ht="32.1" customHeight="1">
      <c r="C779" s="1347">
        <v>6</v>
      </c>
      <c r="D779" s="2478" t="s">
        <v>2011</v>
      </c>
      <c r="E779" s="2485" t="s">
        <v>2011</v>
      </c>
      <c r="F779" s="2485" t="s">
        <v>2011</v>
      </c>
      <c r="G779" s="2485" t="s">
        <v>2011</v>
      </c>
      <c r="H779" s="2485" t="s">
        <v>2011</v>
      </c>
      <c r="I779" s="2485" t="s">
        <v>2011</v>
      </c>
      <c r="J779" s="2485" t="s">
        <v>2011</v>
      </c>
      <c r="K779" s="2485" t="s">
        <v>2011</v>
      </c>
      <c r="L779" s="2485" t="s">
        <v>2011</v>
      </c>
      <c r="M779" s="2485" t="s">
        <v>2011</v>
      </c>
      <c r="N779" s="2485" t="s">
        <v>2011</v>
      </c>
      <c r="O779" s="2485" t="s">
        <v>2011</v>
      </c>
      <c r="P779" s="2485" t="s">
        <v>2011</v>
      </c>
      <c r="Q779" s="2486" t="s">
        <v>2011</v>
      </c>
      <c r="R779" s="2481"/>
      <c r="S779" s="2482"/>
      <c r="T779" s="2482"/>
      <c r="U779" s="2482"/>
      <c r="V779" s="2483"/>
      <c r="W779" s="2335" t="s">
        <v>525</v>
      </c>
      <c r="X779" s="2335"/>
      <c r="Y779" s="2335"/>
      <c r="Z779" s="2335" t="s">
        <v>525</v>
      </c>
      <c r="AA779" s="2335"/>
      <c r="AB779" s="2335"/>
      <c r="AC779" s="2335"/>
    </row>
    <row r="780" spans="1:33" ht="32.1" customHeight="1">
      <c r="A780" s="33" t="s">
        <v>536</v>
      </c>
      <c r="C780" s="1343">
        <v>7</v>
      </c>
      <c r="D780" s="2336" t="s">
        <v>2012</v>
      </c>
      <c r="E780" s="2333" t="s">
        <v>2012</v>
      </c>
      <c r="F780" s="2333" t="s">
        <v>2012</v>
      </c>
      <c r="G780" s="2333" t="s">
        <v>2012</v>
      </c>
      <c r="H780" s="2333" t="s">
        <v>2012</v>
      </c>
      <c r="I780" s="2333" t="s">
        <v>2012</v>
      </c>
      <c r="J780" s="2333" t="s">
        <v>2012</v>
      </c>
      <c r="K780" s="2333" t="s">
        <v>2012</v>
      </c>
      <c r="L780" s="2333" t="s">
        <v>2012</v>
      </c>
      <c r="M780" s="2333" t="s">
        <v>2012</v>
      </c>
      <c r="N780" s="2333" t="s">
        <v>2012</v>
      </c>
      <c r="O780" s="2333" t="s">
        <v>2012</v>
      </c>
      <c r="P780" s="2333" t="s">
        <v>2012</v>
      </c>
      <c r="Q780" s="2333" t="s">
        <v>2012</v>
      </c>
      <c r="R780" s="2481"/>
      <c r="S780" s="2482"/>
      <c r="T780" s="2482"/>
      <c r="U780" s="2482"/>
      <c r="V780" s="2483"/>
      <c r="W780" s="2335" t="s">
        <v>525</v>
      </c>
      <c r="X780" s="2335"/>
      <c r="Y780" s="2335"/>
      <c r="Z780" s="2335" t="s">
        <v>525</v>
      </c>
      <c r="AA780" s="2335"/>
      <c r="AB780" s="2335"/>
      <c r="AC780" s="2335"/>
    </row>
    <row r="781" spans="1:33" ht="16.5" customHeight="1">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c r="AA781" s="29"/>
      <c r="AB781" s="29"/>
      <c r="AC781" s="29"/>
    </row>
    <row r="782" spans="1:33" ht="16.5" customHeight="1">
      <c r="A782" s="33" t="s">
        <v>2013</v>
      </c>
      <c r="C782" s="2462" t="s">
        <v>160</v>
      </c>
      <c r="D782" s="2462" t="s">
        <v>1758</v>
      </c>
      <c r="E782" s="2463"/>
      <c r="F782" s="2463"/>
      <c r="G782" s="2463"/>
      <c r="H782" s="2463"/>
      <c r="I782" s="2463"/>
      <c r="J782" s="2463"/>
      <c r="K782" s="2463"/>
      <c r="L782" s="2463"/>
      <c r="M782" s="2463"/>
      <c r="N782" s="2463"/>
      <c r="O782" s="2463"/>
      <c r="P782" s="2463"/>
      <c r="Q782" s="2464"/>
      <c r="R782" s="2462" t="s">
        <v>1760</v>
      </c>
      <c r="S782" s="2463"/>
      <c r="T782" s="2463"/>
      <c r="U782" s="2463"/>
      <c r="V782" s="2464"/>
      <c r="W782" s="2331" t="s">
        <v>1619</v>
      </c>
      <c r="X782" s="2331"/>
      <c r="Y782" s="2331"/>
      <c r="Z782" s="2331"/>
      <c r="AA782" s="2331"/>
      <c r="AB782" s="2331"/>
      <c r="AC782" s="2331"/>
      <c r="AE782" s="18" t="s">
        <v>2014</v>
      </c>
      <c r="AF782" s="18" t="s">
        <v>1777</v>
      </c>
      <c r="AG782" s="18" t="s">
        <v>1994</v>
      </c>
    </row>
    <row r="783" spans="1:33" ht="16.5" customHeight="1">
      <c r="A783" s="33"/>
      <c r="C783" s="2465"/>
      <c r="D783" s="2465"/>
      <c r="E783" s="2466"/>
      <c r="F783" s="2466"/>
      <c r="G783" s="2466"/>
      <c r="H783" s="2466"/>
      <c r="I783" s="2466"/>
      <c r="J783" s="2466"/>
      <c r="K783" s="2466"/>
      <c r="L783" s="2466"/>
      <c r="M783" s="2466"/>
      <c r="N783" s="2466"/>
      <c r="O783" s="2466"/>
      <c r="P783" s="2466"/>
      <c r="Q783" s="2467"/>
      <c r="R783" s="2328" t="s">
        <v>1764</v>
      </c>
      <c r="S783" s="2329"/>
      <c r="T783" s="2329"/>
      <c r="U783" s="2329"/>
      <c r="V783" s="2330"/>
      <c r="W783" s="2305" t="s">
        <v>537</v>
      </c>
      <c r="X783" s="2305"/>
      <c r="Y783" s="2305"/>
      <c r="Z783" s="2305" t="s">
        <v>1372</v>
      </c>
      <c r="AA783" s="2305"/>
      <c r="AB783" s="2305"/>
      <c r="AC783" s="2305"/>
    </row>
    <row r="784" spans="1:33" ht="32.450000000000003" customHeight="1">
      <c r="A784" s="33"/>
      <c r="C784" s="1343">
        <v>1</v>
      </c>
      <c r="D784" s="2484" t="s">
        <v>2015</v>
      </c>
      <c r="E784" s="2485"/>
      <c r="F784" s="2485"/>
      <c r="G784" s="2485"/>
      <c r="H784" s="2485"/>
      <c r="I784" s="2485"/>
      <c r="J784" s="2485"/>
      <c r="K784" s="2485"/>
      <c r="L784" s="2485"/>
      <c r="M784" s="2485"/>
      <c r="N784" s="2485"/>
      <c r="O784" s="2485"/>
      <c r="P784" s="2485"/>
      <c r="Q784" s="2486"/>
      <c r="R784" s="2481"/>
      <c r="S784" s="2482"/>
      <c r="T784" s="2482"/>
      <c r="U784" s="2482"/>
      <c r="V784" s="2483"/>
      <c r="W784" s="2335" t="s">
        <v>525</v>
      </c>
      <c r="X784" s="2335"/>
      <c r="Y784" s="2335"/>
      <c r="Z784" s="2335" t="s">
        <v>525</v>
      </c>
      <c r="AA784" s="2335"/>
      <c r="AB784" s="2335"/>
      <c r="AC784" s="2335"/>
    </row>
    <row r="785" spans="1:33" ht="32.450000000000003" customHeight="1">
      <c r="A785" s="33"/>
      <c r="C785" s="1343">
        <v>2</v>
      </c>
      <c r="D785" s="2484" t="s">
        <v>2016</v>
      </c>
      <c r="E785" s="2485" t="s">
        <v>2016</v>
      </c>
      <c r="F785" s="2485" t="s">
        <v>2016</v>
      </c>
      <c r="G785" s="2485" t="s">
        <v>2016</v>
      </c>
      <c r="H785" s="2485" t="s">
        <v>2016</v>
      </c>
      <c r="I785" s="2485" t="s">
        <v>2016</v>
      </c>
      <c r="J785" s="2485" t="s">
        <v>2016</v>
      </c>
      <c r="K785" s="2485" t="s">
        <v>2016</v>
      </c>
      <c r="L785" s="2485" t="s">
        <v>2016</v>
      </c>
      <c r="M785" s="2485" t="s">
        <v>2016</v>
      </c>
      <c r="N785" s="2485" t="s">
        <v>2016</v>
      </c>
      <c r="O785" s="2485" t="s">
        <v>2016</v>
      </c>
      <c r="P785" s="2485" t="s">
        <v>2016</v>
      </c>
      <c r="Q785" s="2486" t="s">
        <v>2016</v>
      </c>
      <c r="R785" s="2481"/>
      <c r="S785" s="2482"/>
      <c r="T785" s="2482"/>
      <c r="U785" s="2482"/>
      <c r="V785" s="2483"/>
      <c r="W785" s="2335" t="s">
        <v>525</v>
      </c>
      <c r="X785" s="2335"/>
      <c r="Y785" s="2335"/>
      <c r="Z785" s="2335" t="s">
        <v>525</v>
      </c>
      <c r="AA785" s="2335"/>
      <c r="AB785" s="2335"/>
      <c r="AC785" s="2335"/>
    </row>
    <row r="786" spans="1:33" ht="32.450000000000003" customHeight="1">
      <c r="C786" s="1347">
        <v>3</v>
      </c>
      <c r="D786" s="2478" t="s">
        <v>2017</v>
      </c>
      <c r="E786" s="2485" t="s">
        <v>2018</v>
      </c>
      <c r="F786" s="2485" t="s">
        <v>2018</v>
      </c>
      <c r="G786" s="2485" t="s">
        <v>2018</v>
      </c>
      <c r="H786" s="2485" t="s">
        <v>2018</v>
      </c>
      <c r="I786" s="2485" t="s">
        <v>2018</v>
      </c>
      <c r="J786" s="2485" t="s">
        <v>2018</v>
      </c>
      <c r="K786" s="2485" t="s">
        <v>2018</v>
      </c>
      <c r="L786" s="2485" t="s">
        <v>2018</v>
      </c>
      <c r="M786" s="2485" t="s">
        <v>2018</v>
      </c>
      <c r="N786" s="2485" t="s">
        <v>2018</v>
      </c>
      <c r="O786" s="2485" t="s">
        <v>2018</v>
      </c>
      <c r="P786" s="2485" t="s">
        <v>2018</v>
      </c>
      <c r="Q786" s="2486" t="s">
        <v>2018</v>
      </c>
      <c r="R786" s="2481"/>
      <c r="S786" s="2482"/>
      <c r="T786" s="2482"/>
      <c r="U786" s="2482"/>
      <c r="V786" s="2483"/>
      <c r="W786" s="2335" t="s">
        <v>525</v>
      </c>
      <c r="X786" s="2335"/>
      <c r="Y786" s="2335"/>
      <c r="Z786" s="2335" t="s">
        <v>525</v>
      </c>
      <c r="AA786" s="2335"/>
      <c r="AB786" s="2335"/>
      <c r="AC786" s="2335"/>
    </row>
    <row r="787" spans="1:33" ht="32.450000000000003" customHeight="1">
      <c r="C787" s="1343">
        <v>4</v>
      </c>
      <c r="D787" s="2484" t="s">
        <v>2019</v>
      </c>
      <c r="E787" s="2485" t="s">
        <v>2019</v>
      </c>
      <c r="F787" s="2485" t="s">
        <v>2019</v>
      </c>
      <c r="G787" s="2485" t="s">
        <v>2019</v>
      </c>
      <c r="H787" s="2485" t="s">
        <v>2019</v>
      </c>
      <c r="I787" s="2485" t="s">
        <v>2019</v>
      </c>
      <c r="J787" s="2485" t="s">
        <v>2019</v>
      </c>
      <c r="K787" s="2485" t="s">
        <v>2019</v>
      </c>
      <c r="L787" s="2485" t="s">
        <v>2019</v>
      </c>
      <c r="M787" s="2485" t="s">
        <v>2019</v>
      </c>
      <c r="N787" s="2485" t="s">
        <v>2019</v>
      </c>
      <c r="O787" s="2485" t="s">
        <v>2019</v>
      </c>
      <c r="P787" s="2485" t="s">
        <v>2019</v>
      </c>
      <c r="Q787" s="2486" t="s">
        <v>2019</v>
      </c>
      <c r="R787" s="2481"/>
      <c r="S787" s="2482"/>
      <c r="T787" s="2482"/>
      <c r="U787" s="2482"/>
      <c r="V787" s="2483"/>
      <c r="W787" s="2335" t="s">
        <v>525</v>
      </c>
      <c r="X787" s="2335"/>
      <c r="Y787" s="2335"/>
      <c r="Z787" s="2335" t="s">
        <v>525</v>
      </c>
      <c r="AA787" s="2335"/>
      <c r="AB787" s="2335"/>
      <c r="AC787" s="2335"/>
    </row>
    <row r="788" spans="1:33" ht="32.450000000000003" customHeight="1">
      <c r="C788" s="1343">
        <v>5</v>
      </c>
      <c r="D788" s="2484" t="s">
        <v>2020</v>
      </c>
      <c r="E788" s="2485" t="s">
        <v>2020</v>
      </c>
      <c r="F788" s="2485" t="s">
        <v>2020</v>
      </c>
      <c r="G788" s="2485" t="s">
        <v>2020</v>
      </c>
      <c r="H788" s="2485" t="s">
        <v>2020</v>
      </c>
      <c r="I788" s="2485" t="s">
        <v>2020</v>
      </c>
      <c r="J788" s="2485" t="s">
        <v>2020</v>
      </c>
      <c r="K788" s="2485" t="s">
        <v>2020</v>
      </c>
      <c r="L788" s="2485" t="s">
        <v>2020</v>
      </c>
      <c r="M788" s="2485" t="s">
        <v>2020</v>
      </c>
      <c r="N788" s="2485" t="s">
        <v>2020</v>
      </c>
      <c r="O788" s="2485" t="s">
        <v>2020</v>
      </c>
      <c r="P788" s="2485" t="s">
        <v>2020</v>
      </c>
      <c r="Q788" s="2486" t="s">
        <v>2020</v>
      </c>
      <c r="R788" s="2481"/>
      <c r="S788" s="2482"/>
      <c r="T788" s="2482"/>
      <c r="U788" s="2482"/>
      <c r="V788" s="2483"/>
      <c r="W788" s="2335" t="s">
        <v>525</v>
      </c>
      <c r="X788" s="2335"/>
      <c r="Y788" s="2335"/>
      <c r="Z788" s="2335" t="s">
        <v>525</v>
      </c>
      <c r="AA788" s="2335"/>
      <c r="AB788" s="2335"/>
      <c r="AC788" s="2335"/>
    </row>
    <row r="789" spans="1:33" ht="32.450000000000003" customHeight="1">
      <c r="C789" s="1347">
        <v>6</v>
      </c>
      <c r="D789" s="2484" t="s">
        <v>2021</v>
      </c>
      <c r="E789" s="2485" t="s">
        <v>2021</v>
      </c>
      <c r="F789" s="2485" t="s">
        <v>2021</v>
      </c>
      <c r="G789" s="2485" t="s">
        <v>2021</v>
      </c>
      <c r="H789" s="2485" t="s">
        <v>2021</v>
      </c>
      <c r="I789" s="2485" t="s">
        <v>2021</v>
      </c>
      <c r="J789" s="2485" t="s">
        <v>2021</v>
      </c>
      <c r="K789" s="2485" t="s">
        <v>2021</v>
      </c>
      <c r="L789" s="2485" t="s">
        <v>2021</v>
      </c>
      <c r="M789" s="2485" t="s">
        <v>2021</v>
      </c>
      <c r="N789" s="2485" t="s">
        <v>2021</v>
      </c>
      <c r="O789" s="2485" t="s">
        <v>2021</v>
      </c>
      <c r="P789" s="2485" t="s">
        <v>2021</v>
      </c>
      <c r="Q789" s="2486" t="s">
        <v>2021</v>
      </c>
      <c r="R789" s="2481"/>
      <c r="S789" s="2482"/>
      <c r="T789" s="2482"/>
      <c r="U789" s="2482"/>
      <c r="V789" s="2483"/>
      <c r="W789" s="2335" t="s">
        <v>525</v>
      </c>
      <c r="X789" s="2335"/>
      <c r="Y789" s="2335"/>
      <c r="Z789" s="2335" t="s">
        <v>525</v>
      </c>
      <c r="AA789" s="2335"/>
      <c r="AB789" s="2335"/>
      <c r="AC789" s="2335"/>
    </row>
    <row r="790" spans="1:33" ht="32.450000000000003" customHeight="1">
      <c r="C790" s="1343">
        <v>7</v>
      </c>
      <c r="D790" s="2478" t="s">
        <v>2022</v>
      </c>
      <c r="E790" s="2485" t="s">
        <v>2023</v>
      </c>
      <c r="F790" s="2485" t="s">
        <v>2023</v>
      </c>
      <c r="G790" s="2485" t="s">
        <v>2023</v>
      </c>
      <c r="H790" s="2485" t="s">
        <v>2023</v>
      </c>
      <c r="I790" s="2485" t="s">
        <v>2023</v>
      </c>
      <c r="J790" s="2485" t="s">
        <v>2023</v>
      </c>
      <c r="K790" s="2485" t="s">
        <v>2023</v>
      </c>
      <c r="L790" s="2485" t="s">
        <v>2023</v>
      </c>
      <c r="M790" s="2485" t="s">
        <v>2023</v>
      </c>
      <c r="N790" s="2485" t="s">
        <v>2023</v>
      </c>
      <c r="O790" s="2485" t="s">
        <v>2023</v>
      </c>
      <c r="P790" s="2485" t="s">
        <v>2023</v>
      </c>
      <c r="Q790" s="2486" t="s">
        <v>2023</v>
      </c>
      <c r="R790" s="2481"/>
      <c r="S790" s="2482"/>
      <c r="T790" s="2482"/>
      <c r="U790" s="2482"/>
      <c r="V790" s="2483"/>
      <c r="W790" s="2335" t="s">
        <v>525</v>
      </c>
      <c r="X790" s="2335"/>
      <c r="Y790" s="2335"/>
      <c r="Z790" s="2335" t="s">
        <v>525</v>
      </c>
      <c r="AA790" s="2335"/>
      <c r="AB790" s="2335"/>
      <c r="AC790" s="2335"/>
    </row>
    <row r="791" spans="1:33" ht="32.450000000000003" customHeight="1">
      <c r="C791" s="1347">
        <v>8</v>
      </c>
      <c r="D791" s="2484" t="s">
        <v>2024</v>
      </c>
      <c r="E791" s="2485" t="s">
        <v>2024</v>
      </c>
      <c r="F791" s="2485" t="s">
        <v>2024</v>
      </c>
      <c r="G791" s="2485" t="s">
        <v>2024</v>
      </c>
      <c r="H791" s="2485" t="s">
        <v>2024</v>
      </c>
      <c r="I791" s="2485" t="s">
        <v>2024</v>
      </c>
      <c r="J791" s="2485" t="s">
        <v>2024</v>
      </c>
      <c r="K791" s="2485" t="s">
        <v>2024</v>
      </c>
      <c r="L791" s="2485" t="s">
        <v>2024</v>
      </c>
      <c r="M791" s="2485" t="s">
        <v>2024</v>
      </c>
      <c r="N791" s="2485" t="s">
        <v>2024</v>
      </c>
      <c r="O791" s="2485" t="s">
        <v>2024</v>
      </c>
      <c r="P791" s="2485" t="s">
        <v>2024</v>
      </c>
      <c r="Q791" s="2486" t="s">
        <v>2024</v>
      </c>
      <c r="R791" s="2481"/>
      <c r="S791" s="2482"/>
      <c r="T791" s="2482"/>
      <c r="U791" s="2482"/>
      <c r="V791" s="2483"/>
      <c r="W791" s="2335" t="s">
        <v>525</v>
      </c>
      <c r="X791" s="2335"/>
      <c r="Y791" s="2335"/>
      <c r="Z791" s="2335" t="s">
        <v>525</v>
      </c>
      <c r="AA791" s="2335"/>
      <c r="AB791" s="2335"/>
      <c r="AC791" s="2335"/>
    </row>
    <row r="792" spans="1:33" ht="32.450000000000003" customHeight="1">
      <c r="C792" s="1343">
        <v>9</v>
      </c>
      <c r="D792" s="2484" t="s">
        <v>2025</v>
      </c>
      <c r="E792" s="2485" t="s">
        <v>2025</v>
      </c>
      <c r="F792" s="2485" t="s">
        <v>2025</v>
      </c>
      <c r="G792" s="2485" t="s">
        <v>2025</v>
      </c>
      <c r="H792" s="2485" t="s">
        <v>2025</v>
      </c>
      <c r="I792" s="2485" t="s">
        <v>2025</v>
      </c>
      <c r="J792" s="2485" t="s">
        <v>2025</v>
      </c>
      <c r="K792" s="2485" t="s">
        <v>2025</v>
      </c>
      <c r="L792" s="2485" t="s">
        <v>2025</v>
      </c>
      <c r="M792" s="2485" t="s">
        <v>2025</v>
      </c>
      <c r="N792" s="2485" t="s">
        <v>2025</v>
      </c>
      <c r="O792" s="2485" t="s">
        <v>2025</v>
      </c>
      <c r="P792" s="2485" t="s">
        <v>2025</v>
      </c>
      <c r="Q792" s="2486" t="s">
        <v>2025</v>
      </c>
      <c r="R792" s="2481"/>
      <c r="S792" s="2482"/>
      <c r="T792" s="2482"/>
      <c r="U792" s="2482"/>
      <c r="V792" s="2483"/>
      <c r="W792" s="2335" t="s">
        <v>525</v>
      </c>
      <c r="X792" s="2335"/>
      <c r="Y792" s="2335"/>
      <c r="Z792" s="2335" t="s">
        <v>525</v>
      </c>
      <c r="AA792" s="2335"/>
      <c r="AB792" s="2335"/>
      <c r="AC792" s="2335"/>
    </row>
    <row r="793" spans="1:33" ht="32.450000000000003" customHeight="1">
      <c r="C793" s="1347">
        <v>10</v>
      </c>
      <c r="D793" s="2478" t="s">
        <v>2026</v>
      </c>
      <c r="E793" s="2485" t="s">
        <v>2027</v>
      </c>
      <c r="F793" s="2485" t="s">
        <v>2027</v>
      </c>
      <c r="G793" s="2485" t="s">
        <v>2027</v>
      </c>
      <c r="H793" s="2485" t="s">
        <v>2027</v>
      </c>
      <c r="I793" s="2485" t="s">
        <v>2027</v>
      </c>
      <c r="J793" s="2485" t="s">
        <v>2027</v>
      </c>
      <c r="K793" s="2485" t="s">
        <v>2027</v>
      </c>
      <c r="L793" s="2485" t="s">
        <v>2027</v>
      </c>
      <c r="M793" s="2485" t="s">
        <v>2027</v>
      </c>
      <c r="N793" s="2485" t="s">
        <v>2027</v>
      </c>
      <c r="O793" s="2485" t="s">
        <v>2027</v>
      </c>
      <c r="P793" s="2485" t="s">
        <v>2027</v>
      </c>
      <c r="Q793" s="2486" t="s">
        <v>2027</v>
      </c>
      <c r="R793" s="2481"/>
      <c r="S793" s="2482"/>
      <c r="T793" s="2482"/>
      <c r="U793" s="2482"/>
      <c r="V793" s="2483"/>
      <c r="W793" s="2335" t="s">
        <v>525</v>
      </c>
      <c r="X793" s="2335"/>
      <c r="Y793" s="2335"/>
      <c r="Z793" s="2335" t="s">
        <v>525</v>
      </c>
      <c r="AA793" s="2335"/>
      <c r="AB793" s="2335"/>
      <c r="AC793" s="2335"/>
    </row>
    <row r="794" spans="1:33" ht="32.450000000000003" customHeight="1">
      <c r="A794" s="33" t="s">
        <v>536</v>
      </c>
      <c r="C794" s="1343">
        <v>11</v>
      </c>
      <c r="D794" s="2487" t="s">
        <v>2028</v>
      </c>
      <c r="E794" s="2488" t="s">
        <v>2028</v>
      </c>
      <c r="F794" s="2488" t="s">
        <v>2028</v>
      </c>
      <c r="G794" s="2488" t="s">
        <v>2028</v>
      </c>
      <c r="H794" s="2488" t="s">
        <v>2028</v>
      </c>
      <c r="I794" s="2488" t="s">
        <v>2028</v>
      </c>
      <c r="J794" s="2488" t="s">
        <v>2028</v>
      </c>
      <c r="K794" s="2488" t="s">
        <v>2028</v>
      </c>
      <c r="L794" s="2488" t="s">
        <v>2028</v>
      </c>
      <c r="M794" s="2488" t="s">
        <v>2028</v>
      </c>
      <c r="N794" s="2488" t="s">
        <v>2028</v>
      </c>
      <c r="O794" s="2488" t="s">
        <v>2028</v>
      </c>
      <c r="P794" s="2488" t="s">
        <v>2028</v>
      </c>
      <c r="Q794" s="2489" t="s">
        <v>2028</v>
      </c>
      <c r="R794" s="2481"/>
      <c r="S794" s="2482"/>
      <c r="T794" s="2482"/>
      <c r="U794" s="2482"/>
      <c r="V794" s="2483"/>
      <c r="W794" s="2335" t="s">
        <v>525</v>
      </c>
      <c r="X794" s="2335"/>
      <c r="Y794" s="2335"/>
      <c r="Z794" s="2335" t="s">
        <v>525</v>
      </c>
      <c r="AA794" s="2335"/>
      <c r="AB794" s="2335"/>
      <c r="AC794" s="2335"/>
    </row>
    <row r="795" spans="1:33" ht="16.5" customHeight="1">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c r="AA795" s="29"/>
      <c r="AB795" s="29"/>
      <c r="AC795" s="29"/>
    </row>
    <row r="796" spans="1:33" ht="16.5" customHeight="1">
      <c r="A796" s="33" t="s">
        <v>2029</v>
      </c>
      <c r="C796" s="2462" t="s">
        <v>160</v>
      </c>
      <c r="D796" s="2462" t="s">
        <v>1758</v>
      </c>
      <c r="E796" s="2463"/>
      <c r="F796" s="2463"/>
      <c r="G796" s="2463"/>
      <c r="H796" s="2463"/>
      <c r="I796" s="2463"/>
      <c r="J796" s="2463"/>
      <c r="K796" s="2463"/>
      <c r="L796" s="2463"/>
      <c r="M796" s="2463"/>
      <c r="N796" s="2463"/>
      <c r="O796" s="2463"/>
      <c r="P796" s="2463"/>
      <c r="Q796" s="2464"/>
      <c r="R796" s="2462" t="s">
        <v>1760</v>
      </c>
      <c r="S796" s="2463"/>
      <c r="T796" s="2463"/>
      <c r="U796" s="2463"/>
      <c r="V796" s="2464"/>
      <c r="W796" s="2331" t="s">
        <v>1619</v>
      </c>
      <c r="X796" s="2331"/>
      <c r="Y796" s="2331"/>
      <c r="Z796" s="2331"/>
      <c r="AA796" s="2331"/>
      <c r="AB796" s="2331"/>
      <c r="AC796" s="2331"/>
      <c r="AE796" s="18" t="s">
        <v>2030</v>
      </c>
      <c r="AF796" s="18" t="s">
        <v>1777</v>
      </c>
      <c r="AG796" s="18" t="s">
        <v>1994</v>
      </c>
    </row>
    <row r="797" spans="1:33" ht="16.5" customHeight="1">
      <c r="A797" s="33"/>
      <c r="C797" s="2465"/>
      <c r="D797" s="2465"/>
      <c r="E797" s="2466"/>
      <c r="F797" s="2466"/>
      <c r="G797" s="2466"/>
      <c r="H797" s="2466"/>
      <c r="I797" s="2466"/>
      <c r="J797" s="2466"/>
      <c r="K797" s="2466"/>
      <c r="L797" s="2466"/>
      <c r="M797" s="2466"/>
      <c r="N797" s="2466"/>
      <c r="O797" s="2466"/>
      <c r="P797" s="2466"/>
      <c r="Q797" s="2467"/>
      <c r="R797" s="2328" t="s">
        <v>1764</v>
      </c>
      <c r="S797" s="2329"/>
      <c r="T797" s="2329"/>
      <c r="U797" s="2329"/>
      <c r="V797" s="2330"/>
      <c r="W797" s="2305" t="s">
        <v>537</v>
      </c>
      <c r="X797" s="2305"/>
      <c r="Y797" s="2305"/>
      <c r="Z797" s="2305" t="s">
        <v>1372</v>
      </c>
      <c r="AA797" s="2305"/>
      <c r="AB797" s="2305"/>
      <c r="AC797" s="2305"/>
    </row>
    <row r="798" spans="1:33" ht="39" customHeight="1">
      <c r="A798" s="33"/>
      <c r="C798" s="1343">
        <v>1</v>
      </c>
      <c r="D798" s="2478" t="s">
        <v>2031</v>
      </c>
      <c r="E798" s="2479"/>
      <c r="F798" s="2479"/>
      <c r="G798" s="2479"/>
      <c r="H798" s="2479"/>
      <c r="I798" s="2479"/>
      <c r="J798" s="2479"/>
      <c r="K798" s="2479"/>
      <c r="L798" s="2479"/>
      <c r="M798" s="2479"/>
      <c r="N798" s="2479"/>
      <c r="O798" s="2479"/>
      <c r="P798" s="2479"/>
      <c r="Q798" s="2480"/>
      <c r="R798" s="2481"/>
      <c r="S798" s="2482"/>
      <c r="T798" s="2482"/>
      <c r="U798" s="2482"/>
      <c r="V798" s="2483"/>
      <c r="W798" s="2335" t="s">
        <v>525</v>
      </c>
      <c r="X798" s="2335"/>
      <c r="Y798" s="2335"/>
      <c r="Z798" s="2335" t="s">
        <v>525</v>
      </c>
      <c r="AA798" s="2335"/>
      <c r="AB798" s="2335"/>
      <c r="AC798" s="2335"/>
    </row>
    <row r="799" spans="1:33" ht="39" customHeight="1">
      <c r="A799" s="33"/>
      <c r="C799" s="1343">
        <v>2</v>
      </c>
      <c r="D799" s="2478" t="s">
        <v>2032</v>
      </c>
      <c r="E799" s="2479" t="s">
        <v>2032</v>
      </c>
      <c r="F799" s="2479" t="s">
        <v>2032</v>
      </c>
      <c r="G799" s="2479" t="s">
        <v>2032</v>
      </c>
      <c r="H799" s="2479" t="s">
        <v>2032</v>
      </c>
      <c r="I799" s="2479" t="s">
        <v>2032</v>
      </c>
      <c r="J799" s="2479" t="s">
        <v>2032</v>
      </c>
      <c r="K799" s="2479" t="s">
        <v>2032</v>
      </c>
      <c r="L799" s="2479" t="s">
        <v>2032</v>
      </c>
      <c r="M799" s="2479" t="s">
        <v>2032</v>
      </c>
      <c r="N799" s="2479" t="s">
        <v>2032</v>
      </c>
      <c r="O799" s="2479" t="s">
        <v>2032</v>
      </c>
      <c r="P799" s="2479" t="s">
        <v>2032</v>
      </c>
      <c r="Q799" s="2480" t="s">
        <v>2032</v>
      </c>
      <c r="R799" s="2481"/>
      <c r="S799" s="2482"/>
      <c r="T799" s="2482"/>
      <c r="U799" s="2482"/>
      <c r="V799" s="2483"/>
      <c r="W799" s="2335" t="s">
        <v>525</v>
      </c>
      <c r="X799" s="2335"/>
      <c r="Y799" s="2335"/>
      <c r="Z799" s="2335" t="s">
        <v>525</v>
      </c>
      <c r="AA799" s="2335"/>
      <c r="AB799" s="2335"/>
      <c r="AC799" s="2335"/>
    </row>
    <row r="800" spans="1:33" ht="39" customHeight="1">
      <c r="C800" s="1347">
        <v>3</v>
      </c>
      <c r="D800" s="2478" t="s">
        <v>2033</v>
      </c>
      <c r="E800" s="2479" t="s">
        <v>2033</v>
      </c>
      <c r="F800" s="2479" t="s">
        <v>2033</v>
      </c>
      <c r="G800" s="2479" t="s">
        <v>2033</v>
      </c>
      <c r="H800" s="2479" t="s">
        <v>2033</v>
      </c>
      <c r="I800" s="2479" t="s">
        <v>2033</v>
      </c>
      <c r="J800" s="2479" t="s">
        <v>2033</v>
      </c>
      <c r="K800" s="2479" t="s">
        <v>2033</v>
      </c>
      <c r="L800" s="2479" t="s">
        <v>2033</v>
      </c>
      <c r="M800" s="2479" t="s">
        <v>2033</v>
      </c>
      <c r="N800" s="2479" t="s">
        <v>2033</v>
      </c>
      <c r="O800" s="2479" t="s">
        <v>2033</v>
      </c>
      <c r="P800" s="2479" t="s">
        <v>2033</v>
      </c>
      <c r="Q800" s="2480" t="s">
        <v>2033</v>
      </c>
      <c r="R800" s="2481"/>
      <c r="S800" s="2482"/>
      <c r="T800" s="2482"/>
      <c r="U800" s="2482"/>
      <c r="V800" s="2483"/>
      <c r="W800" s="2335" t="s">
        <v>525</v>
      </c>
      <c r="X800" s="2335"/>
      <c r="Y800" s="2335"/>
      <c r="Z800" s="2335" t="s">
        <v>525</v>
      </c>
      <c r="AA800" s="2335"/>
      <c r="AB800" s="2335"/>
      <c r="AC800" s="2335"/>
    </row>
    <row r="801" spans="1:33" ht="39" customHeight="1">
      <c r="C801" s="1343">
        <v>4</v>
      </c>
      <c r="D801" s="2478" t="s">
        <v>2034</v>
      </c>
      <c r="E801" s="2479" t="s">
        <v>2034</v>
      </c>
      <c r="F801" s="2479" t="s">
        <v>2034</v>
      </c>
      <c r="G801" s="2479" t="s">
        <v>2034</v>
      </c>
      <c r="H801" s="2479" t="s">
        <v>2034</v>
      </c>
      <c r="I801" s="2479" t="s">
        <v>2034</v>
      </c>
      <c r="J801" s="2479" t="s">
        <v>2034</v>
      </c>
      <c r="K801" s="2479" t="s">
        <v>2034</v>
      </c>
      <c r="L801" s="2479" t="s">
        <v>2034</v>
      </c>
      <c r="M801" s="2479" t="s">
        <v>2034</v>
      </c>
      <c r="N801" s="2479" t="s">
        <v>2034</v>
      </c>
      <c r="O801" s="2479" t="s">
        <v>2034</v>
      </c>
      <c r="P801" s="2479" t="s">
        <v>2034</v>
      </c>
      <c r="Q801" s="2480" t="s">
        <v>2034</v>
      </c>
      <c r="R801" s="2481"/>
      <c r="S801" s="2482"/>
      <c r="T801" s="2482"/>
      <c r="U801" s="2482"/>
      <c r="V801" s="2483"/>
      <c r="W801" s="2335" t="s">
        <v>525</v>
      </c>
      <c r="X801" s="2335"/>
      <c r="Y801" s="2335"/>
      <c r="Z801" s="2335" t="s">
        <v>525</v>
      </c>
      <c r="AA801" s="2335"/>
      <c r="AB801" s="2335"/>
      <c r="AC801" s="2335"/>
    </row>
    <row r="802" spans="1:33" ht="39" customHeight="1">
      <c r="C802" s="1343">
        <v>5</v>
      </c>
      <c r="D802" s="2478" t="s">
        <v>2035</v>
      </c>
      <c r="E802" s="2479" t="s">
        <v>2035</v>
      </c>
      <c r="F802" s="2479" t="s">
        <v>2035</v>
      </c>
      <c r="G802" s="2479" t="s">
        <v>2035</v>
      </c>
      <c r="H802" s="2479" t="s">
        <v>2035</v>
      </c>
      <c r="I802" s="2479" t="s">
        <v>2035</v>
      </c>
      <c r="J802" s="2479" t="s">
        <v>2035</v>
      </c>
      <c r="K802" s="2479" t="s">
        <v>2035</v>
      </c>
      <c r="L802" s="2479" t="s">
        <v>2035</v>
      </c>
      <c r="M802" s="2479" t="s">
        <v>2035</v>
      </c>
      <c r="N802" s="2479" t="s">
        <v>2035</v>
      </c>
      <c r="O802" s="2479" t="s">
        <v>2035</v>
      </c>
      <c r="P802" s="2479" t="s">
        <v>2035</v>
      </c>
      <c r="Q802" s="2480" t="s">
        <v>2035</v>
      </c>
      <c r="R802" s="2481"/>
      <c r="S802" s="2482"/>
      <c r="T802" s="2482"/>
      <c r="U802" s="2482"/>
      <c r="V802" s="2483"/>
      <c r="W802" s="2335" t="s">
        <v>525</v>
      </c>
      <c r="X802" s="2335"/>
      <c r="Y802" s="2335"/>
      <c r="Z802" s="2335" t="s">
        <v>525</v>
      </c>
      <c r="AA802" s="2335"/>
      <c r="AB802" s="2335"/>
      <c r="AC802" s="2335"/>
    </row>
    <row r="803" spans="1:33" ht="39" customHeight="1">
      <c r="C803" s="1347">
        <v>6</v>
      </c>
      <c r="D803" s="2478" t="s">
        <v>2036</v>
      </c>
      <c r="E803" s="2479" t="s">
        <v>2036</v>
      </c>
      <c r="F803" s="2479" t="s">
        <v>2036</v>
      </c>
      <c r="G803" s="2479" t="s">
        <v>2036</v>
      </c>
      <c r="H803" s="2479" t="s">
        <v>2036</v>
      </c>
      <c r="I803" s="2479" t="s">
        <v>2036</v>
      </c>
      <c r="J803" s="2479" t="s">
        <v>2036</v>
      </c>
      <c r="K803" s="2479" t="s">
        <v>2036</v>
      </c>
      <c r="L803" s="2479" t="s">
        <v>2036</v>
      </c>
      <c r="M803" s="2479" t="s">
        <v>2036</v>
      </c>
      <c r="N803" s="2479" t="s">
        <v>2036</v>
      </c>
      <c r="O803" s="2479" t="s">
        <v>2036</v>
      </c>
      <c r="P803" s="2479" t="s">
        <v>2036</v>
      </c>
      <c r="Q803" s="2480" t="s">
        <v>2036</v>
      </c>
      <c r="R803" s="2481"/>
      <c r="S803" s="2482"/>
      <c r="T803" s="2482"/>
      <c r="U803" s="2482"/>
      <c r="V803" s="2483"/>
      <c r="W803" s="2335" t="s">
        <v>525</v>
      </c>
      <c r="X803" s="2335"/>
      <c r="Y803" s="2335"/>
      <c r="Z803" s="2335" t="s">
        <v>525</v>
      </c>
      <c r="AA803" s="2335"/>
      <c r="AB803" s="2335"/>
      <c r="AC803" s="2335"/>
    </row>
    <row r="804" spans="1:33" ht="39" customHeight="1">
      <c r="C804" s="1343">
        <v>7</v>
      </c>
      <c r="D804" s="2478" t="s">
        <v>2037</v>
      </c>
      <c r="E804" s="2479" t="s">
        <v>2037</v>
      </c>
      <c r="F804" s="2479" t="s">
        <v>2037</v>
      </c>
      <c r="G804" s="2479" t="s">
        <v>2037</v>
      </c>
      <c r="H804" s="2479" t="s">
        <v>2037</v>
      </c>
      <c r="I804" s="2479" t="s">
        <v>2037</v>
      </c>
      <c r="J804" s="2479" t="s">
        <v>2037</v>
      </c>
      <c r="K804" s="2479" t="s">
        <v>2037</v>
      </c>
      <c r="L804" s="2479" t="s">
        <v>2037</v>
      </c>
      <c r="M804" s="2479" t="s">
        <v>2037</v>
      </c>
      <c r="N804" s="2479" t="s">
        <v>2037</v>
      </c>
      <c r="O804" s="2479" t="s">
        <v>2037</v>
      </c>
      <c r="P804" s="2479" t="s">
        <v>2037</v>
      </c>
      <c r="Q804" s="2480" t="s">
        <v>2037</v>
      </c>
      <c r="R804" s="2481"/>
      <c r="S804" s="2482"/>
      <c r="T804" s="2482"/>
      <c r="U804" s="2482"/>
      <c r="V804" s="2483"/>
      <c r="W804" s="2335" t="s">
        <v>525</v>
      </c>
      <c r="X804" s="2335"/>
      <c r="Y804" s="2335"/>
      <c r="Z804" s="2335" t="s">
        <v>525</v>
      </c>
      <c r="AA804" s="2335"/>
      <c r="AB804" s="2335"/>
      <c r="AC804" s="2335"/>
    </row>
    <row r="805" spans="1:33" ht="39" customHeight="1">
      <c r="A805" s="33" t="s">
        <v>536</v>
      </c>
      <c r="C805" s="1206">
        <v>8</v>
      </c>
      <c r="D805" s="2384" t="s">
        <v>2038</v>
      </c>
      <c r="E805" s="2385" t="s">
        <v>2038</v>
      </c>
      <c r="F805" s="2385" t="s">
        <v>2038</v>
      </c>
      <c r="G805" s="2385" t="s">
        <v>2038</v>
      </c>
      <c r="H805" s="2385" t="s">
        <v>2038</v>
      </c>
      <c r="I805" s="2385" t="s">
        <v>2038</v>
      </c>
      <c r="J805" s="2385" t="s">
        <v>2038</v>
      </c>
      <c r="K805" s="2385" t="s">
        <v>2038</v>
      </c>
      <c r="L805" s="2385" t="s">
        <v>2038</v>
      </c>
      <c r="M805" s="2385" t="s">
        <v>2038</v>
      </c>
      <c r="N805" s="2385" t="s">
        <v>2038</v>
      </c>
      <c r="O805" s="2385" t="s">
        <v>2038</v>
      </c>
      <c r="P805" s="2385" t="s">
        <v>2038</v>
      </c>
      <c r="Q805" s="2386" t="s">
        <v>2038</v>
      </c>
      <c r="R805" s="2481"/>
      <c r="S805" s="2482"/>
      <c r="T805" s="2482"/>
      <c r="U805" s="2482"/>
      <c r="V805" s="2483"/>
      <c r="W805" s="2335" t="s">
        <v>525</v>
      </c>
      <c r="X805" s="2335"/>
      <c r="Y805" s="2335"/>
      <c r="Z805" s="2335" t="s">
        <v>525</v>
      </c>
      <c r="AA805" s="2335"/>
      <c r="AB805" s="2335"/>
      <c r="AC805" s="2335"/>
    </row>
    <row r="806" spans="1:33" ht="16.5" customHeight="1">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c r="AA806" s="29"/>
      <c r="AB806" s="29"/>
      <c r="AC806" s="29"/>
    </row>
    <row r="807" spans="1:33" ht="16.5" customHeight="1">
      <c r="A807" s="33" t="s">
        <v>2039</v>
      </c>
      <c r="C807" s="2462" t="s">
        <v>160</v>
      </c>
      <c r="D807" s="2462" t="s">
        <v>1758</v>
      </c>
      <c r="E807" s="2463"/>
      <c r="F807" s="2463"/>
      <c r="G807" s="2463"/>
      <c r="H807" s="2463"/>
      <c r="I807" s="2463"/>
      <c r="J807" s="2463"/>
      <c r="K807" s="2463"/>
      <c r="L807" s="2463"/>
      <c r="M807" s="2463"/>
      <c r="N807" s="2463"/>
      <c r="O807" s="2463"/>
      <c r="P807" s="2463"/>
      <c r="Q807" s="2464"/>
      <c r="R807" s="2462" t="s">
        <v>1760</v>
      </c>
      <c r="S807" s="2463"/>
      <c r="T807" s="2463"/>
      <c r="U807" s="2463"/>
      <c r="V807" s="2464"/>
      <c r="W807" s="2331" t="s">
        <v>1619</v>
      </c>
      <c r="X807" s="2331"/>
      <c r="Y807" s="2331"/>
      <c r="Z807" s="2331"/>
      <c r="AA807" s="2331"/>
      <c r="AB807" s="2331"/>
      <c r="AC807" s="2331"/>
      <c r="AE807" s="18" t="s">
        <v>2040</v>
      </c>
      <c r="AF807" s="18" t="s">
        <v>1777</v>
      </c>
      <c r="AG807" s="18" t="s">
        <v>2039</v>
      </c>
    </row>
    <row r="808" spans="1:33" ht="16.5" customHeight="1">
      <c r="A808" s="33"/>
      <c r="C808" s="2465"/>
      <c r="D808" s="2465"/>
      <c r="E808" s="2466"/>
      <c r="F808" s="2466"/>
      <c r="G808" s="2466"/>
      <c r="H808" s="2466"/>
      <c r="I808" s="2466"/>
      <c r="J808" s="2466"/>
      <c r="K808" s="2466"/>
      <c r="L808" s="2466"/>
      <c r="M808" s="2466"/>
      <c r="N808" s="2466"/>
      <c r="O808" s="2466"/>
      <c r="P808" s="2466"/>
      <c r="Q808" s="2467"/>
      <c r="R808" s="2328" t="s">
        <v>1764</v>
      </c>
      <c r="S808" s="2329"/>
      <c r="T808" s="2329"/>
      <c r="U808" s="2329"/>
      <c r="V808" s="2330"/>
      <c r="W808" s="2305" t="s">
        <v>537</v>
      </c>
      <c r="X808" s="2305"/>
      <c r="Y808" s="2305"/>
      <c r="Z808" s="2305" t="s">
        <v>1372</v>
      </c>
      <c r="AA808" s="2305"/>
      <c r="AB808" s="2305"/>
      <c r="AC808" s="2305"/>
    </row>
    <row r="809" spans="1:33" ht="37.35" customHeight="1">
      <c r="A809" s="33"/>
      <c r="C809" s="1353" t="s">
        <v>91</v>
      </c>
      <c r="D809" s="2491" t="s">
        <v>2041</v>
      </c>
      <c r="E809" s="2491"/>
      <c r="F809" s="2491"/>
      <c r="G809" s="2491"/>
      <c r="H809" s="2491"/>
      <c r="I809" s="2491"/>
      <c r="J809" s="2491"/>
      <c r="K809" s="2491"/>
      <c r="L809" s="2491"/>
      <c r="M809" s="2491"/>
      <c r="N809" s="2491"/>
      <c r="O809" s="2491"/>
      <c r="P809" s="2491"/>
      <c r="Q809" s="2491"/>
      <c r="R809" s="2481"/>
      <c r="S809" s="2482"/>
      <c r="T809" s="2482"/>
      <c r="U809" s="2482"/>
      <c r="V809" s="2483"/>
      <c r="W809" s="2335"/>
      <c r="X809" s="2335"/>
      <c r="Y809" s="2335"/>
      <c r="Z809" s="2335"/>
      <c r="AA809" s="2335"/>
      <c r="AB809" s="2335"/>
      <c r="AC809" s="2335"/>
    </row>
    <row r="810" spans="1:33" ht="37.35" customHeight="1">
      <c r="A810" s="33"/>
      <c r="C810" s="1343">
        <v>1</v>
      </c>
      <c r="D810" s="2336" t="s">
        <v>2042</v>
      </c>
      <c r="E810" s="2336"/>
      <c r="F810" s="2336"/>
      <c r="G810" s="2336"/>
      <c r="H810" s="2336"/>
      <c r="I810" s="2336"/>
      <c r="J810" s="2336"/>
      <c r="K810" s="2336"/>
      <c r="L810" s="2336"/>
      <c r="M810" s="2336"/>
      <c r="N810" s="2336"/>
      <c r="O810" s="2336"/>
      <c r="P810" s="2336"/>
      <c r="Q810" s="2336"/>
      <c r="R810" s="2481"/>
      <c r="S810" s="2482"/>
      <c r="T810" s="2482"/>
      <c r="U810" s="2482"/>
      <c r="V810" s="2483"/>
      <c r="W810" s="2335" t="s">
        <v>525</v>
      </c>
      <c r="X810" s="2335"/>
      <c r="Y810" s="2335"/>
      <c r="Z810" s="2335" t="s">
        <v>525</v>
      </c>
      <c r="AA810" s="2335"/>
      <c r="AB810" s="2335"/>
      <c r="AC810" s="2335"/>
    </row>
    <row r="811" spans="1:33" ht="37.35" customHeight="1">
      <c r="C811" s="1347">
        <v>2</v>
      </c>
      <c r="D811" s="2336" t="s">
        <v>2043</v>
      </c>
      <c r="E811" s="2336" t="s">
        <v>2043</v>
      </c>
      <c r="F811" s="2336" t="s">
        <v>2043</v>
      </c>
      <c r="G811" s="2336" t="s">
        <v>2043</v>
      </c>
      <c r="H811" s="2336" t="s">
        <v>2043</v>
      </c>
      <c r="I811" s="2336" t="s">
        <v>2043</v>
      </c>
      <c r="J811" s="2336" t="s">
        <v>2043</v>
      </c>
      <c r="K811" s="2336" t="s">
        <v>2043</v>
      </c>
      <c r="L811" s="2336" t="s">
        <v>2043</v>
      </c>
      <c r="M811" s="2336" t="s">
        <v>2043</v>
      </c>
      <c r="N811" s="2336" t="s">
        <v>2043</v>
      </c>
      <c r="O811" s="2336" t="s">
        <v>2043</v>
      </c>
      <c r="P811" s="2336" t="s">
        <v>2043</v>
      </c>
      <c r="Q811" s="2336" t="s">
        <v>2043</v>
      </c>
      <c r="R811" s="2481"/>
      <c r="S811" s="2482"/>
      <c r="T811" s="2482"/>
      <c r="U811" s="2482"/>
      <c r="V811" s="2483"/>
      <c r="W811" s="2335" t="s">
        <v>525</v>
      </c>
      <c r="X811" s="2335"/>
      <c r="Y811" s="2335"/>
      <c r="Z811" s="2335" t="s">
        <v>525</v>
      </c>
      <c r="AA811" s="2335"/>
      <c r="AB811" s="2335"/>
      <c r="AC811" s="2335"/>
    </row>
    <row r="812" spans="1:33" ht="37.35" customHeight="1">
      <c r="C812" s="1343">
        <v>3</v>
      </c>
      <c r="D812" s="2336" t="s">
        <v>2044</v>
      </c>
      <c r="E812" s="2336" t="s">
        <v>2044</v>
      </c>
      <c r="F812" s="2336" t="s">
        <v>2044</v>
      </c>
      <c r="G812" s="2336" t="s">
        <v>2044</v>
      </c>
      <c r="H812" s="2336" t="s">
        <v>2044</v>
      </c>
      <c r="I812" s="2336" t="s">
        <v>2044</v>
      </c>
      <c r="J812" s="2336" t="s">
        <v>2044</v>
      </c>
      <c r="K812" s="2336" t="s">
        <v>2044</v>
      </c>
      <c r="L812" s="2336" t="s">
        <v>2044</v>
      </c>
      <c r="M812" s="2336" t="s">
        <v>2044</v>
      </c>
      <c r="N812" s="2336" t="s">
        <v>2044</v>
      </c>
      <c r="O812" s="2336" t="s">
        <v>2044</v>
      </c>
      <c r="P812" s="2336" t="s">
        <v>2044</v>
      </c>
      <c r="Q812" s="2336" t="s">
        <v>2044</v>
      </c>
      <c r="R812" s="2481"/>
      <c r="S812" s="2482"/>
      <c r="T812" s="2482"/>
      <c r="U812" s="2482"/>
      <c r="V812" s="2483"/>
      <c r="W812" s="2335" t="s">
        <v>525</v>
      </c>
      <c r="X812" s="2335"/>
      <c r="Y812" s="2335"/>
      <c r="Z812" s="2335" t="s">
        <v>525</v>
      </c>
      <c r="AA812" s="2335"/>
      <c r="AB812" s="2335"/>
      <c r="AC812" s="2335"/>
    </row>
    <row r="813" spans="1:33" ht="37.35" customHeight="1">
      <c r="C813" s="1347">
        <v>4</v>
      </c>
      <c r="D813" s="2336" t="s">
        <v>2045</v>
      </c>
      <c r="E813" s="2336" t="s">
        <v>2045</v>
      </c>
      <c r="F813" s="2336" t="s">
        <v>2045</v>
      </c>
      <c r="G813" s="2336" t="s">
        <v>2045</v>
      </c>
      <c r="H813" s="2336" t="s">
        <v>2045</v>
      </c>
      <c r="I813" s="2336" t="s">
        <v>2045</v>
      </c>
      <c r="J813" s="2336" t="s">
        <v>2045</v>
      </c>
      <c r="K813" s="2336" t="s">
        <v>2045</v>
      </c>
      <c r="L813" s="2336" t="s">
        <v>2045</v>
      </c>
      <c r="M813" s="2336" t="s">
        <v>2045</v>
      </c>
      <c r="N813" s="2336" t="s">
        <v>2045</v>
      </c>
      <c r="O813" s="2336" t="s">
        <v>2045</v>
      </c>
      <c r="P813" s="2336" t="s">
        <v>2045</v>
      </c>
      <c r="Q813" s="2336" t="s">
        <v>2045</v>
      </c>
      <c r="R813" s="2481"/>
      <c r="S813" s="2482"/>
      <c r="T813" s="2482"/>
      <c r="U813" s="2482"/>
      <c r="V813" s="2483"/>
      <c r="W813" s="2335" t="s">
        <v>525</v>
      </c>
      <c r="X813" s="2335"/>
      <c r="Y813" s="2335"/>
      <c r="Z813" s="2335" t="s">
        <v>525</v>
      </c>
      <c r="AA813" s="2335"/>
      <c r="AB813" s="2335"/>
      <c r="AC813" s="2335"/>
    </row>
    <row r="814" spans="1:33" ht="37.35" customHeight="1">
      <c r="C814" s="1343">
        <v>5</v>
      </c>
      <c r="D814" s="2336" t="s">
        <v>2046</v>
      </c>
      <c r="E814" s="2336" t="s">
        <v>2046</v>
      </c>
      <c r="F814" s="2336" t="s">
        <v>2046</v>
      </c>
      <c r="G814" s="2336" t="s">
        <v>2046</v>
      </c>
      <c r="H814" s="2336" t="s">
        <v>2046</v>
      </c>
      <c r="I814" s="2336" t="s">
        <v>2046</v>
      </c>
      <c r="J814" s="2336" t="s">
        <v>2046</v>
      </c>
      <c r="K814" s="2336" t="s">
        <v>2046</v>
      </c>
      <c r="L814" s="2336" t="s">
        <v>2046</v>
      </c>
      <c r="M814" s="2336" t="s">
        <v>2046</v>
      </c>
      <c r="N814" s="2336" t="s">
        <v>2046</v>
      </c>
      <c r="O814" s="2336" t="s">
        <v>2046</v>
      </c>
      <c r="P814" s="2336" t="s">
        <v>2046</v>
      </c>
      <c r="Q814" s="2336" t="s">
        <v>2046</v>
      </c>
      <c r="R814" s="2481"/>
      <c r="S814" s="2482"/>
      <c r="T814" s="2482"/>
      <c r="U814" s="2482"/>
      <c r="V814" s="2483"/>
      <c r="W814" s="2335" t="s">
        <v>525</v>
      </c>
      <c r="X814" s="2335"/>
      <c r="Y814" s="2335"/>
      <c r="Z814" s="2335" t="s">
        <v>525</v>
      </c>
      <c r="AA814" s="2335"/>
      <c r="AB814" s="2335"/>
      <c r="AC814" s="2335"/>
    </row>
    <row r="815" spans="1:33" ht="37.35" customHeight="1">
      <c r="C815" s="1347">
        <v>6</v>
      </c>
      <c r="D815" s="2336" t="s">
        <v>2047</v>
      </c>
      <c r="E815" s="2336" t="s">
        <v>2047</v>
      </c>
      <c r="F815" s="2336" t="s">
        <v>2047</v>
      </c>
      <c r="G815" s="2336" t="s">
        <v>2047</v>
      </c>
      <c r="H815" s="2336" t="s">
        <v>2047</v>
      </c>
      <c r="I815" s="2336" t="s">
        <v>2047</v>
      </c>
      <c r="J815" s="2336" t="s">
        <v>2047</v>
      </c>
      <c r="K815" s="2336" t="s">
        <v>2047</v>
      </c>
      <c r="L815" s="2336" t="s">
        <v>2047</v>
      </c>
      <c r="M815" s="2336" t="s">
        <v>2047</v>
      </c>
      <c r="N815" s="2336" t="s">
        <v>2047</v>
      </c>
      <c r="O815" s="2336" t="s">
        <v>2047</v>
      </c>
      <c r="P815" s="2336" t="s">
        <v>2047</v>
      </c>
      <c r="Q815" s="2336" t="s">
        <v>2047</v>
      </c>
      <c r="R815" s="2481"/>
      <c r="S815" s="2482"/>
      <c r="T815" s="2482"/>
      <c r="U815" s="2482"/>
      <c r="V815" s="2483"/>
      <c r="W815" s="2335" t="s">
        <v>525</v>
      </c>
      <c r="X815" s="2335"/>
      <c r="Y815" s="2335"/>
      <c r="Z815" s="2335" t="s">
        <v>525</v>
      </c>
      <c r="AA815" s="2335"/>
      <c r="AB815" s="2335"/>
      <c r="AC815" s="2335"/>
    </row>
    <row r="816" spans="1:33" ht="37.35" customHeight="1">
      <c r="C816" s="1343">
        <v>7</v>
      </c>
      <c r="D816" s="2336" t="s">
        <v>2048</v>
      </c>
      <c r="E816" s="2336" t="s">
        <v>2048</v>
      </c>
      <c r="F816" s="2336" t="s">
        <v>2048</v>
      </c>
      <c r="G816" s="2336" t="s">
        <v>2048</v>
      </c>
      <c r="H816" s="2336" t="s">
        <v>2048</v>
      </c>
      <c r="I816" s="2336" t="s">
        <v>2048</v>
      </c>
      <c r="J816" s="2336" t="s">
        <v>2048</v>
      </c>
      <c r="K816" s="2336" t="s">
        <v>2048</v>
      </c>
      <c r="L816" s="2336" t="s">
        <v>2048</v>
      </c>
      <c r="M816" s="2336" t="s">
        <v>2048</v>
      </c>
      <c r="N816" s="2336" t="s">
        <v>2048</v>
      </c>
      <c r="O816" s="2336" t="s">
        <v>2048</v>
      </c>
      <c r="P816" s="2336" t="s">
        <v>2048</v>
      </c>
      <c r="Q816" s="2336" t="s">
        <v>2048</v>
      </c>
      <c r="R816" s="2481"/>
      <c r="S816" s="2482"/>
      <c r="T816" s="2482"/>
      <c r="U816" s="2482"/>
      <c r="V816" s="2483"/>
      <c r="W816" s="2335" t="s">
        <v>525</v>
      </c>
      <c r="X816" s="2335"/>
      <c r="Y816" s="2335"/>
      <c r="Z816" s="2335" t="s">
        <v>525</v>
      </c>
      <c r="AA816" s="2335"/>
      <c r="AB816" s="2335"/>
      <c r="AC816" s="2335"/>
    </row>
    <row r="817" spans="1:33" ht="37.35" customHeight="1">
      <c r="C817" s="1347">
        <v>8</v>
      </c>
      <c r="D817" s="2336" t="s">
        <v>2049</v>
      </c>
      <c r="E817" s="2336" t="s">
        <v>2049</v>
      </c>
      <c r="F817" s="2336" t="s">
        <v>2049</v>
      </c>
      <c r="G817" s="2336" t="s">
        <v>2049</v>
      </c>
      <c r="H817" s="2336" t="s">
        <v>2049</v>
      </c>
      <c r="I817" s="2336" t="s">
        <v>2049</v>
      </c>
      <c r="J817" s="2336" t="s">
        <v>2049</v>
      </c>
      <c r="K817" s="2336" t="s">
        <v>2049</v>
      </c>
      <c r="L817" s="2336" t="s">
        <v>2049</v>
      </c>
      <c r="M817" s="2336" t="s">
        <v>2049</v>
      </c>
      <c r="N817" s="2336" t="s">
        <v>2049</v>
      </c>
      <c r="O817" s="2336" t="s">
        <v>2049</v>
      </c>
      <c r="P817" s="2336" t="s">
        <v>2049</v>
      </c>
      <c r="Q817" s="2336" t="s">
        <v>2049</v>
      </c>
      <c r="R817" s="2481"/>
      <c r="S817" s="2482"/>
      <c r="T817" s="2482"/>
      <c r="U817" s="2482"/>
      <c r="V817" s="2483"/>
      <c r="W817" s="2335" t="s">
        <v>525</v>
      </c>
      <c r="X817" s="2335"/>
      <c r="Y817" s="2335"/>
      <c r="Z817" s="2335" t="s">
        <v>525</v>
      </c>
      <c r="AA817" s="2335"/>
      <c r="AB817" s="2335"/>
      <c r="AC817" s="2335"/>
    </row>
    <row r="818" spans="1:33" ht="37.35" customHeight="1">
      <c r="C818" s="1347">
        <v>9</v>
      </c>
      <c r="D818" s="2336" t="s">
        <v>2050</v>
      </c>
      <c r="E818" s="2336" t="s">
        <v>2050</v>
      </c>
      <c r="F818" s="2336" t="s">
        <v>2050</v>
      </c>
      <c r="G818" s="2336" t="s">
        <v>2050</v>
      </c>
      <c r="H818" s="2336" t="s">
        <v>2050</v>
      </c>
      <c r="I818" s="2336" t="s">
        <v>2050</v>
      </c>
      <c r="J818" s="2336" t="s">
        <v>2050</v>
      </c>
      <c r="K818" s="2336" t="s">
        <v>2050</v>
      </c>
      <c r="L818" s="2336" t="s">
        <v>2050</v>
      </c>
      <c r="M818" s="2336" t="s">
        <v>2050</v>
      </c>
      <c r="N818" s="2336" t="s">
        <v>2050</v>
      </c>
      <c r="O818" s="2336" t="s">
        <v>2050</v>
      </c>
      <c r="P818" s="2336" t="s">
        <v>2050</v>
      </c>
      <c r="Q818" s="2336" t="s">
        <v>2050</v>
      </c>
      <c r="R818" s="2481"/>
      <c r="S818" s="2482"/>
      <c r="T818" s="2482"/>
      <c r="U818" s="2482"/>
      <c r="V818" s="2483"/>
      <c r="W818" s="2335" t="s">
        <v>525</v>
      </c>
      <c r="X818" s="2335"/>
      <c r="Y818" s="2335"/>
      <c r="Z818" s="2335" t="s">
        <v>525</v>
      </c>
      <c r="AA818" s="2335"/>
      <c r="AB818" s="2335"/>
      <c r="AC818" s="2335"/>
    </row>
    <row r="819" spans="1:33" ht="37.35" customHeight="1">
      <c r="C819" s="1353" t="s">
        <v>92</v>
      </c>
      <c r="D819" s="2490" t="s">
        <v>2051</v>
      </c>
      <c r="E819" s="2490" t="s">
        <v>2051</v>
      </c>
      <c r="F819" s="2490" t="s">
        <v>2051</v>
      </c>
      <c r="G819" s="2490" t="s">
        <v>2051</v>
      </c>
      <c r="H819" s="2490" t="s">
        <v>2051</v>
      </c>
      <c r="I819" s="2490" t="s">
        <v>2051</v>
      </c>
      <c r="J819" s="2490" t="s">
        <v>2051</v>
      </c>
      <c r="K819" s="2490" t="s">
        <v>2051</v>
      </c>
      <c r="L819" s="2490" t="s">
        <v>2051</v>
      </c>
      <c r="M819" s="2490" t="s">
        <v>2051</v>
      </c>
      <c r="N819" s="2490" t="s">
        <v>2051</v>
      </c>
      <c r="O819" s="2490" t="s">
        <v>2051</v>
      </c>
      <c r="P819" s="2490" t="s">
        <v>2051</v>
      </c>
      <c r="Q819" s="2490" t="s">
        <v>2051</v>
      </c>
      <c r="R819" s="2481"/>
      <c r="S819" s="2482"/>
      <c r="T819" s="2482"/>
      <c r="U819" s="2482"/>
      <c r="V819" s="2483"/>
      <c r="W819" s="2335"/>
      <c r="X819" s="2335"/>
      <c r="Y819" s="2335"/>
      <c r="Z819" s="2335"/>
      <c r="AA819" s="2335"/>
      <c r="AB819" s="2335"/>
      <c r="AC819" s="2335"/>
    </row>
    <row r="820" spans="1:33" ht="37.35" customHeight="1">
      <c r="C820" s="1347">
        <v>1</v>
      </c>
      <c r="D820" s="2336" t="s">
        <v>2052</v>
      </c>
      <c r="E820" s="2336" t="s">
        <v>2052</v>
      </c>
      <c r="F820" s="2336" t="s">
        <v>2052</v>
      </c>
      <c r="G820" s="2336" t="s">
        <v>2052</v>
      </c>
      <c r="H820" s="2336" t="s">
        <v>2052</v>
      </c>
      <c r="I820" s="2336" t="s">
        <v>2052</v>
      </c>
      <c r="J820" s="2336" t="s">
        <v>2052</v>
      </c>
      <c r="K820" s="2336" t="s">
        <v>2052</v>
      </c>
      <c r="L820" s="2336" t="s">
        <v>2052</v>
      </c>
      <c r="M820" s="2336" t="s">
        <v>2052</v>
      </c>
      <c r="N820" s="2336" t="s">
        <v>2052</v>
      </c>
      <c r="O820" s="2336" t="s">
        <v>2052</v>
      </c>
      <c r="P820" s="2336" t="s">
        <v>2052</v>
      </c>
      <c r="Q820" s="2336" t="s">
        <v>2052</v>
      </c>
      <c r="R820" s="2481"/>
      <c r="S820" s="2482"/>
      <c r="T820" s="2482"/>
      <c r="U820" s="2482"/>
      <c r="V820" s="2483"/>
      <c r="W820" s="2335" t="s">
        <v>525</v>
      </c>
      <c r="X820" s="2335"/>
      <c r="Y820" s="2335"/>
      <c r="Z820" s="2335" t="s">
        <v>525</v>
      </c>
      <c r="AA820" s="2335"/>
      <c r="AB820" s="2335"/>
      <c r="AC820" s="2335"/>
    </row>
    <row r="821" spans="1:33" ht="37.35" customHeight="1">
      <c r="C821" s="1347">
        <v>2</v>
      </c>
      <c r="D821" s="2336" t="s">
        <v>2053</v>
      </c>
      <c r="E821" s="2336" t="s">
        <v>2053</v>
      </c>
      <c r="F821" s="2336" t="s">
        <v>2053</v>
      </c>
      <c r="G821" s="2336" t="s">
        <v>2053</v>
      </c>
      <c r="H821" s="2336" t="s">
        <v>2053</v>
      </c>
      <c r="I821" s="2336" t="s">
        <v>2053</v>
      </c>
      <c r="J821" s="2336" t="s">
        <v>2053</v>
      </c>
      <c r="K821" s="2336" t="s">
        <v>2053</v>
      </c>
      <c r="L821" s="2336" t="s">
        <v>2053</v>
      </c>
      <c r="M821" s="2336" t="s">
        <v>2053</v>
      </c>
      <c r="N821" s="2336" t="s">
        <v>2053</v>
      </c>
      <c r="O821" s="2336" t="s">
        <v>2053</v>
      </c>
      <c r="P821" s="2336" t="s">
        <v>2053</v>
      </c>
      <c r="Q821" s="2336" t="s">
        <v>2053</v>
      </c>
      <c r="R821" s="2481"/>
      <c r="S821" s="2482"/>
      <c r="T821" s="2482"/>
      <c r="U821" s="2482"/>
      <c r="V821" s="2483"/>
      <c r="W821" s="2335" t="s">
        <v>525</v>
      </c>
      <c r="X821" s="2335"/>
      <c r="Y821" s="2335"/>
      <c r="Z821" s="2335" t="s">
        <v>525</v>
      </c>
      <c r="AA821" s="2335"/>
      <c r="AB821" s="2335"/>
      <c r="AC821" s="2335"/>
    </row>
    <row r="822" spans="1:33" ht="37.35" customHeight="1">
      <c r="C822" s="1343">
        <v>3</v>
      </c>
      <c r="D822" s="2336" t="s">
        <v>2054</v>
      </c>
      <c r="E822" s="2336" t="s">
        <v>2054</v>
      </c>
      <c r="F822" s="2336" t="s">
        <v>2054</v>
      </c>
      <c r="G822" s="2336" t="s">
        <v>2054</v>
      </c>
      <c r="H822" s="2336" t="s">
        <v>2054</v>
      </c>
      <c r="I822" s="2336" t="s">
        <v>2054</v>
      </c>
      <c r="J822" s="2336" t="s">
        <v>2054</v>
      </c>
      <c r="K822" s="2336" t="s">
        <v>2054</v>
      </c>
      <c r="L822" s="2336" t="s">
        <v>2054</v>
      </c>
      <c r="M822" s="2336" t="s">
        <v>2054</v>
      </c>
      <c r="N822" s="2336" t="s">
        <v>2054</v>
      </c>
      <c r="O822" s="2336" t="s">
        <v>2054</v>
      </c>
      <c r="P822" s="2336" t="s">
        <v>2054</v>
      </c>
      <c r="Q822" s="2336" t="s">
        <v>2054</v>
      </c>
      <c r="R822" s="2481"/>
      <c r="S822" s="2482"/>
      <c r="T822" s="2482"/>
      <c r="U822" s="2482"/>
      <c r="V822" s="2483"/>
      <c r="W822" s="2335" t="s">
        <v>525</v>
      </c>
      <c r="X822" s="2335"/>
      <c r="Y822" s="2335"/>
      <c r="Z822" s="2335" t="s">
        <v>525</v>
      </c>
      <c r="AA822" s="2335"/>
      <c r="AB822" s="2335"/>
      <c r="AC822" s="2335"/>
    </row>
    <row r="823" spans="1:33" ht="37.35" customHeight="1">
      <c r="A823" s="33" t="s">
        <v>536</v>
      </c>
      <c r="C823" s="1343">
        <v>4</v>
      </c>
      <c r="D823" s="2336" t="s">
        <v>2055</v>
      </c>
      <c r="E823" s="2336" t="s">
        <v>2055</v>
      </c>
      <c r="F823" s="2336" t="s">
        <v>2055</v>
      </c>
      <c r="G823" s="2336" t="s">
        <v>2055</v>
      </c>
      <c r="H823" s="2336" t="s">
        <v>2055</v>
      </c>
      <c r="I823" s="2336" t="s">
        <v>2055</v>
      </c>
      <c r="J823" s="2336" t="s">
        <v>2055</v>
      </c>
      <c r="K823" s="2336" t="s">
        <v>2055</v>
      </c>
      <c r="L823" s="2336" t="s">
        <v>2055</v>
      </c>
      <c r="M823" s="2336" t="s">
        <v>2055</v>
      </c>
      <c r="N823" s="2336" t="s">
        <v>2055</v>
      </c>
      <c r="O823" s="2336" t="s">
        <v>2055</v>
      </c>
      <c r="P823" s="2336" t="s">
        <v>2055</v>
      </c>
      <c r="Q823" s="2336" t="s">
        <v>2055</v>
      </c>
      <c r="R823" s="2481"/>
      <c r="S823" s="2482"/>
      <c r="T823" s="2482"/>
      <c r="U823" s="2482"/>
      <c r="V823" s="2483"/>
      <c r="W823" s="2335" t="s">
        <v>525</v>
      </c>
      <c r="X823" s="2335"/>
      <c r="Y823" s="2335"/>
      <c r="Z823" s="2335" t="s">
        <v>525</v>
      </c>
      <c r="AA823" s="2335"/>
      <c r="AB823" s="2335"/>
      <c r="AC823" s="2335"/>
    </row>
    <row r="824" spans="1:33" ht="16.5" customHeight="1">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c r="AA824" s="29"/>
      <c r="AB824" s="29"/>
      <c r="AC824" s="29"/>
    </row>
    <row r="825" spans="1:33" ht="16.5" customHeight="1">
      <c r="A825" s="33" t="s">
        <v>2056</v>
      </c>
      <c r="C825" s="2462" t="s">
        <v>160</v>
      </c>
      <c r="D825" s="2462" t="s">
        <v>1758</v>
      </c>
      <c r="E825" s="2463"/>
      <c r="F825" s="2463"/>
      <c r="G825" s="2463"/>
      <c r="H825" s="2463"/>
      <c r="I825" s="2463"/>
      <c r="J825" s="2463"/>
      <c r="K825" s="2463"/>
      <c r="L825" s="2463"/>
      <c r="M825" s="2463"/>
      <c r="N825" s="2463"/>
      <c r="O825" s="2463"/>
      <c r="P825" s="2463"/>
      <c r="Q825" s="2464"/>
      <c r="R825" s="2462" t="s">
        <v>1760</v>
      </c>
      <c r="S825" s="2463"/>
      <c r="T825" s="2463"/>
      <c r="U825" s="2463"/>
      <c r="V825" s="2464"/>
      <c r="W825" s="2331" t="s">
        <v>1619</v>
      </c>
      <c r="X825" s="2331"/>
      <c r="Y825" s="2331"/>
      <c r="Z825" s="2331"/>
      <c r="AA825" s="2331"/>
      <c r="AB825" s="2331"/>
      <c r="AC825" s="2331"/>
      <c r="AE825" s="18" t="s">
        <v>2057</v>
      </c>
      <c r="AF825" s="18" t="s">
        <v>1777</v>
      </c>
      <c r="AG825" s="18" t="s">
        <v>2056</v>
      </c>
    </row>
    <row r="826" spans="1:33" ht="16.5" customHeight="1">
      <c r="A826" s="33"/>
      <c r="C826" s="2465"/>
      <c r="D826" s="2465"/>
      <c r="E826" s="2466"/>
      <c r="F826" s="2466"/>
      <c r="G826" s="2466"/>
      <c r="H826" s="2466"/>
      <c r="I826" s="2466"/>
      <c r="J826" s="2466"/>
      <c r="K826" s="2466"/>
      <c r="L826" s="2466"/>
      <c r="M826" s="2466"/>
      <c r="N826" s="2466"/>
      <c r="O826" s="2466"/>
      <c r="P826" s="2466"/>
      <c r="Q826" s="2467"/>
      <c r="R826" s="2328" t="s">
        <v>1764</v>
      </c>
      <c r="S826" s="2329"/>
      <c r="T826" s="2329"/>
      <c r="U826" s="2329"/>
      <c r="V826" s="2330"/>
      <c r="W826" s="2305" t="s">
        <v>537</v>
      </c>
      <c r="X826" s="2305"/>
      <c r="Y826" s="2305"/>
      <c r="Z826" s="2305" t="s">
        <v>1372</v>
      </c>
      <c r="AA826" s="2305"/>
      <c r="AB826" s="2305"/>
      <c r="AC826" s="2305"/>
    </row>
    <row r="827" spans="1:33" ht="37.35" customHeight="1">
      <c r="A827" s="33"/>
      <c r="C827" s="1343">
        <v>1</v>
      </c>
      <c r="D827" s="2478" t="s">
        <v>2042</v>
      </c>
      <c r="E827" s="2479"/>
      <c r="F827" s="2479"/>
      <c r="G827" s="2479"/>
      <c r="H827" s="2479"/>
      <c r="I827" s="2479"/>
      <c r="J827" s="2479"/>
      <c r="K827" s="2479"/>
      <c r="L827" s="2479"/>
      <c r="M827" s="2479"/>
      <c r="N827" s="2479"/>
      <c r="O827" s="2479"/>
      <c r="P827" s="2479"/>
      <c r="Q827" s="2480"/>
      <c r="R827" s="2481"/>
      <c r="S827" s="2482"/>
      <c r="T827" s="2482"/>
      <c r="U827" s="2482"/>
      <c r="V827" s="2483"/>
      <c r="W827" s="2335" t="s">
        <v>525</v>
      </c>
      <c r="X827" s="2335"/>
      <c r="Y827" s="2335"/>
      <c r="Z827" s="2335" t="s">
        <v>525</v>
      </c>
      <c r="AA827" s="2335"/>
      <c r="AB827" s="2335"/>
      <c r="AC827" s="2335"/>
    </row>
    <row r="828" spans="1:33" ht="37.35" customHeight="1">
      <c r="A828" s="33"/>
      <c r="C828" s="1343">
        <v>2</v>
      </c>
      <c r="D828" s="2478" t="s">
        <v>2043</v>
      </c>
      <c r="E828" s="2479" t="s">
        <v>2043</v>
      </c>
      <c r="F828" s="2479" t="s">
        <v>2043</v>
      </c>
      <c r="G828" s="2479" t="s">
        <v>2043</v>
      </c>
      <c r="H828" s="2479" t="s">
        <v>2043</v>
      </c>
      <c r="I828" s="2479" t="s">
        <v>2043</v>
      </c>
      <c r="J828" s="2479" t="s">
        <v>2043</v>
      </c>
      <c r="K828" s="2479" t="s">
        <v>2043</v>
      </c>
      <c r="L828" s="2479" t="s">
        <v>2043</v>
      </c>
      <c r="M828" s="2479" t="s">
        <v>2043</v>
      </c>
      <c r="N828" s="2479" t="s">
        <v>2043</v>
      </c>
      <c r="O828" s="2479" t="s">
        <v>2043</v>
      </c>
      <c r="P828" s="2479" t="s">
        <v>2043</v>
      </c>
      <c r="Q828" s="2480" t="s">
        <v>2043</v>
      </c>
      <c r="R828" s="2481"/>
      <c r="S828" s="2482"/>
      <c r="T828" s="2482"/>
      <c r="U828" s="2482"/>
      <c r="V828" s="2483"/>
      <c r="W828" s="2335" t="s">
        <v>525</v>
      </c>
      <c r="X828" s="2335"/>
      <c r="Y828" s="2335"/>
      <c r="Z828" s="2335" t="s">
        <v>525</v>
      </c>
      <c r="AA828" s="2335"/>
      <c r="AB828" s="2335"/>
      <c r="AC828" s="2335"/>
    </row>
    <row r="829" spans="1:33" ht="37.35" customHeight="1">
      <c r="C829" s="1343">
        <v>3</v>
      </c>
      <c r="D829" s="2478" t="s">
        <v>2044</v>
      </c>
      <c r="E829" s="2479" t="s">
        <v>2044</v>
      </c>
      <c r="F829" s="2479" t="s">
        <v>2044</v>
      </c>
      <c r="G829" s="2479" t="s">
        <v>2044</v>
      </c>
      <c r="H829" s="2479" t="s">
        <v>2044</v>
      </c>
      <c r="I829" s="2479" t="s">
        <v>2044</v>
      </c>
      <c r="J829" s="2479" t="s">
        <v>2044</v>
      </c>
      <c r="K829" s="2479" t="s">
        <v>2044</v>
      </c>
      <c r="L829" s="2479" t="s">
        <v>2044</v>
      </c>
      <c r="M829" s="2479" t="s">
        <v>2044</v>
      </c>
      <c r="N829" s="2479" t="s">
        <v>2044</v>
      </c>
      <c r="O829" s="2479" t="s">
        <v>2044</v>
      </c>
      <c r="P829" s="2479" t="s">
        <v>2044</v>
      </c>
      <c r="Q829" s="2480" t="s">
        <v>2044</v>
      </c>
      <c r="R829" s="2481"/>
      <c r="S829" s="2482"/>
      <c r="T829" s="2482"/>
      <c r="U829" s="2482"/>
      <c r="V829" s="2483"/>
      <c r="W829" s="2335" t="s">
        <v>525</v>
      </c>
      <c r="X829" s="2335"/>
      <c r="Y829" s="2335"/>
      <c r="Z829" s="2335" t="s">
        <v>525</v>
      </c>
      <c r="AA829" s="2335"/>
      <c r="AB829" s="2335"/>
      <c r="AC829" s="2335"/>
    </row>
    <row r="830" spans="1:33" ht="37.35" customHeight="1">
      <c r="C830" s="1343">
        <v>4</v>
      </c>
      <c r="D830" s="2478" t="s">
        <v>2045</v>
      </c>
      <c r="E830" s="2479" t="s">
        <v>2045</v>
      </c>
      <c r="F830" s="2479" t="s">
        <v>2045</v>
      </c>
      <c r="G830" s="2479" t="s">
        <v>2045</v>
      </c>
      <c r="H830" s="2479" t="s">
        <v>2045</v>
      </c>
      <c r="I830" s="2479" t="s">
        <v>2045</v>
      </c>
      <c r="J830" s="2479" t="s">
        <v>2045</v>
      </c>
      <c r="K830" s="2479" t="s">
        <v>2045</v>
      </c>
      <c r="L830" s="2479" t="s">
        <v>2045</v>
      </c>
      <c r="M830" s="2479" t="s">
        <v>2045</v>
      </c>
      <c r="N830" s="2479" t="s">
        <v>2045</v>
      </c>
      <c r="O830" s="2479" t="s">
        <v>2045</v>
      </c>
      <c r="P830" s="2479" t="s">
        <v>2045</v>
      </c>
      <c r="Q830" s="2480" t="s">
        <v>2045</v>
      </c>
      <c r="R830" s="2481"/>
      <c r="S830" s="2482"/>
      <c r="T830" s="2482"/>
      <c r="U830" s="2482"/>
      <c r="V830" s="2483"/>
      <c r="W830" s="2335" t="s">
        <v>525</v>
      </c>
      <c r="X830" s="2335"/>
      <c r="Y830" s="2335"/>
      <c r="Z830" s="2335" t="s">
        <v>525</v>
      </c>
      <c r="AA830" s="2335"/>
      <c r="AB830" s="2335"/>
      <c r="AC830" s="2335"/>
    </row>
    <row r="831" spans="1:33" ht="37.35" customHeight="1">
      <c r="C831" s="1343">
        <v>5</v>
      </c>
      <c r="D831" s="2478" t="s">
        <v>2046</v>
      </c>
      <c r="E831" s="2479" t="s">
        <v>2046</v>
      </c>
      <c r="F831" s="2479" t="s">
        <v>2046</v>
      </c>
      <c r="G831" s="2479" t="s">
        <v>2046</v>
      </c>
      <c r="H831" s="2479" t="s">
        <v>2046</v>
      </c>
      <c r="I831" s="2479" t="s">
        <v>2046</v>
      </c>
      <c r="J831" s="2479" t="s">
        <v>2046</v>
      </c>
      <c r="K831" s="2479" t="s">
        <v>2046</v>
      </c>
      <c r="L831" s="2479" t="s">
        <v>2046</v>
      </c>
      <c r="M831" s="2479" t="s">
        <v>2046</v>
      </c>
      <c r="N831" s="2479" t="s">
        <v>2046</v>
      </c>
      <c r="O831" s="2479" t="s">
        <v>2046</v>
      </c>
      <c r="P831" s="2479" t="s">
        <v>2046</v>
      </c>
      <c r="Q831" s="2480" t="s">
        <v>2046</v>
      </c>
      <c r="R831" s="2481"/>
      <c r="S831" s="2482"/>
      <c r="T831" s="2482"/>
      <c r="U831" s="2482"/>
      <c r="V831" s="2483"/>
      <c r="W831" s="2335" t="s">
        <v>525</v>
      </c>
      <c r="X831" s="2335"/>
      <c r="Y831" s="2335"/>
      <c r="Z831" s="2335" t="s">
        <v>525</v>
      </c>
      <c r="AA831" s="2335"/>
      <c r="AB831" s="2335"/>
      <c r="AC831" s="2335"/>
    </row>
    <row r="832" spans="1:33" ht="37.35" customHeight="1">
      <c r="C832" s="1343">
        <v>6</v>
      </c>
      <c r="D832" s="2478" t="s">
        <v>2047</v>
      </c>
      <c r="E832" s="2479" t="s">
        <v>2047</v>
      </c>
      <c r="F832" s="2479" t="s">
        <v>2047</v>
      </c>
      <c r="G832" s="2479" t="s">
        <v>2047</v>
      </c>
      <c r="H832" s="2479" t="s">
        <v>2047</v>
      </c>
      <c r="I832" s="2479" t="s">
        <v>2047</v>
      </c>
      <c r="J832" s="2479" t="s">
        <v>2047</v>
      </c>
      <c r="K832" s="2479" t="s">
        <v>2047</v>
      </c>
      <c r="L832" s="2479" t="s">
        <v>2047</v>
      </c>
      <c r="M832" s="2479" t="s">
        <v>2047</v>
      </c>
      <c r="N832" s="2479" t="s">
        <v>2047</v>
      </c>
      <c r="O832" s="2479" t="s">
        <v>2047</v>
      </c>
      <c r="P832" s="2479" t="s">
        <v>2047</v>
      </c>
      <c r="Q832" s="2480" t="s">
        <v>2047</v>
      </c>
      <c r="R832" s="2481"/>
      <c r="S832" s="2482"/>
      <c r="T832" s="2482"/>
      <c r="U832" s="2482"/>
      <c r="V832" s="2483"/>
      <c r="W832" s="2335" t="s">
        <v>525</v>
      </c>
      <c r="X832" s="2335"/>
      <c r="Y832" s="2335"/>
      <c r="Z832" s="2335" t="s">
        <v>525</v>
      </c>
      <c r="AA832" s="2335"/>
      <c r="AB832" s="2335"/>
      <c r="AC832" s="2335"/>
    </row>
    <row r="833" spans="1:33" ht="37.35" customHeight="1">
      <c r="C833" s="1343">
        <v>7</v>
      </c>
      <c r="D833" s="2478" t="s">
        <v>2048</v>
      </c>
      <c r="E833" s="2479" t="s">
        <v>2048</v>
      </c>
      <c r="F833" s="2479" t="s">
        <v>2048</v>
      </c>
      <c r="G833" s="2479" t="s">
        <v>2048</v>
      </c>
      <c r="H833" s="2479" t="s">
        <v>2048</v>
      </c>
      <c r="I833" s="2479" t="s">
        <v>2048</v>
      </c>
      <c r="J833" s="2479" t="s">
        <v>2048</v>
      </c>
      <c r="K833" s="2479" t="s">
        <v>2048</v>
      </c>
      <c r="L833" s="2479" t="s">
        <v>2048</v>
      </c>
      <c r="M833" s="2479" t="s">
        <v>2048</v>
      </c>
      <c r="N833" s="2479" t="s">
        <v>2048</v>
      </c>
      <c r="O833" s="2479" t="s">
        <v>2048</v>
      </c>
      <c r="P833" s="2479" t="s">
        <v>2048</v>
      </c>
      <c r="Q833" s="2480" t="s">
        <v>2048</v>
      </c>
      <c r="R833" s="2481"/>
      <c r="S833" s="2482"/>
      <c r="T833" s="2482"/>
      <c r="U833" s="2482"/>
      <c r="V833" s="2483"/>
      <c r="W833" s="2335" t="s">
        <v>525</v>
      </c>
      <c r="X833" s="2335"/>
      <c r="Y833" s="2335"/>
      <c r="Z833" s="2335" t="s">
        <v>525</v>
      </c>
      <c r="AA833" s="2335"/>
      <c r="AB833" s="2335"/>
      <c r="AC833" s="2335"/>
    </row>
    <row r="834" spans="1:33" ht="37.35" customHeight="1">
      <c r="C834" s="1343">
        <v>8</v>
      </c>
      <c r="D834" s="2478" t="s">
        <v>2049</v>
      </c>
      <c r="E834" s="2479" t="s">
        <v>2049</v>
      </c>
      <c r="F834" s="2479" t="s">
        <v>2049</v>
      </c>
      <c r="G834" s="2479" t="s">
        <v>2049</v>
      </c>
      <c r="H834" s="2479" t="s">
        <v>2049</v>
      </c>
      <c r="I834" s="2479" t="s">
        <v>2049</v>
      </c>
      <c r="J834" s="2479" t="s">
        <v>2049</v>
      </c>
      <c r="K834" s="2479" t="s">
        <v>2049</v>
      </c>
      <c r="L834" s="2479" t="s">
        <v>2049</v>
      </c>
      <c r="M834" s="2479" t="s">
        <v>2049</v>
      </c>
      <c r="N834" s="2479" t="s">
        <v>2049</v>
      </c>
      <c r="O834" s="2479" t="s">
        <v>2049</v>
      </c>
      <c r="P834" s="2479" t="s">
        <v>2049</v>
      </c>
      <c r="Q834" s="2480" t="s">
        <v>2049</v>
      </c>
      <c r="R834" s="2481"/>
      <c r="S834" s="2482"/>
      <c r="T834" s="2482"/>
      <c r="U834" s="2482"/>
      <c r="V834" s="2483"/>
      <c r="W834" s="2335" t="s">
        <v>525</v>
      </c>
      <c r="X834" s="2335"/>
      <c r="Y834" s="2335"/>
      <c r="Z834" s="2335" t="s">
        <v>525</v>
      </c>
      <c r="AA834" s="2335"/>
      <c r="AB834" s="2335"/>
      <c r="AC834" s="2335"/>
    </row>
    <row r="835" spans="1:33" ht="37.35" customHeight="1">
      <c r="C835" s="1343">
        <v>9</v>
      </c>
      <c r="D835" s="2478" t="s">
        <v>2050</v>
      </c>
      <c r="E835" s="2479" t="s">
        <v>2050</v>
      </c>
      <c r="F835" s="2479" t="s">
        <v>2050</v>
      </c>
      <c r="G835" s="2479" t="s">
        <v>2050</v>
      </c>
      <c r="H835" s="2479" t="s">
        <v>2050</v>
      </c>
      <c r="I835" s="2479" t="s">
        <v>2050</v>
      </c>
      <c r="J835" s="2479" t="s">
        <v>2050</v>
      </c>
      <c r="K835" s="2479" t="s">
        <v>2050</v>
      </c>
      <c r="L835" s="2479" t="s">
        <v>2050</v>
      </c>
      <c r="M835" s="2479" t="s">
        <v>2050</v>
      </c>
      <c r="N835" s="2479" t="s">
        <v>2050</v>
      </c>
      <c r="O835" s="2479" t="s">
        <v>2050</v>
      </c>
      <c r="P835" s="2479" t="s">
        <v>2050</v>
      </c>
      <c r="Q835" s="2480" t="s">
        <v>2050</v>
      </c>
      <c r="R835" s="2481"/>
      <c r="S835" s="2482"/>
      <c r="T835" s="2482"/>
      <c r="U835" s="2482"/>
      <c r="V835" s="2483"/>
      <c r="W835" s="2335" t="s">
        <v>525</v>
      </c>
      <c r="X835" s="2335"/>
      <c r="Y835" s="2335"/>
      <c r="Z835" s="2335" t="s">
        <v>525</v>
      </c>
      <c r="AA835" s="2335"/>
      <c r="AB835" s="2335"/>
      <c r="AC835" s="2335"/>
    </row>
    <row r="836" spans="1:33" ht="37.35" customHeight="1">
      <c r="C836" s="1343">
        <v>10</v>
      </c>
      <c r="D836" s="2478" t="s">
        <v>2058</v>
      </c>
      <c r="E836" s="2479" t="s">
        <v>2058</v>
      </c>
      <c r="F836" s="2479" t="s">
        <v>2058</v>
      </c>
      <c r="G836" s="2479" t="s">
        <v>2058</v>
      </c>
      <c r="H836" s="2479" t="s">
        <v>2058</v>
      </c>
      <c r="I836" s="2479" t="s">
        <v>2058</v>
      </c>
      <c r="J836" s="2479" t="s">
        <v>2058</v>
      </c>
      <c r="K836" s="2479" t="s">
        <v>2058</v>
      </c>
      <c r="L836" s="2479" t="s">
        <v>2058</v>
      </c>
      <c r="M836" s="2479" t="s">
        <v>2058</v>
      </c>
      <c r="N836" s="2479" t="s">
        <v>2058</v>
      </c>
      <c r="O836" s="2479" t="s">
        <v>2058</v>
      </c>
      <c r="P836" s="2479" t="s">
        <v>2058</v>
      </c>
      <c r="Q836" s="2480" t="s">
        <v>2058</v>
      </c>
      <c r="R836" s="2481"/>
      <c r="S836" s="2482"/>
      <c r="T836" s="2482"/>
      <c r="U836" s="2482"/>
      <c r="V836" s="2483"/>
      <c r="W836" s="2335" t="s">
        <v>525</v>
      </c>
      <c r="X836" s="2335"/>
      <c r="Y836" s="2335"/>
      <c r="Z836" s="2335" t="s">
        <v>525</v>
      </c>
      <c r="AA836" s="2335"/>
      <c r="AB836" s="2335"/>
      <c r="AC836" s="2335"/>
    </row>
    <row r="837" spans="1:33" ht="37.35" customHeight="1">
      <c r="A837" s="33" t="s">
        <v>536</v>
      </c>
      <c r="C837" s="1343">
        <v>11</v>
      </c>
      <c r="D837" s="2336" t="s">
        <v>2059</v>
      </c>
      <c r="E837" s="2336" t="s">
        <v>2059</v>
      </c>
      <c r="F837" s="2336" t="s">
        <v>2059</v>
      </c>
      <c r="G837" s="2336" t="s">
        <v>2059</v>
      </c>
      <c r="H837" s="2336" t="s">
        <v>2059</v>
      </c>
      <c r="I837" s="2336" t="s">
        <v>2059</v>
      </c>
      <c r="J837" s="2336" t="s">
        <v>2059</v>
      </c>
      <c r="K837" s="2336" t="s">
        <v>2059</v>
      </c>
      <c r="L837" s="2336" t="s">
        <v>2059</v>
      </c>
      <c r="M837" s="2336" t="s">
        <v>2059</v>
      </c>
      <c r="N837" s="2336" t="s">
        <v>2059</v>
      </c>
      <c r="O837" s="2336" t="s">
        <v>2059</v>
      </c>
      <c r="P837" s="2336" t="s">
        <v>2059</v>
      </c>
      <c r="Q837" s="2336" t="s">
        <v>2059</v>
      </c>
      <c r="R837" s="2481"/>
      <c r="S837" s="2482"/>
      <c r="T837" s="2482"/>
      <c r="U837" s="2482"/>
      <c r="V837" s="2483"/>
      <c r="W837" s="2335" t="s">
        <v>525</v>
      </c>
      <c r="X837" s="2335"/>
      <c r="Y837" s="2335"/>
      <c r="Z837" s="2335" t="s">
        <v>525</v>
      </c>
      <c r="AA837" s="2335"/>
      <c r="AB837" s="2335"/>
      <c r="AC837" s="2335"/>
    </row>
    <row r="838" spans="1:33" ht="16.5" customHeight="1">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c r="AA838" s="29"/>
      <c r="AB838" s="29"/>
      <c r="AC838" s="29"/>
    </row>
    <row r="839" spans="1:33" ht="16.5" customHeight="1">
      <c r="A839" s="33" t="s">
        <v>2060</v>
      </c>
      <c r="C839" s="2462" t="s">
        <v>160</v>
      </c>
      <c r="D839" s="2462" t="s">
        <v>1758</v>
      </c>
      <c r="E839" s="2463"/>
      <c r="F839" s="2463"/>
      <c r="G839" s="2463"/>
      <c r="H839" s="2463"/>
      <c r="I839" s="2463"/>
      <c r="J839" s="2463"/>
      <c r="K839" s="2463"/>
      <c r="L839" s="2463"/>
      <c r="M839" s="2463"/>
      <c r="N839" s="2463"/>
      <c r="O839" s="2463"/>
      <c r="P839" s="2463"/>
      <c r="Q839" s="2464"/>
      <c r="R839" s="2462" t="s">
        <v>1760</v>
      </c>
      <c r="S839" s="2463"/>
      <c r="T839" s="2463"/>
      <c r="U839" s="2463"/>
      <c r="V839" s="2464"/>
      <c r="W839" s="2331" t="s">
        <v>1619</v>
      </c>
      <c r="X839" s="2331"/>
      <c r="Y839" s="2331"/>
      <c r="Z839" s="2331"/>
      <c r="AA839" s="2331"/>
      <c r="AB839" s="2331"/>
      <c r="AC839" s="2331"/>
      <c r="AE839" s="18" t="s">
        <v>2061</v>
      </c>
      <c r="AF839" s="18" t="s">
        <v>1777</v>
      </c>
      <c r="AG839" s="18" t="s">
        <v>2060</v>
      </c>
    </row>
    <row r="840" spans="1:33" ht="16.5" customHeight="1">
      <c r="A840" s="33"/>
      <c r="C840" s="2465"/>
      <c r="D840" s="2465"/>
      <c r="E840" s="2466"/>
      <c r="F840" s="2466"/>
      <c r="G840" s="2466"/>
      <c r="H840" s="2466"/>
      <c r="I840" s="2466"/>
      <c r="J840" s="2466"/>
      <c r="K840" s="2466"/>
      <c r="L840" s="2466"/>
      <c r="M840" s="2466"/>
      <c r="N840" s="2466"/>
      <c r="O840" s="2466"/>
      <c r="P840" s="2466"/>
      <c r="Q840" s="2467"/>
      <c r="R840" s="2328" t="s">
        <v>1764</v>
      </c>
      <c r="S840" s="2329"/>
      <c r="T840" s="2329"/>
      <c r="U840" s="2329"/>
      <c r="V840" s="2330"/>
      <c r="W840" s="2305" t="s">
        <v>537</v>
      </c>
      <c r="X840" s="2305"/>
      <c r="Y840" s="2305"/>
      <c r="Z840" s="2305" t="s">
        <v>1372</v>
      </c>
      <c r="AA840" s="2305"/>
      <c r="AB840" s="2305"/>
      <c r="AC840" s="2305"/>
    </row>
    <row r="841" spans="1:33" ht="37.35" customHeight="1">
      <c r="A841" s="33"/>
      <c r="C841" s="1343">
        <v>1</v>
      </c>
      <c r="D841" s="2484" t="s">
        <v>2062</v>
      </c>
      <c r="E841" s="2485"/>
      <c r="F841" s="2485"/>
      <c r="G841" s="2485"/>
      <c r="H841" s="2485"/>
      <c r="I841" s="2485"/>
      <c r="J841" s="2485"/>
      <c r="K841" s="2485"/>
      <c r="L841" s="2485"/>
      <c r="M841" s="2485"/>
      <c r="N841" s="2485"/>
      <c r="O841" s="2485"/>
      <c r="P841" s="2485"/>
      <c r="Q841" s="2486"/>
      <c r="R841" s="2481"/>
      <c r="S841" s="2482"/>
      <c r="T841" s="2482"/>
      <c r="U841" s="2482"/>
      <c r="V841" s="2483"/>
      <c r="W841" s="2335" t="s">
        <v>525</v>
      </c>
      <c r="X841" s="2335"/>
      <c r="Y841" s="2335"/>
      <c r="Z841" s="2335" t="s">
        <v>525</v>
      </c>
      <c r="AA841" s="2335"/>
      <c r="AB841" s="2335"/>
      <c r="AC841" s="2335"/>
    </row>
    <row r="842" spans="1:33" ht="37.35" customHeight="1">
      <c r="A842" s="33"/>
      <c r="C842" s="1343">
        <v>2</v>
      </c>
      <c r="D842" s="2484" t="s">
        <v>2063</v>
      </c>
      <c r="E842" s="2485" t="s">
        <v>2063</v>
      </c>
      <c r="F842" s="2485" t="s">
        <v>2063</v>
      </c>
      <c r="G842" s="2485" t="s">
        <v>2063</v>
      </c>
      <c r="H842" s="2485" t="s">
        <v>2063</v>
      </c>
      <c r="I842" s="2485" t="s">
        <v>2063</v>
      </c>
      <c r="J842" s="2485" t="s">
        <v>2063</v>
      </c>
      <c r="K842" s="2485" t="s">
        <v>2063</v>
      </c>
      <c r="L842" s="2485" t="s">
        <v>2063</v>
      </c>
      <c r="M842" s="2485" t="s">
        <v>2063</v>
      </c>
      <c r="N842" s="2485" t="s">
        <v>2063</v>
      </c>
      <c r="O842" s="2485" t="s">
        <v>2063</v>
      </c>
      <c r="P842" s="2485" t="s">
        <v>2063</v>
      </c>
      <c r="Q842" s="2486" t="s">
        <v>2063</v>
      </c>
      <c r="R842" s="2481"/>
      <c r="S842" s="2482"/>
      <c r="T842" s="2482"/>
      <c r="U842" s="2482"/>
      <c r="V842" s="2483"/>
      <c r="W842" s="2335" t="s">
        <v>525</v>
      </c>
      <c r="X842" s="2335"/>
      <c r="Y842" s="2335"/>
      <c r="Z842" s="2335" t="s">
        <v>525</v>
      </c>
      <c r="AA842" s="2335"/>
      <c r="AB842" s="2335"/>
      <c r="AC842" s="2335"/>
    </row>
    <row r="843" spans="1:33" ht="37.35" customHeight="1">
      <c r="C843" s="1343">
        <v>3</v>
      </c>
      <c r="D843" s="2478" t="s">
        <v>2064</v>
      </c>
      <c r="E843" s="2485" t="s">
        <v>2065</v>
      </c>
      <c r="F843" s="2485" t="s">
        <v>2065</v>
      </c>
      <c r="G843" s="2485" t="s">
        <v>2065</v>
      </c>
      <c r="H843" s="2485" t="s">
        <v>2065</v>
      </c>
      <c r="I843" s="2485" t="s">
        <v>2065</v>
      </c>
      <c r="J843" s="2485" t="s">
        <v>2065</v>
      </c>
      <c r="K843" s="2485" t="s">
        <v>2065</v>
      </c>
      <c r="L843" s="2485" t="s">
        <v>2065</v>
      </c>
      <c r="M843" s="2485" t="s">
        <v>2065</v>
      </c>
      <c r="N843" s="2485" t="s">
        <v>2065</v>
      </c>
      <c r="O843" s="2485" t="s">
        <v>2065</v>
      </c>
      <c r="P843" s="2485" t="s">
        <v>2065</v>
      </c>
      <c r="Q843" s="2486" t="s">
        <v>2065</v>
      </c>
      <c r="R843" s="2481"/>
      <c r="S843" s="2482"/>
      <c r="T843" s="2482"/>
      <c r="U843" s="2482"/>
      <c r="V843" s="2483"/>
      <c r="W843" s="2335" t="s">
        <v>525</v>
      </c>
      <c r="X843" s="2335"/>
      <c r="Y843" s="2335"/>
      <c r="Z843" s="2335" t="s">
        <v>525</v>
      </c>
      <c r="AA843" s="2335"/>
      <c r="AB843" s="2335"/>
      <c r="AC843" s="2335"/>
    </row>
    <row r="844" spans="1:33" ht="37.35" customHeight="1">
      <c r="C844" s="1343">
        <v>4</v>
      </c>
      <c r="D844" s="2484" t="s">
        <v>2066</v>
      </c>
      <c r="E844" s="2485" t="s">
        <v>2066</v>
      </c>
      <c r="F844" s="2485" t="s">
        <v>2066</v>
      </c>
      <c r="G844" s="2485" t="s">
        <v>2066</v>
      </c>
      <c r="H844" s="2485" t="s">
        <v>2066</v>
      </c>
      <c r="I844" s="2485" t="s">
        <v>2066</v>
      </c>
      <c r="J844" s="2485" t="s">
        <v>2066</v>
      </c>
      <c r="K844" s="2485" t="s">
        <v>2066</v>
      </c>
      <c r="L844" s="2485" t="s">
        <v>2066</v>
      </c>
      <c r="M844" s="2485" t="s">
        <v>2066</v>
      </c>
      <c r="N844" s="2485" t="s">
        <v>2066</v>
      </c>
      <c r="O844" s="2485" t="s">
        <v>2066</v>
      </c>
      <c r="P844" s="2485" t="s">
        <v>2066</v>
      </c>
      <c r="Q844" s="2486" t="s">
        <v>2066</v>
      </c>
      <c r="R844" s="2481"/>
      <c r="S844" s="2482"/>
      <c r="T844" s="2482"/>
      <c r="U844" s="2482"/>
      <c r="V844" s="2483"/>
      <c r="W844" s="2335" t="s">
        <v>525</v>
      </c>
      <c r="X844" s="2335"/>
      <c r="Y844" s="2335"/>
      <c r="Z844" s="2335" t="s">
        <v>525</v>
      </c>
      <c r="AA844" s="2335"/>
      <c r="AB844" s="2335"/>
      <c r="AC844" s="2335"/>
    </row>
    <row r="845" spans="1:33" ht="37.35" customHeight="1">
      <c r="C845" s="1343">
        <v>5</v>
      </c>
      <c r="D845" s="2484" t="s">
        <v>2067</v>
      </c>
      <c r="E845" s="2485" t="s">
        <v>2067</v>
      </c>
      <c r="F845" s="2485" t="s">
        <v>2067</v>
      </c>
      <c r="G845" s="2485" t="s">
        <v>2067</v>
      </c>
      <c r="H845" s="2485" t="s">
        <v>2067</v>
      </c>
      <c r="I845" s="2485" t="s">
        <v>2067</v>
      </c>
      <c r="J845" s="2485" t="s">
        <v>2067</v>
      </c>
      <c r="K845" s="2485" t="s">
        <v>2067</v>
      </c>
      <c r="L845" s="2485" t="s">
        <v>2067</v>
      </c>
      <c r="M845" s="2485" t="s">
        <v>2067</v>
      </c>
      <c r="N845" s="2485" t="s">
        <v>2067</v>
      </c>
      <c r="O845" s="2485" t="s">
        <v>2067</v>
      </c>
      <c r="P845" s="2485" t="s">
        <v>2067</v>
      </c>
      <c r="Q845" s="2486" t="s">
        <v>2067</v>
      </c>
      <c r="R845" s="2481"/>
      <c r="S845" s="2482"/>
      <c r="T845" s="2482"/>
      <c r="U845" s="2482"/>
      <c r="V845" s="2483"/>
      <c r="W845" s="2335" t="s">
        <v>525</v>
      </c>
      <c r="X845" s="2335"/>
      <c r="Y845" s="2335"/>
      <c r="Z845" s="2335" t="s">
        <v>525</v>
      </c>
      <c r="AA845" s="2335"/>
      <c r="AB845" s="2335"/>
      <c r="AC845" s="2335"/>
    </row>
    <row r="846" spans="1:33" ht="37.35" customHeight="1">
      <c r="A846" s="33" t="s">
        <v>536</v>
      </c>
      <c r="C846" s="1343">
        <v>6</v>
      </c>
      <c r="D846" s="2487" t="s">
        <v>1939</v>
      </c>
      <c r="E846" s="2488" t="s">
        <v>1939</v>
      </c>
      <c r="F846" s="2488" t="s">
        <v>1939</v>
      </c>
      <c r="G846" s="2488" t="s">
        <v>1939</v>
      </c>
      <c r="H846" s="2488" t="s">
        <v>1939</v>
      </c>
      <c r="I846" s="2488" t="s">
        <v>1939</v>
      </c>
      <c r="J846" s="2488" t="s">
        <v>1939</v>
      </c>
      <c r="K846" s="2488" t="s">
        <v>1939</v>
      </c>
      <c r="L846" s="2488" t="s">
        <v>1939</v>
      </c>
      <c r="M846" s="2488" t="s">
        <v>1939</v>
      </c>
      <c r="N846" s="2488" t="s">
        <v>1939</v>
      </c>
      <c r="O846" s="2488" t="s">
        <v>1939</v>
      </c>
      <c r="P846" s="2488" t="s">
        <v>1939</v>
      </c>
      <c r="Q846" s="2489" t="s">
        <v>1939</v>
      </c>
      <c r="R846" s="2481"/>
      <c r="S846" s="2482"/>
      <c r="T846" s="2482"/>
      <c r="U846" s="2482"/>
      <c r="V846" s="2483"/>
      <c r="W846" s="2335" t="s">
        <v>525</v>
      </c>
      <c r="X846" s="2335"/>
      <c r="Y846" s="2335"/>
      <c r="Z846" s="2335" t="s">
        <v>525</v>
      </c>
      <c r="AA846" s="2335"/>
      <c r="AB846" s="2335"/>
      <c r="AC846" s="2335"/>
    </row>
    <row r="847" spans="1:33" ht="16.5" customHeight="1">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c r="AA847" s="29"/>
      <c r="AB847" s="29"/>
      <c r="AC847" s="29"/>
    </row>
    <row r="848" spans="1:33" ht="16.5" customHeight="1">
      <c r="A848" s="33" t="s">
        <v>2068</v>
      </c>
      <c r="C848" s="2462" t="s">
        <v>160</v>
      </c>
      <c r="D848" s="2462" t="s">
        <v>1758</v>
      </c>
      <c r="E848" s="2463"/>
      <c r="F848" s="2463"/>
      <c r="G848" s="2463"/>
      <c r="H848" s="2463"/>
      <c r="I848" s="2463"/>
      <c r="J848" s="2463"/>
      <c r="K848" s="2463"/>
      <c r="L848" s="2463"/>
      <c r="M848" s="2463"/>
      <c r="N848" s="2463"/>
      <c r="O848" s="2463"/>
      <c r="P848" s="2463"/>
      <c r="Q848" s="2464"/>
      <c r="R848" s="2462" t="s">
        <v>1760</v>
      </c>
      <c r="S848" s="2463"/>
      <c r="T848" s="2463"/>
      <c r="U848" s="2463"/>
      <c r="V848" s="2464"/>
      <c r="W848" s="2331" t="s">
        <v>1619</v>
      </c>
      <c r="X848" s="2331"/>
      <c r="Y848" s="2331"/>
      <c r="Z848" s="2331"/>
      <c r="AA848" s="2331"/>
      <c r="AB848" s="2331"/>
      <c r="AC848" s="2331"/>
      <c r="AE848" s="18" t="s">
        <v>2069</v>
      </c>
      <c r="AF848" s="18" t="s">
        <v>1777</v>
      </c>
      <c r="AG848" s="18" t="s">
        <v>2068</v>
      </c>
    </row>
    <row r="849" spans="1:33" ht="16.5" customHeight="1">
      <c r="A849" s="33"/>
      <c r="C849" s="2465"/>
      <c r="D849" s="2465"/>
      <c r="E849" s="2466"/>
      <c r="F849" s="2466"/>
      <c r="G849" s="2466"/>
      <c r="H849" s="2466"/>
      <c r="I849" s="2466"/>
      <c r="J849" s="2466"/>
      <c r="K849" s="2466"/>
      <c r="L849" s="2466"/>
      <c r="M849" s="2466"/>
      <c r="N849" s="2466"/>
      <c r="O849" s="2466"/>
      <c r="P849" s="2466"/>
      <c r="Q849" s="2467"/>
      <c r="R849" s="2328" t="s">
        <v>1764</v>
      </c>
      <c r="S849" s="2329"/>
      <c r="T849" s="2329"/>
      <c r="U849" s="2329"/>
      <c r="V849" s="2330"/>
      <c r="W849" s="2305" t="s">
        <v>537</v>
      </c>
      <c r="X849" s="2305"/>
      <c r="Y849" s="2305"/>
      <c r="Z849" s="2305" t="s">
        <v>1372</v>
      </c>
      <c r="AA849" s="2305"/>
      <c r="AB849" s="2305"/>
      <c r="AC849" s="2305"/>
    </row>
    <row r="850" spans="1:33" ht="36" customHeight="1">
      <c r="A850" s="33"/>
      <c r="C850" s="1343">
        <v>1</v>
      </c>
      <c r="D850" s="2484" t="s">
        <v>2070</v>
      </c>
      <c r="E850" s="2485"/>
      <c r="F850" s="2485"/>
      <c r="G850" s="2485"/>
      <c r="H850" s="2485"/>
      <c r="I850" s="2485"/>
      <c r="J850" s="2485"/>
      <c r="K850" s="2485"/>
      <c r="L850" s="2485"/>
      <c r="M850" s="2485"/>
      <c r="N850" s="2485"/>
      <c r="O850" s="2485"/>
      <c r="P850" s="2485"/>
      <c r="Q850" s="2486"/>
      <c r="R850" s="2481"/>
      <c r="S850" s="2482"/>
      <c r="T850" s="2482"/>
      <c r="U850" s="2482"/>
      <c r="V850" s="2483"/>
      <c r="W850" s="2335" t="s">
        <v>525</v>
      </c>
      <c r="X850" s="2335"/>
      <c r="Y850" s="2335"/>
      <c r="Z850" s="2335" t="s">
        <v>525</v>
      </c>
      <c r="AA850" s="2335"/>
      <c r="AB850" s="2335"/>
      <c r="AC850" s="2335"/>
    </row>
    <row r="851" spans="1:33" ht="36" customHeight="1">
      <c r="A851" s="33"/>
      <c r="C851" s="1343">
        <v>2</v>
      </c>
      <c r="D851" s="2484" t="s">
        <v>2071</v>
      </c>
      <c r="E851" s="2485" t="s">
        <v>2071</v>
      </c>
      <c r="F851" s="2485" t="s">
        <v>2071</v>
      </c>
      <c r="G851" s="2485" t="s">
        <v>2071</v>
      </c>
      <c r="H851" s="2485" t="s">
        <v>2071</v>
      </c>
      <c r="I851" s="2485" t="s">
        <v>2071</v>
      </c>
      <c r="J851" s="2485" t="s">
        <v>2071</v>
      </c>
      <c r="K851" s="2485" t="s">
        <v>2071</v>
      </c>
      <c r="L851" s="2485" t="s">
        <v>2071</v>
      </c>
      <c r="M851" s="2485" t="s">
        <v>2071</v>
      </c>
      <c r="N851" s="2485" t="s">
        <v>2071</v>
      </c>
      <c r="O851" s="2485" t="s">
        <v>2071</v>
      </c>
      <c r="P851" s="2485" t="s">
        <v>2071</v>
      </c>
      <c r="Q851" s="2486" t="s">
        <v>2071</v>
      </c>
      <c r="R851" s="2481"/>
      <c r="S851" s="2482"/>
      <c r="T851" s="2482"/>
      <c r="U851" s="2482"/>
      <c r="V851" s="2483"/>
      <c r="W851" s="2335" t="s">
        <v>525</v>
      </c>
      <c r="X851" s="2335"/>
      <c r="Y851" s="2335"/>
      <c r="Z851" s="2335" t="s">
        <v>525</v>
      </c>
      <c r="AA851" s="2335"/>
      <c r="AB851" s="2335"/>
      <c r="AC851" s="2335"/>
    </row>
    <row r="852" spans="1:33" ht="36" customHeight="1">
      <c r="C852" s="1343">
        <v>3</v>
      </c>
      <c r="D852" s="2478" t="s">
        <v>2072</v>
      </c>
      <c r="E852" s="2485" t="s">
        <v>2768</v>
      </c>
      <c r="F852" s="2485" t="s">
        <v>2768</v>
      </c>
      <c r="G852" s="2485" t="s">
        <v>2768</v>
      </c>
      <c r="H852" s="2485" t="s">
        <v>2768</v>
      </c>
      <c r="I852" s="2485" t="s">
        <v>2768</v>
      </c>
      <c r="J852" s="2485" t="s">
        <v>2768</v>
      </c>
      <c r="K852" s="2485" t="s">
        <v>2768</v>
      </c>
      <c r="L852" s="2485" t="s">
        <v>2768</v>
      </c>
      <c r="M852" s="2485" t="s">
        <v>2768</v>
      </c>
      <c r="N852" s="2485" t="s">
        <v>2768</v>
      </c>
      <c r="O852" s="2485" t="s">
        <v>2768</v>
      </c>
      <c r="P852" s="2485" t="s">
        <v>2768</v>
      </c>
      <c r="Q852" s="2486" t="s">
        <v>2768</v>
      </c>
      <c r="R852" s="2481"/>
      <c r="S852" s="2482"/>
      <c r="T852" s="2482"/>
      <c r="U852" s="2482"/>
      <c r="V852" s="2483"/>
      <c r="W852" s="2335" t="s">
        <v>525</v>
      </c>
      <c r="X852" s="2335"/>
      <c r="Y852" s="2335"/>
      <c r="Z852" s="2335" t="s">
        <v>525</v>
      </c>
      <c r="AA852" s="2335"/>
      <c r="AB852" s="2335"/>
      <c r="AC852" s="2335"/>
    </row>
    <row r="853" spans="1:33" ht="36" customHeight="1">
      <c r="C853" s="1343">
        <v>4</v>
      </c>
      <c r="D853" s="2484" t="s">
        <v>2073</v>
      </c>
      <c r="E853" s="2485" t="s">
        <v>2073</v>
      </c>
      <c r="F853" s="2485" t="s">
        <v>2073</v>
      </c>
      <c r="G853" s="2485" t="s">
        <v>2073</v>
      </c>
      <c r="H853" s="2485" t="s">
        <v>2073</v>
      </c>
      <c r="I853" s="2485" t="s">
        <v>2073</v>
      </c>
      <c r="J853" s="2485" t="s">
        <v>2073</v>
      </c>
      <c r="K853" s="2485" t="s">
        <v>2073</v>
      </c>
      <c r="L853" s="2485" t="s">
        <v>2073</v>
      </c>
      <c r="M853" s="2485" t="s">
        <v>2073</v>
      </c>
      <c r="N853" s="2485" t="s">
        <v>2073</v>
      </c>
      <c r="O853" s="2485" t="s">
        <v>2073</v>
      </c>
      <c r="P853" s="2485" t="s">
        <v>2073</v>
      </c>
      <c r="Q853" s="2486" t="s">
        <v>2073</v>
      </c>
      <c r="R853" s="2481"/>
      <c r="S853" s="2482"/>
      <c r="T853" s="2482"/>
      <c r="U853" s="2482"/>
      <c r="V853" s="2483"/>
      <c r="W853" s="2335" t="s">
        <v>525</v>
      </c>
      <c r="X853" s="2335"/>
      <c r="Y853" s="2335"/>
      <c r="Z853" s="2335" t="s">
        <v>525</v>
      </c>
      <c r="AA853" s="2335"/>
      <c r="AB853" s="2335"/>
      <c r="AC853" s="2335"/>
    </row>
    <row r="854" spans="1:33" ht="36" customHeight="1">
      <c r="C854" s="1343">
        <v>5</v>
      </c>
      <c r="D854" s="2484" t="s">
        <v>2074</v>
      </c>
      <c r="E854" s="2485" t="s">
        <v>2074</v>
      </c>
      <c r="F854" s="2485" t="s">
        <v>2074</v>
      </c>
      <c r="G854" s="2485" t="s">
        <v>2074</v>
      </c>
      <c r="H854" s="2485" t="s">
        <v>2074</v>
      </c>
      <c r="I854" s="2485" t="s">
        <v>2074</v>
      </c>
      <c r="J854" s="2485" t="s">
        <v>2074</v>
      </c>
      <c r="K854" s="2485" t="s">
        <v>2074</v>
      </c>
      <c r="L854" s="2485" t="s">
        <v>2074</v>
      </c>
      <c r="M854" s="2485" t="s">
        <v>2074</v>
      </c>
      <c r="N854" s="2485" t="s">
        <v>2074</v>
      </c>
      <c r="O854" s="2485" t="s">
        <v>2074</v>
      </c>
      <c r="P854" s="2485" t="s">
        <v>2074</v>
      </c>
      <c r="Q854" s="2486" t="s">
        <v>2074</v>
      </c>
      <c r="R854" s="2481"/>
      <c r="S854" s="2482"/>
      <c r="T854" s="2482"/>
      <c r="U854" s="2482"/>
      <c r="V854" s="2483"/>
      <c r="W854" s="2335" t="s">
        <v>525</v>
      </c>
      <c r="X854" s="2335"/>
      <c r="Y854" s="2335"/>
      <c r="Z854" s="2335" t="s">
        <v>525</v>
      </c>
      <c r="AA854" s="2335"/>
      <c r="AB854" s="2335"/>
      <c r="AC854" s="2335"/>
    </row>
    <row r="855" spans="1:33" ht="36" customHeight="1">
      <c r="C855" s="1343">
        <v>6</v>
      </c>
      <c r="D855" s="2484" t="s">
        <v>2075</v>
      </c>
      <c r="E855" s="2485" t="s">
        <v>2075</v>
      </c>
      <c r="F855" s="2485" t="s">
        <v>2075</v>
      </c>
      <c r="G855" s="2485" t="s">
        <v>2075</v>
      </c>
      <c r="H855" s="2485" t="s">
        <v>2075</v>
      </c>
      <c r="I855" s="2485" t="s">
        <v>2075</v>
      </c>
      <c r="J855" s="2485" t="s">
        <v>2075</v>
      </c>
      <c r="K855" s="2485" t="s">
        <v>2075</v>
      </c>
      <c r="L855" s="2485" t="s">
        <v>2075</v>
      </c>
      <c r="M855" s="2485" t="s">
        <v>2075</v>
      </c>
      <c r="N855" s="2485" t="s">
        <v>2075</v>
      </c>
      <c r="O855" s="2485" t="s">
        <v>2075</v>
      </c>
      <c r="P855" s="2485" t="s">
        <v>2075</v>
      </c>
      <c r="Q855" s="2486" t="s">
        <v>2075</v>
      </c>
      <c r="R855" s="2481"/>
      <c r="S855" s="2482"/>
      <c r="T855" s="2482"/>
      <c r="U855" s="2482"/>
      <c r="V855" s="2483"/>
      <c r="W855" s="2335" t="s">
        <v>525</v>
      </c>
      <c r="X855" s="2335"/>
      <c r="Y855" s="2335"/>
      <c r="Z855" s="2335" t="s">
        <v>525</v>
      </c>
      <c r="AA855" s="2335"/>
      <c r="AB855" s="2335"/>
      <c r="AC855" s="2335"/>
    </row>
    <row r="856" spans="1:33" ht="36" customHeight="1">
      <c r="C856" s="1343">
        <v>7</v>
      </c>
      <c r="D856" s="2484" t="s">
        <v>2076</v>
      </c>
      <c r="E856" s="2485" t="s">
        <v>2076</v>
      </c>
      <c r="F856" s="2485" t="s">
        <v>2076</v>
      </c>
      <c r="G856" s="2485" t="s">
        <v>2076</v>
      </c>
      <c r="H856" s="2485" t="s">
        <v>2076</v>
      </c>
      <c r="I856" s="2485" t="s">
        <v>2076</v>
      </c>
      <c r="J856" s="2485" t="s">
        <v>2076</v>
      </c>
      <c r="K856" s="2485" t="s">
        <v>2076</v>
      </c>
      <c r="L856" s="2485" t="s">
        <v>2076</v>
      </c>
      <c r="M856" s="2485" t="s">
        <v>2076</v>
      </c>
      <c r="N856" s="2485" t="s">
        <v>2076</v>
      </c>
      <c r="O856" s="2485" t="s">
        <v>2076</v>
      </c>
      <c r="P856" s="2485" t="s">
        <v>2076</v>
      </c>
      <c r="Q856" s="2486" t="s">
        <v>2076</v>
      </c>
      <c r="R856" s="2481"/>
      <c r="S856" s="2482"/>
      <c r="T856" s="2482"/>
      <c r="U856" s="2482"/>
      <c r="V856" s="2483"/>
      <c r="W856" s="2335" t="s">
        <v>525</v>
      </c>
      <c r="X856" s="2335"/>
      <c r="Y856" s="2335"/>
      <c r="Z856" s="2335" t="s">
        <v>525</v>
      </c>
      <c r="AA856" s="2335"/>
      <c r="AB856" s="2335"/>
      <c r="AC856" s="2335"/>
    </row>
    <row r="857" spans="1:33" ht="36" customHeight="1">
      <c r="C857" s="1343">
        <v>8</v>
      </c>
      <c r="D857" s="2484" t="s">
        <v>2077</v>
      </c>
      <c r="E857" s="2485" t="s">
        <v>2077</v>
      </c>
      <c r="F857" s="2485" t="s">
        <v>2077</v>
      </c>
      <c r="G857" s="2485" t="s">
        <v>2077</v>
      </c>
      <c r="H857" s="2485" t="s">
        <v>2077</v>
      </c>
      <c r="I857" s="2485" t="s">
        <v>2077</v>
      </c>
      <c r="J857" s="2485" t="s">
        <v>2077</v>
      </c>
      <c r="K857" s="2485" t="s">
        <v>2077</v>
      </c>
      <c r="L857" s="2485" t="s">
        <v>2077</v>
      </c>
      <c r="M857" s="2485" t="s">
        <v>2077</v>
      </c>
      <c r="N857" s="2485" t="s">
        <v>2077</v>
      </c>
      <c r="O857" s="2485" t="s">
        <v>2077</v>
      </c>
      <c r="P857" s="2485" t="s">
        <v>2077</v>
      </c>
      <c r="Q857" s="2486" t="s">
        <v>2077</v>
      </c>
      <c r="R857" s="2481"/>
      <c r="S857" s="2482"/>
      <c r="T857" s="2482"/>
      <c r="U857" s="2482"/>
      <c r="V857" s="2483"/>
      <c r="W857" s="2335" t="s">
        <v>525</v>
      </c>
      <c r="X857" s="2335"/>
      <c r="Y857" s="2335"/>
      <c r="Z857" s="2335" t="s">
        <v>525</v>
      </c>
      <c r="AA857" s="2335"/>
      <c r="AB857" s="2335"/>
      <c r="AC857" s="2335"/>
    </row>
    <row r="858" spans="1:33" ht="36" customHeight="1">
      <c r="C858" s="1343">
        <v>9</v>
      </c>
      <c r="D858" s="2484" t="s">
        <v>2078</v>
      </c>
      <c r="E858" s="2485" t="s">
        <v>2078</v>
      </c>
      <c r="F858" s="2485" t="s">
        <v>2078</v>
      </c>
      <c r="G858" s="2485" t="s">
        <v>2078</v>
      </c>
      <c r="H858" s="2485" t="s">
        <v>2078</v>
      </c>
      <c r="I858" s="2485" t="s">
        <v>2078</v>
      </c>
      <c r="J858" s="2485" t="s">
        <v>2078</v>
      </c>
      <c r="K858" s="2485" t="s">
        <v>2078</v>
      </c>
      <c r="L858" s="2485" t="s">
        <v>2078</v>
      </c>
      <c r="M858" s="2485" t="s">
        <v>2078</v>
      </c>
      <c r="N858" s="2485" t="s">
        <v>2078</v>
      </c>
      <c r="O858" s="2485" t="s">
        <v>2078</v>
      </c>
      <c r="P858" s="2485" t="s">
        <v>2078</v>
      </c>
      <c r="Q858" s="2486" t="s">
        <v>2078</v>
      </c>
      <c r="R858" s="2481"/>
      <c r="S858" s="2482"/>
      <c r="T858" s="2482"/>
      <c r="U858" s="2482"/>
      <c r="V858" s="2483"/>
      <c r="W858" s="2335" t="s">
        <v>525</v>
      </c>
      <c r="X858" s="2335"/>
      <c r="Y858" s="2335"/>
      <c r="Z858" s="2335" t="s">
        <v>525</v>
      </c>
      <c r="AA858" s="2335"/>
      <c r="AB858" s="2335"/>
      <c r="AC858" s="2335"/>
    </row>
    <row r="859" spans="1:33" ht="36" customHeight="1">
      <c r="C859" s="1343">
        <v>10</v>
      </c>
      <c r="D859" s="2484" t="s">
        <v>2079</v>
      </c>
      <c r="E859" s="2485" t="s">
        <v>2079</v>
      </c>
      <c r="F859" s="2485" t="s">
        <v>2079</v>
      </c>
      <c r="G859" s="2485" t="s">
        <v>2079</v>
      </c>
      <c r="H859" s="2485" t="s">
        <v>2079</v>
      </c>
      <c r="I859" s="2485" t="s">
        <v>2079</v>
      </c>
      <c r="J859" s="2485" t="s">
        <v>2079</v>
      </c>
      <c r="K859" s="2485" t="s">
        <v>2079</v>
      </c>
      <c r="L859" s="2485" t="s">
        <v>2079</v>
      </c>
      <c r="M859" s="2485" t="s">
        <v>2079</v>
      </c>
      <c r="N859" s="2485" t="s">
        <v>2079</v>
      </c>
      <c r="O859" s="2485" t="s">
        <v>2079</v>
      </c>
      <c r="P859" s="2485" t="s">
        <v>2079</v>
      </c>
      <c r="Q859" s="2486" t="s">
        <v>2079</v>
      </c>
      <c r="R859" s="2481"/>
      <c r="S859" s="2482"/>
      <c r="T859" s="2482"/>
      <c r="U859" s="2482"/>
      <c r="V859" s="2483"/>
      <c r="W859" s="2335" t="s">
        <v>525</v>
      </c>
      <c r="X859" s="2335"/>
      <c r="Y859" s="2335"/>
      <c r="Z859" s="2335" t="s">
        <v>525</v>
      </c>
      <c r="AA859" s="2335"/>
      <c r="AB859" s="2335"/>
      <c r="AC859" s="2335"/>
    </row>
    <row r="860" spans="1:33" ht="36" customHeight="1">
      <c r="A860" s="33" t="s">
        <v>536</v>
      </c>
      <c r="C860" s="1343">
        <v>11</v>
      </c>
      <c r="D860" s="2487" t="s">
        <v>2080</v>
      </c>
      <c r="E860" s="2488" t="s">
        <v>2080</v>
      </c>
      <c r="F860" s="2488" t="s">
        <v>2080</v>
      </c>
      <c r="G860" s="2488" t="s">
        <v>2080</v>
      </c>
      <c r="H860" s="2488" t="s">
        <v>2080</v>
      </c>
      <c r="I860" s="2488" t="s">
        <v>2080</v>
      </c>
      <c r="J860" s="2488" t="s">
        <v>2080</v>
      </c>
      <c r="K860" s="2488" t="s">
        <v>2080</v>
      </c>
      <c r="L860" s="2488" t="s">
        <v>2080</v>
      </c>
      <c r="M860" s="2488" t="s">
        <v>2080</v>
      </c>
      <c r="N860" s="2488" t="s">
        <v>2080</v>
      </c>
      <c r="O860" s="2488" t="s">
        <v>2080</v>
      </c>
      <c r="P860" s="2488" t="s">
        <v>2080</v>
      </c>
      <c r="Q860" s="2489" t="s">
        <v>2080</v>
      </c>
      <c r="R860" s="2481"/>
      <c r="S860" s="2482"/>
      <c r="T860" s="2482"/>
      <c r="U860" s="2482"/>
      <c r="V860" s="2483"/>
      <c r="W860" s="2335" t="s">
        <v>525</v>
      </c>
      <c r="X860" s="2335"/>
      <c r="Y860" s="2335"/>
      <c r="Z860" s="2335" t="s">
        <v>525</v>
      </c>
      <c r="AA860" s="2335"/>
      <c r="AB860" s="2335"/>
      <c r="AC860" s="2335"/>
    </row>
    <row r="861" spans="1:33" ht="16.5" customHeight="1">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c r="AA861" s="29"/>
      <c r="AB861" s="29"/>
      <c r="AC861" s="29"/>
    </row>
    <row r="862" spans="1:33" ht="16.5" customHeight="1">
      <c r="A862" s="33" t="s">
        <v>2081</v>
      </c>
      <c r="C862" s="2462" t="s">
        <v>160</v>
      </c>
      <c r="D862" s="2462" t="s">
        <v>1758</v>
      </c>
      <c r="E862" s="2463"/>
      <c r="F862" s="2463"/>
      <c r="G862" s="2463"/>
      <c r="H862" s="2463"/>
      <c r="I862" s="2463"/>
      <c r="J862" s="2463"/>
      <c r="K862" s="2463"/>
      <c r="L862" s="2463"/>
      <c r="M862" s="2463"/>
      <c r="N862" s="2463"/>
      <c r="O862" s="2463"/>
      <c r="P862" s="2463"/>
      <c r="Q862" s="2464"/>
      <c r="R862" s="2462" t="s">
        <v>1760</v>
      </c>
      <c r="S862" s="2463"/>
      <c r="T862" s="2463"/>
      <c r="U862" s="2463"/>
      <c r="V862" s="2464"/>
      <c r="W862" s="2331" t="s">
        <v>1619</v>
      </c>
      <c r="X862" s="2331"/>
      <c r="Y862" s="2331"/>
      <c r="Z862" s="2331"/>
      <c r="AA862" s="2331"/>
      <c r="AB862" s="2331"/>
      <c r="AC862" s="2331"/>
      <c r="AE862" s="18" t="s">
        <v>2082</v>
      </c>
      <c r="AF862" s="18" t="s">
        <v>2083</v>
      </c>
      <c r="AG862" s="18" t="s">
        <v>2084</v>
      </c>
    </row>
    <row r="863" spans="1:33" ht="16.5" customHeight="1">
      <c r="A863" s="33"/>
      <c r="C863" s="2465"/>
      <c r="D863" s="2465"/>
      <c r="E863" s="2466"/>
      <c r="F863" s="2466"/>
      <c r="G863" s="2466"/>
      <c r="H863" s="2466"/>
      <c r="I863" s="2466"/>
      <c r="J863" s="2466"/>
      <c r="K863" s="2466"/>
      <c r="L863" s="2466"/>
      <c r="M863" s="2466"/>
      <c r="N863" s="2466"/>
      <c r="O863" s="2466"/>
      <c r="P863" s="2466"/>
      <c r="Q863" s="2467"/>
      <c r="R863" s="2328" t="s">
        <v>1764</v>
      </c>
      <c r="S863" s="2329"/>
      <c r="T863" s="2329"/>
      <c r="U863" s="2329"/>
      <c r="V863" s="2330"/>
      <c r="W863" s="2305" t="s">
        <v>537</v>
      </c>
      <c r="X863" s="2305"/>
      <c r="Y863" s="2305"/>
      <c r="Z863" s="2305" t="s">
        <v>1372</v>
      </c>
      <c r="AA863" s="2305"/>
      <c r="AB863" s="2305"/>
      <c r="AC863" s="2305"/>
    </row>
    <row r="864" spans="1:33" ht="37.35" customHeight="1">
      <c r="A864" s="33"/>
      <c r="C864" s="1343">
        <v>1</v>
      </c>
      <c r="D864" s="2478" t="s">
        <v>2085</v>
      </c>
      <c r="E864" s="2479"/>
      <c r="F864" s="2479"/>
      <c r="G864" s="2479"/>
      <c r="H864" s="2479"/>
      <c r="I864" s="2479"/>
      <c r="J864" s="2479"/>
      <c r="K864" s="2479"/>
      <c r="L864" s="2479"/>
      <c r="M864" s="2479"/>
      <c r="N864" s="2479"/>
      <c r="O864" s="2479"/>
      <c r="P864" s="2479"/>
      <c r="Q864" s="2480"/>
      <c r="R864" s="2481"/>
      <c r="S864" s="2482"/>
      <c r="T864" s="2482"/>
      <c r="U864" s="2482"/>
      <c r="V864" s="2483"/>
      <c r="W864" s="2335" t="s">
        <v>525</v>
      </c>
      <c r="X864" s="2335"/>
      <c r="Y864" s="2335"/>
      <c r="Z864" s="2335" t="s">
        <v>525</v>
      </c>
      <c r="AA864" s="2335"/>
      <c r="AB864" s="2335"/>
      <c r="AC864" s="2335"/>
    </row>
    <row r="865" spans="1:33" ht="37.35" customHeight="1">
      <c r="A865" s="33"/>
      <c r="C865" s="1343">
        <v>2</v>
      </c>
      <c r="D865" s="2478" t="s">
        <v>2086</v>
      </c>
      <c r="E865" s="2479" t="s">
        <v>2086</v>
      </c>
      <c r="F865" s="2479" t="s">
        <v>2086</v>
      </c>
      <c r="G865" s="2479" t="s">
        <v>2086</v>
      </c>
      <c r="H865" s="2479" t="s">
        <v>2086</v>
      </c>
      <c r="I865" s="2479" t="s">
        <v>2086</v>
      </c>
      <c r="J865" s="2479" t="s">
        <v>2086</v>
      </c>
      <c r="K865" s="2479" t="s">
        <v>2086</v>
      </c>
      <c r="L865" s="2479" t="s">
        <v>2086</v>
      </c>
      <c r="M865" s="2479" t="s">
        <v>2086</v>
      </c>
      <c r="N865" s="2479" t="s">
        <v>2086</v>
      </c>
      <c r="O865" s="2479" t="s">
        <v>2086</v>
      </c>
      <c r="P865" s="2479" t="s">
        <v>2086</v>
      </c>
      <c r="Q865" s="2480" t="s">
        <v>2086</v>
      </c>
      <c r="R865" s="2481"/>
      <c r="S865" s="2482"/>
      <c r="T865" s="2482"/>
      <c r="U865" s="2482"/>
      <c r="V865" s="2483"/>
      <c r="W865" s="2335" t="s">
        <v>525</v>
      </c>
      <c r="X865" s="2335"/>
      <c r="Y865" s="2335"/>
      <c r="Z865" s="2335" t="s">
        <v>525</v>
      </c>
      <c r="AA865" s="2335"/>
      <c r="AB865" s="2335"/>
      <c r="AC865" s="2335"/>
    </row>
    <row r="866" spans="1:33" ht="37.35" customHeight="1">
      <c r="C866" s="1343">
        <v>3</v>
      </c>
      <c r="D866" s="2478" t="s">
        <v>2087</v>
      </c>
      <c r="E866" s="2479" t="s">
        <v>2087</v>
      </c>
      <c r="F866" s="2479" t="s">
        <v>2087</v>
      </c>
      <c r="G866" s="2479" t="s">
        <v>2087</v>
      </c>
      <c r="H866" s="2479" t="s">
        <v>2087</v>
      </c>
      <c r="I866" s="2479" t="s">
        <v>2087</v>
      </c>
      <c r="J866" s="2479" t="s">
        <v>2087</v>
      </c>
      <c r="K866" s="2479" t="s">
        <v>2087</v>
      </c>
      <c r="L866" s="2479" t="s">
        <v>2087</v>
      </c>
      <c r="M866" s="2479" t="s">
        <v>2087</v>
      </c>
      <c r="N866" s="2479" t="s">
        <v>2087</v>
      </c>
      <c r="O866" s="2479" t="s">
        <v>2087</v>
      </c>
      <c r="P866" s="2479" t="s">
        <v>2087</v>
      </c>
      <c r="Q866" s="2480" t="s">
        <v>2087</v>
      </c>
      <c r="R866" s="2481"/>
      <c r="S866" s="2482"/>
      <c r="T866" s="2482"/>
      <c r="U866" s="2482"/>
      <c r="V866" s="2483"/>
      <c r="W866" s="2335" t="s">
        <v>525</v>
      </c>
      <c r="X866" s="2335"/>
      <c r="Y866" s="2335"/>
      <c r="Z866" s="2335" t="s">
        <v>525</v>
      </c>
      <c r="AA866" s="2335"/>
      <c r="AB866" s="2335"/>
      <c r="AC866" s="2335"/>
    </row>
    <row r="867" spans="1:33" ht="37.35" customHeight="1">
      <c r="A867" s="33" t="s">
        <v>536</v>
      </c>
      <c r="C867" s="1343">
        <v>4</v>
      </c>
      <c r="D867" s="2384" t="s">
        <v>2088</v>
      </c>
      <c r="E867" s="2385" t="s">
        <v>2088</v>
      </c>
      <c r="F867" s="2385" t="s">
        <v>2088</v>
      </c>
      <c r="G867" s="2385" t="s">
        <v>2088</v>
      </c>
      <c r="H867" s="2385" t="s">
        <v>2088</v>
      </c>
      <c r="I867" s="2385" t="s">
        <v>2088</v>
      </c>
      <c r="J867" s="2385" t="s">
        <v>2088</v>
      </c>
      <c r="K867" s="2385" t="s">
        <v>2088</v>
      </c>
      <c r="L867" s="2385" t="s">
        <v>2088</v>
      </c>
      <c r="M867" s="2385" t="s">
        <v>2088</v>
      </c>
      <c r="N867" s="2385" t="s">
        <v>2088</v>
      </c>
      <c r="O867" s="2385" t="s">
        <v>2088</v>
      </c>
      <c r="P867" s="2385" t="s">
        <v>2088</v>
      </c>
      <c r="Q867" s="2386" t="s">
        <v>2088</v>
      </c>
      <c r="R867" s="2481"/>
      <c r="S867" s="2482"/>
      <c r="T867" s="2482"/>
      <c r="U867" s="2482"/>
      <c r="V867" s="2483"/>
      <c r="W867" s="2335" t="s">
        <v>525</v>
      </c>
      <c r="X867" s="2335"/>
      <c r="Y867" s="2335"/>
      <c r="Z867" s="2335" t="s">
        <v>525</v>
      </c>
      <c r="AA867" s="2335"/>
      <c r="AB867" s="2335"/>
      <c r="AC867" s="2335"/>
    </row>
    <row r="868" spans="1:33" ht="16.5" customHeight="1">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c r="AA868" s="29"/>
      <c r="AB868" s="29"/>
      <c r="AC868" s="29"/>
    </row>
    <row r="869" spans="1:33" ht="39.6" customHeight="1">
      <c r="A869" s="33" t="s">
        <v>2089</v>
      </c>
      <c r="B869" s="33"/>
      <c r="C869" s="2392" t="s">
        <v>160</v>
      </c>
      <c r="D869" s="2462" t="s">
        <v>1368</v>
      </c>
      <c r="E869" s="2463"/>
      <c r="F869" s="2463"/>
      <c r="G869" s="2463"/>
      <c r="H869" s="2463"/>
      <c r="I869" s="2463"/>
      <c r="J869" s="2463"/>
      <c r="K869" s="2463"/>
      <c r="L869" s="2463"/>
      <c r="M869" s="2463"/>
      <c r="N869" s="2464"/>
      <c r="O869" s="2322" t="s">
        <v>1369</v>
      </c>
      <c r="P869" s="2323"/>
      <c r="Q869" s="2323"/>
      <c r="R869" s="2323"/>
      <c r="S869" s="2324"/>
      <c r="T869" s="2468" t="s">
        <v>1370</v>
      </c>
      <c r="U869" s="2469"/>
      <c r="V869" s="2469"/>
      <c r="W869" s="2469"/>
      <c r="X869" s="2469"/>
      <c r="Y869" s="2469"/>
      <c r="Z869" s="2469"/>
      <c r="AA869" s="2469"/>
      <c r="AB869" s="2469"/>
      <c r="AC869" s="2470"/>
      <c r="AD869" s="33"/>
      <c r="AE869" s="61" t="s">
        <v>2090</v>
      </c>
      <c r="AF869" s="18" t="s">
        <v>1594</v>
      </c>
      <c r="AG869" s="18" t="s">
        <v>2091</v>
      </c>
    </row>
    <row r="870" spans="1:33" ht="36" customHeight="1">
      <c r="A870" s="33"/>
      <c r="B870" s="33"/>
      <c r="C870" s="2373"/>
      <c r="D870" s="2465"/>
      <c r="E870" s="2466"/>
      <c r="F870" s="2466"/>
      <c r="G870" s="2466"/>
      <c r="H870" s="2466"/>
      <c r="I870" s="2466"/>
      <c r="J870" s="2466"/>
      <c r="K870" s="2466"/>
      <c r="L870" s="2466"/>
      <c r="M870" s="2466"/>
      <c r="N870" s="2467"/>
      <c r="O870" s="2328"/>
      <c r="P870" s="2329"/>
      <c r="Q870" s="2329"/>
      <c r="R870" s="2329"/>
      <c r="S870" s="2330"/>
      <c r="T870" s="2311" t="s">
        <v>537</v>
      </c>
      <c r="U870" s="2312"/>
      <c r="V870" s="2312"/>
      <c r="W870" s="2312"/>
      <c r="X870" s="2313"/>
      <c r="Y870" s="2311" t="s">
        <v>1508</v>
      </c>
      <c r="Z870" s="2312"/>
      <c r="AA870" s="2312"/>
      <c r="AB870" s="2312"/>
      <c r="AC870" s="2313"/>
      <c r="AD870" s="33"/>
      <c r="AE870" s="33"/>
    </row>
    <row r="871" spans="1:33" ht="36" customHeight="1">
      <c r="A871" s="33"/>
      <c r="B871" s="33"/>
      <c r="C871" s="1343">
        <v>1</v>
      </c>
      <c r="D871" s="2384" t="s">
        <v>2092</v>
      </c>
      <c r="E871" s="2385"/>
      <c r="F871" s="2385"/>
      <c r="G871" s="2385"/>
      <c r="H871" s="2385"/>
      <c r="I871" s="2385"/>
      <c r="J871" s="2385"/>
      <c r="K871" s="2385"/>
      <c r="L871" s="2385"/>
      <c r="M871" s="2385"/>
      <c r="N871" s="2386"/>
      <c r="O871" s="1207"/>
      <c r="P871" s="1208"/>
      <c r="Q871" s="1208"/>
      <c r="R871" s="1208"/>
      <c r="S871" s="1209"/>
      <c r="T871" s="2475" t="s">
        <v>525</v>
      </c>
      <c r="U871" s="2476"/>
      <c r="V871" s="2476"/>
      <c r="W871" s="2476"/>
      <c r="X871" s="2477"/>
      <c r="Y871" s="2475" t="s">
        <v>525</v>
      </c>
      <c r="Z871" s="2476"/>
      <c r="AA871" s="2476"/>
      <c r="AB871" s="2476"/>
      <c r="AC871" s="2477"/>
      <c r="AD871" s="33"/>
      <c r="AE871" s="33"/>
    </row>
    <row r="872" spans="1:33" ht="26.1" customHeight="1">
      <c r="A872" s="33"/>
      <c r="B872" s="33"/>
      <c r="C872" s="1343">
        <v>2</v>
      </c>
      <c r="D872" s="2384" t="s">
        <v>2093</v>
      </c>
      <c r="E872" s="2385"/>
      <c r="F872" s="2385"/>
      <c r="G872" s="2385"/>
      <c r="H872" s="2385"/>
      <c r="I872" s="2385"/>
      <c r="J872" s="2385"/>
      <c r="K872" s="2385"/>
      <c r="L872" s="2385"/>
      <c r="M872" s="2385"/>
      <c r="N872" s="2386"/>
      <c r="O872" s="2472"/>
      <c r="P872" s="2473"/>
      <c r="Q872" s="2473"/>
      <c r="R872" s="2473"/>
      <c r="S872" s="2474"/>
      <c r="T872" s="2475" t="s">
        <v>525</v>
      </c>
      <c r="U872" s="2476"/>
      <c r="V872" s="2476"/>
      <c r="W872" s="2476"/>
      <c r="X872" s="2477"/>
      <c r="Y872" s="2475" t="s">
        <v>525</v>
      </c>
      <c r="Z872" s="2476"/>
      <c r="AA872" s="2476"/>
      <c r="AB872" s="2476"/>
      <c r="AC872" s="2477"/>
      <c r="AD872" s="33"/>
      <c r="AE872" s="33"/>
    </row>
    <row r="873" spans="1:33" ht="26.1" customHeight="1">
      <c r="A873" s="33"/>
      <c r="B873" s="33"/>
      <c r="C873" s="1343">
        <v>3</v>
      </c>
      <c r="D873" s="2384" t="s">
        <v>2094</v>
      </c>
      <c r="E873" s="2385"/>
      <c r="F873" s="2385"/>
      <c r="G873" s="2385"/>
      <c r="H873" s="2385"/>
      <c r="I873" s="2385"/>
      <c r="J873" s="2385"/>
      <c r="K873" s="2385"/>
      <c r="L873" s="2385"/>
      <c r="M873" s="2385"/>
      <c r="N873" s="2386"/>
      <c r="O873" s="2472"/>
      <c r="P873" s="2473"/>
      <c r="Q873" s="2473"/>
      <c r="R873" s="2473"/>
      <c r="S873" s="2474"/>
      <c r="T873" s="2475" t="s">
        <v>525</v>
      </c>
      <c r="U873" s="2476"/>
      <c r="V873" s="2476"/>
      <c r="W873" s="2476"/>
      <c r="X873" s="2477"/>
      <c r="Y873" s="2475" t="s">
        <v>525</v>
      </c>
      <c r="Z873" s="2476"/>
      <c r="AA873" s="2476"/>
      <c r="AB873" s="2476"/>
      <c r="AC873" s="2477"/>
      <c r="AD873" s="33"/>
      <c r="AE873" s="33"/>
    </row>
    <row r="874" spans="1:33" ht="26.1" customHeight="1">
      <c r="A874" s="33"/>
      <c r="B874" s="33"/>
      <c r="C874" s="1343">
        <v>4</v>
      </c>
      <c r="D874" s="2384" t="s">
        <v>2095</v>
      </c>
      <c r="E874" s="2385"/>
      <c r="F874" s="2385"/>
      <c r="G874" s="2385"/>
      <c r="H874" s="2385"/>
      <c r="I874" s="2385"/>
      <c r="J874" s="2385"/>
      <c r="K874" s="2385"/>
      <c r="L874" s="2385"/>
      <c r="M874" s="2385"/>
      <c r="N874" s="2386"/>
      <c r="O874" s="2472"/>
      <c r="P874" s="2473"/>
      <c r="Q874" s="2473"/>
      <c r="R874" s="2473"/>
      <c r="S874" s="2474"/>
      <c r="T874" s="2475" t="s">
        <v>525</v>
      </c>
      <c r="U874" s="2476"/>
      <c r="V874" s="2476"/>
      <c r="W874" s="2476"/>
      <c r="X874" s="2477"/>
      <c r="Y874" s="2475" t="s">
        <v>525</v>
      </c>
      <c r="Z874" s="2476"/>
      <c r="AA874" s="2476"/>
      <c r="AB874" s="2476"/>
      <c r="AC874" s="2477"/>
      <c r="AD874" s="33"/>
      <c r="AE874" s="33"/>
    </row>
    <row r="875" spans="1:33" ht="26.1" customHeight="1">
      <c r="A875" s="33"/>
      <c r="B875" s="33"/>
      <c r="C875" s="1343">
        <v>5</v>
      </c>
      <c r="D875" s="2384" t="s">
        <v>2096</v>
      </c>
      <c r="E875" s="2385"/>
      <c r="F875" s="2385"/>
      <c r="G875" s="2385"/>
      <c r="H875" s="2385"/>
      <c r="I875" s="2385"/>
      <c r="J875" s="2385"/>
      <c r="K875" s="2385"/>
      <c r="L875" s="2385"/>
      <c r="M875" s="2385"/>
      <c r="N875" s="2386"/>
      <c r="O875" s="2472"/>
      <c r="P875" s="2473"/>
      <c r="Q875" s="2473"/>
      <c r="R875" s="2473" t="s">
        <v>525</v>
      </c>
      <c r="S875" s="2474"/>
      <c r="T875" s="2475" t="s">
        <v>525</v>
      </c>
      <c r="U875" s="2476"/>
      <c r="V875" s="2476"/>
      <c r="W875" s="2476"/>
      <c r="X875" s="2477"/>
      <c r="Y875" s="2475" t="s">
        <v>525</v>
      </c>
      <c r="Z875" s="2476"/>
      <c r="AA875" s="2476"/>
      <c r="AB875" s="2476"/>
      <c r="AC875" s="2477"/>
      <c r="AD875" s="33"/>
      <c r="AE875" s="33"/>
    </row>
    <row r="876" spans="1:33" ht="26.1" customHeight="1">
      <c r="A876" s="33"/>
      <c r="B876" s="33"/>
      <c r="C876" s="1343">
        <v>6</v>
      </c>
      <c r="D876" s="2384" t="s">
        <v>2097</v>
      </c>
      <c r="E876" s="2385"/>
      <c r="F876" s="2385"/>
      <c r="G876" s="2385"/>
      <c r="H876" s="2385"/>
      <c r="I876" s="2385"/>
      <c r="J876" s="2385"/>
      <c r="K876" s="2385"/>
      <c r="L876" s="2385"/>
      <c r="M876" s="2385"/>
      <c r="N876" s="2386"/>
      <c r="O876" s="2472"/>
      <c r="P876" s="2473"/>
      <c r="Q876" s="2473"/>
      <c r="R876" s="2473" t="s">
        <v>525</v>
      </c>
      <c r="S876" s="2474"/>
      <c r="T876" s="2475" t="s">
        <v>525</v>
      </c>
      <c r="U876" s="2476"/>
      <c r="V876" s="2476"/>
      <c r="W876" s="2476"/>
      <c r="X876" s="2477"/>
      <c r="Y876" s="2475" t="s">
        <v>525</v>
      </c>
      <c r="Z876" s="2476"/>
      <c r="AA876" s="2476"/>
      <c r="AB876" s="2476"/>
      <c r="AC876" s="2477"/>
      <c r="AD876" s="33"/>
      <c r="AE876" s="33"/>
    </row>
    <row r="877" spans="1:33" ht="26.1" customHeight="1">
      <c r="A877" s="33"/>
      <c r="B877" s="33"/>
      <c r="C877" s="1343">
        <v>7</v>
      </c>
      <c r="D877" s="2384" t="s">
        <v>2098</v>
      </c>
      <c r="E877" s="2385"/>
      <c r="F877" s="2385"/>
      <c r="G877" s="2385"/>
      <c r="H877" s="2385"/>
      <c r="I877" s="2385"/>
      <c r="J877" s="2385"/>
      <c r="K877" s="2385"/>
      <c r="L877" s="2385"/>
      <c r="M877" s="2385"/>
      <c r="N877" s="2386"/>
      <c r="O877" s="2472"/>
      <c r="P877" s="2473"/>
      <c r="Q877" s="2473"/>
      <c r="R877" s="2473" t="s">
        <v>525</v>
      </c>
      <c r="S877" s="2474"/>
      <c r="T877" s="2475" t="s">
        <v>525</v>
      </c>
      <c r="U877" s="2476"/>
      <c r="V877" s="2476"/>
      <c r="W877" s="2476"/>
      <c r="X877" s="2477"/>
      <c r="Y877" s="2475" t="s">
        <v>525</v>
      </c>
      <c r="Z877" s="2476"/>
      <c r="AA877" s="2476"/>
      <c r="AB877" s="2476"/>
      <c r="AC877" s="2477"/>
      <c r="AD877" s="33"/>
      <c r="AE877" s="33"/>
    </row>
    <row r="878" spans="1:33" ht="26.1" customHeight="1">
      <c r="A878" s="33"/>
      <c r="B878" s="33"/>
      <c r="C878" s="1343">
        <v>8</v>
      </c>
      <c r="D878" s="2384" t="s">
        <v>2099</v>
      </c>
      <c r="E878" s="2385"/>
      <c r="F878" s="2385"/>
      <c r="G878" s="2385"/>
      <c r="H878" s="2385"/>
      <c r="I878" s="2385"/>
      <c r="J878" s="2385"/>
      <c r="K878" s="2385"/>
      <c r="L878" s="2385"/>
      <c r="M878" s="2385"/>
      <c r="N878" s="2386"/>
      <c r="O878" s="2472"/>
      <c r="P878" s="2473"/>
      <c r="Q878" s="2473"/>
      <c r="R878" s="2473" t="s">
        <v>525</v>
      </c>
      <c r="S878" s="2474"/>
      <c r="T878" s="2475" t="s">
        <v>525</v>
      </c>
      <c r="U878" s="2476"/>
      <c r="V878" s="2476"/>
      <c r="W878" s="2476"/>
      <c r="X878" s="2477"/>
      <c r="Y878" s="2475" t="s">
        <v>525</v>
      </c>
      <c r="Z878" s="2476"/>
      <c r="AA878" s="2476"/>
      <c r="AB878" s="2476"/>
      <c r="AC878" s="2477"/>
      <c r="AD878" s="33"/>
      <c r="AE878" s="33"/>
    </row>
    <row r="879" spans="1:33" ht="26.1" customHeight="1">
      <c r="A879" s="33"/>
      <c r="B879" s="33"/>
      <c r="C879" s="1343">
        <v>9</v>
      </c>
      <c r="D879" s="2384" t="s">
        <v>2100</v>
      </c>
      <c r="E879" s="2385"/>
      <c r="F879" s="2385"/>
      <c r="G879" s="2385"/>
      <c r="H879" s="2385"/>
      <c r="I879" s="2385"/>
      <c r="J879" s="2385"/>
      <c r="K879" s="2385"/>
      <c r="L879" s="2385"/>
      <c r="M879" s="2385"/>
      <c r="N879" s="2386"/>
      <c r="O879" s="2472"/>
      <c r="P879" s="2473"/>
      <c r="Q879" s="2473"/>
      <c r="R879" s="2473" t="s">
        <v>525</v>
      </c>
      <c r="S879" s="2474"/>
      <c r="T879" s="2475" t="s">
        <v>525</v>
      </c>
      <c r="U879" s="2476"/>
      <c r="V879" s="2476"/>
      <c r="W879" s="2476"/>
      <c r="X879" s="2477"/>
      <c r="Y879" s="2475" t="s">
        <v>525</v>
      </c>
      <c r="Z879" s="2476"/>
      <c r="AA879" s="2476"/>
      <c r="AB879" s="2476"/>
      <c r="AC879" s="2477"/>
      <c r="AD879" s="33"/>
      <c r="AE879" s="33"/>
    </row>
    <row r="880" spans="1:33" ht="20.45" customHeight="1">
      <c r="A880" s="33" t="s">
        <v>536</v>
      </c>
      <c r="B880" s="33"/>
      <c r="C880" s="1343">
        <v>10</v>
      </c>
      <c r="D880" s="2384" t="s">
        <v>2101</v>
      </c>
      <c r="E880" s="2385"/>
      <c r="F880" s="2385"/>
      <c r="G880" s="2385"/>
      <c r="H880" s="2385"/>
      <c r="I880" s="2385"/>
      <c r="J880" s="2385"/>
      <c r="K880" s="2385"/>
      <c r="L880" s="2385"/>
      <c r="M880" s="2385"/>
      <c r="N880" s="2386"/>
      <c r="O880" s="2472"/>
      <c r="P880" s="2473"/>
      <c r="Q880" s="2473"/>
      <c r="R880" s="2473" t="s">
        <v>525</v>
      </c>
      <c r="S880" s="2474"/>
      <c r="T880" s="2475" t="s">
        <v>525</v>
      </c>
      <c r="U880" s="2476"/>
      <c r="V880" s="2476"/>
      <c r="W880" s="2476"/>
      <c r="X880" s="2477"/>
      <c r="Y880" s="2475" t="s">
        <v>525</v>
      </c>
      <c r="Z880" s="2476"/>
      <c r="AA880" s="2476"/>
      <c r="AB880" s="2476"/>
      <c r="AC880" s="2477"/>
      <c r="AD880" s="33"/>
      <c r="AE880" s="33"/>
    </row>
    <row r="881" spans="1:33" ht="16.5" customHeight="1">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c r="AA881" s="29"/>
      <c r="AB881" s="29"/>
      <c r="AC881" s="29"/>
    </row>
    <row r="882" spans="1:33" ht="38.450000000000003" customHeight="1">
      <c r="A882" s="33" t="s">
        <v>1877</v>
      </c>
      <c r="B882" s="33"/>
      <c r="C882" s="182" t="s">
        <v>2102</v>
      </c>
      <c r="D882" s="185"/>
      <c r="E882" s="185"/>
      <c r="F882" s="185"/>
      <c r="G882" s="185"/>
      <c r="H882" s="185"/>
      <c r="I882" s="185"/>
      <c r="J882" s="185"/>
      <c r="K882" s="185"/>
      <c r="L882" s="1480"/>
      <c r="M882" s="1480"/>
      <c r="N882" s="1480"/>
      <c r="O882" s="1480"/>
      <c r="P882" s="1480"/>
      <c r="Q882" s="1480"/>
      <c r="R882" s="33"/>
      <c r="S882" s="33"/>
      <c r="T882" s="33"/>
      <c r="U882" s="33"/>
      <c r="V882" s="33"/>
      <c r="W882" s="33"/>
      <c r="X882" s="33"/>
      <c r="Y882" s="33"/>
      <c r="Z882" s="33"/>
      <c r="AA882" s="33"/>
      <c r="AB882" s="33"/>
      <c r="AC882" s="33"/>
      <c r="AD882" s="33"/>
      <c r="AE882" s="62" t="s">
        <v>2103</v>
      </c>
      <c r="AF882" s="18" t="s">
        <v>1594</v>
      </c>
      <c r="AG882" s="18" t="s">
        <v>1877</v>
      </c>
    </row>
    <row r="883" spans="1:33" ht="22.35" customHeight="1">
      <c r="A883" s="33"/>
      <c r="B883" s="33"/>
      <c r="C883" s="185"/>
      <c r="D883" s="2462" t="s">
        <v>2104</v>
      </c>
      <c r="E883" s="2463"/>
      <c r="F883" s="2463"/>
      <c r="G883" s="2463"/>
      <c r="H883" s="2463"/>
      <c r="I883" s="2463"/>
      <c r="J883" s="2463"/>
      <c r="K883" s="2464"/>
      <c r="L883" s="2468" t="s">
        <v>2105</v>
      </c>
      <c r="M883" s="2469"/>
      <c r="N883" s="2469"/>
      <c r="O883" s="2469"/>
      <c r="P883" s="2469"/>
      <c r="Q883" s="2469"/>
      <c r="R883" s="2469"/>
      <c r="S883" s="2469"/>
      <c r="T883" s="2469"/>
      <c r="U883" s="2469"/>
      <c r="V883" s="2469"/>
      <c r="W883" s="2469"/>
      <c r="X883" s="2469"/>
      <c r="Y883" s="2470"/>
      <c r="Z883" s="2462" t="s">
        <v>180</v>
      </c>
      <c r="AA883" s="2463"/>
      <c r="AB883" s="2463"/>
      <c r="AC883" s="2464"/>
      <c r="AD883" s="33"/>
      <c r="AE883" s="33"/>
    </row>
    <row r="884" spans="1:33" ht="22.35" customHeight="1">
      <c r="A884" s="33"/>
      <c r="B884" s="33"/>
      <c r="C884" s="63"/>
      <c r="D884" s="2465"/>
      <c r="E884" s="2466"/>
      <c r="F884" s="2466"/>
      <c r="G884" s="2466"/>
      <c r="H884" s="2466"/>
      <c r="I884" s="2466"/>
      <c r="J884" s="2466"/>
      <c r="K884" s="2467"/>
      <c r="L884" s="2468" t="s">
        <v>2106</v>
      </c>
      <c r="M884" s="2469"/>
      <c r="N884" s="2469"/>
      <c r="O884" s="2469"/>
      <c r="P884" s="2469"/>
      <c r="Q884" s="2469"/>
      <c r="R884" s="2470"/>
      <c r="S884" s="2468" t="s">
        <v>2107</v>
      </c>
      <c r="T884" s="2469"/>
      <c r="U884" s="2469"/>
      <c r="V884" s="2469"/>
      <c r="W884" s="2469"/>
      <c r="X884" s="2469"/>
      <c r="Y884" s="2470"/>
      <c r="Z884" s="2465"/>
      <c r="AA884" s="2466"/>
      <c r="AB884" s="2466"/>
      <c r="AC884" s="2467"/>
      <c r="AD884" s="33"/>
      <c r="AE884" s="33"/>
    </row>
    <row r="885" spans="1:33" ht="22.35" customHeight="1">
      <c r="A885" s="33"/>
      <c r="B885" s="33"/>
      <c r="C885" s="63"/>
      <c r="D885" s="2320" t="s">
        <v>2108</v>
      </c>
      <c r="E885" s="2320"/>
      <c r="F885" s="2320"/>
      <c r="G885" s="2320"/>
      <c r="H885" s="2320"/>
      <c r="I885" s="2320"/>
      <c r="J885" s="2320"/>
      <c r="K885" s="2320"/>
      <c r="L885" s="2320"/>
      <c r="M885" s="2320"/>
      <c r="N885" s="2320"/>
      <c r="O885" s="2320"/>
      <c r="P885" s="2320"/>
      <c r="Q885" s="2320"/>
      <c r="R885" s="2320"/>
      <c r="S885" s="2471"/>
      <c r="T885" s="2471"/>
      <c r="U885" s="2471"/>
      <c r="V885" s="2471"/>
      <c r="W885" s="2471"/>
      <c r="X885" s="2471"/>
      <c r="Y885" s="2471"/>
      <c r="Z885" s="2320"/>
      <c r="AA885" s="2320"/>
      <c r="AB885" s="2320"/>
      <c r="AC885" s="2320"/>
      <c r="AD885" s="33"/>
      <c r="AE885" s="33"/>
    </row>
    <row r="886" spans="1:33" ht="22.35" customHeight="1">
      <c r="A886" s="33"/>
      <c r="B886" s="33"/>
      <c r="C886" s="29"/>
      <c r="D886" s="2320" t="s">
        <v>2109</v>
      </c>
      <c r="E886" s="2320"/>
      <c r="F886" s="2320"/>
      <c r="G886" s="2320"/>
      <c r="H886" s="2320"/>
      <c r="I886" s="2320"/>
      <c r="J886" s="2320"/>
      <c r="K886" s="2320"/>
      <c r="L886" s="2320"/>
      <c r="M886" s="2320"/>
      <c r="N886" s="2320"/>
      <c r="O886" s="2320"/>
      <c r="P886" s="2320"/>
      <c r="Q886" s="2320"/>
      <c r="R886" s="2320"/>
      <c r="S886" s="2471"/>
      <c r="T886" s="2471"/>
      <c r="U886" s="2471"/>
      <c r="V886" s="2471"/>
      <c r="W886" s="2471"/>
      <c r="X886" s="2471"/>
      <c r="Y886" s="2471"/>
      <c r="Z886" s="2320"/>
      <c r="AA886" s="2320"/>
      <c r="AB886" s="2320"/>
      <c r="AC886" s="2320"/>
      <c r="AD886" s="33"/>
      <c r="AE886" s="33"/>
    </row>
    <row r="887" spans="1:33" ht="22.35" customHeight="1">
      <c r="A887" s="33"/>
      <c r="B887" s="33"/>
      <c r="C887" s="29"/>
      <c r="D887" s="2320" t="s">
        <v>2110</v>
      </c>
      <c r="E887" s="2320"/>
      <c r="F887" s="2320"/>
      <c r="G887" s="2320"/>
      <c r="H887" s="2320"/>
      <c r="I887" s="2320"/>
      <c r="J887" s="2320"/>
      <c r="K887" s="2320"/>
      <c r="L887" s="2320"/>
      <c r="M887" s="2320"/>
      <c r="N887" s="2320"/>
      <c r="O887" s="2320"/>
      <c r="P887" s="2320"/>
      <c r="Q887" s="2320"/>
      <c r="R887" s="2320"/>
      <c r="S887" s="2471"/>
      <c r="T887" s="2471"/>
      <c r="U887" s="2471"/>
      <c r="V887" s="2471"/>
      <c r="W887" s="2471"/>
      <c r="X887" s="2471"/>
      <c r="Y887" s="2471"/>
      <c r="Z887" s="2320"/>
      <c r="AA887" s="2320"/>
      <c r="AB887" s="2320"/>
      <c r="AC887" s="2320"/>
      <c r="AD887" s="33"/>
      <c r="AE887" s="33"/>
    </row>
    <row r="888" spans="1:33" ht="22.35" customHeight="1">
      <c r="A888" s="33"/>
      <c r="B888" s="33"/>
      <c r="C888" s="29"/>
      <c r="D888" s="2320" t="s">
        <v>2111</v>
      </c>
      <c r="E888" s="2320"/>
      <c r="F888" s="2320"/>
      <c r="G888" s="2320"/>
      <c r="H888" s="2320"/>
      <c r="I888" s="2320"/>
      <c r="J888" s="2320"/>
      <c r="K888" s="2320"/>
      <c r="L888" s="2460" t="s">
        <v>2112</v>
      </c>
      <c r="M888" s="2460"/>
      <c r="N888" s="2460"/>
      <c r="O888" s="2460"/>
      <c r="P888" s="2460"/>
      <c r="Q888" s="2460"/>
      <c r="R888" s="2460"/>
      <c r="S888" s="2460"/>
      <c r="T888" s="2460"/>
      <c r="U888" s="2460"/>
      <c r="V888" s="2460"/>
      <c r="W888" s="2460"/>
      <c r="X888" s="2460"/>
      <c r="Y888" s="2460"/>
      <c r="Z888" s="2320"/>
      <c r="AA888" s="2320"/>
      <c r="AB888" s="2320"/>
      <c r="AC888" s="2320"/>
      <c r="AD888" s="33"/>
      <c r="AE888" s="33"/>
    </row>
    <row r="889" spans="1:33" ht="22.35" customHeight="1">
      <c r="A889" s="33"/>
      <c r="B889" s="33"/>
      <c r="C889" s="182"/>
      <c r="D889" s="185"/>
      <c r="E889" s="185"/>
      <c r="F889" s="185"/>
      <c r="G889" s="185"/>
      <c r="H889" s="185"/>
      <c r="I889" s="185"/>
      <c r="J889" s="185"/>
      <c r="K889" s="185"/>
      <c r="L889" s="1480"/>
      <c r="M889" s="1480"/>
      <c r="N889" s="1480"/>
      <c r="O889" s="1480"/>
      <c r="P889" s="1480"/>
      <c r="Q889" s="1480"/>
      <c r="R889" s="33"/>
      <c r="S889" s="33"/>
      <c r="T889" s="33"/>
      <c r="U889" s="33"/>
      <c r="V889" s="33"/>
      <c r="W889" s="33"/>
      <c r="X889" s="33"/>
      <c r="Y889" s="33"/>
      <c r="Z889" s="33"/>
      <c r="AA889" s="33"/>
      <c r="AB889" s="33"/>
      <c r="AC889" s="33"/>
      <c r="AD889" s="33"/>
      <c r="AE889" s="33"/>
    </row>
    <row r="890" spans="1:33" ht="22.35" customHeight="1">
      <c r="A890" s="33"/>
      <c r="B890" s="33"/>
      <c r="C890" s="182" t="s">
        <v>2113</v>
      </c>
      <c r="D890" s="185"/>
      <c r="E890" s="185"/>
      <c r="F890" s="185"/>
      <c r="G890" s="185"/>
      <c r="H890" s="185"/>
      <c r="I890" s="185"/>
      <c r="J890" s="185"/>
      <c r="K890" s="185"/>
      <c r="L890" s="1480"/>
      <c r="M890" s="1480"/>
      <c r="N890" s="1480"/>
      <c r="O890" s="1480"/>
      <c r="P890" s="1480"/>
      <c r="Q890" s="1480"/>
      <c r="R890" s="33"/>
      <c r="S890" s="33"/>
      <c r="T890" s="33"/>
      <c r="U890" s="33"/>
      <c r="V890" s="33"/>
      <c r="W890" s="33"/>
      <c r="X890" s="33"/>
      <c r="Y890" s="33"/>
      <c r="Z890" s="33"/>
      <c r="AA890" s="33"/>
      <c r="AB890" s="33"/>
      <c r="AC890" s="33"/>
      <c r="AD890" s="33"/>
      <c r="AE890" s="33"/>
    </row>
    <row r="891" spans="1:33" ht="22.35" customHeight="1">
      <c r="A891" s="33"/>
      <c r="B891" s="33"/>
      <c r="C891" s="63"/>
      <c r="D891" s="2331" t="s">
        <v>2114</v>
      </c>
      <c r="E891" s="2331"/>
      <c r="F891" s="2331"/>
      <c r="G891" s="2331"/>
      <c r="H891" s="2331"/>
      <c r="I891" s="2331"/>
      <c r="J891" s="2331"/>
      <c r="K891" s="2331"/>
      <c r="L891" s="2331"/>
      <c r="M891" s="2322" t="s">
        <v>361</v>
      </c>
      <c r="N891" s="2324"/>
      <c r="O891" s="2331" t="s">
        <v>2115</v>
      </c>
      <c r="P891" s="2331"/>
      <c r="Q891" s="2331"/>
      <c r="R891" s="2331"/>
      <c r="S891" s="2331"/>
      <c r="T891" s="2331"/>
      <c r="U891" s="2331"/>
      <c r="V891" s="2331"/>
      <c r="W891" s="2331"/>
      <c r="X891" s="2331"/>
      <c r="Y891" s="2331"/>
      <c r="Z891" s="2331" t="s">
        <v>180</v>
      </c>
      <c r="AA891" s="2331"/>
      <c r="AB891" s="2331"/>
      <c r="AC891" s="2331"/>
      <c r="AD891" s="33"/>
      <c r="AE891" s="33"/>
    </row>
    <row r="892" spans="1:33" ht="22.35" customHeight="1">
      <c r="A892" s="33"/>
      <c r="B892" s="33"/>
      <c r="C892" s="63"/>
      <c r="D892" s="2331"/>
      <c r="E892" s="2331"/>
      <c r="F892" s="2331"/>
      <c r="G892" s="2331"/>
      <c r="H892" s="2331"/>
      <c r="I892" s="2331"/>
      <c r="J892" s="2331"/>
      <c r="K892" s="2331"/>
      <c r="L892" s="2331"/>
      <c r="M892" s="2328"/>
      <c r="N892" s="2330"/>
      <c r="O892" s="2305" t="s">
        <v>2116</v>
      </c>
      <c r="P892" s="2305"/>
      <c r="Q892" s="2305"/>
      <c r="R892" s="2305"/>
      <c r="S892" s="2305"/>
      <c r="T892" s="2305" t="s">
        <v>2117</v>
      </c>
      <c r="U892" s="2305"/>
      <c r="V892" s="2305"/>
      <c r="W892" s="2305"/>
      <c r="X892" s="2305"/>
      <c r="Y892" s="2305"/>
      <c r="Z892" s="2331"/>
      <c r="AA892" s="2331"/>
      <c r="AB892" s="2331"/>
      <c r="AC892" s="2331"/>
      <c r="AD892" s="33"/>
      <c r="AE892" s="33"/>
    </row>
    <row r="893" spans="1:33" ht="22.35" customHeight="1">
      <c r="A893" s="33"/>
      <c r="B893" s="33"/>
      <c r="C893" s="29"/>
      <c r="D893" s="2320" t="s">
        <v>2118</v>
      </c>
      <c r="E893" s="2320"/>
      <c r="F893" s="2320"/>
      <c r="G893" s="2320"/>
      <c r="H893" s="2320"/>
      <c r="I893" s="2320"/>
      <c r="J893" s="2320"/>
      <c r="K893" s="2320"/>
      <c r="L893" s="2320"/>
      <c r="M893" s="2461" t="s">
        <v>2119</v>
      </c>
      <c r="N893" s="2461"/>
      <c r="O893" s="2320"/>
      <c r="P893" s="2320"/>
      <c r="Q893" s="2320"/>
      <c r="R893" s="2320"/>
      <c r="S893" s="2320"/>
      <c r="T893" s="2461"/>
      <c r="U893" s="2461"/>
      <c r="V893" s="2461"/>
      <c r="W893" s="2461"/>
      <c r="X893" s="2461"/>
      <c r="Y893" s="2461"/>
      <c r="Z893" s="2461"/>
      <c r="AA893" s="2461"/>
      <c r="AB893" s="2461"/>
      <c r="AC893" s="2461"/>
      <c r="AD893" s="33"/>
      <c r="AE893" s="33"/>
    </row>
    <row r="894" spans="1:33" ht="22.35" customHeight="1">
      <c r="A894" s="33"/>
      <c r="B894" s="33"/>
      <c r="C894" s="29"/>
      <c r="D894" s="2320" t="s">
        <v>2120</v>
      </c>
      <c r="E894" s="2320"/>
      <c r="F894" s="2320"/>
      <c r="G894" s="2320"/>
      <c r="H894" s="2320"/>
      <c r="I894" s="2320"/>
      <c r="J894" s="2320"/>
      <c r="K894" s="2320"/>
      <c r="L894" s="2320"/>
      <c r="M894" s="2461" t="s">
        <v>2119</v>
      </c>
      <c r="N894" s="2461"/>
      <c r="O894" s="2320"/>
      <c r="P894" s="2320"/>
      <c r="Q894" s="2320"/>
      <c r="R894" s="2320"/>
      <c r="S894" s="2320"/>
      <c r="T894" s="2461"/>
      <c r="U894" s="2461"/>
      <c r="V894" s="2461"/>
      <c r="W894" s="2461"/>
      <c r="X894" s="2461"/>
      <c r="Y894" s="2461"/>
      <c r="Z894" s="2461"/>
      <c r="AA894" s="2461"/>
      <c r="AB894" s="2461"/>
      <c r="AC894" s="2461"/>
      <c r="AD894" s="33"/>
      <c r="AE894" s="33"/>
    </row>
    <row r="895" spans="1:33" ht="22.35" customHeight="1">
      <c r="A895" s="33"/>
      <c r="B895" s="33"/>
      <c r="C895" s="29"/>
      <c r="D895" s="1505"/>
      <c r="E895" s="1505"/>
      <c r="F895" s="1505"/>
      <c r="G895" s="1505"/>
      <c r="H895" s="1505"/>
      <c r="I895" s="1505"/>
      <c r="J895" s="1505"/>
      <c r="K895" s="1505"/>
      <c r="L895" s="1505"/>
      <c r="M895" s="1505"/>
      <c r="N895" s="1505"/>
      <c r="O895" s="1505"/>
      <c r="P895" s="1505"/>
      <c r="Q895" s="1505"/>
      <c r="R895" s="1496"/>
      <c r="S895" s="1496"/>
      <c r="T895" s="1496"/>
      <c r="U895" s="1496"/>
      <c r="V895" s="1496"/>
      <c r="W895" s="1496"/>
      <c r="X895" s="1496"/>
      <c r="Y895" s="1496"/>
      <c r="Z895" s="63"/>
      <c r="AA895" s="63"/>
      <c r="AB895" s="63"/>
      <c r="AC895" s="63"/>
      <c r="AD895" s="33"/>
      <c r="AE895" s="33"/>
    </row>
    <row r="896" spans="1:33" ht="22.35" customHeight="1">
      <c r="A896" s="33"/>
      <c r="B896" s="33"/>
      <c r="C896" s="2456" t="s">
        <v>2121</v>
      </c>
      <c r="D896" s="2456"/>
      <c r="E896" s="2456"/>
      <c r="F896" s="2456"/>
      <c r="G896" s="2456"/>
      <c r="H896" s="2456"/>
      <c r="I896" s="2456"/>
      <c r="J896" s="2456"/>
      <c r="K896" s="2456"/>
      <c r="L896" s="2456"/>
      <c r="M896" s="2456"/>
      <c r="N896" s="2456"/>
      <c r="O896" s="2456"/>
      <c r="P896" s="2456"/>
      <c r="Q896" s="2456"/>
      <c r="R896" s="2456"/>
      <c r="S896" s="173"/>
      <c r="T896" s="173"/>
      <c r="U896" s="173"/>
      <c r="V896" s="173"/>
      <c r="W896" s="173"/>
      <c r="X896" s="1496"/>
      <c r="Y896" s="1496"/>
      <c r="Z896" s="63"/>
      <c r="AA896" s="63"/>
      <c r="AB896" s="63"/>
      <c r="AC896" s="63"/>
      <c r="AD896" s="33"/>
      <c r="AE896" s="33"/>
    </row>
    <row r="897" spans="1:33" ht="22.35" customHeight="1">
      <c r="A897" s="33"/>
      <c r="B897" s="33"/>
      <c r="C897" s="29"/>
      <c r="D897" s="2331" t="s">
        <v>2122</v>
      </c>
      <c r="E897" s="2331"/>
      <c r="F897" s="2331"/>
      <c r="G897" s="2331"/>
      <c r="H897" s="2331"/>
      <c r="I897" s="2331"/>
      <c r="J897" s="2331"/>
      <c r="K897" s="2331"/>
      <c r="L897" s="2331"/>
      <c r="M897" s="2331"/>
      <c r="N897" s="2331"/>
      <c r="O897" s="2331" t="s">
        <v>537</v>
      </c>
      <c r="P897" s="2331"/>
      <c r="Q897" s="2331"/>
      <c r="R897" s="2331"/>
      <c r="S897" s="2331"/>
      <c r="T897" s="2331" t="s">
        <v>1372</v>
      </c>
      <c r="U897" s="2331"/>
      <c r="V897" s="2331"/>
      <c r="W897" s="2331"/>
      <c r="X897" s="2331"/>
      <c r="Y897" s="2331" t="s">
        <v>180</v>
      </c>
      <c r="Z897" s="2331"/>
      <c r="AA897" s="2331"/>
      <c r="AB897" s="2331"/>
      <c r="AC897" s="2331"/>
      <c r="AD897" s="33"/>
      <c r="AE897" s="33"/>
    </row>
    <row r="898" spans="1:33" ht="22.35" customHeight="1">
      <c r="A898" s="33"/>
      <c r="B898" s="33"/>
      <c r="C898" s="29"/>
      <c r="D898" s="2453" t="s">
        <v>2123</v>
      </c>
      <c r="E898" s="2454"/>
      <c r="F898" s="2454"/>
      <c r="G898" s="2454"/>
      <c r="H898" s="2454"/>
      <c r="I898" s="2454"/>
      <c r="J898" s="2454"/>
      <c r="K898" s="2454"/>
      <c r="L898" s="2454"/>
      <c r="M898" s="2454"/>
      <c r="N898" s="2455"/>
      <c r="O898" s="2320"/>
      <c r="P898" s="2320"/>
      <c r="Q898" s="2320"/>
      <c r="R898" s="2320"/>
      <c r="S898" s="2320"/>
      <c r="T898" s="2320"/>
      <c r="U898" s="2320"/>
      <c r="V898" s="2320"/>
      <c r="W898" s="2320"/>
      <c r="X898" s="2320"/>
      <c r="Y898" s="2453"/>
      <c r="Z898" s="2454"/>
      <c r="AA898" s="2454"/>
      <c r="AB898" s="2454"/>
      <c r="AC898" s="2455"/>
      <c r="AD898" s="33"/>
      <c r="AE898" s="33"/>
    </row>
    <row r="899" spans="1:33" ht="22.35" customHeight="1">
      <c r="A899" s="33"/>
      <c r="B899" s="33"/>
      <c r="C899" s="1506"/>
      <c r="D899" s="1506"/>
      <c r="E899" s="1506"/>
      <c r="F899" s="1506"/>
      <c r="G899" s="1506"/>
      <c r="H899" s="1506"/>
      <c r="I899" s="1506"/>
      <c r="J899" s="1506"/>
      <c r="K899" s="1506"/>
      <c r="L899" s="1480"/>
      <c r="M899" s="1480"/>
      <c r="N899" s="1480"/>
      <c r="O899" s="1480"/>
      <c r="P899" s="1480"/>
      <c r="Q899" s="1480"/>
      <c r="R899" s="171"/>
      <c r="S899" s="171"/>
      <c r="T899" s="171"/>
      <c r="U899" s="171"/>
      <c r="V899" s="171"/>
      <c r="W899" s="171"/>
      <c r="X899" s="171"/>
      <c r="Y899" s="171"/>
      <c r="Z899" s="171"/>
      <c r="AA899" s="171"/>
      <c r="AB899" s="171"/>
      <c r="AC899" s="171"/>
      <c r="AD899" s="33"/>
      <c r="AE899" s="33"/>
    </row>
    <row r="900" spans="1:33" ht="22.35" customHeight="1">
      <c r="A900" s="33"/>
      <c r="B900" s="33"/>
      <c r="C900" s="2456" t="s">
        <v>2124</v>
      </c>
      <c r="D900" s="2456"/>
      <c r="E900" s="2456"/>
      <c r="F900" s="2456"/>
      <c r="G900" s="2456"/>
      <c r="H900" s="2456"/>
      <c r="I900" s="2456"/>
      <c r="J900" s="2456"/>
      <c r="K900" s="2456"/>
      <c r="L900" s="2456"/>
      <c r="M900" s="2456"/>
      <c r="N900" s="2456"/>
      <c r="O900" s="2456"/>
      <c r="P900" s="2456"/>
      <c r="Q900" s="2456"/>
      <c r="R900" s="2456"/>
      <c r="S900" s="173"/>
      <c r="T900" s="173"/>
      <c r="U900" s="173"/>
      <c r="V900" s="173"/>
      <c r="W900" s="173"/>
      <c r="X900" s="1496"/>
      <c r="Y900" s="1496"/>
      <c r="Z900" s="63"/>
      <c r="AA900" s="63"/>
      <c r="AB900" s="63"/>
      <c r="AC900" s="63"/>
      <c r="AD900" s="33"/>
      <c r="AE900" s="33"/>
    </row>
    <row r="901" spans="1:33" ht="22.35" customHeight="1">
      <c r="A901" s="33"/>
      <c r="B901" s="33"/>
      <c r="C901" s="29"/>
      <c r="D901" s="2331" t="s">
        <v>2122</v>
      </c>
      <c r="E901" s="2331"/>
      <c r="F901" s="2331"/>
      <c r="G901" s="2331"/>
      <c r="H901" s="2331"/>
      <c r="I901" s="2331"/>
      <c r="J901" s="2331"/>
      <c r="K901" s="2331"/>
      <c r="L901" s="2331"/>
      <c r="M901" s="2331"/>
      <c r="N901" s="2331"/>
      <c r="O901" s="2331" t="s">
        <v>537</v>
      </c>
      <c r="P901" s="2331"/>
      <c r="Q901" s="2331"/>
      <c r="R901" s="2331"/>
      <c r="S901" s="2331"/>
      <c r="T901" s="2331" t="s">
        <v>1372</v>
      </c>
      <c r="U901" s="2331"/>
      <c r="V901" s="2331"/>
      <c r="W901" s="2331"/>
      <c r="X901" s="2331"/>
      <c r="Y901" s="2331" t="s">
        <v>180</v>
      </c>
      <c r="Z901" s="2331"/>
      <c r="AA901" s="2331"/>
      <c r="AB901" s="2331"/>
      <c r="AC901" s="2331"/>
      <c r="AD901" s="33"/>
      <c r="AE901" s="33"/>
    </row>
    <row r="902" spans="1:33" ht="22.35" customHeight="1">
      <c r="A902" s="33" t="s">
        <v>536</v>
      </c>
      <c r="B902" s="33"/>
      <c r="C902" s="29"/>
      <c r="D902" s="2320" t="s">
        <v>2125</v>
      </c>
      <c r="E902" s="2320"/>
      <c r="F902" s="2320"/>
      <c r="G902" s="2320"/>
      <c r="H902" s="2320"/>
      <c r="I902" s="2320"/>
      <c r="J902" s="2320"/>
      <c r="K902" s="2320"/>
      <c r="L902" s="2320"/>
      <c r="M902" s="2320"/>
      <c r="N902" s="2320"/>
      <c r="O902" s="2320"/>
      <c r="P902" s="2320"/>
      <c r="Q902" s="2320"/>
      <c r="R902" s="2320"/>
      <c r="S902" s="2320"/>
      <c r="T902" s="2320"/>
      <c r="U902" s="2320"/>
      <c r="V902" s="2320"/>
      <c r="W902" s="2320"/>
      <c r="X902" s="2320"/>
      <c r="Y902" s="2457"/>
      <c r="Z902" s="2458"/>
      <c r="AA902" s="2458"/>
      <c r="AB902" s="2458"/>
      <c r="AC902" s="2459"/>
      <c r="AD902" s="33"/>
      <c r="AE902" s="33"/>
    </row>
    <row r="903" spans="1:33" ht="20.45" customHeight="1">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c r="AA903" s="29"/>
      <c r="AB903" s="29"/>
      <c r="AC903" s="29"/>
      <c r="AE903" s="33"/>
    </row>
    <row r="904" spans="1:33" ht="40.35" customHeight="1">
      <c r="A904" s="33" t="s">
        <v>2126</v>
      </c>
      <c r="B904" s="33"/>
      <c r="C904" s="2428" t="s">
        <v>2127</v>
      </c>
      <c r="D904" s="2428"/>
      <c r="E904" s="2428"/>
      <c r="F904" s="2428"/>
      <c r="G904" s="2428"/>
      <c r="H904" s="2428"/>
      <c r="I904" s="2428"/>
      <c r="J904" s="2428"/>
      <c r="K904" s="2428"/>
      <c r="L904" s="2428"/>
      <c r="M904" s="2428"/>
      <c r="N904" s="2428"/>
      <c r="O904" s="2428"/>
      <c r="P904" s="2428"/>
      <c r="Q904" s="2428"/>
      <c r="R904" s="2428"/>
      <c r="S904" s="2428"/>
      <c r="T904" s="2428"/>
      <c r="U904" s="2428"/>
      <c r="V904" s="2428"/>
      <c r="W904" s="2428"/>
      <c r="X904" s="2428"/>
      <c r="Y904" s="2428"/>
      <c r="Z904" s="2428"/>
      <c r="AA904" s="2428"/>
      <c r="AB904" s="2428"/>
      <c r="AC904" s="2428"/>
      <c r="AD904" s="33"/>
      <c r="AE904" s="61" t="s">
        <v>2128</v>
      </c>
      <c r="AF904" s="743" t="s">
        <v>1612</v>
      </c>
      <c r="AG904" s="18" t="s">
        <v>2126</v>
      </c>
    </row>
    <row r="905" spans="1:33" ht="34.35" customHeight="1">
      <c r="A905" s="33"/>
      <c r="B905" s="33"/>
      <c r="C905" s="2452" t="s">
        <v>2129</v>
      </c>
      <c r="D905" s="2452"/>
      <c r="E905" s="2452"/>
      <c r="F905" s="2452"/>
      <c r="G905" s="2452"/>
      <c r="H905" s="2452"/>
      <c r="I905" s="2452"/>
      <c r="J905" s="2291" t="s">
        <v>1615</v>
      </c>
      <c r="K905" s="2394"/>
      <c r="L905" s="2291" t="s">
        <v>1616</v>
      </c>
      <c r="M905" s="2291"/>
      <c r="N905" s="2291"/>
      <c r="O905" s="2291"/>
      <c r="P905" s="2394" t="s">
        <v>1617</v>
      </c>
      <c r="Q905" s="2394"/>
      <c r="R905" s="2394"/>
      <c r="S905" s="2320" t="s">
        <v>1618</v>
      </c>
      <c r="T905" s="2320"/>
      <c r="U905" s="2320"/>
      <c r="V905" s="2320"/>
      <c r="W905" s="2320"/>
      <c r="X905" s="2320" t="s">
        <v>2130</v>
      </c>
      <c r="Y905" s="2320"/>
      <c r="Z905" s="2320"/>
      <c r="AA905" s="2320"/>
      <c r="AB905" s="2320"/>
      <c r="AC905" s="2320"/>
      <c r="AD905" s="33"/>
      <c r="AE905" s="33"/>
    </row>
    <row r="906" spans="1:33" ht="34.35" customHeight="1">
      <c r="A906" s="33"/>
      <c r="B906" s="33"/>
      <c r="C906" s="2452"/>
      <c r="D906" s="2452"/>
      <c r="E906" s="2452"/>
      <c r="F906" s="2452"/>
      <c r="G906" s="2452"/>
      <c r="H906" s="2452"/>
      <c r="I906" s="2452"/>
      <c r="J906" s="2394"/>
      <c r="K906" s="2394"/>
      <c r="L906" s="2291" t="s">
        <v>1620</v>
      </c>
      <c r="M906" s="2291"/>
      <c r="N906" s="2291"/>
      <c r="O906" s="2291"/>
      <c r="P906" s="2394"/>
      <c r="Q906" s="2394"/>
      <c r="R906" s="2394"/>
      <c r="S906" s="2320"/>
      <c r="T906" s="2320"/>
      <c r="U906" s="2320"/>
      <c r="V906" s="2320"/>
      <c r="W906" s="2320"/>
      <c r="X906" s="2291" t="s">
        <v>537</v>
      </c>
      <c r="Y906" s="2291"/>
      <c r="Z906" s="2291"/>
      <c r="AA906" s="2291" t="s">
        <v>1372</v>
      </c>
      <c r="AB906" s="2291"/>
      <c r="AC906" s="2291"/>
      <c r="AD906" s="33"/>
      <c r="AE906" s="33"/>
    </row>
    <row r="907" spans="1:33" ht="22.35" customHeight="1">
      <c r="A907" s="33"/>
      <c r="B907" s="33"/>
      <c r="C907" s="2304" t="s">
        <v>2131</v>
      </c>
      <c r="D907" s="2304"/>
      <c r="E907" s="2304"/>
      <c r="F907" s="2304"/>
      <c r="G907" s="2304"/>
      <c r="H907" s="2304"/>
      <c r="I907" s="2304"/>
      <c r="J907" s="2304" t="s">
        <v>1623</v>
      </c>
      <c r="K907" s="2304"/>
      <c r="L907" s="2291" t="s">
        <v>1624</v>
      </c>
      <c r="M907" s="2291"/>
      <c r="N907" s="2291"/>
      <c r="O907" s="2291"/>
      <c r="P907" s="2394"/>
      <c r="Q907" s="2394"/>
      <c r="R907" s="2394"/>
      <c r="S907" s="2453"/>
      <c r="T907" s="2454"/>
      <c r="U907" s="2454"/>
      <c r="V907" s="2454"/>
      <c r="W907" s="2455"/>
      <c r="X907" s="2335" t="s">
        <v>525</v>
      </c>
      <c r="Y907" s="2335"/>
      <c r="Z907" s="2335"/>
      <c r="AA907" s="2335" t="s">
        <v>525</v>
      </c>
      <c r="AB907" s="2335"/>
      <c r="AC907" s="2335"/>
      <c r="AD907" s="33"/>
      <c r="AE907" s="33"/>
    </row>
    <row r="908" spans="1:33" ht="22.35" customHeight="1">
      <c r="A908" s="33"/>
      <c r="B908" s="33"/>
      <c r="C908" s="2320" t="s">
        <v>2132</v>
      </c>
      <c r="D908" s="2320"/>
      <c r="E908" s="2320"/>
      <c r="F908" s="2320"/>
      <c r="G908" s="2320"/>
      <c r="H908" s="2320"/>
      <c r="I908" s="2320"/>
      <c r="J908" s="2304" t="s">
        <v>836</v>
      </c>
      <c r="K908" s="2304"/>
      <c r="L908" s="2291" t="s">
        <v>1626</v>
      </c>
      <c r="M908" s="2291"/>
      <c r="N908" s="2291"/>
      <c r="O908" s="2291"/>
      <c r="P908" s="2394"/>
      <c r="Q908" s="2394"/>
      <c r="R908" s="2394"/>
      <c r="S908" s="2453"/>
      <c r="T908" s="2454"/>
      <c r="U908" s="2454"/>
      <c r="V908" s="2454"/>
      <c r="W908" s="2455"/>
      <c r="X908" s="2335" t="s">
        <v>525</v>
      </c>
      <c r="Y908" s="2335"/>
      <c r="Z908" s="2335"/>
      <c r="AA908" s="2335" t="s">
        <v>525</v>
      </c>
      <c r="AB908" s="2335"/>
      <c r="AC908" s="2335"/>
      <c r="AD908" s="33"/>
      <c r="AE908" s="33"/>
    </row>
    <row r="909" spans="1:33" ht="22.35" customHeight="1">
      <c r="A909" s="33"/>
      <c r="B909" s="33"/>
      <c r="C909" s="2320" t="s">
        <v>1627</v>
      </c>
      <c r="D909" s="2320"/>
      <c r="E909" s="2320"/>
      <c r="F909" s="2320"/>
      <c r="G909" s="2320"/>
      <c r="H909" s="2320"/>
      <c r="I909" s="2320"/>
      <c r="J909" s="2320"/>
      <c r="K909" s="2320"/>
      <c r="L909" s="2291" t="s">
        <v>1628</v>
      </c>
      <c r="M909" s="2291"/>
      <c r="N909" s="2291"/>
      <c r="O909" s="2291"/>
      <c r="P909" s="2394"/>
      <c r="Q909" s="2394"/>
      <c r="R909" s="2394"/>
      <c r="S909" s="2453"/>
      <c r="T909" s="2454"/>
      <c r="U909" s="2454"/>
      <c r="V909" s="2454"/>
      <c r="W909" s="2455"/>
      <c r="X909" s="2335" t="s">
        <v>525</v>
      </c>
      <c r="Y909" s="2335"/>
      <c r="Z909" s="2335"/>
      <c r="AA909" s="2335" t="s">
        <v>525</v>
      </c>
      <c r="AB909" s="2335"/>
      <c r="AC909" s="2335"/>
      <c r="AD909" s="33"/>
      <c r="AE909" s="33"/>
    </row>
    <row r="910" spans="1:33" ht="22.35" customHeight="1">
      <c r="A910" s="33"/>
      <c r="B910" s="33"/>
      <c r="C910" s="2320" t="s">
        <v>2133</v>
      </c>
      <c r="D910" s="2320"/>
      <c r="E910" s="2320"/>
      <c r="F910" s="2320"/>
      <c r="G910" s="2320"/>
      <c r="H910" s="2320"/>
      <c r="I910" s="2320"/>
      <c r="J910" s="2320" t="s">
        <v>1631</v>
      </c>
      <c r="K910" s="2320"/>
      <c r="L910" s="2291" t="s">
        <v>1632</v>
      </c>
      <c r="M910" s="2291"/>
      <c r="N910" s="2291"/>
      <c r="O910" s="2291"/>
      <c r="P910" s="2394"/>
      <c r="Q910" s="2394"/>
      <c r="R910" s="2394"/>
      <c r="S910" s="2453"/>
      <c r="T910" s="2454"/>
      <c r="U910" s="2454"/>
      <c r="V910" s="2454"/>
      <c r="W910" s="2455"/>
      <c r="X910" s="2335" t="s">
        <v>525</v>
      </c>
      <c r="Y910" s="2335"/>
      <c r="Z910" s="2335"/>
      <c r="AA910" s="2335" t="s">
        <v>525</v>
      </c>
      <c r="AB910" s="2335"/>
      <c r="AC910" s="2335"/>
      <c r="AD910" s="33"/>
      <c r="AE910" s="33"/>
    </row>
    <row r="911" spans="1:33" ht="22.35" customHeight="1">
      <c r="A911" s="33"/>
      <c r="B911" s="33"/>
      <c r="C911" s="2429" t="s">
        <v>2134</v>
      </c>
      <c r="D911" s="2430"/>
      <c r="E911" s="2430"/>
      <c r="F911" s="2430"/>
      <c r="G911" s="2430"/>
      <c r="H911" s="2430"/>
      <c r="I911" s="2430"/>
      <c r="J911" s="2430"/>
      <c r="K911" s="2430"/>
      <c r="L911" s="2430"/>
      <c r="M911" s="2430"/>
      <c r="N911" s="2430"/>
      <c r="O911" s="2430"/>
      <c r="P911" s="2430"/>
      <c r="Q911" s="2430"/>
      <c r="R911" s="2430"/>
      <c r="S911" s="2430"/>
      <c r="T911" s="2430"/>
      <c r="U911" s="2430"/>
      <c r="V911" s="2430"/>
      <c r="W911" s="2430"/>
      <c r="X911" s="2430"/>
      <c r="Y911" s="2430"/>
      <c r="Z911" s="2430"/>
      <c r="AA911" s="2430"/>
      <c r="AB911" s="2430"/>
      <c r="AC911" s="2430"/>
      <c r="AD911" s="33"/>
      <c r="AE911" s="33"/>
    </row>
    <row r="912" spans="1:33" ht="22.35" customHeight="1">
      <c r="A912" s="33"/>
      <c r="B912" s="33"/>
      <c r="C912" s="2452" t="s">
        <v>2129</v>
      </c>
      <c r="D912" s="2452"/>
      <c r="E912" s="2452"/>
      <c r="F912" s="2452"/>
      <c r="G912" s="2452"/>
      <c r="H912" s="2452"/>
      <c r="I912" s="2452"/>
      <c r="J912" s="2394" t="s">
        <v>1615</v>
      </c>
      <c r="K912" s="2394"/>
      <c r="L912" s="2291" t="s">
        <v>1616</v>
      </c>
      <c r="M912" s="2291"/>
      <c r="N912" s="2291"/>
      <c r="O912" s="2291"/>
      <c r="P912" s="2394" t="s">
        <v>1636</v>
      </c>
      <c r="Q912" s="2394"/>
      <c r="R912" s="2394"/>
      <c r="S912" s="2320" t="s">
        <v>1618</v>
      </c>
      <c r="T912" s="2320"/>
      <c r="U912" s="2320"/>
      <c r="V912" s="2320"/>
      <c r="W912" s="2320"/>
      <c r="X912" s="2320" t="s">
        <v>1619</v>
      </c>
      <c r="Y912" s="2320"/>
      <c r="Z912" s="2320"/>
      <c r="AA912" s="2320"/>
      <c r="AB912" s="2320"/>
      <c r="AC912" s="2320"/>
      <c r="AD912" s="33"/>
      <c r="AE912" s="33"/>
    </row>
    <row r="913" spans="1:31" ht="32.1" customHeight="1">
      <c r="A913" s="33"/>
      <c r="B913" s="33"/>
      <c r="C913" s="2452"/>
      <c r="D913" s="2452"/>
      <c r="E913" s="2452"/>
      <c r="F913" s="2452"/>
      <c r="G913" s="2452"/>
      <c r="H913" s="2452"/>
      <c r="I913" s="2452"/>
      <c r="J913" s="2394"/>
      <c r="K913" s="2394"/>
      <c r="L913" s="2291"/>
      <c r="M913" s="2291"/>
      <c r="N913" s="2291"/>
      <c r="O913" s="2291"/>
      <c r="P913" s="2394"/>
      <c r="Q913" s="2394"/>
      <c r="R913" s="2394"/>
      <c r="S913" s="2320"/>
      <c r="T913" s="2320"/>
      <c r="U913" s="2320"/>
      <c r="V913" s="2320"/>
      <c r="W913" s="2320"/>
      <c r="X913" s="2291" t="s">
        <v>537</v>
      </c>
      <c r="Y913" s="2291"/>
      <c r="Z913" s="2291"/>
      <c r="AA913" s="2291" t="s">
        <v>1372</v>
      </c>
      <c r="AB913" s="2291"/>
      <c r="AC913" s="2291"/>
      <c r="AD913" s="33"/>
      <c r="AE913" s="33"/>
    </row>
    <row r="914" spans="1:31" ht="22.35" customHeight="1">
      <c r="A914" s="33"/>
      <c r="B914" s="33"/>
      <c r="C914" s="2304" t="s">
        <v>2131</v>
      </c>
      <c r="D914" s="2304"/>
      <c r="E914" s="2304"/>
      <c r="F914" s="2304"/>
      <c r="G914" s="2304"/>
      <c r="H914" s="2304"/>
      <c r="I914" s="2304"/>
      <c r="J914" s="2304" t="s">
        <v>1623</v>
      </c>
      <c r="K914" s="2304"/>
      <c r="L914" s="2423" t="s">
        <v>1637</v>
      </c>
      <c r="M914" s="2423"/>
      <c r="N914" s="2423"/>
      <c r="O914" s="2423"/>
      <c r="P914" s="2304"/>
      <c r="Q914" s="2304"/>
      <c r="R914" s="2304"/>
      <c r="S914" s="2320"/>
      <c r="T914" s="2320"/>
      <c r="U914" s="2320"/>
      <c r="V914" s="2320"/>
      <c r="W914" s="2320"/>
      <c r="X914" s="2335" t="s">
        <v>525</v>
      </c>
      <c r="Y914" s="2335"/>
      <c r="Z914" s="2335"/>
      <c r="AA914" s="2335" t="s">
        <v>525</v>
      </c>
      <c r="AB914" s="2335"/>
      <c r="AC914" s="2335"/>
      <c r="AD914" s="33"/>
      <c r="AE914" s="33"/>
    </row>
    <row r="915" spans="1:31" ht="22.35" customHeight="1">
      <c r="A915" s="33"/>
      <c r="B915" s="33"/>
      <c r="C915" s="2304" t="s">
        <v>2132</v>
      </c>
      <c r="D915" s="2304"/>
      <c r="E915" s="2304"/>
      <c r="F915" s="2304"/>
      <c r="G915" s="2304"/>
      <c r="H915" s="2304"/>
      <c r="I915" s="2304"/>
      <c r="J915" s="2304" t="s">
        <v>836</v>
      </c>
      <c r="K915" s="2304"/>
      <c r="L915" s="2423" t="s">
        <v>1638</v>
      </c>
      <c r="M915" s="2423"/>
      <c r="N915" s="2423"/>
      <c r="O915" s="2423"/>
      <c r="P915" s="2304"/>
      <c r="Q915" s="2304"/>
      <c r="R915" s="2304"/>
      <c r="S915" s="2320"/>
      <c r="T915" s="2320"/>
      <c r="U915" s="2320"/>
      <c r="V915" s="2320"/>
      <c r="W915" s="2320"/>
      <c r="X915" s="2335" t="s">
        <v>525</v>
      </c>
      <c r="Y915" s="2335"/>
      <c r="Z915" s="2335"/>
      <c r="AA915" s="2335" t="s">
        <v>525</v>
      </c>
      <c r="AB915" s="2335"/>
      <c r="AC915" s="2335"/>
      <c r="AD915" s="33"/>
      <c r="AE915" s="33"/>
    </row>
    <row r="916" spans="1:31" ht="22.35" customHeight="1">
      <c r="A916" s="33"/>
      <c r="B916" s="33"/>
      <c r="C916" s="2304" t="s">
        <v>1627</v>
      </c>
      <c r="D916" s="2304"/>
      <c r="E916" s="2304"/>
      <c r="F916" s="2304"/>
      <c r="G916" s="2304"/>
      <c r="H916" s="2304"/>
      <c r="I916" s="2304"/>
      <c r="J916" s="2304"/>
      <c r="K916" s="2304"/>
      <c r="L916" s="2423" t="s">
        <v>1639</v>
      </c>
      <c r="M916" s="2423"/>
      <c r="N916" s="2423"/>
      <c r="O916" s="2423"/>
      <c r="P916" s="2304"/>
      <c r="Q916" s="2304"/>
      <c r="R916" s="2304"/>
      <c r="S916" s="2320"/>
      <c r="T916" s="2320"/>
      <c r="U916" s="2320"/>
      <c r="V916" s="2320"/>
      <c r="W916" s="2320"/>
      <c r="X916" s="2335" t="s">
        <v>525</v>
      </c>
      <c r="Y916" s="2335"/>
      <c r="Z916" s="2335"/>
      <c r="AA916" s="2335" t="s">
        <v>525</v>
      </c>
      <c r="AB916" s="2335"/>
      <c r="AC916" s="2335"/>
      <c r="AD916" s="33"/>
      <c r="AE916" s="33"/>
    </row>
    <row r="917" spans="1:31" ht="22.35" customHeight="1">
      <c r="A917" s="33"/>
      <c r="B917" s="33"/>
      <c r="C917" s="2304" t="s">
        <v>2133</v>
      </c>
      <c r="D917" s="2304"/>
      <c r="E917" s="2304"/>
      <c r="F917" s="2304"/>
      <c r="G917" s="2304"/>
      <c r="H917" s="2304"/>
      <c r="I917" s="2304"/>
      <c r="J917" s="2304" t="s">
        <v>1631</v>
      </c>
      <c r="K917" s="2304"/>
      <c r="L917" s="2423" t="s">
        <v>1632</v>
      </c>
      <c r="M917" s="2423"/>
      <c r="N917" s="2423"/>
      <c r="O917" s="2423"/>
      <c r="P917" s="2304"/>
      <c r="Q917" s="2304"/>
      <c r="R917" s="2304"/>
      <c r="S917" s="2320"/>
      <c r="T917" s="2320"/>
      <c r="U917" s="2320"/>
      <c r="V917" s="2320"/>
      <c r="W917" s="2320"/>
      <c r="X917" s="2335" t="s">
        <v>525</v>
      </c>
      <c r="Y917" s="2335"/>
      <c r="Z917" s="2335"/>
      <c r="AA917" s="2335" t="s">
        <v>525</v>
      </c>
      <c r="AB917" s="2335"/>
      <c r="AC917" s="2335"/>
      <c r="AD917" s="33"/>
      <c r="AE917" s="33"/>
    </row>
    <row r="918" spans="1:31" ht="22.35" customHeight="1">
      <c r="A918" s="33"/>
      <c r="B918" s="33"/>
      <c r="C918" s="2429" t="s">
        <v>2135</v>
      </c>
      <c r="D918" s="2430"/>
      <c r="E918" s="2430"/>
      <c r="F918" s="2430"/>
      <c r="G918" s="2430"/>
      <c r="H918" s="2430"/>
      <c r="I918" s="2430"/>
      <c r="J918" s="2430"/>
      <c r="K918" s="2430"/>
      <c r="L918" s="2430"/>
      <c r="M918" s="2430"/>
      <c r="N918" s="2430"/>
      <c r="O918" s="2430"/>
      <c r="P918" s="2430"/>
      <c r="Q918" s="2430"/>
      <c r="R918" s="2430"/>
      <c r="S918" s="2430"/>
      <c r="T918" s="2430"/>
      <c r="U918" s="2430"/>
      <c r="V918" s="2430"/>
      <c r="W918" s="2430"/>
      <c r="X918" s="2430"/>
      <c r="Y918" s="2430"/>
      <c r="Z918" s="2430"/>
      <c r="AA918" s="2430"/>
      <c r="AB918" s="2430"/>
      <c r="AC918" s="2430"/>
      <c r="AD918" s="33"/>
      <c r="AE918" s="33"/>
    </row>
    <row r="919" spans="1:31" ht="22.35" customHeight="1">
      <c r="A919" s="33"/>
      <c r="B919" s="33"/>
      <c r="C919" s="2431" t="s">
        <v>2129</v>
      </c>
      <c r="D919" s="2432"/>
      <c r="E919" s="2432"/>
      <c r="F919" s="2432"/>
      <c r="G919" s="2432"/>
      <c r="H919" s="2432"/>
      <c r="I919" s="2433"/>
      <c r="J919" s="2437" t="s">
        <v>1615</v>
      </c>
      <c r="K919" s="2438"/>
      <c r="L919" s="2437" t="s">
        <v>1616</v>
      </c>
      <c r="M919" s="2441"/>
      <c r="N919" s="2441"/>
      <c r="O919" s="2438"/>
      <c r="P919" s="2437" t="s">
        <v>1636</v>
      </c>
      <c r="Q919" s="2441"/>
      <c r="R919" s="2438"/>
      <c r="S919" s="2443" t="s">
        <v>1618</v>
      </c>
      <c r="T919" s="2444"/>
      <c r="U919" s="2444"/>
      <c r="V919" s="2444"/>
      <c r="W919" s="2445"/>
      <c r="X919" s="2320" t="s">
        <v>1619</v>
      </c>
      <c r="Y919" s="2320"/>
      <c r="Z919" s="2320"/>
      <c r="AA919" s="2320"/>
      <c r="AB919" s="2320"/>
      <c r="AC919" s="2320"/>
      <c r="AD919" s="33"/>
      <c r="AE919" s="33"/>
    </row>
    <row r="920" spans="1:31" ht="38.1" customHeight="1">
      <c r="A920" s="33"/>
      <c r="B920" s="33"/>
      <c r="C920" s="2434"/>
      <c r="D920" s="2435"/>
      <c r="E920" s="2435"/>
      <c r="F920" s="2435"/>
      <c r="G920" s="2435"/>
      <c r="H920" s="2435"/>
      <c r="I920" s="2436"/>
      <c r="J920" s="2439"/>
      <c r="K920" s="2440"/>
      <c r="L920" s="2439"/>
      <c r="M920" s="2442"/>
      <c r="N920" s="2442"/>
      <c r="O920" s="2440"/>
      <c r="P920" s="2439"/>
      <c r="Q920" s="2442"/>
      <c r="R920" s="2440"/>
      <c r="S920" s="2446"/>
      <c r="T920" s="2447"/>
      <c r="U920" s="2447"/>
      <c r="V920" s="2447"/>
      <c r="W920" s="2448"/>
      <c r="X920" s="2449" t="s">
        <v>537</v>
      </c>
      <c r="Y920" s="2450"/>
      <c r="Z920" s="2451"/>
      <c r="AA920" s="2449" t="s">
        <v>1372</v>
      </c>
      <c r="AB920" s="2450"/>
      <c r="AC920" s="2451"/>
      <c r="AD920" s="33"/>
      <c r="AE920" s="33"/>
    </row>
    <row r="921" spans="1:31" ht="22.35" customHeight="1">
      <c r="A921" s="33"/>
      <c r="B921" s="33"/>
      <c r="C921" s="2308" t="s">
        <v>2131</v>
      </c>
      <c r="D921" s="2309"/>
      <c r="E921" s="2309"/>
      <c r="F921" s="2309"/>
      <c r="G921" s="2309"/>
      <c r="H921" s="2309"/>
      <c r="I921" s="2310"/>
      <c r="J921" s="2424" t="s">
        <v>1623</v>
      </c>
      <c r="K921" s="2391"/>
      <c r="L921" s="2425" t="s">
        <v>1637</v>
      </c>
      <c r="M921" s="2426"/>
      <c r="N921" s="2426"/>
      <c r="O921" s="2427"/>
      <c r="P921" s="2308"/>
      <c r="Q921" s="2309"/>
      <c r="R921" s="2310"/>
      <c r="S921" s="2308"/>
      <c r="T921" s="2309"/>
      <c r="U921" s="2309"/>
      <c r="V921" s="2309"/>
      <c r="W921" s="2310"/>
      <c r="X921" s="2335" t="s">
        <v>525</v>
      </c>
      <c r="Y921" s="2335"/>
      <c r="Z921" s="2335"/>
      <c r="AA921" s="2335" t="s">
        <v>525</v>
      </c>
      <c r="AB921" s="2335"/>
      <c r="AC921" s="2335"/>
      <c r="AD921" s="33"/>
      <c r="AE921" s="33"/>
    </row>
    <row r="922" spans="1:31" ht="22.35" customHeight="1">
      <c r="A922" s="33"/>
      <c r="B922" s="33"/>
      <c r="C922" s="2308" t="s">
        <v>2132</v>
      </c>
      <c r="D922" s="2309"/>
      <c r="E922" s="2309"/>
      <c r="F922" s="2309"/>
      <c r="G922" s="2309"/>
      <c r="H922" s="2309"/>
      <c r="I922" s="2310"/>
      <c r="J922" s="2424" t="s">
        <v>836</v>
      </c>
      <c r="K922" s="2391"/>
      <c r="L922" s="2425" t="s">
        <v>1638</v>
      </c>
      <c r="M922" s="2426"/>
      <c r="N922" s="2426"/>
      <c r="O922" s="2427"/>
      <c r="P922" s="2308"/>
      <c r="Q922" s="2309"/>
      <c r="R922" s="2310"/>
      <c r="S922" s="2308"/>
      <c r="T922" s="2309"/>
      <c r="U922" s="2309"/>
      <c r="V922" s="2309"/>
      <c r="W922" s="2310"/>
      <c r="X922" s="2335" t="s">
        <v>525</v>
      </c>
      <c r="Y922" s="2335"/>
      <c r="Z922" s="2335"/>
      <c r="AA922" s="2335" t="s">
        <v>525</v>
      </c>
      <c r="AB922" s="2335"/>
      <c r="AC922" s="2335"/>
      <c r="AD922" s="33"/>
      <c r="AE922" s="33"/>
    </row>
    <row r="923" spans="1:31" ht="22.35" customHeight="1">
      <c r="A923" s="33"/>
      <c r="B923" s="33"/>
      <c r="C923" s="2308" t="s">
        <v>1627</v>
      </c>
      <c r="D923" s="2309"/>
      <c r="E923" s="2309"/>
      <c r="F923" s="2309"/>
      <c r="G923" s="2309"/>
      <c r="H923" s="2309"/>
      <c r="I923" s="2310"/>
      <c r="J923" s="2424"/>
      <c r="K923" s="2391"/>
      <c r="L923" s="2425" t="s">
        <v>1639</v>
      </c>
      <c r="M923" s="2426"/>
      <c r="N923" s="2426"/>
      <c r="O923" s="2427"/>
      <c r="P923" s="2308"/>
      <c r="Q923" s="2309"/>
      <c r="R923" s="2310"/>
      <c r="S923" s="2308"/>
      <c r="T923" s="2309"/>
      <c r="U923" s="2309"/>
      <c r="V923" s="2309"/>
      <c r="W923" s="2310"/>
      <c r="X923" s="2335" t="s">
        <v>525</v>
      </c>
      <c r="Y923" s="2335"/>
      <c r="Z923" s="2335"/>
      <c r="AA923" s="2335" t="s">
        <v>525</v>
      </c>
      <c r="AB923" s="2335"/>
      <c r="AC923" s="2335"/>
      <c r="AD923" s="33"/>
      <c r="AE923" s="33"/>
    </row>
    <row r="924" spans="1:31" ht="22.35" customHeight="1">
      <c r="A924" s="33"/>
      <c r="B924" s="33"/>
      <c r="C924" s="2308" t="s">
        <v>2133</v>
      </c>
      <c r="D924" s="2309"/>
      <c r="E924" s="2309"/>
      <c r="F924" s="2309"/>
      <c r="G924" s="2309"/>
      <c r="H924" s="2309"/>
      <c r="I924" s="2310"/>
      <c r="J924" s="2424" t="s">
        <v>1631</v>
      </c>
      <c r="K924" s="2391"/>
      <c r="L924" s="2425" t="s">
        <v>1632</v>
      </c>
      <c r="M924" s="2426"/>
      <c r="N924" s="2426"/>
      <c r="O924" s="2427"/>
      <c r="P924" s="2308"/>
      <c r="Q924" s="2309"/>
      <c r="R924" s="2310"/>
      <c r="S924" s="2308"/>
      <c r="T924" s="2309"/>
      <c r="U924" s="2309"/>
      <c r="V924" s="2309"/>
      <c r="W924" s="2310"/>
      <c r="X924" s="2335" t="s">
        <v>525</v>
      </c>
      <c r="Y924" s="2335"/>
      <c r="Z924" s="2335"/>
      <c r="AA924" s="2335" t="s">
        <v>525</v>
      </c>
      <c r="AB924" s="2335"/>
      <c r="AC924" s="2335"/>
      <c r="AD924" s="33"/>
      <c r="AE924" s="33"/>
    </row>
    <row r="925" spans="1:31" ht="22.35" customHeight="1">
      <c r="A925" s="33"/>
      <c r="B925" s="33"/>
      <c r="C925" s="2428" t="s">
        <v>2136</v>
      </c>
      <c r="D925" s="2428"/>
      <c r="E925" s="2428"/>
      <c r="F925" s="2428"/>
      <c r="G925" s="2428"/>
      <c r="H925" s="2428"/>
      <c r="I925" s="2428"/>
      <c r="J925" s="2428"/>
      <c r="K925" s="2428"/>
      <c r="L925" s="2428"/>
      <c r="M925" s="2428"/>
      <c r="N925" s="2428"/>
      <c r="O925" s="2428"/>
      <c r="P925" s="2428"/>
      <c r="Q925" s="2428"/>
      <c r="R925" s="2428"/>
      <c r="S925" s="2428"/>
      <c r="T925" s="2428"/>
      <c r="U925" s="2428"/>
      <c r="V925" s="2428"/>
      <c r="W925" s="2428"/>
      <c r="X925" s="2428"/>
      <c r="Y925" s="2428"/>
      <c r="Z925" s="2428"/>
      <c r="AA925" s="2428"/>
      <c r="AB925" s="2428"/>
      <c r="AC925" s="2428"/>
      <c r="AD925" s="33"/>
      <c r="AE925" s="33"/>
    </row>
    <row r="926" spans="1:31" ht="22.35" customHeight="1">
      <c r="A926" s="33"/>
      <c r="B926" s="33"/>
      <c r="C926" s="2304" t="s">
        <v>2129</v>
      </c>
      <c r="D926" s="2304"/>
      <c r="E926" s="2304"/>
      <c r="F926" s="2304"/>
      <c r="G926" s="2304"/>
      <c r="H926" s="2304"/>
      <c r="I926" s="2304"/>
      <c r="J926" s="2394" t="s">
        <v>1615</v>
      </c>
      <c r="K926" s="2394"/>
      <c r="L926" s="2291" t="s">
        <v>1616</v>
      </c>
      <c r="M926" s="2291"/>
      <c r="N926" s="2291"/>
      <c r="O926" s="2291"/>
      <c r="P926" s="2394" t="s">
        <v>1636</v>
      </c>
      <c r="Q926" s="2394"/>
      <c r="R926" s="2394"/>
      <c r="S926" s="2304" t="s">
        <v>1618</v>
      </c>
      <c r="T926" s="2304"/>
      <c r="U926" s="2304"/>
      <c r="V926" s="2304"/>
      <c r="W926" s="2304"/>
      <c r="X926" s="2320" t="s">
        <v>1619</v>
      </c>
      <c r="Y926" s="2320"/>
      <c r="Z926" s="2320"/>
      <c r="AA926" s="2320"/>
      <c r="AB926" s="2320"/>
      <c r="AC926" s="2320"/>
      <c r="AD926" s="33"/>
      <c r="AE926" s="33"/>
    </row>
    <row r="927" spans="1:31" ht="38.450000000000003" customHeight="1">
      <c r="A927" s="33"/>
      <c r="B927" s="33"/>
      <c r="C927" s="2304"/>
      <c r="D927" s="2304"/>
      <c r="E927" s="2304"/>
      <c r="F927" s="2304"/>
      <c r="G927" s="2304"/>
      <c r="H927" s="2304"/>
      <c r="I927" s="2304"/>
      <c r="J927" s="2394"/>
      <c r="K927" s="2394"/>
      <c r="L927" s="2291"/>
      <c r="M927" s="2291"/>
      <c r="N927" s="2291"/>
      <c r="O927" s="2291"/>
      <c r="P927" s="2394"/>
      <c r="Q927" s="2394"/>
      <c r="R927" s="2394"/>
      <c r="S927" s="2304"/>
      <c r="T927" s="2304"/>
      <c r="U927" s="2304"/>
      <c r="V927" s="2304"/>
      <c r="W927" s="2304"/>
      <c r="X927" s="2291" t="s">
        <v>537</v>
      </c>
      <c r="Y927" s="2291"/>
      <c r="Z927" s="2291"/>
      <c r="AA927" s="2291" t="s">
        <v>1372</v>
      </c>
      <c r="AB927" s="2291"/>
      <c r="AC927" s="2291"/>
      <c r="AD927" s="33"/>
      <c r="AE927" s="33"/>
    </row>
    <row r="928" spans="1:31" ht="30" customHeight="1">
      <c r="A928" s="33"/>
      <c r="B928" s="33"/>
      <c r="C928" s="2304" t="s">
        <v>2131</v>
      </c>
      <c r="D928" s="2304"/>
      <c r="E928" s="2304"/>
      <c r="F928" s="2304"/>
      <c r="G928" s="2304"/>
      <c r="H928" s="2304"/>
      <c r="I928" s="2304"/>
      <c r="J928" s="2374" t="s">
        <v>1623</v>
      </c>
      <c r="K928" s="2374"/>
      <c r="L928" s="2423" t="s">
        <v>2137</v>
      </c>
      <c r="M928" s="2423"/>
      <c r="N928" s="2423"/>
      <c r="O928" s="2423"/>
      <c r="P928" s="2304"/>
      <c r="Q928" s="2304"/>
      <c r="R928" s="2304"/>
      <c r="S928" s="2304"/>
      <c r="T928" s="2304"/>
      <c r="U928" s="2304"/>
      <c r="V928" s="2304"/>
      <c r="W928" s="2304"/>
      <c r="X928" s="2335" t="s">
        <v>525</v>
      </c>
      <c r="Y928" s="2335"/>
      <c r="Z928" s="2335"/>
      <c r="AA928" s="2335" t="s">
        <v>525</v>
      </c>
      <c r="AB928" s="2335"/>
      <c r="AC928" s="2335"/>
      <c r="AD928" s="33"/>
      <c r="AE928" s="33"/>
    </row>
    <row r="929" spans="1:33" ht="22.35" customHeight="1">
      <c r="A929" s="33"/>
      <c r="B929" s="33"/>
      <c r="C929" s="2304" t="s">
        <v>2132</v>
      </c>
      <c r="D929" s="2304"/>
      <c r="E929" s="2304"/>
      <c r="F929" s="2304"/>
      <c r="G929" s="2304"/>
      <c r="H929" s="2304"/>
      <c r="I929" s="2304"/>
      <c r="J929" s="2374" t="s">
        <v>836</v>
      </c>
      <c r="K929" s="2374"/>
      <c r="L929" s="2423" t="s">
        <v>1638</v>
      </c>
      <c r="M929" s="2423"/>
      <c r="N929" s="2423"/>
      <c r="O929" s="2423"/>
      <c r="P929" s="2304"/>
      <c r="Q929" s="2304"/>
      <c r="R929" s="2304"/>
      <c r="S929" s="2304"/>
      <c r="T929" s="2304"/>
      <c r="U929" s="2304"/>
      <c r="V929" s="2304"/>
      <c r="W929" s="2304"/>
      <c r="X929" s="2335" t="s">
        <v>525</v>
      </c>
      <c r="Y929" s="2335"/>
      <c r="Z929" s="2335"/>
      <c r="AA929" s="2335" t="s">
        <v>525</v>
      </c>
      <c r="AB929" s="2335"/>
      <c r="AC929" s="2335"/>
      <c r="AD929" s="33"/>
      <c r="AE929" s="33"/>
    </row>
    <row r="930" spans="1:33" ht="22.35" customHeight="1">
      <c r="A930" s="33"/>
      <c r="B930" s="33"/>
      <c r="C930" s="2304" t="s">
        <v>1627</v>
      </c>
      <c r="D930" s="2304"/>
      <c r="E930" s="2304"/>
      <c r="F930" s="2304"/>
      <c r="G930" s="2304"/>
      <c r="H930" s="2304"/>
      <c r="I930" s="2304"/>
      <c r="J930" s="2374"/>
      <c r="K930" s="2374"/>
      <c r="L930" s="2423" t="s">
        <v>1639</v>
      </c>
      <c r="M930" s="2423"/>
      <c r="N930" s="2423"/>
      <c r="O930" s="2423"/>
      <c r="P930" s="2304"/>
      <c r="Q930" s="2304"/>
      <c r="R930" s="2304"/>
      <c r="S930" s="2304"/>
      <c r="T930" s="2304"/>
      <c r="U930" s="2304"/>
      <c r="V930" s="2304"/>
      <c r="W930" s="2304"/>
      <c r="X930" s="2335" t="s">
        <v>525</v>
      </c>
      <c r="Y930" s="2335"/>
      <c r="Z930" s="2335"/>
      <c r="AA930" s="2335" t="s">
        <v>525</v>
      </c>
      <c r="AB930" s="2335"/>
      <c r="AC930" s="2335"/>
      <c r="AD930" s="33"/>
      <c r="AE930" s="33"/>
    </row>
    <row r="931" spans="1:33" ht="22.35" customHeight="1">
      <c r="A931" s="33" t="s">
        <v>536</v>
      </c>
      <c r="B931" s="33"/>
      <c r="C931" s="2304" t="s">
        <v>2133</v>
      </c>
      <c r="D931" s="2304"/>
      <c r="E931" s="2304"/>
      <c r="F931" s="2304"/>
      <c r="G931" s="2304"/>
      <c r="H931" s="2304"/>
      <c r="I931" s="2304"/>
      <c r="J931" s="2374" t="s">
        <v>1631</v>
      </c>
      <c r="K931" s="2374"/>
      <c r="L931" s="2423" t="s">
        <v>1632</v>
      </c>
      <c r="M931" s="2423"/>
      <c r="N931" s="2423"/>
      <c r="O931" s="2423"/>
      <c r="P931" s="2304"/>
      <c r="Q931" s="2304"/>
      <c r="R931" s="2304"/>
      <c r="S931" s="2304"/>
      <c r="T931" s="2304"/>
      <c r="U931" s="2304"/>
      <c r="V931" s="2304"/>
      <c r="W931" s="2304"/>
      <c r="X931" s="2335" t="s">
        <v>525</v>
      </c>
      <c r="Y931" s="2335"/>
      <c r="Z931" s="2335"/>
      <c r="AA931" s="2335" t="s">
        <v>525</v>
      </c>
      <c r="AB931" s="2335"/>
      <c r="AC931" s="2335"/>
      <c r="AD931" s="33"/>
      <c r="AE931" s="33"/>
    </row>
    <row r="932" spans="1:33" ht="22.35" customHeight="1">
      <c r="A932" s="33"/>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c r="AA932" s="29"/>
      <c r="AB932" s="29"/>
      <c r="AC932" s="29"/>
      <c r="AE932" s="33"/>
    </row>
    <row r="933" spans="1:33" ht="40.35" customHeight="1">
      <c r="A933" s="33" t="s">
        <v>2138</v>
      </c>
      <c r="C933" s="2400" t="s">
        <v>2139</v>
      </c>
      <c r="D933" s="2400"/>
      <c r="E933" s="2400"/>
      <c r="F933" s="2400"/>
      <c r="G933" s="2400"/>
      <c r="H933" s="2400" t="s">
        <v>2140</v>
      </c>
      <c r="I933" s="2400"/>
      <c r="J933" s="2400"/>
      <c r="K933" s="2400"/>
      <c r="L933" s="2400"/>
      <c r="M933" s="2400"/>
      <c r="N933" s="2401" t="s">
        <v>2141</v>
      </c>
      <c r="O933" s="2401"/>
      <c r="P933" s="2401"/>
      <c r="Q933" s="2401"/>
      <c r="R933" s="2401" t="s">
        <v>2142</v>
      </c>
      <c r="S933" s="2401"/>
      <c r="T933" s="2401"/>
      <c r="U933" s="2401"/>
      <c r="V933" s="2401"/>
      <c r="W933" s="2401" t="s">
        <v>2143</v>
      </c>
      <c r="X933" s="2401"/>
      <c r="Y933" s="2401"/>
      <c r="Z933" s="2401"/>
      <c r="AA933" s="2401"/>
      <c r="AB933" s="2401"/>
      <c r="AC933" s="2401"/>
      <c r="AE933" s="61" t="s">
        <v>2144</v>
      </c>
      <c r="AF933" s="743" t="s">
        <v>2145</v>
      </c>
      <c r="AG933" s="18" t="s">
        <v>2138</v>
      </c>
    </row>
    <row r="934" spans="1:33" ht="57" customHeight="1">
      <c r="A934" s="33"/>
      <c r="C934" s="2320" t="s">
        <v>2146</v>
      </c>
      <c r="D934" s="2320"/>
      <c r="E934" s="2320" t="s">
        <v>2147</v>
      </c>
      <c r="F934" s="2320"/>
      <c r="G934" s="2320" t="s">
        <v>1670</v>
      </c>
      <c r="H934" s="2320"/>
      <c r="I934" s="2394" t="s">
        <v>1671</v>
      </c>
      <c r="J934" s="2394"/>
      <c r="K934" s="2394"/>
      <c r="L934" s="2320" t="s">
        <v>1760</v>
      </c>
      <c r="M934" s="2320"/>
      <c r="N934" s="2320"/>
      <c r="O934" s="2320"/>
      <c r="P934" s="2320" t="s">
        <v>180</v>
      </c>
      <c r="Q934" s="2320"/>
      <c r="R934" s="2320"/>
      <c r="S934" s="2320"/>
      <c r="T934" s="2394" t="s">
        <v>2148</v>
      </c>
      <c r="U934" s="2394"/>
      <c r="V934" s="2394"/>
      <c r="W934" s="2394"/>
      <c r="X934" s="2394" t="s">
        <v>1674</v>
      </c>
      <c r="Y934" s="2394"/>
      <c r="Z934" s="2394"/>
      <c r="AA934" s="2394"/>
      <c r="AB934" s="2394"/>
      <c r="AC934" s="2394"/>
    </row>
    <row r="935" spans="1:33" ht="22.35" customHeight="1">
      <c r="A935" s="33"/>
      <c r="C935" s="1441"/>
      <c r="D935" s="1442"/>
      <c r="E935" s="1441"/>
      <c r="F935" s="1442"/>
      <c r="G935" s="1441"/>
      <c r="H935" s="1442"/>
      <c r="I935" s="1441"/>
      <c r="J935" s="1443"/>
      <c r="K935" s="1442"/>
      <c r="L935" s="1441"/>
      <c r="M935" s="1443"/>
      <c r="N935" s="1443"/>
      <c r="O935" s="1442"/>
      <c r="P935" s="1441"/>
      <c r="Q935" s="1443"/>
      <c r="R935" s="1443"/>
      <c r="S935" s="1442"/>
      <c r="T935" s="1441"/>
      <c r="U935" s="1442"/>
      <c r="V935" s="1432"/>
      <c r="W935" s="2402"/>
      <c r="X935" s="1441"/>
      <c r="Y935" s="1443"/>
      <c r="Z935" s="1443"/>
      <c r="AA935" s="1443"/>
      <c r="AB935" s="1443"/>
      <c r="AC935" s="1442"/>
      <c r="AE935" s="33"/>
    </row>
    <row r="936" spans="1:33" ht="22.35" customHeight="1">
      <c r="A936" s="33"/>
      <c r="C936" s="1444"/>
      <c r="D936" s="1445"/>
      <c r="E936" s="1444"/>
      <c r="F936" s="1445"/>
      <c r="G936" s="1444"/>
      <c r="H936" s="1445"/>
      <c r="I936" s="1444"/>
      <c r="J936" s="1446"/>
      <c r="K936" s="1445"/>
      <c r="L936" s="1444"/>
      <c r="M936" s="1446"/>
      <c r="N936" s="1446"/>
      <c r="O936" s="1445"/>
      <c r="P936" s="1444"/>
      <c r="Q936" s="1446"/>
      <c r="R936" s="1446"/>
      <c r="S936" s="1445"/>
      <c r="T936" s="1444"/>
      <c r="U936" s="1445"/>
      <c r="V936" s="1432"/>
      <c r="W936" s="2403"/>
      <c r="X936" s="1444"/>
      <c r="Y936" s="1446"/>
      <c r="Z936" s="1446"/>
      <c r="AA936" s="1446"/>
      <c r="AB936" s="1446"/>
      <c r="AC936" s="1445"/>
      <c r="AE936" s="33"/>
    </row>
    <row r="937" spans="1:33" ht="22.35" customHeight="1">
      <c r="A937" s="33"/>
      <c r="C937" s="1444"/>
      <c r="D937" s="1445"/>
      <c r="E937" s="1444"/>
      <c r="F937" s="1445"/>
      <c r="G937" s="1444"/>
      <c r="H937" s="1445"/>
      <c r="I937" s="1444"/>
      <c r="J937" s="1446"/>
      <c r="K937" s="1445"/>
      <c r="L937" s="1444"/>
      <c r="M937" s="1446"/>
      <c r="N937" s="1446"/>
      <c r="O937" s="1445"/>
      <c r="P937" s="1444"/>
      <c r="Q937" s="1446"/>
      <c r="R937" s="1446"/>
      <c r="S937" s="1445"/>
      <c r="T937" s="1444"/>
      <c r="U937" s="1445"/>
      <c r="V937" s="1432"/>
      <c r="W937" s="2403"/>
      <c r="X937" s="1444"/>
      <c r="Y937" s="1446"/>
      <c r="Z937" s="1446"/>
      <c r="AA937" s="1446"/>
      <c r="AB937" s="1446"/>
      <c r="AC937" s="1445"/>
      <c r="AE937" s="33"/>
    </row>
    <row r="938" spans="1:33" ht="22.35" customHeight="1">
      <c r="A938" s="33"/>
      <c r="C938" s="1444"/>
      <c r="D938" s="1445"/>
      <c r="E938" s="1444"/>
      <c r="F938" s="1445"/>
      <c r="G938" s="1444"/>
      <c r="H938" s="1445"/>
      <c r="I938" s="1444"/>
      <c r="J938" s="1446"/>
      <c r="K938" s="1445"/>
      <c r="L938" s="1444"/>
      <c r="M938" s="1446"/>
      <c r="N938" s="1446"/>
      <c r="O938" s="1445"/>
      <c r="P938" s="1444"/>
      <c r="Q938" s="1446"/>
      <c r="R938" s="1446"/>
      <c r="S938" s="1445"/>
      <c r="T938" s="1444"/>
      <c r="U938" s="1445"/>
      <c r="V938" s="1432"/>
      <c r="W938" s="2403"/>
      <c r="X938" s="1444"/>
      <c r="Y938" s="1446"/>
      <c r="Z938" s="1446"/>
      <c r="AA938" s="1446"/>
      <c r="AB938" s="1446"/>
      <c r="AC938" s="1445"/>
      <c r="AE938" s="33"/>
    </row>
    <row r="939" spans="1:33" ht="22.35" customHeight="1">
      <c r="A939" s="33"/>
      <c r="C939" s="1444"/>
      <c r="D939" s="1445"/>
      <c r="E939" s="1444"/>
      <c r="F939" s="1445"/>
      <c r="G939" s="1444"/>
      <c r="H939" s="1445"/>
      <c r="I939" s="1444"/>
      <c r="J939" s="1446"/>
      <c r="K939" s="1445"/>
      <c r="L939" s="1444"/>
      <c r="M939" s="1446"/>
      <c r="N939" s="1446"/>
      <c r="O939" s="1445"/>
      <c r="P939" s="1444"/>
      <c r="Q939" s="1446"/>
      <c r="R939" s="1446"/>
      <c r="S939" s="1445"/>
      <c r="T939" s="1444"/>
      <c r="U939" s="1445"/>
      <c r="V939" s="1432"/>
      <c r="W939" s="2403"/>
      <c r="X939" s="1444"/>
      <c r="Y939" s="1446"/>
      <c r="Z939" s="1446"/>
      <c r="AA939" s="1446"/>
      <c r="AB939" s="1446"/>
      <c r="AC939" s="1445"/>
      <c r="AE939" s="33"/>
    </row>
    <row r="940" spans="1:33" ht="22.35" customHeight="1">
      <c r="A940" s="33"/>
      <c r="C940" s="1444"/>
      <c r="D940" s="1445"/>
      <c r="E940" s="1444"/>
      <c r="F940" s="1445"/>
      <c r="G940" s="1444"/>
      <c r="H940" s="1445"/>
      <c r="I940" s="1444"/>
      <c r="J940" s="1446"/>
      <c r="K940" s="1445"/>
      <c r="L940" s="1444"/>
      <c r="M940" s="1446"/>
      <c r="N940" s="1446"/>
      <c r="O940" s="1445"/>
      <c r="P940" s="1444"/>
      <c r="Q940" s="1446"/>
      <c r="R940" s="1446"/>
      <c r="S940" s="1445"/>
      <c r="T940" s="1444"/>
      <c r="U940" s="1445"/>
      <c r="V940" s="1432"/>
      <c r="W940" s="2403"/>
      <c r="X940" s="1444"/>
      <c r="Y940" s="1446"/>
      <c r="Z940" s="1446"/>
      <c r="AA940" s="1446"/>
      <c r="AB940" s="1446"/>
      <c r="AC940" s="1445"/>
      <c r="AE940" s="33"/>
    </row>
    <row r="941" spans="1:33" ht="22.35" customHeight="1">
      <c r="A941" s="33"/>
      <c r="C941" s="1444"/>
      <c r="D941" s="1445"/>
      <c r="E941" s="1444"/>
      <c r="F941" s="1445"/>
      <c r="G941" s="1444"/>
      <c r="H941" s="1445"/>
      <c r="I941" s="1444"/>
      <c r="J941" s="1446"/>
      <c r="K941" s="1445"/>
      <c r="L941" s="1444"/>
      <c r="M941" s="1446"/>
      <c r="N941" s="1446"/>
      <c r="O941" s="1445"/>
      <c r="P941" s="1444"/>
      <c r="Q941" s="1446"/>
      <c r="R941" s="1446"/>
      <c r="S941" s="1445"/>
      <c r="T941" s="1444"/>
      <c r="U941" s="1445"/>
      <c r="V941" s="1432"/>
      <c r="W941" s="2403"/>
      <c r="X941" s="1444"/>
      <c r="Y941" s="1446"/>
      <c r="Z941" s="1446"/>
      <c r="AA941" s="1446"/>
      <c r="AB941" s="1446"/>
      <c r="AC941" s="1445"/>
      <c r="AE941" s="33"/>
    </row>
    <row r="942" spans="1:33" ht="22.35" customHeight="1">
      <c r="A942" s="33"/>
      <c r="C942" s="1444"/>
      <c r="D942" s="1445"/>
      <c r="E942" s="1444"/>
      <c r="F942" s="1445"/>
      <c r="G942" s="1444"/>
      <c r="H942" s="1445"/>
      <c r="I942" s="1444"/>
      <c r="J942" s="1446"/>
      <c r="K942" s="1445"/>
      <c r="L942" s="1444"/>
      <c r="M942" s="1446"/>
      <c r="N942" s="1446"/>
      <c r="O942" s="1445"/>
      <c r="P942" s="1444"/>
      <c r="Q942" s="1446"/>
      <c r="R942" s="1446"/>
      <c r="S942" s="1445"/>
      <c r="T942" s="1444"/>
      <c r="U942" s="1445"/>
      <c r="V942" s="1432"/>
      <c r="W942" s="2403"/>
      <c r="X942" s="1444"/>
      <c r="Y942" s="1446"/>
      <c r="Z942" s="1446"/>
      <c r="AA942" s="1446"/>
      <c r="AB942" s="1446"/>
      <c r="AC942" s="1445"/>
      <c r="AE942" s="33"/>
    </row>
    <row r="943" spans="1:33" ht="22.35" customHeight="1">
      <c r="A943" s="33"/>
      <c r="C943" s="1444"/>
      <c r="D943" s="1445"/>
      <c r="E943" s="1444"/>
      <c r="F943" s="1445"/>
      <c r="G943" s="1444"/>
      <c r="H943" s="1445"/>
      <c r="I943" s="1444"/>
      <c r="J943" s="1446"/>
      <c r="K943" s="1445"/>
      <c r="L943" s="1444"/>
      <c r="M943" s="1446"/>
      <c r="N943" s="1446"/>
      <c r="O943" s="1445"/>
      <c r="P943" s="1444"/>
      <c r="Q943" s="1446"/>
      <c r="R943" s="1446"/>
      <c r="S943" s="1445"/>
      <c r="T943" s="1444"/>
      <c r="U943" s="1445"/>
      <c r="V943" s="1432"/>
      <c r="W943" s="2403"/>
      <c r="X943" s="1444"/>
      <c r="Y943" s="1446"/>
      <c r="Z943" s="1446"/>
      <c r="AA943" s="1446"/>
      <c r="AB943" s="1446"/>
      <c r="AC943" s="1445"/>
      <c r="AE943" s="33"/>
    </row>
    <row r="944" spans="1:33" ht="22.35" customHeight="1">
      <c r="A944" s="33"/>
      <c r="C944" s="1444"/>
      <c r="D944" s="1445"/>
      <c r="E944" s="1444"/>
      <c r="F944" s="1445"/>
      <c r="G944" s="1444"/>
      <c r="H944" s="1445"/>
      <c r="I944" s="1444"/>
      <c r="J944" s="1446"/>
      <c r="K944" s="1445"/>
      <c r="L944" s="1444"/>
      <c r="M944" s="1446"/>
      <c r="N944" s="1446"/>
      <c r="O944" s="1445"/>
      <c r="P944" s="1444"/>
      <c r="Q944" s="1446"/>
      <c r="R944" s="1446"/>
      <c r="S944" s="1445"/>
      <c r="T944" s="1444"/>
      <c r="U944" s="1445"/>
      <c r="V944" s="1432"/>
      <c r="W944" s="2403"/>
      <c r="X944" s="1444"/>
      <c r="Y944" s="1446"/>
      <c r="Z944" s="1446"/>
      <c r="AA944" s="1446"/>
      <c r="AB944" s="1446"/>
      <c r="AC944" s="1445"/>
      <c r="AE944" s="33"/>
    </row>
    <row r="945" spans="1:33" ht="22.35" customHeight="1">
      <c r="A945" s="33"/>
      <c r="C945" s="1444"/>
      <c r="D945" s="1445"/>
      <c r="E945" s="1444"/>
      <c r="F945" s="1445"/>
      <c r="G945" s="1444"/>
      <c r="H945" s="1445"/>
      <c r="I945" s="1444"/>
      <c r="J945" s="1446"/>
      <c r="K945" s="1445"/>
      <c r="L945" s="1444"/>
      <c r="M945" s="1446"/>
      <c r="N945" s="1446"/>
      <c r="O945" s="1445"/>
      <c r="P945" s="1444"/>
      <c r="Q945" s="1446"/>
      <c r="R945" s="1446"/>
      <c r="S945" s="1445"/>
      <c r="T945" s="1444"/>
      <c r="U945" s="1445"/>
      <c r="V945" s="1432"/>
      <c r="W945" s="2403"/>
      <c r="X945" s="1444"/>
      <c r="Y945" s="1446"/>
      <c r="Z945" s="1446"/>
      <c r="AA945" s="1446"/>
      <c r="AB945" s="1446"/>
      <c r="AC945" s="1445"/>
      <c r="AE945" s="33"/>
    </row>
    <row r="946" spans="1:33" ht="22.35" customHeight="1">
      <c r="A946" s="33"/>
      <c r="C946" s="1444"/>
      <c r="D946" s="1445"/>
      <c r="E946" s="1444"/>
      <c r="F946" s="1445"/>
      <c r="G946" s="1444"/>
      <c r="H946" s="1445"/>
      <c r="I946" s="1444"/>
      <c r="J946" s="1446"/>
      <c r="K946" s="1445"/>
      <c r="L946" s="1444"/>
      <c r="M946" s="1446"/>
      <c r="N946" s="1446"/>
      <c r="O946" s="1445"/>
      <c r="P946" s="1444"/>
      <c r="Q946" s="1446"/>
      <c r="R946" s="1446"/>
      <c r="S946" s="1445"/>
      <c r="T946" s="1444"/>
      <c r="U946" s="1445"/>
      <c r="V946" s="1432"/>
      <c r="W946" s="2403"/>
      <c r="X946" s="1444"/>
      <c r="Y946" s="1446"/>
      <c r="Z946" s="1446"/>
      <c r="AA946" s="1446"/>
      <c r="AB946" s="1446"/>
      <c r="AC946" s="1445"/>
      <c r="AE946" s="33"/>
    </row>
    <row r="947" spans="1:33" ht="22.35" customHeight="1">
      <c r="A947" s="33"/>
      <c r="C947" s="1444"/>
      <c r="D947" s="1445"/>
      <c r="E947" s="1444"/>
      <c r="F947" s="1445"/>
      <c r="G947" s="1444"/>
      <c r="H947" s="1445"/>
      <c r="I947" s="1444"/>
      <c r="J947" s="1446"/>
      <c r="K947" s="1445"/>
      <c r="L947" s="1444"/>
      <c r="M947" s="1446"/>
      <c r="N947" s="1446"/>
      <c r="O947" s="1445"/>
      <c r="P947" s="1444"/>
      <c r="Q947" s="1446"/>
      <c r="R947" s="1446"/>
      <c r="S947" s="1445"/>
      <c r="T947" s="1444"/>
      <c r="U947" s="1445"/>
      <c r="V947" s="1432"/>
      <c r="W947" s="2403"/>
      <c r="X947" s="1444"/>
      <c r="Y947" s="1446"/>
      <c r="Z947" s="1446"/>
      <c r="AA947" s="1446"/>
      <c r="AB947" s="1446"/>
      <c r="AC947" s="1445"/>
      <c r="AE947" s="33"/>
    </row>
    <row r="948" spans="1:33" ht="38.450000000000003" customHeight="1">
      <c r="A948" s="33"/>
      <c r="C948" s="1444"/>
      <c r="D948" s="1445"/>
      <c r="E948" s="1444"/>
      <c r="F948" s="1445"/>
      <c r="G948" s="1444"/>
      <c r="H948" s="1445"/>
      <c r="I948" s="1444"/>
      <c r="J948" s="1446"/>
      <c r="K948" s="1445"/>
      <c r="L948" s="1444"/>
      <c r="M948" s="1446"/>
      <c r="N948" s="1446"/>
      <c r="O948" s="1445"/>
      <c r="P948" s="1444"/>
      <c r="Q948" s="1446"/>
      <c r="R948" s="1446"/>
      <c r="S948" s="1445"/>
      <c r="T948" s="1444"/>
      <c r="U948" s="1445"/>
      <c r="V948" s="1432"/>
      <c r="W948" s="2403"/>
      <c r="X948" s="1444"/>
      <c r="Y948" s="1446"/>
      <c r="Z948" s="1446"/>
      <c r="AA948" s="1446"/>
      <c r="AB948" s="1446"/>
      <c r="AC948" s="1445"/>
      <c r="AE948" s="33"/>
    </row>
    <row r="949" spans="1:33" ht="30" customHeight="1">
      <c r="A949" s="33"/>
      <c r="C949" s="1447"/>
      <c r="D949" s="1448"/>
      <c r="E949" s="1447"/>
      <c r="F949" s="1448"/>
      <c r="G949" s="1447"/>
      <c r="H949" s="1448"/>
      <c r="I949" s="1447"/>
      <c r="J949" s="1449"/>
      <c r="K949" s="1448"/>
      <c r="L949" s="1447"/>
      <c r="M949" s="1449"/>
      <c r="N949" s="1449"/>
      <c r="O949" s="1448"/>
      <c r="P949" s="1447"/>
      <c r="Q949" s="1449"/>
      <c r="R949" s="1449"/>
      <c r="S949" s="1448"/>
      <c r="T949" s="1447"/>
      <c r="U949" s="1448"/>
      <c r="V949" s="1432"/>
      <c r="W949" s="2404"/>
      <c r="X949" s="1447"/>
      <c r="Y949" s="1449"/>
      <c r="Z949" s="1449"/>
      <c r="AA949" s="1449"/>
      <c r="AB949" s="1449"/>
      <c r="AC949" s="1448"/>
      <c r="AE949" s="33"/>
    </row>
    <row r="950" spans="1:33" ht="22.35" customHeight="1">
      <c r="A950" s="33"/>
      <c r="C950" s="2405" t="s">
        <v>2149</v>
      </c>
      <c r="D950" s="2406"/>
      <c r="E950" s="2406"/>
      <c r="F950" s="2406"/>
      <c r="G950" s="2406"/>
      <c r="H950" s="2406"/>
      <c r="I950" s="2406"/>
      <c r="J950" s="2406"/>
      <c r="K950" s="2406"/>
      <c r="L950" s="2406"/>
      <c r="M950" s="2406"/>
      <c r="N950" s="2406"/>
      <c r="O950" s="2406"/>
      <c r="P950" s="2406"/>
      <c r="Q950" s="2406"/>
      <c r="R950" s="2406"/>
      <c r="S950" s="2406"/>
      <c r="T950" s="2406"/>
      <c r="U950" s="2406"/>
      <c r="V950" s="2406"/>
      <c r="W950" s="2406"/>
      <c r="X950" s="2406"/>
      <c r="Y950" s="2406"/>
      <c r="Z950" s="2406"/>
      <c r="AA950" s="2406"/>
      <c r="AB950" s="2406"/>
      <c r="AC950" s="2407"/>
      <c r="AE950" s="33"/>
    </row>
    <row r="951" spans="1:33" ht="22.35" customHeight="1">
      <c r="A951" s="33"/>
      <c r="C951" s="2408" t="s">
        <v>2150</v>
      </c>
      <c r="D951" s="2409"/>
      <c r="E951" s="2409"/>
      <c r="F951" s="2409"/>
      <c r="G951" s="2409"/>
      <c r="H951" s="2409"/>
      <c r="I951" s="2409"/>
      <c r="J951" s="2410"/>
      <c r="K951" s="2414" t="s">
        <v>2151</v>
      </c>
      <c r="L951" s="2415"/>
      <c r="M951" s="2415"/>
      <c r="N951" s="2415"/>
      <c r="O951" s="2415"/>
      <c r="P951" s="2415"/>
      <c r="Q951" s="2415"/>
      <c r="R951" s="2415"/>
      <c r="S951" s="2415"/>
      <c r="T951" s="2415"/>
      <c r="U951" s="2416"/>
      <c r="V951" s="2417" t="s">
        <v>525</v>
      </c>
      <c r="W951" s="2418"/>
      <c r="X951" s="2418"/>
      <c r="Y951" s="2418"/>
      <c r="Z951" s="2418"/>
      <c r="AA951" s="2418"/>
      <c r="AB951" s="2418"/>
      <c r="AC951" s="2419"/>
      <c r="AE951" s="33"/>
    </row>
    <row r="952" spans="1:33" ht="22.35" customHeight="1">
      <c r="A952" s="33" t="s">
        <v>536</v>
      </c>
      <c r="C952" s="2411"/>
      <c r="D952" s="2412"/>
      <c r="E952" s="2412"/>
      <c r="F952" s="2412"/>
      <c r="G952" s="2412"/>
      <c r="H952" s="2412"/>
      <c r="I952" s="2412"/>
      <c r="J952" s="2413"/>
      <c r="K952" s="2414" t="s">
        <v>2152</v>
      </c>
      <c r="L952" s="2415"/>
      <c r="M952" s="2415"/>
      <c r="N952" s="2415"/>
      <c r="O952" s="2415"/>
      <c r="P952" s="2415"/>
      <c r="Q952" s="2415"/>
      <c r="R952" s="2415"/>
      <c r="S952" s="2415"/>
      <c r="T952" s="2415"/>
      <c r="U952" s="2416"/>
      <c r="V952" s="2420" t="s">
        <v>525</v>
      </c>
      <c r="W952" s="2421"/>
      <c r="X952" s="2421"/>
      <c r="Y952" s="2421"/>
      <c r="Z952" s="2421"/>
      <c r="AA952" s="2421"/>
      <c r="AB952" s="2421"/>
      <c r="AC952" s="2422"/>
      <c r="AE952" s="33"/>
    </row>
    <row r="953" spans="1:33" ht="16.5" customHeight="1">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c r="AA953" s="29"/>
      <c r="AB953" s="29"/>
      <c r="AC953" s="29"/>
    </row>
    <row r="954" spans="1:33" ht="30" customHeight="1">
      <c r="A954" s="33" t="s">
        <v>2153</v>
      </c>
      <c r="C954" s="2376" t="s">
        <v>2154</v>
      </c>
      <c r="D954" s="2376"/>
      <c r="E954" s="2376"/>
      <c r="F954" s="2376"/>
      <c r="G954" s="2376"/>
      <c r="H954" s="2376"/>
      <c r="I954" s="2376"/>
      <c r="J954" s="2376"/>
      <c r="K954" s="2376"/>
      <c r="L954" s="2376"/>
      <c r="M954" s="2376"/>
      <c r="N954" s="2376"/>
      <c r="O954" s="2376"/>
      <c r="P954" s="2376" t="s">
        <v>2155</v>
      </c>
      <c r="Q954" s="2376"/>
      <c r="R954" s="2376"/>
      <c r="S954" s="2376"/>
      <c r="T954" s="2376"/>
      <c r="U954" s="2376"/>
      <c r="V954" s="2376"/>
      <c r="W954" s="2376"/>
      <c r="X954" s="2376"/>
      <c r="Y954" s="2376"/>
      <c r="Z954" s="2376"/>
      <c r="AA954" s="2376"/>
      <c r="AB954" s="2376"/>
      <c r="AC954" s="2376"/>
      <c r="AD954" s="743"/>
      <c r="AE954" s="743" t="s">
        <v>2156</v>
      </c>
      <c r="AF954" s="743" t="s">
        <v>2145</v>
      </c>
      <c r="AG954" s="743" t="s">
        <v>2153</v>
      </c>
    </row>
    <row r="955" spans="1:33" ht="53.1" customHeight="1">
      <c r="A955" s="33"/>
      <c r="C955" s="2376" t="s">
        <v>2157</v>
      </c>
      <c r="D955" s="2376"/>
      <c r="E955" s="2376"/>
      <c r="F955" s="2376"/>
      <c r="G955" s="2376"/>
      <c r="H955" s="2376"/>
      <c r="I955" s="2376"/>
      <c r="J955" s="2395" t="s">
        <v>2158</v>
      </c>
      <c r="K955" s="2395"/>
      <c r="L955" s="2395"/>
      <c r="M955" s="2395"/>
      <c r="N955" s="2395" t="s">
        <v>2159</v>
      </c>
      <c r="O955" s="2395"/>
      <c r="P955" s="2395"/>
      <c r="Q955" s="2395"/>
      <c r="R955" s="2395" t="s">
        <v>2160</v>
      </c>
      <c r="S955" s="2395"/>
      <c r="T955" s="2395"/>
      <c r="U955" s="2395"/>
      <c r="V955" s="2395" t="s">
        <v>2161</v>
      </c>
      <c r="W955" s="2395"/>
      <c r="X955" s="2395"/>
      <c r="Y955" s="2395"/>
      <c r="Z955" s="2395"/>
      <c r="AA955" s="2395" t="s">
        <v>2162</v>
      </c>
      <c r="AB955" s="2395"/>
      <c r="AC955" s="2395"/>
      <c r="AF955" s="743"/>
      <c r="AG955" s="743"/>
    </row>
    <row r="956" spans="1:33" ht="80.45" customHeight="1">
      <c r="A956" s="33"/>
      <c r="C956" s="2376"/>
      <c r="D956" s="2376"/>
      <c r="E956" s="2376"/>
      <c r="F956" s="2376"/>
      <c r="G956" s="2376"/>
      <c r="H956" s="2376"/>
      <c r="I956" s="2376"/>
      <c r="J956" s="2395"/>
      <c r="K956" s="2395"/>
      <c r="L956" s="2395"/>
      <c r="M956" s="2395"/>
      <c r="N956" s="2395" t="s">
        <v>2163</v>
      </c>
      <c r="O956" s="2395"/>
      <c r="P956" s="2395" t="s">
        <v>2164</v>
      </c>
      <c r="Q956" s="2395"/>
      <c r="R956" s="2395" t="s">
        <v>2163</v>
      </c>
      <c r="S956" s="2395"/>
      <c r="T956" s="2395" t="s">
        <v>2164</v>
      </c>
      <c r="U956" s="2395"/>
      <c r="V956" s="2395" t="s">
        <v>2163</v>
      </c>
      <c r="W956" s="2395"/>
      <c r="X956" s="2395" t="s">
        <v>2164</v>
      </c>
      <c r="Y956" s="2395"/>
      <c r="Z956" s="2395"/>
      <c r="AA956" s="2395"/>
      <c r="AB956" s="2395"/>
      <c r="AC956" s="2395"/>
    </row>
    <row r="957" spans="1:33" ht="22.35" customHeight="1">
      <c r="A957" s="33"/>
      <c r="C957" s="1432"/>
      <c r="D957" s="2374" t="s">
        <v>2165</v>
      </c>
      <c r="E957" s="2374"/>
      <c r="F957" s="2374"/>
      <c r="G957" s="1432" t="s">
        <v>2166</v>
      </c>
      <c r="H957" s="1432"/>
      <c r="I957" s="1432"/>
      <c r="J957" s="2320" t="s">
        <v>1643</v>
      </c>
      <c r="K957" s="2320"/>
      <c r="L957" s="2320"/>
      <c r="M957" s="2320"/>
      <c r="N957" s="2320"/>
      <c r="O957" s="2320"/>
      <c r="P957" s="2320"/>
      <c r="Q957" s="2320"/>
      <c r="R957" s="2320"/>
      <c r="S957" s="2320"/>
      <c r="T957" s="2320"/>
      <c r="U957" s="2320"/>
      <c r="V957" s="2320"/>
      <c r="W957" s="2320"/>
      <c r="X957" s="2320"/>
      <c r="Y957" s="2320"/>
      <c r="Z957" s="2320"/>
      <c r="AA957" s="2320"/>
      <c r="AB957" s="2320"/>
      <c r="AC957" s="2320"/>
    </row>
    <row r="958" spans="1:33" ht="22.35" customHeight="1">
      <c r="A958" s="33"/>
      <c r="C958" s="1432"/>
      <c r="D958" s="2374" t="s">
        <v>2167</v>
      </c>
      <c r="E958" s="2374"/>
      <c r="F958" s="2374"/>
      <c r="G958" s="813" t="s">
        <v>2166</v>
      </c>
      <c r="H958" s="1432"/>
      <c r="I958" s="1432"/>
      <c r="J958" s="2320"/>
      <c r="K958" s="2320"/>
      <c r="L958" s="2320"/>
      <c r="M958" s="2320"/>
      <c r="N958" s="2320"/>
      <c r="O958" s="2320"/>
      <c r="P958" s="2320"/>
      <c r="Q958" s="2320"/>
      <c r="R958" s="2320"/>
      <c r="S958" s="2320"/>
      <c r="T958" s="2320"/>
      <c r="U958" s="2320"/>
      <c r="V958" s="2320"/>
      <c r="W958" s="2320"/>
      <c r="X958" s="2320"/>
      <c r="Y958" s="2320"/>
      <c r="Z958" s="2320"/>
      <c r="AA958" s="2320"/>
      <c r="AB958" s="2320"/>
      <c r="AC958" s="2320"/>
    </row>
    <row r="959" spans="1:33" ht="22.35" customHeight="1">
      <c r="A959" s="33"/>
      <c r="C959" s="1432"/>
      <c r="D959" s="2374" t="s">
        <v>2168</v>
      </c>
      <c r="E959" s="2374"/>
      <c r="F959" s="2374"/>
      <c r="G959" s="1432" t="s">
        <v>2166</v>
      </c>
      <c r="H959" s="1432"/>
      <c r="I959" s="1432"/>
      <c r="J959" s="2320" t="s">
        <v>1644</v>
      </c>
      <c r="K959" s="2320"/>
      <c r="L959" s="2320"/>
      <c r="M959" s="2320"/>
      <c r="N959" s="2320"/>
      <c r="O959" s="2320"/>
      <c r="P959" s="2320"/>
      <c r="Q959" s="2320"/>
      <c r="R959" s="2320"/>
      <c r="S959" s="2320"/>
      <c r="T959" s="2320"/>
      <c r="U959" s="2320"/>
      <c r="V959" s="2320"/>
      <c r="W959" s="2320"/>
      <c r="X959" s="2320"/>
      <c r="Y959" s="2320"/>
      <c r="Z959" s="2320"/>
      <c r="AA959" s="2320"/>
      <c r="AB959" s="2320"/>
      <c r="AC959" s="2320"/>
    </row>
    <row r="960" spans="1:33" ht="22.35" customHeight="1">
      <c r="A960" s="33"/>
      <c r="C960" s="1432"/>
      <c r="D960" s="2374" t="s">
        <v>2169</v>
      </c>
      <c r="E960" s="2374"/>
      <c r="F960" s="2374"/>
      <c r="G960" s="1432" t="s">
        <v>2166</v>
      </c>
      <c r="H960" s="1432"/>
      <c r="I960" s="1432"/>
      <c r="J960" s="2320"/>
      <c r="K960" s="2320"/>
      <c r="L960" s="2320"/>
      <c r="M960" s="2320"/>
      <c r="N960" s="2320"/>
      <c r="O960" s="2320"/>
      <c r="P960" s="2320"/>
      <c r="Q960" s="2320"/>
      <c r="R960" s="2320"/>
      <c r="S960" s="2320"/>
      <c r="T960" s="2320"/>
      <c r="U960" s="2320"/>
      <c r="V960" s="2320"/>
      <c r="W960" s="2320"/>
      <c r="X960" s="2320"/>
      <c r="Y960" s="2320"/>
      <c r="Z960" s="2320"/>
      <c r="AA960" s="2320"/>
      <c r="AB960" s="2320"/>
      <c r="AC960" s="2320"/>
    </row>
    <row r="961" spans="1:29" ht="22.35" customHeight="1">
      <c r="A961" s="33"/>
      <c r="C961" s="1432"/>
      <c r="D961" s="2374" t="s">
        <v>2170</v>
      </c>
      <c r="E961" s="2374"/>
      <c r="F961" s="2374"/>
      <c r="G961" s="1432" t="s">
        <v>2166</v>
      </c>
      <c r="H961" s="1432"/>
      <c r="I961" s="1432"/>
      <c r="J961" s="2320" t="s">
        <v>1645</v>
      </c>
      <c r="K961" s="2320"/>
      <c r="L961" s="2320"/>
      <c r="M961" s="2320"/>
      <c r="N961" s="2320"/>
      <c r="O961" s="2320"/>
      <c r="P961" s="2320"/>
      <c r="Q961" s="2320"/>
      <c r="R961" s="2320"/>
      <c r="S961" s="2320"/>
      <c r="T961" s="2320"/>
      <c r="U961" s="2320"/>
      <c r="V961" s="2320"/>
      <c r="W961" s="2320"/>
      <c r="X961" s="2320"/>
      <c r="Y961" s="2320"/>
      <c r="Z961" s="2320"/>
      <c r="AA961" s="2320"/>
      <c r="AB961" s="2320"/>
      <c r="AC961" s="2320"/>
    </row>
    <row r="962" spans="1:29" ht="22.35" customHeight="1">
      <c r="A962" s="33"/>
      <c r="C962" s="1432"/>
      <c r="D962" s="2374" t="s">
        <v>2171</v>
      </c>
      <c r="E962" s="2374"/>
      <c r="F962" s="2374"/>
      <c r="G962" s="1432" t="s">
        <v>2166</v>
      </c>
      <c r="H962" s="1432"/>
      <c r="I962" s="1432"/>
      <c r="J962" s="2320"/>
      <c r="K962" s="2320"/>
      <c r="L962" s="2320"/>
      <c r="M962" s="2320"/>
      <c r="N962" s="2320"/>
      <c r="O962" s="2320"/>
      <c r="P962" s="2320"/>
      <c r="Q962" s="2320"/>
      <c r="R962" s="2320"/>
      <c r="S962" s="2320"/>
      <c r="T962" s="2320"/>
      <c r="U962" s="2320"/>
      <c r="V962" s="2320"/>
      <c r="W962" s="2320"/>
      <c r="X962" s="2320"/>
      <c r="Y962" s="2320"/>
      <c r="Z962" s="2320"/>
      <c r="AA962" s="2320"/>
      <c r="AB962" s="2320"/>
      <c r="AC962" s="2320"/>
    </row>
    <row r="963" spans="1:29" ht="22.35" customHeight="1">
      <c r="A963" s="33"/>
      <c r="C963" s="1432"/>
      <c r="D963" s="2374" t="s">
        <v>2172</v>
      </c>
      <c r="E963" s="2374"/>
      <c r="F963" s="2374"/>
      <c r="G963" s="1432" t="s">
        <v>2166</v>
      </c>
      <c r="H963" s="1432"/>
      <c r="I963" s="1432"/>
      <c r="J963" s="2320" t="s">
        <v>2173</v>
      </c>
      <c r="K963" s="2320"/>
      <c r="L963" s="2320"/>
      <c r="M963" s="2320"/>
      <c r="N963" s="2320"/>
      <c r="O963" s="2320"/>
      <c r="P963" s="2320"/>
      <c r="Q963" s="2320"/>
      <c r="R963" s="2320"/>
      <c r="S963" s="2320"/>
      <c r="T963" s="2320"/>
      <c r="U963" s="2320"/>
      <c r="V963" s="2320"/>
      <c r="W963" s="2320"/>
      <c r="X963" s="2320"/>
      <c r="Y963" s="2320"/>
      <c r="Z963" s="2320"/>
      <c r="AA963" s="2320"/>
      <c r="AB963" s="2320"/>
      <c r="AC963" s="2320"/>
    </row>
    <row r="964" spans="1:29" ht="22.35" customHeight="1">
      <c r="A964" s="33"/>
      <c r="C964" s="1432"/>
      <c r="D964" s="2374" t="s">
        <v>1739</v>
      </c>
      <c r="E964" s="2374"/>
      <c r="F964" s="2374"/>
      <c r="G964" s="1432" t="s">
        <v>2166</v>
      </c>
      <c r="H964" s="1432"/>
      <c r="I964" s="1432"/>
      <c r="J964" s="2320"/>
      <c r="K964" s="2320"/>
      <c r="L964" s="2320"/>
      <c r="M964" s="2320"/>
      <c r="N964" s="2320"/>
      <c r="O964" s="2320"/>
      <c r="P964" s="2320"/>
      <c r="Q964" s="2320"/>
      <c r="R964" s="2320"/>
      <c r="S964" s="2320"/>
      <c r="T964" s="2320"/>
      <c r="U964" s="2320"/>
      <c r="V964" s="2320"/>
      <c r="W964" s="2320"/>
      <c r="X964" s="2320"/>
      <c r="Y964" s="2320"/>
      <c r="Z964" s="2320"/>
      <c r="AA964" s="2320"/>
      <c r="AB964" s="2320"/>
      <c r="AC964" s="2320"/>
    </row>
    <row r="965" spans="1:29" ht="22.35" customHeight="1">
      <c r="A965" s="33"/>
      <c r="C965" s="1432"/>
      <c r="D965" s="2374" t="s">
        <v>1741</v>
      </c>
      <c r="E965" s="2374"/>
      <c r="F965" s="2374"/>
      <c r="G965" s="1432" t="s">
        <v>2166</v>
      </c>
      <c r="H965" s="1432"/>
      <c r="I965" s="1432"/>
      <c r="J965" s="2320" t="s">
        <v>2174</v>
      </c>
      <c r="K965" s="2320"/>
      <c r="L965" s="2320"/>
      <c r="M965" s="2320"/>
      <c r="N965" s="2320"/>
      <c r="O965" s="2320"/>
      <c r="P965" s="2320"/>
      <c r="Q965" s="2320"/>
      <c r="R965" s="2320"/>
      <c r="S965" s="2320"/>
      <c r="T965" s="2320"/>
      <c r="U965" s="2320"/>
      <c r="V965" s="2320"/>
      <c r="W965" s="2320"/>
      <c r="X965" s="2320"/>
      <c r="Y965" s="2320"/>
      <c r="Z965" s="2320"/>
      <c r="AA965" s="2320"/>
      <c r="AB965" s="2320"/>
      <c r="AC965" s="2320"/>
    </row>
    <row r="966" spans="1:29" ht="22.35" customHeight="1">
      <c r="A966" s="33"/>
      <c r="C966" s="1432"/>
      <c r="D966" s="2374" t="s">
        <v>1742</v>
      </c>
      <c r="E966" s="2374"/>
      <c r="F966" s="2374"/>
      <c r="G966" s="1432" t="s">
        <v>2166</v>
      </c>
      <c r="H966" s="1432"/>
      <c r="I966" s="1432"/>
      <c r="J966" s="2320"/>
      <c r="K966" s="2320"/>
      <c r="L966" s="2320"/>
      <c r="M966" s="2320"/>
      <c r="N966" s="2320"/>
      <c r="O966" s="2320"/>
      <c r="P966" s="2320"/>
      <c r="Q966" s="2320"/>
      <c r="R966" s="2320"/>
      <c r="S966" s="2320"/>
      <c r="T966" s="2320"/>
      <c r="U966" s="2320"/>
      <c r="V966" s="2320"/>
      <c r="W966" s="2320"/>
      <c r="X966" s="2320"/>
      <c r="Y966" s="2320"/>
      <c r="Z966" s="2320"/>
      <c r="AA966" s="2320"/>
      <c r="AB966" s="2320"/>
      <c r="AC966" s="2320"/>
    </row>
    <row r="967" spans="1:29" ht="22.35" customHeight="1">
      <c r="A967" s="33"/>
      <c r="C967" s="1432"/>
      <c r="D967" s="2374" t="s">
        <v>1743</v>
      </c>
      <c r="E967" s="2374"/>
      <c r="F967" s="2374"/>
      <c r="G967" s="1432" t="s">
        <v>2166</v>
      </c>
      <c r="H967" s="1432"/>
      <c r="I967" s="1432"/>
      <c r="J967" s="2320" t="s">
        <v>2175</v>
      </c>
      <c r="K967" s="2320"/>
      <c r="L967" s="2320"/>
      <c r="M967" s="2320"/>
      <c r="N967" s="2320"/>
      <c r="O967" s="2320"/>
      <c r="P967" s="2320"/>
      <c r="Q967" s="2320"/>
      <c r="R967" s="2320"/>
      <c r="S967" s="2320"/>
      <c r="T967" s="2320"/>
      <c r="U967" s="2320"/>
      <c r="V967" s="2320"/>
      <c r="W967" s="2320"/>
      <c r="X967" s="2320"/>
      <c r="Y967" s="2320"/>
      <c r="Z967" s="2320"/>
      <c r="AA967" s="2320"/>
      <c r="AB967" s="2320"/>
      <c r="AC967" s="2320"/>
    </row>
    <row r="968" spans="1:29" ht="22.35" customHeight="1">
      <c r="A968" s="33"/>
      <c r="C968" s="1432"/>
      <c r="D968" s="2374" t="s">
        <v>1744</v>
      </c>
      <c r="E968" s="2374"/>
      <c r="F968" s="2374"/>
      <c r="G968" s="1432" t="s">
        <v>2166</v>
      </c>
      <c r="H968" s="1432"/>
      <c r="I968" s="1432"/>
      <c r="J968" s="2320"/>
      <c r="K968" s="2320"/>
      <c r="L968" s="2320"/>
      <c r="M968" s="2320"/>
      <c r="N968" s="2320"/>
      <c r="O968" s="2320"/>
      <c r="P968" s="2320"/>
      <c r="Q968" s="2320"/>
      <c r="R968" s="2320"/>
      <c r="S968" s="2320"/>
      <c r="T968" s="2320"/>
      <c r="U968" s="2320"/>
      <c r="V968" s="2320"/>
      <c r="W968" s="2320"/>
      <c r="X968" s="2320"/>
      <c r="Y968" s="2320"/>
      <c r="Z968" s="2320"/>
      <c r="AA968" s="2320"/>
      <c r="AB968" s="2320"/>
      <c r="AC968" s="2320"/>
    </row>
    <row r="969" spans="1:29" ht="28.35" customHeight="1">
      <c r="A969" s="33"/>
      <c r="C969" s="1432"/>
      <c r="D969" s="2374" t="s">
        <v>1745</v>
      </c>
      <c r="E969" s="2374"/>
      <c r="F969" s="2374"/>
      <c r="G969" s="1432" t="s">
        <v>2166</v>
      </c>
      <c r="H969" s="1432"/>
      <c r="I969" s="1432"/>
      <c r="J969" s="2320" t="s">
        <v>1595</v>
      </c>
      <c r="K969" s="2320"/>
      <c r="L969" s="2320"/>
      <c r="M969" s="2320"/>
      <c r="N969" s="2320"/>
      <c r="O969" s="2320"/>
      <c r="P969" s="2320"/>
      <c r="Q969" s="2320"/>
      <c r="R969" s="2320"/>
      <c r="S969" s="2320"/>
      <c r="T969" s="2320"/>
      <c r="U969" s="2320"/>
      <c r="V969" s="2320"/>
      <c r="W969" s="2320"/>
      <c r="X969" s="2320"/>
      <c r="Y969" s="2320"/>
      <c r="Z969" s="2320"/>
      <c r="AA969" s="2320"/>
      <c r="AB969" s="2320"/>
      <c r="AC969" s="2320"/>
    </row>
    <row r="970" spans="1:29" ht="25.35" customHeight="1">
      <c r="A970" s="33"/>
      <c r="C970" s="1432"/>
      <c r="D970" s="2374" t="s">
        <v>1746</v>
      </c>
      <c r="E970" s="2374"/>
      <c r="F970" s="2374"/>
      <c r="G970" s="1432" t="s">
        <v>2166</v>
      </c>
      <c r="H970" s="1432"/>
      <c r="I970" s="1432"/>
      <c r="J970" s="2320"/>
      <c r="K970" s="2320"/>
      <c r="L970" s="2320"/>
      <c r="M970" s="2320"/>
      <c r="N970" s="2320"/>
      <c r="O970" s="2320"/>
      <c r="P970" s="2320"/>
      <c r="Q970" s="2320"/>
      <c r="R970" s="2320"/>
      <c r="S970" s="2320"/>
      <c r="T970" s="2320"/>
      <c r="U970" s="2320"/>
      <c r="V970" s="2320"/>
      <c r="W970" s="2320"/>
      <c r="X970" s="2320"/>
      <c r="Y970" s="2320"/>
      <c r="Z970" s="2320"/>
      <c r="AA970" s="2320"/>
      <c r="AB970" s="2320"/>
      <c r="AC970" s="2320"/>
    </row>
    <row r="971" spans="1:29" ht="22.35" customHeight="1">
      <c r="A971" s="33"/>
      <c r="C971" s="1432"/>
      <c r="D971" s="2374" t="s">
        <v>1747</v>
      </c>
      <c r="E971" s="2374"/>
      <c r="F971" s="2374"/>
      <c r="G971" s="1432" t="s">
        <v>2166</v>
      </c>
      <c r="H971" s="1432"/>
      <c r="I971" s="1432"/>
      <c r="J971" s="2320" t="s">
        <v>2176</v>
      </c>
      <c r="K971" s="2320"/>
      <c r="L971" s="2320"/>
      <c r="M971" s="2320"/>
      <c r="N971" s="2320"/>
      <c r="O971" s="2320"/>
      <c r="P971" s="2320"/>
      <c r="Q971" s="2320"/>
      <c r="R971" s="2320"/>
      <c r="S971" s="2320"/>
      <c r="T971" s="2320"/>
      <c r="U971" s="2320"/>
      <c r="V971" s="2320"/>
      <c r="W971" s="2320"/>
      <c r="X971" s="2320"/>
      <c r="Y971" s="2320"/>
      <c r="Z971" s="2320"/>
      <c r="AA971" s="2320"/>
      <c r="AB971" s="2320"/>
      <c r="AC971" s="2320"/>
    </row>
    <row r="972" spans="1:29" ht="22.35" customHeight="1">
      <c r="A972" s="33"/>
      <c r="C972" s="1432"/>
      <c r="D972" s="2374" t="s">
        <v>1748</v>
      </c>
      <c r="E972" s="2374"/>
      <c r="F972" s="2374"/>
      <c r="G972" s="1432" t="s">
        <v>2166</v>
      </c>
      <c r="H972" s="1432"/>
      <c r="I972" s="1432"/>
      <c r="J972" s="2320"/>
      <c r="K972" s="2320"/>
      <c r="L972" s="2320"/>
      <c r="M972" s="2320"/>
      <c r="N972" s="2320"/>
      <c r="O972" s="2320"/>
      <c r="P972" s="2320"/>
      <c r="Q972" s="2320"/>
      <c r="R972" s="2320"/>
      <c r="S972" s="2320"/>
      <c r="T972" s="2320"/>
      <c r="U972" s="2320"/>
      <c r="V972" s="2320" t="s">
        <v>1643</v>
      </c>
      <c r="W972" s="2320"/>
      <c r="X972" s="2320"/>
      <c r="Y972" s="2320"/>
      <c r="Z972" s="2320"/>
      <c r="AA972" s="2320"/>
      <c r="AB972" s="2320"/>
      <c r="AC972" s="2320"/>
    </row>
    <row r="973" spans="1:29" ht="22.35" customHeight="1">
      <c r="C973" s="1432"/>
      <c r="D973" s="2374" t="s">
        <v>1749</v>
      </c>
      <c r="E973" s="2374"/>
      <c r="F973" s="2374"/>
      <c r="G973" s="1432" t="s">
        <v>2166</v>
      </c>
      <c r="H973" s="1432"/>
      <c r="I973" s="1432"/>
      <c r="J973" s="1450"/>
      <c r="K973" s="1451"/>
      <c r="L973" s="1451"/>
      <c r="M973" s="1451"/>
      <c r="N973" s="1451"/>
      <c r="O973" s="1451"/>
      <c r="P973" s="1451"/>
      <c r="Q973" s="1451"/>
      <c r="R973" s="1451"/>
      <c r="S973" s="1451"/>
      <c r="T973" s="1451"/>
      <c r="U973" s="1451"/>
      <c r="V973" s="1451"/>
      <c r="W973" s="1451"/>
      <c r="X973" s="1451" t="s">
        <v>1643</v>
      </c>
      <c r="Y973" s="1451"/>
      <c r="Z973" s="1451"/>
      <c r="AA973" s="1451"/>
      <c r="AB973" s="1451"/>
      <c r="AC973" s="1452"/>
    </row>
    <row r="974" spans="1:29" ht="16.5" customHeight="1">
      <c r="C974" s="1432"/>
      <c r="D974" s="2374" t="s">
        <v>1750</v>
      </c>
      <c r="E974" s="2374"/>
      <c r="F974" s="2374"/>
      <c r="G974" s="1432" t="s">
        <v>2166</v>
      </c>
      <c r="H974" s="1432"/>
      <c r="I974" s="1432"/>
      <c r="J974" s="1450"/>
      <c r="K974" s="1451"/>
      <c r="L974" s="1451"/>
      <c r="M974" s="1451"/>
      <c r="N974" s="1451"/>
      <c r="O974" s="1451"/>
      <c r="P974" s="1451"/>
      <c r="Q974" s="1451"/>
      <c r="R974" s="1451"/>
      <c r="S974" s="1451"/>
      <c r="T974" s="1451"/>
      <c r="U974" s="1451"/>
      <c r="V974" s="1451"/>
      <c r="W974" s="1451"/>
      <c r="X974" s="1451"/>
      <c r="Y974" s="1451"/>
      <c r="Z974" s="1451"/>
      <c r="AA974" s="1451"/>
      <c r="AB974" s="1451"/>
      <c r="AC974" s="1452"/>
    </row>
    <row r="975" spans="1:29" ht="16.5" customHeight="1">
      <c r="C975" s="1432"/>
      <c r="D975" s="2374" t="s">
        <v>1751</v>
      </c>
      <c r="E975" s="2374"/>
      <c r="F975" s="2374"/>
      <c r="G975" s="1432" t="s">
        <v>2166</v>
      </c>
      <c r="H975" s="1432"/>
      <c r="I975" s="1432"/>
      <c r="J975" s="1450"/>
      <c r="K975" s="1451"/>
      <c r="L975" s="1451"/>
      <c r="M975" s="1451"/>
      <c r="N975" s="1451"/>
      <c r="O975" s="1451"/>
      <c r="P975" s="1451"/>
      <c r="Q975" s="1451"/>
      <c r="R975" s="1451" t="s">
        <v>2173</v>
      </c>
      <c r="S975" s="29"/>
      <c r="T975" s="1451"/>
      <c r="U975" s="1451"/>
      <c r="V975" s="1451"/>
      <c r="W975" s="1451" t="s">
        <v>2174</v>
      </c>
      <c r="X975" s="1451"/>
      <c r="Y975" s="1451"/>
      <c r="Z975" s="1451" t="s">
        <v>1644</v>
      </c>
      <c r="AA975" s="1451"/>
      <c r="AB975" s="1451"/>
      <c r="AC975" s="1452"/>
    </row>
    <row r="976" spans="1:29" ht="16.5" customHeight="1">
      <c r="C976" s="1432"/>
      <c r="D976" s="2374" t="s">
        <v>1752</v>
      </c>
      <c r="E976" s="2374"/>
      <c r="F976" s="2374"/>
      <c r="G976" s="1432" t="s">
        <v>2166</v>
      </c>
      <c r="H976" s="1432"/>
      <c r="I976" s="1432"/>
      <c r="J976" s="1210" t="s">
        <v>809</v>
      </c>
      <c r="K976" s="1451"/>
      <c r="L976" s="1451"/>
      <c r="M976" s="1451"/>
      <c r="N976" s="1451"/>
      <c r="O976" s="1451"/>
      <c r="P976" s="1451"/>
      <c r="Q976" s="1451"/>
      <c r="R976" s="1451"/>
      <c r="S976" s="1451"/>
      <c r="T976" s="1451"/>
      <c r="U976" s="1451"/>
      <c r="V976" s="1451"/>
      <c r="W976" s="1451"/>
      <c r="X976" s="1451"/>
      <c r="Y976" s="1451"/>
      <c r="Z976" s="1451"/>
      <c r="AA976" s="1451"/>
      <c r="AB976" s="1451"/>
      <c r="AC976" s="1452"/>
    </row>
    <row r="977" spans="1:33" ht="16.5" customHeight="1">
      <c r="C977" s="1432"/>
      <c r="D977" s="2374" t="s">
        <v>1753</v>
      </c>
      <c r="E977" s="2374"/>
      <c r="F977" s="2374"/>
      <c r="G977" s="1432" t="s">
        <v>2166</v>
      </c>
      <c r="H977" s="1432"/>
      <c r="I977" s="1432"/>
      <c r="J977" s="1210" t="s">
        <v>2177</v>
      </c>
      <c r="K977" s="1451"/>
      <c r="L977" s="1451"/>
      <c r="M977" s="1451"/>
      <c r="N977" s="1451"/>
      <c r="O977" s="1451"/>
      <c r="P977" s="1451"/>
      <c r="Q977" s="1451"/>
      <c r="R977" s="1451"/>
      <c r="S977" s="1451"/>
      <c r="T977" s="1451"/>
      <c r="U977" s="1451"/>
      <c r="V977" s="1451"/>
      <c r="W977" s="1451"/>
      <c r="X977" s="1451"/>
      <c r="Y977" s="1451"/>
      <c r="Z977" s="1451"/>
      <c r="AA977" s="1451"/>
      <c r="AB977" s="1451"/>
      <c r="AC977" s="1452"/>
    </row>
    <row r="978" spans="1:33" ht="16.5" customHeight="1">
      <c r="A978" s="33" t="s">
        <v>536</v>
      </c>
      <c r="C978" s="1432"/>
      <c r="D978" s="2374" t="s">
        <v>1754</v>
      </c>
      <c r="E978" s="2374"/>
      <c r="F978" s="2374"/>
      <c r="G978" s="1432" t="s">
        <v>2166</v>
      </c>
      <c r="H978" s="1432"/>
      <c r="I978" s="1432"/>
      <c r="J978" s="1211" t="s">
        <v>180</v>
      </c>
      <c r="K978" s="1453"/>
      <c r="L978" s="1453"/>
      <c r="M978" s="1453"/>
      <c r="N978" s="1453"/>
      <c r="O978" s="1453"/>
      <c r="P978" s="1453"/>
      <c r="Q978" s="1453"/>
      <c r="R978" s="1453"/>
      <c r="S978" s="1453"/>
      <c r="T978" s="1453"/>
      <c r="U978" s="1453"/>
      <c r="V978" s="1453"/>
      <c r="W978" s="1453" t="s">
        <v>1645</v>
      </c>
      <c r="X978" s="1453"/>
      <c r="Y978" s="1453"/>
      <c r="Z978" s="1453"/>
      <c r="AA978" s="1453"/>
      <c r="AB978" s="1453"/>
      <c r="AC978" s="1454"/>
    </row>
    <row r="979" spans="1:33" ht="16.5" customHeight="1">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c r="AA979" s="29"/>
      <c r="AB979" s="29"/>
      <c r="AC979" s="29"/>
    </row>
    <row r="980" spans="1:33" ht="40.35" customHeight="1">
      <c r="A980" s="33" t="s">
        <v>2178</v>
      </c>
      <c r="C980" s="2399" t="s">
        <v>1703</v>
      </c>
      <c r="D980" s="2399"/>
      <c r="E980" s="2399"/>
      <c r="F980" s="2399"/>
      <c r="G980" s="2399"/>
      <c r="H980" s="2399"/>
      <c r="I980" s="2399"/>
      <c r="J980" s="2399"/>
      <c r="K980" s="2399"/>
      <c r="L980" s="2399"/>
      <c r="M980" s="2399"/>
      <c r="N980" s="2399"/>
      <c r="O980" s="2399"/>
      <c r="P980" s="2399"/>
      <c r="Q980" s="2399"/>
      <c r="R980" s="2399"/>
      <c r="S980" s="2399"/>
      <c r="T980" s="2399"/>
      <c r="U980" s="2399"/>
      <c r="V980" s="2399"/>
      <c r="W980" s="2399"/>
      <c r="X980" s="2399"/>
      <c r="Y980" s="2399"/>
      <c r="Z980" s="2399"/>
      <c r="AA980" s="2399"/>
      <c r="AB980" s="2399"/>
      <c r="AC980" s="2399"/>
      <c r="AE980" s="61" t="s">
        <v>2179</v>
      </c>
      <c r="AF980" s="743" t="s">
        <v>2145</v>
      </c>
      <c r="AG980" s="18" t="s">
        <v>2178</v>
      </c>
    </row>
    <row r="981" spans="1:33" ht="24" customHeight="1">
      <c r="A981" s="33"/>
      <c r="C981" s="2376" t="s">
        <v>1705</v>
      </c>
      <c r="D981" s="2376"/>
      <c r="E981" s="2376"/>
      <c r="F981" s="2376"/>
      <c r="G981" s="2376"/>
      <c r="H981" s="2376"/>
      <c r="I981" s="2376"/>
      <c r="J981" s="2376"/>
      <c r="K981" s="2376"/>
      <c r="L981" s="2376"/>
      <c r="M981" s="2376"/>
      <c r="N981" s="2376"/>
      <c r="O981" s="2376"/>
      <c r="P981" s="2376"/>
      <c r="Q981" s="2376"/>
      <c r="R981" s="2376"/>
      <c r="S981" s="2376" t="s">
        <v>180</v>
      </c>
      <c r="T981" s="2376"/>
      <c r="U981" s="2376"/>
      <c r="V981" s="2376"/>
      <c r="W981" s="2376"/>
      <c r="X981" s="2376" t="s">
        <v>1619</v>
      </c>
      <c r="Y981" s="2376"/>
      <c r="Z981" s="2376"/>
      <c r="AA981" s="2376"/>
      <c r="AB981" s="2376"/>
      <c r="AC981" s="2376"/>
    </row>
    <row r="982" spans="1:33" ht="24" customHeight="1">
      <c r="A982" s="33"/>
      <c r="C982" s="2376"/>
      <c r="D982" s="2376"/>
      <c r="E982" s="2376"/>
      <c r="F982" s="2376"/>
      <c r="G982" s="2376"/>
      <c r="H982" s="2376"/>
      <c r="I982" s="2376"/>
      <c r="J982" s="2376"/>
      <c r="K982" s="2376"/>
      <c r="L982" s="2376"/>
      <c r="M982" s="2376"/>
      <c r="N982" s="2376"/>
      <c r="O982" s="2376"/>
      <c r="P982" s="2376"/>
      <c r="Q982" s="2376"/>
      <c r="R982" s="2376"/>
      <c r="S982" s="2376"/>
      <c r="T982" s="2376"/>
      <c r="U982" s="2376"/>
      <c r="V982" s="2376"/>
      <c r="W982" s="2376"/>
      <c r="X982" s="2376" t="s">
        <v>537</v>
      </c>
      <c r="Y982" s="2376"/>
      <c r="Z982" s="2376"/>
      <c r="AA982" s="2395" t="s">
        <v>1372</v>
      </c>
      <c r="AB982" s="2395"/>
      <c r="AC982" s="2395"/>
    </row>
    <row r="983" spans="1:33" ht="22.35" customHeight="1">
      <c r="A983" s="33"/>
      <c r="C983" s="2374" t="s">
        <v>2180</v>
      </c>
      <c r="D983" s="2374"/>
      <c r="E983" s="2374"/>
      <c r="F983" s="2374"/>
      <c r="G983" s="2374"/>
      <c r="H983" s="2374"/>
      <c r="I983" s="2374"/>
      <c r="J983" s="2374"/>
      <c r="K983" s="2374"/>
      <c r="L983" s="2374"/>
      <c r="M983" s="2374"/>
      <c r="N983" s="2374"/>
      <c r="O983" s="2374"/>
      <c r="P983" s="2374"/>
      <c r="Q983" s="2374"/>
      <c r="R983" s="2374"/>
      <c r="S983" s="2320"/>
      <c r="T983" s="2320"/>
      <c r="U983" s="2320"/>
      <c r="V983" s="2320"/>
      <c r="W983" s="2320"/>
      <c r="X983" s="2335" t="s">
        <v>525</v>
      </c>
      <c r="Y983" s="2335"/>
      <c r="Z983" s="2335"/>
      <c r="AA983" s="2335" t="s">
        <v>525</v>
      </c>
      <c r="AB983" s="2335"/>
      <c r="AC983" s="2335"/>
    </row>
    <row r="984" spans="1:33" ht="22.35" customHeight="1">
      <c r="C984" s="2374" t="s">
        <v>2181</v>
      </c>
      <c r="D984" s="2374"/>
      <c r="E984" s="2374"/>
      <c r="F984" s="2374"/>
      <c r="G984" s="2374"/>
      <c r="H984" s="2374"/>
      <c r="I984" s="2374"/>
      <c r="J984" s="2374"/>
      <c r="K984" s="2374"/>
      <c r="L984" s="2374"/>
      <c r="M984" s="2374"/>
      <c r="N984" s="2374"/>
      <c r="O984" s="2374"/>
      <c r="P984" s="2374"/>
      <c r="Q984" s="2374"/>
      <c r="R984" s="2374"/>
      <c r="S984" s="2320"/>
      <c r="T984" s="2320"/>
      <c r="U984" s="2320"/>
      <c r="V984" s="2320"/>
      <c r="W984" s="2320"/>
      <c r="X984" s="2335" t="s">
        <v>525</v>
      </c>
      <c r="Y984" s="2335"/>
      <c r="Z984" s="2335"/>
      <c r="AA984" s="2335" t="s">
        <v>525</v>
      </c>
      <c r="AB984" s="2335"/>
      <c r="AC984" s="2335"/>
    </row>
    <row r="985" spans="1:33" ht="22.35" customHeight="1">
      <c r="C985" s="2374" t="s">
        <v>2182</v>
      </c>
      <c r="D985" s="2374"/>
      <c r="E985" s="2374"/>
      <c r="F985" s="2374"/>
      <c r="G985" s="2374"/>
      <c r="H985" s="2374"/>
      <c r="I985" s="2374"/>
      <c r="J985" s="2374"/>
      <c r="K985" s="2374"/>
      <c r="L985" s="2374"/>
      <c r="M985" s="2374"/>
      <c r="N985" s="2374"/>
      <c r="O985" s="2374"/>
      <c r="P985" s="2374"/>
      <c r="Q985" s="2374"/>
      <c r="R985" s="2374"/>
      <c r="S985" s="2320"/>
      <c r="T985" s="2320"/>
      <c r="U985" s="2320"/>
      <c r="V985" s="2320"/>
      <c r="W985" s="2320"/>
      <c r="X985" s="2335" t="s">
        <v>525</v>
      </c>
      <c r="Y985" s="2335"/>
      <c r="Z985" s="2335"/>
      <c r="AA985" s="2335" t="s">
        <v>525</v>
      </c>
      <c r="AB985" s="2335"/>
      <c r="AC985" s="2335"/>
    </row>
    <row r="986" spans="1:33" ht="22.35" customHeight="1">
      <c r="C986" s="2374" t="s">
        <v>2183</v>
      </c>
      <c r="D986" s="2374"/>
      <c r="E986" s="2374"/>
      <c r="F986" s="2374"/>
      <c r="G986" s="2374"/>
      <c r="H986" s="2374"/>
      <c r="I986" s="2374"/>
      <c r="J986" s="2374"/>
      <c r="K986" s="2374"/>
      <c r="L986" s="2374"/>
      <c r="M986" s="2374"/>
      <c r="N986" s="2374"/>
      <c r="O986" s="2374"/>
      <c r="P986" s="2374"/>
      <c r="Q986" s="2374"/>
      <c r="R986" s="2374"/>
      <c r="S986" s="2320"/>
      <c r="T986" s="2320"/>
      <c r="U986" s="2320"/>
      <c r="V986" s="2320"/>
      <c r="W986" s="2320"/>
      <c r="X986" s="2335" t="s">
        <v>525</v>
      </c>
      <c r="Y986" s="2335"/>
      <c r="Z986" s="2335"/>
      <c r="AA986" s="2335" t="s">
        <v>525</v>
      </c>
      <c r="AB986" s="2335"/>
      <c r="AC986" s="2335"/>
    </row>
    <row r="987" spans="1:33" ht="22.35" customHeight="1">
      <c r="C987" s="2374" t="s">
        <v>2184</v>
      </c>
      <c r="D987" s="2374"/>
      <c r="E987" s="2374"/>
      <c r="F987" s="2374"/>
      <c r="G987" s="2374"/>
      <c r="H987" s="2374"/>
      <c r="I987" s="2374"/>
      <c r="J987" s="2374"/>
      <c r="K987" s="2374"/>
      <c r="L987" s="2374"/>
      <c r="M987" s="2374"/>
      <c r="N987" s="2374"/>
      <c r="O987" s="2374"/>
      <c r="P987" s="2374"/>
      <c r="Q987" s="2374"/>
      <c r="R987" s="2374"/>
      <c r="S987" s="2320"/>
      <c r="T987" s="2320"/>
      <c r="U987" s="2320"/>
      <c r="V987" s="2320"/>
      <c r="W987" s="2320"/>
      <c r="X987" s="2335" t="s">
        <v>525</v>
      </c>
      <c r="Y987" s="2335"/>
      <c r="Z987" s="2335"/>
      <c r="AA987" s="2335" t="s">
        <v>525</v>
      </c>
      <c r="AB987" s="2335"/>
      <c r="AC987" s="2335"/>
    </row>
    <row r="988" spans="1:33" ht="22.35" customHeight="1">
      <c r="C988" s="2374" t="s">
        <v>1715</v>
      </c>
      <c r="D988" s="2374"/>
      <c r="E988" s="2374"/>
      <c r="F988" s="2374"/>
      <c r="G988" s="2374"/>
      <c r="H988" s="2374"/>
      <c r="I988" s="2374"/>
      <c r="J988" s="2374"/>
      <c r="K988" s="2374"/>
      <c r="L988" s="2374"/>
      <c r="M988" s="2374"/>
      <c r="N988" s="2374"/>
      <c r="O988" s="2374"/>
      <c r="P988" s="2374"/>
      <c r="Q988" s="2374"/>
      <c r="R988" s="2374"/>
      <c r="S988" s="2320"/>
      <c r="T988" s="2320"/>
      <c r="U988" s="2320"/>
      <c r="V988" s="2320"/>
      <c r="W988" s="2320"/>
      <c r="X988" s="2335" t="s">
        <v>525</v>
      </c>
      <c r="Y988" s="2335"/>
      <c r="Z988" s="2335"/>
      <c r="AA988" s="2335" t="s">
        <v>525</v>
      </c>
      <c r="AB988" s="2335"/>
      <c r="AC988" s="2335"/>
    </row>
    <row r="989" spans="1:33" ht="22.35" customHeight="1">
      <c r="C989" s="2374" t="s">
        <v>1716</v>
      </c>
      <c r="D989" s="2374"/>
      <c r="E989" s="2374"/>
      <c r="F989" s="2374"/>
      <c r="G989" s="2374"/>
      <c r="H989" s="2374"/>
      <c r="I989" s="2374"/>
      <c r="J989" s="2374"/>
      <c r="K989" s="2374"/>
      <c r="L989" s="2374"/>
      <c r="M989" s="2374"/>
      <c r="N989" s="2374"/>
      <c r="O989" s="2374"/>
      <c r="P989" s="2374"/>
      <c r="Q989" s="2374"/>
      <c r="R989" s="2374"/>
      <c r="S989" s="2320"/>
      <c r="T989" s="2320"/>
      <c r="U989" s="2320"/>
      <c r="V989" s="2320"/>
      <c r="W989" s="2320"/>
      <c r="X989" s="2335" t="s">
        <v>525</v>
      </c>
      <c r="Y989" s="2335"/>
      <c r="Z989" s="2335"/>
      <c r="AA989" s="2335" t="s">
        <v>525</v>
      </c>
      <c r="AB989" s="2335"/>
      <c r="AC989" s="2335"/>
    </row>
    <row r="990" spans="1:33" ht="22.35" customHeight="1">
      <c r="C990" s="2374" t="s">
        <v>2185</v>
      </c>
      <c r="D990" s="2374"/>
      <c r="E990" s="2374"/>
      <c r="F990" s="2374"/>
      <c r="G990" s="2374"/>
      <c r="H990" s="2374"/>
      <c r="I990" s="2374"/>
      <c r="J990" s="2374"/>
      <c r="K990" s="2374"/>
      <c r="L990" s="2374"/>
      <c r="M990" s="2374"/>
      <c r="N990" s="2374"/>
      <c r="O990" s="2374"/>
      <c r="P990" s="2374"/>
      <c r="Q990" s="2374"/>
      <c r="R990" s="2374"/>
      <c r="S990" s="2320"/>
      <c r="T990" s="2320"/>
      <c r="U990" s="2320"/>
      <c r="V990" s="2320"/>
      <c r="W990" s="2320"/>
      <c r="X990" s="2335" t="s">
        <v>525</v>
      </c>
      <c r="Y990" s="2335"/>
      <c r="Z990" s="2335"/>
      <c r="AA990" s="2335" t="s">
        <v>525</v>
      </c>
      <c r="AB990" s="2335"/>
      <c r="AC990" s="2335"/>
    </row>
    <row r="991" spans="1:33" ht="22.35" customHeight="1">
      <c r="C991" s="2396" t="s">
        <v>1717</v>
      </c>
      <c r="D991" s="2397"/>
      <c r="E991" s="2397"/>
      <c r="F991" s="2397"/>
      <c r="G991" s="2397"/>
      <c r="H991" s="2397"/>
      <c r="I991" s="2397"/>
      <c r="J991" s="2397"/>
      <c r="K991" s="2397"/>
      <c r="L991" s="2397"/>
      <c r="M991" s="2397"/>
      <c r="N991" s="2397"/>
      <c r="O991" s="2397"/>
      <c r="P991" s="2397"/>
      <c r="Q991" s="2397"/>
      <c r="R991" s="2397"/>
      <c r="S991" s="2397"/>
      <c r="T991" s="2397"/>
      <c r="U991" s="2397"/>
      <c r="V991" s="2397"/>
      <c r="W991" s="2397"/>
      <c r="X991" s="2397"/>
      <c r="Y991" s="2397"/>
      <c r="Z991" s="2397"/>
      <c r="AA991" s="2397"/>
      <c r="AB991" s="2397"/>
      <c r="AC991" s="2398"/>
    </row>
    <row r="992" spans="1:33" ht="22.35" customHeight="1">
      <c r="C992" s="2376" t="s">
        <v>1705</v>
      </c>
      <c r="D992" s="2376"/>
      <c r="E992" s="2376"/>
      <c r="F992" s="2376"/>
      <c r="G992" s="2376"/>
      <c r="H992" s="2376"/>
      <c r="I992" s="2376"/>
      <c r="J992" s="2376"/>
      <c r="K992" s="2376"/>
      <c r="L992" s="2376"/>
      <c r="M992" s="2376"/>
      <c r="N992" s="2376"/>
      <c r="O992" s="2376"/>
      <c r="P992" s="2376"/>
      <c r="Q992" s="2376"/>
      <c r="R992" s="2376"/>
      <c r="S992" s="2376" t="s">
        <v>180</v>
      </c>
      <c r="T992" s="2376"/>
      <c r="U992" s="2376"/>
      <c r="V992" s="2376"/>
      <c r="W992" s="2376"/>
      <c r="X992" s="2376" t="s">
        <v>1619</v>
      </c>
      <c r="Y992" s="2376"/>
      <c r="Z992" s="2376"/>
      <c r="AA992" s="2376"/>
      <c r="AB992" s="2376"/>
      <c r="AC992" s="2376"/>
    </row>
    <row r="993" spans="1:33" ht="25.35" customHeight="1">
      <c r="C993" s="2376"/>
      <c r="D993" s="2376"/>
      <c r="E993" s="2376"/>
      <c r="F993" s="2376"/>
      <c r="G993" s="2376"/>
      <c r="H993" s="2376"/>
      <c r="I993" s="2376"/>
      <c r="J993" s="2376"/>
      <c r="K993" s="2376"/>
      <c r="L993" s="2376"/>
      <c r="M993" s="2376"/>
      <c r="N993" s="2376"/>
      <c r="O993" s="2376"/>
      <c r="P993" s="2376"/>
      <c r="Q993" s="2376"/>
      <c r="R993" s="2376"/>
      <c r="S993" s="2376"/>
      <c r="T993" s="2376"/>
      <c r="U993" s="2376"/>
      <c r="V993" s="2376"/>
      <c r="W993" s="2376"/>
      <c r="X993" s="2376" t="s">
        <v>537</v>
      </c>
      <c r="Y993" s="2376"/>
      <c r="Z993" s="2376"/>
      <c r="AA993" s="2395" t="s">
        <v>1372</v>
      </c>
      <c r="AB993" s="2395"/>
      <c r="AC993" s="2395"/>
    </row>
    <row r="994" spans="1:33" ht="26.1" customHeight="1">
      <c r="C994" s="2374" t="s">
        <v>2186</v>
      </c>
      <c r="D994" s="2374"/>
      <c r="E994" s="2374"/>
      <c r="F994" s="2374"/>
      <c r="G994" s="2374"/>
      <c r="H994" s="2374"/>
      <c r="I994" s="2374"/>
      <c r="J994" s="2374"/>
      <c r="K994" s="2374"/>
      <c r="L994" s="2374"/>
      <c r="M994" s="2374"/>
      <c r="N994" s="2374"/>
      <c r="O994" s="2374"/>
      <c r="P994" s="2374"/>
      <c r="Q994" s="2374"/>
      <c r="R994" s="2374"/>
      <c r="S994" s="2320"/>
      <c r="T994" s="2320"/>
      <c r="U994" s="2320"/>
      <c r="V994" s="2320"/>
      <c r="W994" s="2320"/>
      <c r="X994" s="2335" t="s">
        <v>525</v>
      </c>
      <c r="Y994" s="2335"/>
      <c r="Z994" s="2335"/>
      <c r="AA994" s="2335" t="s">
        <v>525</v>
      </c>
      <c r="AB994" s="2335"/>
      <c r="AC994" s="2335"/>
    </row>
    <row r="995" spans="1:33" ht="26.1" customHeight="1">
      <c r="C995" s="2374" t="s">
        <v>2187</v>
      </c>
      <c r="D995" s="2374"/>
      <c r="E995" s="2374"/>
      <c r="F995" s="2374"/>
      <c r="G995" s="2374"/>
      <c r="H995" s="2374"/>
      <c r="I995" s="2374"/>
      <c r="J995" s="2374"/>
      <c r="K995" s="2374"/>
      <c r="L995" s="2374"/>
      <c r="M995" s="2374"/>
      <c r="N995" s="2374"/>
      <c r="O995" s="2374"/>
      <c r="P995" s="2374"/>
      <c r="Q995" s="2374"/>
      <c r="R995" s="2374"/>
      <c r="S995" s="2320"/>
      <c r="T995" s="2320"/>
      <c r="U995" s="2320"/>
      <c r="V995" s="2320"/>
      <c r="W995" s="2320"/>
      <c r="X995" s="2335" t="s">
        <v>525</v>
      </c>
      <c r="Y995" s="2335"/>
      <c r="Z995" s="2335"/>
      <c r="AA995" s="2335" t="s">
        <v>525</v>
      </c>
      <c r="AB995" s="2335"/>
      <c r="AC995" s="2335"/>
    </row>
    <row r="996" spans="1:33" ht="26.1" customHeight="1">
      <c r="A996" s="33"/>
      <c r="C996" s="2374" t="s">
        <v>577</v>
      </c>
      <c r="D996" s="2374"/>
      <c r="E996" s="2374"/>
      <c r="F996" s="2374"/>
      <c r="G996" s="2374"/>
      <c r="H996" s="2374"/>
      <c r="I996" s="2374"/>
      <c r="J996" s="2374"/>
      <c r="K996" s="2374"/>
      <c r="L996" s="2374"/>
      <c r="M996" s="2374"/>
      <c r="N996" s="2374"/>
      <c r="O996" s="2374"/>
      <c r="P996" s="2374"/>
      <c r="Q996" s="2374"/>
      <c r="R996" s="2374"/>
      <c r="S996" s="2320"/>
      <c r="T996" s="2320"/>
      <c r="U996" s="2320"/>
      <c r="V996" s="2320"/>
      <c r="W996" s="2320"/>
      <c r="X996" s="2335" t="s">
        <v>525</v>
      </c>
      <c r="Y996" s="2335"/>
      <c r="Z996" s="2335"/>
      <c r="AA996" s="2335" t="s">
        <v>525</v>
      </c>
      <c r="AB996" s="2335"/>
      <c r="AC996" s="2335"/>
    </row>
    <row r="997" spans="1:33" ht="26.1" customHeight="1">
      <c r="A997" s="33"/>
      <c r="C997" s="2374" t="s">
        <v>1720</v>
      </c>
      <c r="D997" s="2374"/>
      <c r="E997" s="2374"/>
      <c r="F997" s="2374"/>
      <c r="G997" s="2374"/>
      <c r="H997" s="2374"/>
      <c r="I997" s="2374"/>
      <c r="J997" s="2374"/>
      <c r="K997" s="2374"/>
      <c r="L997" s="2374"/>
      <c r="M997" s="2374"/>
      <c r="N997" s="2374"/>
      <c r="O997" s="2374"/>
      <c r="P997" s="2374"/>
      <c r="Q997" s="2374"/>
      <c r="R997" s="2374"/>
      <c r="S997" s="2320"/>
      <c r="T997" s="2320"/>
      <c r="U997" s="2320"/>
      <c r="V997" s="2320"/>
      <c r="W997" s="2320"/>
      <c r="X997" s="2335" t="s">
        <v>525</v>
      </c>
      <c r="Y997" s="2335"/>
      <c r="Z997" s="2335"/>
      <c r="AA997" s="2335" t="s">
        <v>525</v>
      </c>
      <c r="AB997" s="2335"/>
      <c r="AC997" s="2335"/>
    </row>
    <row r="998" spans="1:33" ht="26.1" customHeight="1">
      <c r="A998" s="33"/>
      <c r="C998" s="2374" t="s">
        <v>2188</v>
      </c>
      <c r="D998" s="2374"/>
      <c r="E998" s="2374"/>
      <c r="F998" s="2374"/>
      <c r="G998" s="2374"/>
      <c r="H998" s="2374"/>
      <c r="I998" s="2374"/>
      <c r="J998" s="2374"/>
      <c r="K998" s="2374"/>
      <c r="L998" s="2374"/>
      <c r="M998" s="2374"/>
      <c r="N998" s="2374"/>
      <c r="O998" s="2374"/>
      <c r="P998" s="2374"/>
      <c r="Q998" s="2374"/>
      <c r="R998" s="2374"/>
      <c r="S998" s="2320"/>
      <c r="T998" s="2320"/>
      <c r="U998" s="2320"/>
      <c r="V998" s="2320"/>
      <c r="W998" s="2320"/>
      <c r="X998" s="2335" t="s">
        <v>525</v>
      </c>
      <c r="Y998" s="2335"/>
      <c r="Z998" s="2335"/>
      <c r="AA998" s="2335" t="s">
        <v>525</v>
      </c>
      <c r="AB998" s="2335"/>
      <c r="AC998" s="2335"/>
    </row>
    <row r="999" spans="1:33" ht="26.1" customHeight="1">
      <c r="C999" s="2374" t="s">
        <v>2189</v>
      </c>
      <c r="D999" s="2374"/>
      <c r="E999" s="2374"/>
      <c r="F999" s="2374"/>
      <c r="G999" s="2374"/>
      <c r="H999" s="2374"/>
      <c r="I999" s="2374"/>
      <c r="J999" s="2374"/>
      <c r="K999" s="2374"/>
      <c r="L999" s="2374"/>
      <c r="M999" s="2374"/>
      <c r="N999" s="2374"/>
      <c r="O999" s="2374"/>
      <c r="P999" s="2374"/>
      <c r="Q999" s="2374"/>
      <c r="R999" s="2374"/>
      <c r="S999" s="2320"/>
      <c r="T999" s="2320"/>
      <c r="U999" s="2320"/>
      <c r="V999" s="2320"/>
      <c r="W999" s="2320"/>
      <c r="X999" s="2335" t="s">
        <v>525</v>
      </c>
      <c r="Y999" s="2335"/>
      <c r="Z999" s="2335"/>
      <c r="AA999" s="2335" t="s">
        <v>525</v>
      </c>
      <c r="AB999" s="2335"/>
      <c r="AC999" s="2335"/>
    </row>
    <row r="1000" spans="1:33" ht="26.1" customHeight="1">
      <c r="A1000" s="33" t="s">
        <v>536</v>
      </c>
      <c r="C1000" s="2374" t="s">
        <v>2190</v>
      </c>
      <c r="D1000" s="2374"/>
      <c r="E1000" s="2374"/>
      <c r="F1000" s="2374"/>
      <c r="G1000" s="2374"/>
      <c r="H1000" s="2374"/>
      <c r="I1000" s="2374"/>
      <c r="J1000" s="2374"/>
      <c r="K1000" s="2374"/>
      <c r="L1000" s="2374"/>
      <c r="M1000" s="2374"/>
      <c r="N1000" s="2374"/>
      <c r="O1000" s="2374"/>
      <c r="P1000" s="2374"/>
      <c r="Q1000" s="2374"/>
      <c r="R1000" s="2374"/>
      <c r="S1000" s="2320"/>
      <c r="T1000" s="2320"/>
      <c r="U1000" s="2320"/>
      <c r="V1000" s="2320"/>
      <c r="W1000" s="2320"/>
      <c r="X1000" s="2335" t="s">
        <v>525</v>
      </c>
      <c r="Y1000" s="2335"/>
      <c r="Z1000" s="2335"/>
      <c r="AA1000" s="2335" t="s">
        <v>525</v>
      </c>
      <c r="AB1000" s="2335"/>
      <c r="AC1000" s="2335"/>
    </row>
    <row r="1001" spans="1:33" ht="16.5" customHeight="1">
      <c r="C1001" s="29"/>
      <c r="D1001" s="29"/>
      <c r="E1001" s="29"/>
      <c r="F1001" s="29"/>
      <c r="G1001" s="29"/>
      <c r="H1001" s="29"/>
      <c r="I1001" s="29"/>
      <c r="J1001" s="29"/>
      <c r="K1001" s="29"/>
      <c r="L1001" s="29"/>
      <c r="M1001" s="29"/>
      <c r="N1001" s="29"/>
      <c r="O1001" s="29"/>
      <c r="P1001" s="29"/>
      <c r="Q1001" s="29"/>
      <c r="R1001" s="29"/>
      <c r="S1001" s="29"/>
      <c r="T1001" s="29"/>
      <c r="U1001" s="29"/>
      <c r="V1001" s="29"/>
      <c r="W1001" s="29"/>
      <c r="X1001" s="29"/>
      <c r="Y1001" s="29"/>
      <c r="Z1001" s="29"/>
      <c r="AA1001" s="29"/>
      <c r="AB1001" s="29"/>
      <c r="AC1001" s="29"/>
    </row>
    <row r="1002" spans="1:33" ht="67.349999999999994" customHeight="1">
      <c r="A1002" s="33" t="s">
        <v>2191</v>
      </c>
      <c r="C1002" s="2395" t="s">
        <v>2192</v>
      </c>
      <c r="D1002" s="2395"/>
      <c r="E1002" s="2395" t="s">
        <v>2193</v>
      </c>
      <c r="F1002" s="2395"/>
      <c r="G1002" s="2376" t="s">
        <v>2194</v>
      </c>
      <c r="H1002" s="2376"/>
      <c r="I1002" s="2376"/>
      <c r="J1002" s="2376"/>
      <c r="K1002" s="2376"/>
      <c r="L1002" s="2376"/>
      <c r="M1002" s="2376"/>
      <c r="N1002" s="2376"/>
      <c r="O1002" s="2376"/>
      <c r="P1002" s="2395" t="s">
        <v>2195</v>
      </c>
      <c r="Q1002" s="2395"/>
      <c r="R1002" s="2395"/>
      <c r="S1002" s="2395" t="s">
        <v>2196</v>
      </c>
      <c r="T1002" s="2395"/>
      <c r="U1002" s="2395"/>
      <c r="V1002" s="2395" t="s">
        <v>320</v>
      </c>
      <c r="W1002" s="2395"/>
      <c r="X1002" s="2395" t="s">
        <v>2197</v>
      </c>
      <c r="Y1002" s="2395"/>
      <c r="Z1002" s="2395"/>
      <c r="AA1002" s="2395" t="s">
        <v>2198</v>
      </c>
      <c r="AB1002" s="2395"/>
      <c r="AC1002" s="2395"/>
      <c r="AE1002" s="18" t="s">
        <v>2199</v>
      </c>
      <c r="AF1002" s="18" t="s">
        <v>2200</v>
      </c>
      <c r="AG1002" s="18" t="s">
        <v>2191</v>
      </c>
    </row>
    <row r="1003" spans="1:33" ht="18" customHeight="1">
      <c r="A1003" s="33"/>
      <c r="C1003" s="2394" t="s">
        <v>2201</v>
      </c>
      <c r="D1003" s="2394"/>
      <c r="E1003" s="2320"/>
      <c r="F1003" s="2320"/>
      <c r="G1003" s="2320"/>
      <c r="H1003" s="2320"/>
      <c r="I1003" s="2320"/>
      <c r="J1003" s="2320"/>
      <c r="K1003" s="2320"/>
      <c r="L1003" s="2320"/>
      <c r="M1003" s="2320"/>
      <c r="N1003" s="2320"/>
      <c r="O1003" s="2320"/>
      <c r="P1003" s="2320"/>
      <c r="Q1003" s="2320"/>
      <c r="R1003" s="2320"/>
      <c r="S1003" s="2393"/>
      <c r="T1003" s="2393"/>
      <c r="U1003" s="2393"/>
      <c r="V1003" s="2320"/>
      <c r="W1003" s="2320"/>
      <c r="X1003" s="2320"/>
      <c r="Y1003" s="2320"/>
      <c r="Z1003" s="2320"/>
      <c r="AA1003" s="2320"/>
      <c r="AB1003" s="2320"/>
      <c r="AC1003" s="2320"/>
    </row>
    <row r="1004" spans="1:33" ht="18" customHeight="1">
      <c r="A1004" s="33"/>
      <c r="C1004" s="2394"/>
      <c r="D1004" s="2394"/>
      <c r="E1004" s="2320"/>
      <c r="F1004" s="2320"/>
      <c r="G1004" s="2320"/>
      <c r="H1004" s="2320"/>
      <c r="I1004" s="2320"/>
      <c r="J1004" s="2320"/>
      <c r="K1004" s="2320"/>
      <c r="L1004" s="2320"/>
      <c r="M1004" s="2320"/>
      <c r="N1004" s="2320"/>
      <c r="O1004" s="2320"/>
      <c r="P1004" s="2320"/>
      <c r="Q1004" s="2320"/>
      <c r="R1004" s="2320"/>
      <c r="S1004" s="2393"/>
      <c r="T1004" s="2393"/>
      <c r="U1004" s="2393"/>
      <c r="V1004" s="2320"/>
      <c r="W1004" s="2320"/>
      <c r="X1004" s="2320"/>
      <c r="Y1004" s="2320"/>
      <c r="Z1004" s="2320"/>
      <c r="AA1004" s="2320"/>
      <c r="AB1004" s="2320"/>
      <c r="AC1004" s="2320"/>
    </row>
    <row r="1005" spans="1:33" ht="18" customHeight="1">
      <c r="A1005" s="33"/>
      <c r="C1005" s="2394"/>
      <c r="D1005" s="2394"/>
      <c r="E1005" s="2320"/>
      <c r="F1005" s="2320"/>
      <c r="G1005" s="2374"/>
      <c r="H1005" s="2374"/>
      <c r="I1005" s="2374"/>
      <c r="J1005" s="2374"/>
      <c r="K1005" s="2374"/>
      <c r="L1005" s="2374"/>
      <c r="M1005" s="2374"/>
      <c r="N1005" s="2374"/>
      <c r="O1005" s="2374"/>
      <c r="P1005" s="2320"/>
      <c r="Q1005" s="2320"/>
      <c r="R1005" s="2320"/>
      <c r="S1005" s="2393"/>
      <c r="T1005" s="2393"/>
      <c r="U1005" s="2393"/>
      <c r="V1005" s="2320"/>
      <c r="W1005" s="2320"/>
      <c r="X1005" s="2320"/>
      <c r="Y1005" s="2320"/>
      <c r="Z1005" s="2320"/>
      <c r="AA1005" s="2320"/>
      <c r="AB1005" s="2320"/>
      <c r="AC1005" s="2320"/>
    </row>
    <row r="1006" spans="1:33" ht="18" customHeight="1">
      <c r="C1006" s="2394"/>
      <c r="D1006" s="2394"/>
      <c r="E1006" s="2320"/>
      <c r="F1006" s="2320"/>
      <c r="G1006" s="2374"/>
      <c r="H1006" s="2374"/>
      <c r="I1006" s="2374"/>
      <c r="J1006" s="2374"/>
      <c r="K1006" s="2374"/>
      <c r="L1006" s="2374"/>
      <c r="M1006" s="2374"/>
      <c r="N1006" s="2374"/>
      <c r="O1006" s="2374"/>
      <c r="P1006" s="2320"/>
      <c r="Q1006" s="2320"/>
      <c r="R1006" s="2320"/>
      <c r="S1006" s="2393"/>
      <c r="T1006" s="2393"/>
      <c r="U1006" s="2393"/>
      <c r="V1006" s="2320"/>
      <c r="W1006" s="2320"/>
      <c r="X1006" s="2320"/>
      <c r="Y1006" s="2320"/>
      <c r="Z1006" s="2320"/>
      <c r="AA1006" s="2320"/>
      <c r="AB1006" s="2320"/>
      <c r="AC1006" s="2320"/>
    </row>
    <row r="1007" spans="1:33" ht="18" customHeight="1">
      <c r="C1007" s="2394"/>
      <c r="D1007" s="2394"/>
      <c r="E1007" s="2320"/>
      <c r="F1007" s="2320"/>
      <c r="G1007" s="2320"/>
      <c r="H1007" s="2320"/>
      <c r="I1007" s="2320"/>
      <c r="J1007" s="2320"/>
      <c r="K1007" s="2320"/>
      <c r="L1007" s="2320"/>
      <c r="M1007" s="2320"/>
      <c r="N1007" s="2320"/>
      <c r="O1007" s="2320"/>
      <c r="P1007" s="2320"/>
      <c r="Q1007" s="2320"/>
      <c r="R1007" s="2320"/>
      <c r="S1007" s="2393"/>
      <c r="T1007" s="2393"/>
      <c r="U1007" s="2393"/>
      <c r="V1007" s="2320"/>
      <c r="W1007" s="2320"/>
      <c r="X1007" s="2320"/>
      <c r="Y1007" s="2320"/>
      <c r="Z1007" s="2320"/>
      <c r="AA1007" s="2320"/>
      <c r="AB1007" s="2320"/>
      <c r="AC1007" s="2320"/>
    </row>
    <row r="1008" spans="1:33" ht="18" customHeight="1">
      <c r="C1008" s="2394"/>
      <c r="D1008" s="2394"/>
      <c r="E1008" s="2320"/>
      <c r="F1008" s="2320"/>
      <c r="G1008" s="2374"/>
      <c r="H1008" s="2374"/>
      <c r="I1008" s="2374"/>
      <c r="J1008" s="2374"/>
      <c r="K1008" s="2374"/>
      <c r="L1008" s="2374"/>
      <c r="M1008" s="2374"/>
      <c r="N1008" s="2374"/>
      <c r="O1008" s="2374"/>
      <c r="P1008" s="2320"/>
      <c r="Q1008" s="2320"/>
      <c r="R1008" s="2320"/>
      <c r="S1008" s="2393"/>
      <c r="T1008" s="2393"/>
      <c r="U1008" s="2393"/>
      <c r="V1008" s="2320"/>
      <c r="W1008" s="2320"/>
      <c r="X1008" s="2320"/>
      <c r="Y1008" s="2320"/>
      <c r="Z1008" s="2320"/>
      <c r="AA1008" s="2320"/>
      <c r="AB1008" s="2320"/>
      <c r="AC1008" s="2320"/>
    </row>
    <row r="1009" spans="1:33" ht="18" customHeight="1">
      <c r="C1009" s="2394" t="s">
        <v>2202</v>
      </c>
      <c r="D1009" s="2394"/>
      <c r="E1009" s="2320"/>
      <c r="F1009" s="2320"/>
      <c r="G1009" s="2320"/>
      <c r="H1009" s="2320"/>
      <c r="I1009" s="2320"/>
      <c r="J1009" s="2320"/>
      <c r="K1009" s="2320"/>
      <c r="L1009" s="2320"/>
      <c r="M1009" s="2320"/>
      <c r="N1009" s="2320"/>
      <c r="O1009" s="2320"/>
      <c r="P1009" s="2320"/>
      <c r="Q1009" s="2320"/>
      <c r="R1009" s="2320"/>
      <c r="S1009" s="2393"/>
      <c r="T1009" s="2393"/>
      <c r="U1009" s="2393"/>
      <c r="V1009" s="2320"/>
      <c r="W1009" s="2320"/>
      <c r="X1009" s="2320"/>
      <c r="Y1009" s="2320"/>
      <c r="Z1009" s="2320"/>
      <c r="AA1009" s="2320"/>
      <c r="AB1009" s="2320"/>
      <c r="AC1009" s="2320"/>
    </row>
    <row r="1010" spans="1:33" ht="18" customHeight="1">
      <c r="C1010" s="2394"/>
      <c r="D1010" s="2394"/>
      <c r="E1010" s="2320"/>
      <c r="F1010" s="2320"/>
      <c r="G1010" s="2320"/>
      <c r="H1010" s="2320"/>
      <c r="I1010" s="2320"/>
      <c r="J1010" s="2320"/>
      <c r="K1010" s="2320"/>
      <c r="L1010" s="2320"/>
      <c r="M1010" s="2320"/>
      <c r="N1010" s="2320"/>
      <c r="O1010" s="2320"/>
      <c r="P1010" s="2320"/>
      <c r="Q1010" s="2320"/>
      <c r="R1010" s="2320"/>
      <c r="S1010" s="2393"/>
      <c r="T1010" s="2393"/>
      <c r="U1010" s="2393"/>
      <c r="V1010" s="2320"/>
      <c r="W1010" s="2320"/>
      <c r="X1010" s="2320"/>
      <c r="Y1010" s="2320"/>
      <c r="Z1010" s="2320"/>
      <c r="AA1010" s="2320"/>
      <c r="AB1010" s="2320"/>
      <c r="AC1010" s="2320"/>
    </row>
    <row r="1011" spans="1:33" ht="18" customHeight="1">
      <c r="C1011" s="2394"/>
      <c r="D1011" s="2394"/>
      <c r="E1011" s="2320"/>
      <c r="F1011" s="2320"/>
      <c r="G1011" s="2374"/>
      <c r="H1011" s="2374"/>
      <c r="I1011" s="2374"/>
      <c r="J1011" s="2374"/>
      <c r="K1011" s="2374"/>
      <c r="L1011" s="2374"/>
      <c r="M1011" s="2374"/>
      <c r="N1011" s="2374"/>
      <c r="O1011" s="2374"/>
      <c r="P1011" s="2320"/>
      <c r="Q1011" s="2320"/>
      <c r="R1011" s="2320"/>
      <c r="S1011" s="2393"/>
      <c r="T1011" s="2393"/>
      <c r="U1011" s="2393"/>
      <c r="V1011" s="2320"/>
      <c r="W1011" s="2320"/>
      <c r="X1011" s="2320"/>
      <c r="Y1011" s="2320"/>
      <c r="Z1011" s="2320"/>
      <c r="AA1011" s="2320"/>
      <c r="AB1011" s="2320"/>
      <c r="AC1011" s="2320"/>
    </row>
    <row r="1012" spans="1:33" ht="18" customHeight="1">
      <c r="C1012" s="2394"/>
      <c r="D1012" s="2394"/>
      <c r="E1012" s="2320"/>
      <c r="F1012" s="2320"/>
      <c r="G1012" s="2374"/>
      <c r="H1012" s="2374"/>
      <c r="I1012" s="2374"/>
      <c r="J1012" s="2374"/>
      <c r="K1012" s="2374"/>
      <c r="L1012" s="2374"/>
      <c r="M1012" s="2374"/>
      <c r="N1012" s="2374"/>
      <c r="O1012" s="2374"/>
      <c r="P1012" s="2320"/>
      <c r="Q1012" s="2320"/>
      <c r="R1012" s="2320"/>
      <c r="S1012" s="2393"/>
      <c r="T1012" s="2393"/>
      <c r="U1012" s="2393"/>
      <c r="V1012" s="2320"/>
      <c r="W1012" s="2320"/>
      <c r="X1012" s="2320"/>
      <c r="Y1012" s="2320"/>
      <c r="Z1012" s="2320"/>
      <c r="AA1012" s="2320"/>
      <c r="AB1012" s="2320"/>
      <c r="AC1012" s="2320"/>
    </row>
    <row r="1013" spans="1:33" ht="18" customHeight="1">
      <c r="C1013" s="2394"/>
      <c r="D1013" s="2394"/>
      <c r="E1013" s="2320"/>
      <c r="F1013" s="2320"/>
      <c r="G1013" s="2320"/>
      <c r="H1013" s="2320"/>
      <c r="I1013" s="2320"/>
      <c r="J1013" s="2320"/>
      <c r="K1013" s="2320"/>
      <c r="L1013" s="2320"/>
      <c r="M1013" s="2320"/>
      <c r="N1013" s="2320"/>
      <c r="O1013" s="2320"/>
      <c r="P1013" s="2320"/>
      <c r="Q1013" s="2320"/>
      <c r="R1013" s="2320"/>
      <c r="S1013" s="2393"/>
      <c r="T1013" s="2393"/>
      <c r="U1013" s="2393"/>
      <c r="V1013" s="2320"/>
      <c r="W1013" s="2320"/>
      <c r="X1013" s="2320"/>
      <c r="Y1013" s="2320"/>
      <c r="Z1013" s="2320"/>
      <c r="AA1013" s="2320"/>
      <c r="AB1013" s="2320"/>
      <c r="AC1013" s="2320"/>
    </row>
    <row r="1014" spans="1:33" ht="15" customHeight="1">
      <c r="A1014" s="33" t="s">
        <v>536</v>
      </c>
      <c r="C1014" s="2394"/>
      <c r="D1014" s="2394"/>
      <c r="E1014" s="2320"/>
      <c r="F1014" s="2320"/>
      <c r="G1014" s="2374"/>
      <c r="H1014" s="2374"/>
      <c r="I1014" s="2374"/>
      <c r="J1014" s="2374"/>
      <c r="K1014" s="2374"/>
      <c r="L1014" s="2374"/>
      <c r="M1014" s="2374"/>
      <c r="N1014" s="2374"/>
      <c r="O1014" s="2374"/>
      <c r="P1014" s="2320"/>
      <c r="Q1014" s="2320"/>
      <c r="R1014" s="2320"/>
      <c r="S1014" s="2393"/>
      <c r="T1014" s="2393"/>
      <c r="U1014" s="2393"/>
      <c r="V1014" s="2320"/>
      <c r="W1014" s="2320"/>
      <c r="X1014" s="2320"/>
      <c r="Y1014" s="2320"/>
      <c r="Z1014" s="2320"/>
      <c r="AA1014" s="2320"/>
      <c r="AB1014" s="2320"/>
      <c r="AC1014" s="2320"/>
    </row>
    <row r="1015" spans="1:33" ht="44.45" customHeight="1">
      <c r="C1015" s="29"/>
      <c r="D1015" s="29"/>
      <c r="E1015" s="29"/>
      <c r="F1015" s="29"/>
      <c r="G1015" s="29"/>
      <c r="H1015" s="29"/>
      <c r="I1015" s="29"/>
      <c r="J1015" s="29"/>
      <c r="K1015" s="29"/>
      <c r="L1015" s="29"/>
      <c r="M1015" s="29"/>
      <c r="N1015" s="29"/>
      <c r="O1015" s="29"/>
      <c r="P1015" s="29"/>
      <c r="Q1015" s="29"/>
      <c r="R1015" s="29"/>
      <c r="S1015" s="29"/>
      <c r="T1015" s="29"/>
      <c r="U1015" s="29"/>
      <c r="V1015" s="29"/>
      <c r="W1015" s="29"/>
      <c r="X1015" s="29"/>
      <c r="Y1015" s="29"/>
      <c r="Z1015" s="29"/>
      <c r="AA1015" s="29"/>
      <c r="AB1015" s="29"/>
      <c r="AC1015" s="29"/>
    </row>
    <row r="1016" spans="1:33" ht="40.35" customHeight="1">
      <c r="A1016" s="33" t="s">
        <v>2203</v>
      </c>
      <c r="C1016" s="2331" t="s">
        <v>2204</v>
      </c>
      <c r="D1016" s="2331"/>
      <c r="E1016" s="2331"/>
      <c r="F1016" s="2331"/>
      <c r="G1016" s="2331"/>
      <c r="H1016" s="2331"/>
      <c r="I1016" s="2331"/>
      <c r="J1016" s="2331"/>
      <c r="K1016" s="2331"/>
      <c r="L1016" s="2331"/>
      <c r="M1016" s="2331"/>
      <c r="N1016" s="2331"/>
      <c r="O1016" s="2331"/>
      <c r="P1016" s="2331"/>
      <c r="Q1016" s="2331"/>
      <c r="R1016" s="2331"/>
      <c r="S1016" s="2331"/>
      <c r="T1016" s="2331"/>
      <c r="U1016" s="2331"/>
      <c r="V1016" s="2331"/>
      <c r="W1016" s="2331"/>
      <c r="X1016" s="2331"/>
      <c r="Y1016" s="2331"/>
      <c r="Z1016" s="2331"/>
      <c r="AA1016" s="2331"/>
      <c r="AB1016" s="2331"/>
      <c r="AC1016" s="2331"/>
      <c r="AE1016" s="18" t="s">
        <v>2205</v>
      </c>
      <c r="AF1016" s="18" t="s">
        <v>2200</v>
      </c>
      <c r="AG1016" s="18" t="s">
        <v>1877</v>
      </c>
    </row>
    <row r="1017" spans="1:33" ht="32.1" customHeight="1">
      <c r="A1017" s="33"/>
      <c r="C1017" s="2331" t="s">
        <v>1692</v>
      </c>
      <c r="D1017" s="2331"/>
      <c r="E1017" s="2331"/>
      <c r="F1017" s="2331"/>
      <c r="G1017" s="2331"/>
      <c r="H1017" s="2331"/>
      <c r="I1017" s="2331"/>
      <c r="J1017" s="2331"/>
      <c r="K1017" s="2331"/>
      <c r="L1017" s="2331"/>
      <c r="M1017" s="2331"/>
      <c r="N1017" s="2331" t="s">
        <v>2206</v>
      </c>
      <c r="O1017" s="2331"/>
      <c r="P1017" s="2331"/>
      <c r="Q1017" s="2331"/>
      <c r="R1017" s="2331"/>
      <c r="S1017" s="2331"/>
      <c r="T1017" s="2331"/>
      <c r="U1017" s="2331"/>
      <c r="V1017" s="2331"/>
      <c r="W1017" s="2331"/>
      <c r="X1017" s="2331" t="s">
        <v>1619</v>
      </c>
      <c r="Y1017" s="2331"/>
      <c r="Z1017" s="2331"/>
      <c r="AA1017" s="2331"/>
      <c r="AB1017" s="2331"/>
      <c r="AC1017" s="2331"/>
    </row>
    <row r="1018" spans="1:33" ht="32.1" customHeight="1">
      <c r="A1018" s="33"/>
      <c r="C1018" s="2331"/>
      <c r="D1018" s="2331"/>
      <c r="E1018" s="2331"/>
      <c r="F1018" s="2331"/>
      <c r="G1018" s="2331"/>
      <c r="H1018" s="2331"/>
      <c r="I1018" s="2331"/>
      <c r="J1018" s="2331"/>
      <c r="K1018" s="2331"/>
      <c r="L1018" s="2331"/>
      <c r="M1018" s="2331"/>
      <c r="N1018" s="2331"/>
      <c r="O1018" s="2331"/>
      <c r="P1018" s="2331"/>
      <c r="Q1018" s="2331"/>
      <c r="R1018" s="2331"/>
      <c r="S1018" s="2331"/>
      <c r="T1018" s="2331"/>
      <c r="U1018" s="2331"/>
      <c r="V1018" s="2331"/>
      <c r="W1018" s="2331"/>
      <c r="X1018" s="2331" t="s">
        <v>537</v>
      </c>
      <c r="Y1018" s="2331"/>
      <c r="Z1018" s="2331"/>
      <c r="AA1018" s="2305" t="s">
        <v>1372</v>
      </c>
      <c r="AB1018" s="2305"/>
      <c r="AC1018" s="2305"/>
    </row>
    <row r="1019" spans="1:33" ht="22.35" customHeight="1">
      <c r="A1019" s="33"/>
      <c r="C1019" s="2303" t="s">
        <v>2207</v>
      </c>
      <c r="D1019" s="2303"/>
      <c r="E1019" s="2303"/>
      <c r="F1019" s="2303"/>
      <c r="G1019" s="2303"/>
      <c r="H1019" s="2303"/>
      <c r="I1019" s="2303"/>
      <c r="J1019" s="2303"/>
      <c r="K1019" s="2303"/>
      <c r="L1019" s="2303"/>
      <c r="M1019" s="2303"/>
      <c r="N1019" s="2303" t="s">
        <v>2208</v>
      </c>
      <c r="O1019" s="2303"/>
      <c r="P1019" s="2303"/>
      <c r="Q1019" s="2303"/>
      <c r="R1019" s="2303"/>
      <c r="S1019" s="2303"/>
      <c r="T1019" s="2303"/>
      <c r="U1019" s="2303"/>
      <c r="V1019" s="2303"/>
      <c r="W1019" s="2303"/>
      <c r="X1019" s="2335" t="s">
        <v>525</v>
      </c>
      <c r="Y1019" s="2335"/>
      <c r="Z1019" s="2335"/>
      <c r="AA1019" s="2335" t="s">
        <v>525</v>
      </c>
      <c r="AB1019" s="2335"/>
      <c r="AC1019" s="2335"/>
    </row>
    <row r="1020" spans="1:33" ht="22.35" customHeight="1">
      <c r="C1020" s="2303" t="s">
        <v>2209</v>
      </c>
      <c r="D1020" s="2303"/>
      <c r="E1020" s="2303"/>
      <c r="F1020" s="2303"/>
      <c r="G1020" s="2303"/>
      <c r="H1020" s="2303"/>
      <c r="I1020" s="2303"/>
      <c r="J1020" s="2303"/>
      <c r="K1020" s="2303"/>
      <c r="L1020" s="2303"/>
      <c r="M1020" s="2303"/>
      <c r="N1020" s="2303"/>
      <c r="O1020" s="2303"/>
      <c r="P1020" s="2303"/>
      <c r="Q1020" s="2303"/>
      <c r="R1020" s="2303"/>
      <c r="S1020" s="2303"/>
      <c r="T1020" s="2303"/>
      <c r="U1020" s="2303"/>
      <c r="V1020" s="2303"/>
      <c r="W1020" s="2303"/>
      <c r="X1020" s="2335" t="s">
        <v>525</v>
      </c>
      <c r="Y1020" s="2335"/>
      <c r="Z1020" s="2335"/>
      <c r="AA1020" s="2335" t="s">
        <v>525</v>
      </c>
      <c r="AB1020" s="2335"/>
      <c r="AC1020" s="2335"/>
    </row>
    <row r="1021" spans="1:33" ht="22.35" customHeight="1">
      <c r="C1021" s="2303" t="s">
        <v>2210</v>
      </c>
      <c r="D1021" s="2303"/>
      <c r="E1021" s="2303"/>
      <c r="F1021" s="2303"/>
      <c r="G1021" s="2303"/>
      <c r="H1021" s="2303"/>
      <c r="I1021" s="2303"/>
      <c r="J1021" s="2303"/>
      <c r="K1021" s="2303"/>
      <c r="L1021" s="2303"/>
      <c r="M1021" s="2303"/>
      <c r="N1021" s="2303" t="s">
        <v>2211</v>
      </c>
      <c r="O1021" s="2303"/>
      <c r="P1021" s="2303"/>
      <c r="Q1021" s="2303"/>
      <c r="R1021" s="2303"/>
      <c r="S1021" s="2303"/>
      <c r="T1021" s="2303"/>
      <c r="U1021" s="2303"/>
      <c r="V1021" s="2303"/>
      <c r="W1021" s="2303"/>
      <c r="X1021" s="2335" t="s">
        <v>525</v>
      </c>
      <c r="Y1021" s="2335"/>
      <c r="Z1021" s="2335"/>
      <c r="AA1021" s="2335" t="s">
        <v>525</v>
      </c>
      <c r="AB1021" s="2335"/>
      <c r="AC1021" s="2335"/>
    </row>
    <row r="1022" spans="1:33" ht="22.35" customHeight="1">
      <c r="C1022" s="2303" t="s">
        <v>2212</v>
      </c>
      <c r="D1022" s="2303"/>
      <c r="E1022" s="2303"/>
      <c r="F1022" s="2303"/>
      <c r="G1022" s="2303"/>
      <c r="H1022" s="2303"/>
      <c r="I1022" s="2303"/>
      <c r="J1022" s="2303"/>
      <c r="K1022" s="2303"/>
      <c r="L1022" s="2303"/>
      <c r="M1022" s="2303"/>
      <c r="N1022" s="2303"/>
      <c r="O1022" s="2303"/>
      <c r="P1022" s="2303"/>
      <c r="Q1022" s="2303"/>
      <c r="R1022" s="2303"/>
      <c r="S1022" s="2303"/>
      <c r="T1022" s="2303"/>
      <c r="U1022" s="2303"/>
      <c r="V1022" s="2303"/>
      <c r="W1022" s="2303"/>
      <c r="X1022" s="2335" t="s">
        <v>525</v>
      </c>
      <c r="Y1022" s="2335"/>
      <c r="Z1022" s="2335"/>
      <c r="AA1022" s="2335" t="s">
        <v>525</v>
      </c>
      <c r="AB1022" s="2335"/>
      <c r="AC1022" s="2335"/>
    </row>
    <row r="1023" spans="1:33" ht="22.35" customHeight="1">
      <c r="C1023" s="2303" t="s">
        <v>2213</v>
      </c>
      <c r="D1023" s="2303"/>
      <c r="E1023" s="2303"/>
      <c r="F1023" s="2303"/>
      <c r="G1023" s="2303"/>
      <c r="H1023" s="2303"/>
      <c r="I1023" s="2303"/>
      <c r="J1023" s="2303"/>
      <c r="K1023" s="2303"/>
      <c r="L1023" s="2303"/>
      <c r="M1023" s="2303"/>
      <c r="N1023" s="2303"/>
      <c r="O1023" s="2303"/>
      <c r="P1023" s="2303"/>
      <c r="Q1023" s="2303"/>
      <c r="R1023" s="2303"/>
      <c r="S1023" s="2303"/>
      <c r="T1023" s="2303"/>
      <c r="U1023" s="2303"/>
      <c r="V1023" s="2303"/>
      <c r="W1023" s="2303"/>
      <c r="X1023" s="2335" t="s">
        <v>525</v>
      </c>
      <c r="Y1023" s="2335"/>
      <c r="Z1023" s="2335"/>
      <c r="AA1023" s="2335" t="s">
        <v>525</v>
      </c>
      <c r="AB1023" s="2335"/>
      <c r="AC1023" s="2335"/>
    </row>
    <row r="1024" spans="1:33" ht="22.35" customHeight="1">
      <c r="C1024" s="2303" t="s">
        <v>2214</v>
      </c>
      <c r="D1024" s="2303"/>
      <c r="E1024" s="2303"/>
      <c r="F1024" s="2303"/>
      <c r="G1024" s="2303"/>
      <c r="H1024" s="2303"/>
      <c r="I1024" s="2303"/>
      <c r="J1024" s="2303"/>
      <c r="K1024" s="2303"/>
      <c r="L1024" s="2303"/>
      <c r="M1024" s="2303"/>
      <c r="N1024" s="2303"/>
      <c r="O1024" s="2303"/>
      <c r="P1024" s="2303"/>
      <c r="Q1024" s="2303"/>
      <c r="R1024" s="2303"/>
      <c r="S1024" s="2303"/>
      <c r="T1024" s="2303"/>
      <c r="U1024" s="2303"/>
      <c r="V1024" s="2303"/>
      <c r="W1024" s="2303"/>
      <c r="X1024" s="2335" t="s">
        <v>525</v>
      </c>
      <c r="Y1024" s="2335"/>
      <c r="Z1024" s="2335"/>
      <c r="AA1024" s="2335" t="s">
        <v>525</v>
      </c>
      <c r="AB1024" s="2335"/>
      <c r="AC1024" s="2335"/>
    </row>
    <row r="1025" spans="1:33" ht="22.35" customHeight="1">
      <c r="C1025" s="2303" t="s">
        <v>2215</v>
      </c>
      <c r="D1025" s="2303"/>
      <c r="E1025" s="2303"/>
      <c r="F1025" s="2303"/>
      <c r="G1025" s="2303"/>
      <c r="H1025" s="2303"/>
      <c r="I1025" s="2303"/>
      <c r="J1025" s="2303"/>
      <c r="K1025" s="2303"/>
      <c r="L1025" s="2303"/>
      <c r="M1025" s="2303"/>
      <c r="N1025" s="2303"/>
      <c r="O1025" s="2303"/>
      <c r="P1025" s="2303"/>
      <c r="Q1025" s="2303"/>
      <c r="R1025" s="2303"/>
      <c r="S1025" s="2303"/>
      <c r="T1025" s="2303"/>
      <c r="U1025" s="2303"/>
      <c r="V1025" s="2303"/>
      <c r="W1025" s="2303"/>
      <c r="X1025" s="2335" t="s">
        <v>525</v>
      </c>
      <c r="Y1025" s="2335"/>
      <c r="Z1025" s="2335"/>
      <c r="AA1025" s="2335" t="s">
        <v>525</v>
      </c>
      <c r="AB1025" s="2335"/>
      <c r="AC1025" s="2335"/>
    </row>
    <row r="1026" spans="1:33" ht="22.35" customHeight="1">
      <c r="C1026" s="2303" t="s">
        <v>2216</v>
      </c>
      <c r="D1026" s="2303"/>
      <c r="E1026" s="2303"/>
      <c r="F1026" s="2303"/>
      <c r="G1026" s="2303"/>
      <c r="H1026" s="2303"/>
      <c r="I1026" s="2303"/>
      <c r="J1026" s="2303"/>
      <c r="K1026" s="2303"/>
      <c r="L1026" s="2303"/>
      <c r="M1026" s="2303"/>
      <c r="N1026" s="2303"/>
      <c r="O1026" s="2303"/>
      <c r="P1026" s="2303"/>
      <c r="Q1026" s="2303"/>
      <c r="R1026" s="2303"/>
      <c r="S1026" s="2303"/>
      <c r="T1026" s="2303"/>
      <c r="U1026" s="2303"/>
      <c r="V1026" s="2303"/>
      <c r="W1026" s="2303"/>
      <c r="X1026" s="2335" t="s">
        <v>525</v>
      </c>
      <c r="Y1026" s="2335"/>
      <c r="Z1026" s="2335"/>
      <c r="AA1026" s="2335" t="s">
        <v>525</v>
      </c>
      <c r="AB1026" s="2335"/>
      <c r="AC1026" s="2335"/>
    </row>
    <row r="1027" spans="1:33" ht="22.35" customHeight="1">
      <c r="C1027" s="2303" t="s">
        <v>2217</v>
      </c>
      <c r="D1027" s="2303"/>
      <c r="E1027" s="2303"/>
      <c r="F1027" s="2303"/>
      <c r="G1027" s="2303"/>
      <c r="H1027" s="2303"/>
      <c r="I1027" s="2303"/>
      <c r="J1027" s="2303"/>
      <c r="K1027" s="2303"/>
      <c r="L1027" s="2303"/>
      <c r="M1027" s="2303"/>
      <c r="N1027" s="2303"/>
      <c r="O1027" s="2303"/>
      <c r="P1027" s="2303"/>
      <c r="Q1027" s="2303"/>
      <c r="R1027" s="2303"/>
      <c r="S1027" s="2303"/>
      <c r="T1027" s="2303"/>
      <c r="U1027" s="2303"/>
      <c r="V1027" s="2303"/>
      <c r="W1027" s="2303"/>
      <c r="X1027" s="2335" t="s">
        <v>525</v>
      </c>
      <c r="Y1027" s="2335"/>
      <c r="Z1027" s="2335"/>
      <c r="AA1027" s="2335" t="s">
        <v>525</v>
      </c>
      <c r="AB1027" s="2335"/>
      <c r="AC1027" s="2335"/>
    </row>
    <row r="1028" spans="1:33" ht="20.100000000000001" customHeight="1">
      <c r="C1028" s="2303" t="s">
        <v>2218</v>
      </c>
      <c r="D1028" s="2303"/>
      <c r="E1028" s="2303"/>
      <c r="F1028" s="2303"/>
      <c r="G1028" s="2303"/>
      <c r="H1028" s="2303"/>
      <c r="I1028" s="2303"/>
      <c r="J1028" s="2303"/>
      <c r="K1028" s="2303"/>
      <c r="L1028" s="2303"/>
      <c r="M1028" s="2303"/>
      <c r="N1028" s="2303" t="s">
        <v>2219</v>
      </c>
      <c r="O1028" s="2303"/>
      <c r="P1028" s="2303"/>
      <c r="Q1028" s="2303"/>
      <c r="R1028" s="2303"/>
      <c r="S1028" s="2303"/>
      <c r="T1028" s="2303"/>
      <c r="U1028" s="2303"/>
      <c r="V1028" s="2303"/>
      <c r="W1028" s="2303"/>
      <c r="X1028" s="2335" t="s">
        <v>525</v>
      </c>
      <c r="Y1028" s="2335"/>
      <c r="Z1028" s="2335"/>
      <c r="AA1028" s="2335" t="s">
        <v>525</v>
      </c>
      <c r="AB1028" s="2335"/>
      <c r="AC1028" s="2335"/>
    </row>
    <row r="1029" spans="1:33" ht="27" customHeight="1">
      <c r="C1029" s="2331" t="s">
        <v>2220</v>
      </c>
      <c r="D1029" s="2331"/>
      <c r="E1029" s="2331"/>
      <c r="F1029" s="2331"/>
      <c r="G1029" s="2331"/>
      <c r="H1029" s="2331"/>
      <c r="I1029" s="2331"/>
      <c r="J1029" s="2331"/>
      <c r="K1029" s="2331"/>
      <c r="L1029" s="2331"/>
      <c r="M1029" s="2331"/>
      <c r="N1029" s="2331"/>
      <c r="O1029" s="2331"/>
      <c r="P1029" s="2331"/>
      <c r="Q1029" s="2331"/>
      <c r="R1029" s="2331"/>
      <c r="S1029" s="2331"/>
      <c r="T1029" s="2331"/>
      <c r="U1029" s="2331"/>
      <c r="V1029" s="2331"/>
      <c r="W1029" s="2331"/>
      <c r="X1029" s="2331"/>
      <c r="Y1029" s="2331"/>
      <c r="Z1029" s="2331"/>
      <c r="AA1029" s="2331"/>
      <c r="AB1029" s="2331"/>
      <c r="AC1029" s="2331"/>
    </row>
    <row r="1030" spans="1:33" ht="20.100000000000001" customHeight="1">
      <c r="C1030" s="2331" t="s">
        <v>1692</v>
      </c>
      <c r="D1030" s="2331"/>
      <c r="E1030" s="2331"/>
      <c r="F1030" s="2331"/>
      <c r="G1030" s="2331"/>
      <c r="H1030" s="2331"/>
      <c r="I1030" s="2331"/>
      <c r="J1030" s="2331"/>
      <c r="K1030" s="2331"/>
      <c r="L1030" s="2331"/>
      <c r="M1030" s="2331"/>
      <c r="N1030" s="2331" t="s">
        <v>2206</v>
      </c>
      <c r="O1030" s="2331"/>
      <c r="P1030" s="2331"/>
      <c r="Q1030" s="2331"/>
      <c r="R1030" s="2331"/>
      <c r="S1030" s="2331"/>
      <c r="T1030" s="2331"/>
      <c r="U1030" s="2331"/>
      <c r="V1030" s="2331"/>
      <c r="W1030" s="2331"/>
      <c r="X1030" s="2331" t="s">
        <v>1619</v>
      </c>
      <c r="Y1030" s="2331"/>
      <c r="Z1030" s="2331"/>
      <c r="AA1030" s="2331"/>
      <c r="AB1030" s="2331"/>
      <c r="AC1030" s="2331"/>
    </row>
    <row r="1031" spans="1:33" ht="27.6" customHeight="1">
      <c r="C1031" s="2331"/>
      <c r="D1031" s="2331"/>
      <c r="E1031" s="2331"/>
      <c r="F1031" s="2331"/>
      <c r="G1031" s="2331"/>
      <c r="H1031" s="2331"/>
      <c r="I1031" s="2331"/>
      <c r="J1031" s="2331"/>
      <c r="K1031" s="2331"/>
      <c r="L1031" s="2331"/>
      <c r="M1031" s="2331"/>
      <c r="N1031" s="2331"/>
      <c r="O1031" s="2331"/>
      <c r="P1031" s="2331"/>
      <c r="Q1031" s="2331"/>
      <c r="R1031" s="2331"/>
      <c r="S1031" s="2331"/>
      <c r="T1031" s="2331"/>
      <c r="U1031" s="2331"/>
      <c r="V1031" s="2331"/>
      <c r="W1031" s="2331"/>
      <c r="X1031" s="2331" t="s">
        <v>537</v>
      </c>
      <c r="Y1031" s="2331"/>
      <c r="Z1031" s="2331"/>
      <c r="AA1031" s="2305" t="s">
        <v>1372</v>
      </c>
      <c r="AB1031" s="2305"/>
      <c r="AC1031" s="2305"/>
    </row>
    <row r="1032" spans="1:33" ht="20.100000000000001" customHeight="1">
      <c r="A1032" s="33"/>
      <c r="C1032" s="2303" t="s">
        <v>2221</v>
      </c>
      <c r="D1032" s="2303"/>
      <c r="E1032" s="2303"/>
      <c r="F1032" s="2303"/>
      <c r="G1032" s="2303"/>
      <c r="H1032" s="2303"/>
      <c r="I1032" s="2303"/>
      <c r="J1032" s="2303"/>
      <c r="K1032" s="2303"/>
      <c r="L1032" s="2303"/>
      <c r="M1032" s="2303"/>
      <c r="N1032" s="2304"/>
      <c r="O1032" s="2304"/>
      <c r="P1032" s="2304"/>
      <c r="Q1032" s="2304"/>
      <c r="R1032" s="2304"/>
      <c r="S1032" s="2304"/>
      <c r="T1032" s="2304"/>
      <c r="U1032" s="2304"/>
      <c r="V1032" s="2304"/>
      <c r="W1032" s="2304"/>
      <c r="X1032" s="2335" t="s">
        <v>525</v>
      </c>
      <c r="Y1032" s="2335"/>
      <c r="Z1032" s="2335"/>
      <c r="AA1032" s="2335" t="s">
        <v>525</v>
      </c>
      <c r="AB1032" s="2335"/>
      <c r="AC1032" s="2335"/>
    </row>
    <row r="1033" spans="1:33" ht="20.100000000000001" customHeight="1">
      <c r="A1033" s="33"/>
      <c r="C1033" s="2303" t="s">
        <v>2222</v>
      </c>
      <c r="D1033" s="2303"/>
      <c r="E1033" s="2303"/>
      <c r="F1033" s="2303"/>
      <c r="G1033" s="2303"/>
      <c r="H1033" s="2303"/>
      <c r="I1033" s="2303"/>
      <c r="J1033" s="2303"/>
      <c r="K1033" s="2303"/>
      <c r="L1033" s="2303"/>
      <c r="M1033" s="2303"/>
      <c r="N1033" s="2304"/>
      <c r="O1033" s="2304"/>
      <c r="P1033" s="2304"/>
      <c r="Q1033" s="2304"/>
      <c r="R1033" s="2304"/>
      <c r="S1033" s="2304"/>
      <c r="T1033" s="2304"/>
      <c r="U1033" s="2304"/>
      <c r="V1033" s="2304"/>
      <c r="W1033" s="2304"/>
      <c r="X1033" s="2335" t="s">
        <v>525</v>
      </c>
      <c r="Y1033" s="2335"/>
      <c r="Z1033" s="2335"/>
      <c r="AA1033" s="2335" t="s">
        <v>525</v>
      </c>
      <c r="AB1033" s="2335"/>
      <c r="AC1033" s="2335"/>
    </row>
    <row r="1034" spans="1:33" ht="20.100000000000001" customHeight="1">
      <c r="A1034" s="33"/>
      <c r="C1034" s="2303" t="s">
        <v>2223</v>
      </c>
      <c r="D1034" s="2303"/>
      <c r="E1034" s="2303"/>
      <c r="F1034" s="2303"/>
      <c r="G1034" s="2303"/>
      <c r="H1034" s="2303"/>
      <c r="I1034" s="2303" t="s">
        <v>2224</v>
      </c>
      <c r="J1034" s="2303"/>
      <c r="K1034" s="2303"/>
      <c r="L1034" s="2303"/>
      <c r="M1034" s="2303"/>
      <c r="N1034" s="2303"/>
      <c r="O1034" s="2374"/>
      <c r="P1034" s="2374"/>
      <c r="Q1034" s="2374"/>
      <c r="R1034" s="2374"/>
      <c r="S1034" s="2374"/>
      <c r="T1034" s="2374"/>
      <c r="U1034" s="2374"/>
      <c r="V1034" s="2374"/>
      <c r="W1034" s="2374"/>
      <c r="X1034" s="2335" t="s">
        <v>525</v>
      </c>
      <c r="Y1034" s="2335"/>
      <c r="Z1034" s="2335"/>
      <c r="AA1034" s="2335" t="s">
        <v>525</v>
      </c>
      <c r="AB1034" s="2335"/>
      <c r="AC1034" s="2335"/>
    </row>
    <row r="1035" spans="1:33" ht="20.100000000000001" customHeight="1">
      <c r="C1035" s="2303"/>
      <c r="D1035" s="2303"/>
      <c r="E1035" s="2303"/>
      <c r="F1035" s="2303"/>
      <c r="G1035" s="2303"/>
      <c r="H1035" s="2303"/>
      <c r="I1035" s="2303" t="s">
        <v>1822</v>
      </c>
      <c r="J1035" s="2374"/>
      <c r="K1035" s="2374"/>
      <c r="L1035" s="2374"/>
      <c r="M1035" s="2374"/>
      <c r="N1035" s="2303"/>
      <c r="O1035" s="2374"/>
      <c r="P1035" s="2374"/>
      <c r="Q1035" s="2374"/>
      <c r="R1035" s="2374"/>
      <c r="S1035" s="2374"/>
      <c r="T1035" s="2374"/>
      <c r="U1035" s="2374"/>
      <c r="V1035" s="2374"/>
      <c r="W1035" s="2374"/>
      <c r="X1035" s="2335" t="s">
        <v>525</v>
      </c>
      <c r="Y1035" s="2335"/>
      <c r="Z1035" s="2335"/>
      <c r="AA1035" s="2335" t="s">
        <v>525</v>
      </c>
      <c r="AB1035" s="2335"/>
      <c r="AC1035" s="2335"/>
    </row>
    <row r="1036" spans="1:33" ht="16.5" customHeight="1">
      <c r="C1036" s="2303"/>
      <c r="D1036" s="2303"/>
      <c r="E1036" s="2303"/>
      <c r="F1036" s="2303"/>
      <c r="G1036" s="2303"/>
      <c r="H1036" s="2303"/>
      <c r="I1036" s="2303" t="s">
        <v>2225</v>
      </c>
      <c r="J1036" s="2374"/>
      <c r="K1036" s="2374"/>
      <c r="L1036" s="2374"/>
      <c r="M1036" s="2374"/>
      <c r="N1036" s="2303"/>
      <c r="O1036" s="2374"/>
      <c r="P1036" s="2374"/>
      <c r="Q1036" s="2374"/>
      <c r="R1036" s="2374"/>
      <c r="S1036" s="2374"/>
      <c r="T1036" s="2374"/>
      <c r="U1036" s="2374"/>
      <c r="V1036" s="2374"/>
      <c r="W1036" s="2374"/>
      <c r="X1036" s="2335" t="s">
        <v>525</v>
      </c>
      <c r="Y1036" s="2335"/>
      <c r="Z1036" s="2335"/>
      <c r="AA1036" s="2335" t="s">
        <v>525</v>
      </c>
      <c r="AB1036" s="2335"/>
      <c r="AC1036" s="2335"/>
    </row>
    <row r="1037" spans="1:33" ht="16.5" customHeight="1">
      <c r="A1037" s="33" t="s">
        <v>536</v>
      </c>
      <c r="C1037" s="2303" t="s">
        <v>2226</v>
      </c>
      <c r="D1037" s="2303"/>
      <c r="E1037" s="2374"/>
      <c r="F1037" s="2374"/>
      <c r="G1037" s="2374"/>
      <c r="H1037" s="2374"/>
      <c r="I1037" s="2374"/>
      <c r="J1037" s="2374"/>
      <c r="K1037" s="2374"/>
      <c r="L1037" s="2374"/>
      <c r="M1037" s="2374"/>
      <c r="N1037" s="2303"/>
      <c r="O1037" s="2303"/>
      <c r="P1037" s="2374"/>
      <c r="Q1037" s="2374"/>
      <c r="R1037" s="2374"/>
      <c r="S1037" s="2374"/>
      <c r="T1037" s="2374"/>
      <c r="U1037" s="2374"/>
      <c r="V1037" s="2374"/>
      <c r="W1037" s="2374"/>
      <c r="X1037" s="2335" t="s">
        <v>525</v>
      </c>
      <c r="Y1037" s="2335"/>
      <c r="Z1037" s="2335"/>
      <c r="AA1037" s="2335" t="s">
        <v>525</v>
      </c>
      <c r="AB1037" s="2335"/>
      <c r="AC1037" s="2335"/>
    </row>
    <row r="1038" spans="1:33" ht="16.5" customHeight="1">
      <c r="B1038" s="33"/>
      <c r="C1038" s="33"/>
      <c r="D1038" s="33"/>
      <c r="E1038" s="33"/>
      <c r="F1038" s="33"/>
      <c r="G1038" s="33"/>
      <c r="H1038" s="33"/>
      <c r="I1038" s="33"/>
      <c r="J1038" s="33"/>
      <c r="K1038" s="33"/>
      <c r="L1038" s="33"/>
      <c r="M1038" s="33"/>
      <c r="N1038" s="33"/>
      <c r="O1038" s="33"/>
      <c r="P1038" s="33"/>
      <c r="Q1038" s="33"/>
      <c r="R1038" s="33"/>
      <c r="S1038" s="33"/>
      <c r="T1038" s="33"/>
      <c r="U1038" s="33"/>
      <c r="V1038" s="33"/>
      <c r="W1038" s="33"/>
      <c r="X1038" s="33"/>
      <c r="Y1038" s="33"/>
      <c r="Z1038" s="33"/>
      <c r="AA1038" s="33"/>
      <c r="AB1038" s="33"/>
      <c r="AC1038" s="33"/>
      <c r="AD1038" s="33"/>
    </row>
    <row r="1039" spans="1:33" ht="40.35" customHeight="1">
      <c r="A1039" s="33" t="s">
        <v>2227</v>
      </c>
      <c r="B1039" s="33"/>
      <c r="C1039" s="2331" t="s">
        <v>73</v>
      </c>
      <c r="D1039" s="2331"/>
      <c r="E1039" s="2331"/>
      <c r="F1039" s="2331"/>
      <c r="G1039" s="2331"/>
      <c r="H1039" s="2331"/>
      <c r="I1039" s="2331"/>
      <c r="J1039" s="2331"/>
      <c r="K1039" s="2331"/>
      <c r="L1039" s="2331"/>
      <c r="M1039" s="2331"/>
      <c r="N1039" s="2331"/>
      <c r="O1039" s="2331"/>
      <c r="P1039" s="2331"/>
      <c r="Q1039" s="2331"/>
      <c r="R1039" s="2331"/>
      <c r="S1039" s="2331"/>
      <c r="T1039" s="2331"/>
      <c r="U1039" s="2331"/>
      <c r="V1039" s="2331"/>
      <c r="W1039" s="2331"/>
      <c r="X1039" s="2331"/>
      <c r="Y1039" s="2331"/>
      <c r="Z1039" s="2331"/>
      <c r="AA1039" s="2331"/>
      <c r="AB1039" s="2331"/>
      <c r="AC1039" s="2331"/>
      <c r="AD1039" s="33"/>
      <c r="AE1039" s="33" t="s">
        <v>2228</v>
      </c>
      <c r="AF1039" s="33" t="s">
        <v>2200</v>
      </c>
      <c r="AG1039" s="33" t="s">
        <v>2227</v>
      </c>
    </row>
    <row r="1040" spans="1:33" ht="17.100000000000001" customHeight="1">
      <c r="A1040" s="33"/>
      <c r="B1040" s="33"/>
      <c r="C1040" s="2331" t="s">
        <v>2229</v>
      </c>
      <c r="D1040" s="2331"/>
      <c r="E1040" s="2331"/>
      <c r="F1040" s="2331"/>
      <c r="G1040" s="2331"/>
      <c r="H1040" s="2331"/>
      <c r="I1040" s="2331"/>
      <c r="J1040" s="2331"/>
      <c r="K1040" s="2331"/>
      <c r="L1040" s="2331"/>
      <c r="M1040" s="2331"/>
      <c r="N1040" s="2331" t="s">
        <v>2230</v>
      </c>
      <c r="O1040" s="2331"/>
      <c r="P1040" s="2331"/>
      <c r="Q1040" s="2331"/>
      <c r="R1040" s="2331"/>
      <c r="S1040" s="2331"/>
      <c r="T1040" s="2331"/>
      <c r="U1040" s="2331"/>
      <c r="V1040" s="2331"/>
      <c r="W1040" s="2331"/>
      <c r="X1040" s="2331" t="s">
        <v>1619</v>
      </c>
      <c r="Y1040" s="2331"/>
      <c r="Z1040" s="2331"/>
      <c r="AA1040" s="2331"/>
      <c r="AB1040" s="2331"/>
      <c r="AC1040" s="2331"/>
      <c r="AD1040" s="33"/>
      <c r="AE1040" s="33"/>
      <c r="AF1040" s="33"/>
      <c r="AG1040" s="33"/>
    </row>
    <row r="1041" spans="1:33" ht="32.85" customHeight="1">
      <c r="A1041" s="33"/>
      <c r="B1041" s="33"/>
      <c r="C1041" s="2331"/>
      <c r="D1041" s="2331"/>
      <c r="E1041" s="2331"/>
      <c r="F1041" s="2331"/>
      <c r="G1041" s="2331"/>
      <c r="H1041" s="2331"/>
      <c r="I1041" s="2331"/>
      <c r="J1041" s="2331"/>
      <c r="K1041" s="2331"/>
      <c r="L1041" s="2331"/>
      <c r="M1041" s="2331"/>
      <c r="N1041" s="2331"/>
      <c r="O1041" s="2331"/>
      <c r="P1041" s="2331"/>
      <c r="Q1041" s="2331"/>
      <c r="R1041" s="2331"/>
      <c r="S1041" s="2331"/>
      <c r="T1041" s="2331"/>
      <c r="U1041" s="2331"/>
      <c r="V1041" s="2331"/>
      <c r="W1041" s="2331"/>
      <c r="X1041" s="2331" t="s">
        <v>537</v>
      </c>
      <c r="Y1041" s="2331"/>
      <c r="Z1041" s="2331"/>
      <c r="AA1041" s="2305" t="s">
        <v>1372</v>
      </c>
      <c r="AB1041" s="2305"/>
      <c r="AC1041" s="2305"/>
      <c r="AD1041" s="33"/>
      <c r="AE1041" s="33"/>
      <c r="AF1041" s="33"/>
      <c r="AG1041" s="33"/>
    </row>
    <row r="1042" spans="1:33" ht="30.6" customHeight="1">
      <c r="A1042" s="33"/>
      <c r="B1042" s="33"/>
      <c r="C1042" s="2302" t="s">
        <v>2231</v>
      </c>
      <c r="D1042" s="2302"/>
      <c r="E1042" s="2302"/>
      <c r="F1042" s="2302"/>
      <c r="G1042" s="2302"/>
      <c r="H1042" s="2302"/>
      <c r="I1042" s="2302"/>
      <c r="J1042" s="2302"/>
      <c r="K1042" s="2302"/>
      <c r="L1042" s="2302"/>
      <c r="M1042" s="2302"/>
      <c r="N1042" s="2302"/>
      <c r="O1042" s="2302"/>
      <c r="P1042" s="2302"/>
      <c r="Q1042" s="2302"/>
      <c r="R1042" s="2302"/>
      <c r="S1042" s="2302"/>
      <c r="T1042" s="2302"/>
      <c r="U1042" s="2302"/>
      <c r="V1042" s="2302"/>
      <c r="W1042" s="2302"/>
      <c r="X1042" s="2335" t="s">
        <v>525</v>
      </c>
      <c r="Y1042" s="2335"/>
      <c r="Z1042" s="2335"/>
      <c r="AA1042" s="2335" t="s">
        <v>525</v>
      </c>
      <c r="AB1042" s="2335"/>
      <c r="AC1042" s="2335"/>
      <c r="AD1042" s="33"/>
      <c r="AE1042" s="33"/>
      <c r="AF1042" s="33"/>
      <c r="AG1042" s="33"/>
    </row>
    <row r="1043" spans="1:33" ht="55.35" customHeight="1">
      <c r="B1043" s="33"/>
      <c r="C1043" s="2302" t="s">
        <v>2232</v>
      </c>
      <c r="D1043" s="2302"/>
      <c r="E1043" s="2302"/>
      <c r="F1043" s="2302"/>
      <c r="G1043" s="2302"/>
      <c r="H1043" s="2302"/>
      <c r="I1043" s="2302"/>
      <c r="J1043" s="2302"/>
      <c r="K1043" s="2302"/>
      <c r="L1043" s="2302"/>
      <c r="M1043" s="2302"/>
      <c r="N1043" s="2302" t="s">
        <v>2233</v>
      </c>
      <c r="O1043" s="2302"/>
      <c r="P1043" s="2302"/>
      <c r="Q1043" s="2302"/>
      <c r="R1043" s="2302"/>
      <c r="S1043" s="2302"/>
      <c r="T1043" s="2302"/>
      <c r="U1043" s="2302"/>
      <c r="V1043" s="2302"/>
      <c r="W1043" s="2302"/>
      <c r="X1043" s="2335" t="s">
        <v>525</v>
      </c>
      <c r="Y1043" s="2335"/>
      <c r="Z1043" s="2335"/>
      <c r="AA1043" s="2335" t="s">
        <v>525</v>
      </c>
      <c r="AB1043" s="2335"/>
      <c r="AC1043" s="2335"/>
      <c r="AD1043" s="33"/>
      <c r="AE1043" s="33"/>
      <c r="AF1043" s="33"/>
      <c r="AG1043" s="33"/>
    </row>
    <row r="1044" spans="1:33" ht="30.6" customHeight="1">
      <c r="B1044" s="33"/>
      <c r="C1044" s="2302" t="s">
        <v>2234</v>
      </c>
      <c r="D1044" s="2302"/>
      <c r="E1044" s="2302"/>
      <c r="F1044" s="2302"/>
      <c r="G1044" s="2302"/>
      <c r="H1044" s="2302"/>
      <c r="I1044" s="2302"/>
      <c r="J1044" s="2302"/>
      <c r="K1044" s="2302"/>
      <c r="L1044" s="2302"/>
      <c r="M1044" s="2302"/>
      <c r="N1044" s="2302"/>
      <c r="O1044" s="2302"/>
      <c r="P1044" s="2302"/>
      <c r="Q1044" s="2302"/>
      <c r="R1044" s="2302"/>
      <c r="S1044" s="2302"/>
      <c r="T1044" s="2302"/>
      <c r="U1044" s="2302"/>
      <c r="V1044" s="2302"/>
      <c r="W1044" s="2302"/>
      <c r="X1044" s="2335" t="s">
        <v>525</v>
      </c>
      <c r="Y1044" s="2335"/>
      <c r="Z1044" s="2335"/>
      <c r="AA1044" s="2335" t="s">
        <v>525</v>
      </c>
      <c r="AB1044" s="2335"/>
      <c r="AC1044" s="2335"/>
      <c r="AD1044" s="33"/>
      <c r="AE1044" s="33"/>
      <c r="AF1044" s="33"/>
      <c r="AG1044" s="33"/>
    </row>
    <row r="1045" spans="1:33" ht="30.6" customHeight="1">
      <c r="B1045" s="33"/>
      <c r="C1045" s="2302" t="s">
        <v>2235</v>
      </c>
      <c r="D1045" s="2302"/>
      <c r="E1045" s="2302"/>
      <c r="F1045" s="2302"/>
      <c r="G1045" s="2302"/>
      <c r="H1045" s="2302"/>
      <c r="I1045" s="2302"/>
      <c r="J1045" s="2302"/>
      <c r="K1045" s="2302"/>
      <c r="L1045" s="2302"/>
      <c r="M1045" s="2302"/>
      <c r="N1045" s="2302"/>
      <c r="O1045" s="2302"/>
      <c r="P1045" s="2302"/>
      <c r="Q1045" s="2302"/>
      <c r="R1045" s="2302"/>
      <c r="S1045" s="2302"/>
      <c r="T1045" s="2302"/>
      <c r="U1045" s="2302"/>
      <c r="V1045" s="2302"/>
      <c r="W1045" s="2302"/>
      <c r="X1045" s="2335" t="s">
        <v>525</v>
      </c>
      <c r="Y1045" s="2335"/>
      <c r="Z1045" s="2335"/>
      <c r="AA1045" s="2335" t="s">
        <v>525</v>
      </c>
      <c r="AB1045" s="2335"/>
      <c r="AC1045" s="2335"/>
      <c r="AD1045" s="33"/>
      <c r="AE1045" s="33"/>
      <c r="AF1045" s="33"/>
      <c r="AG1045" s="33"/>
    </row>
    <row r="1046" spans="1:33" ht="51.6" customHeight="1">
      <c r="B1046" s="33"/>
      <c r="C1046" s="2302" t="s">
        <v>2236</v>
      </c>
      <c r="D1046" s="2302"/>
      <c r="E1046" s="2302"/>
      <c r="F1046" s="2302"/>
      <c r="G1046" s="2302"/>
      <c r="H1046" s="2302"/>
      <c r="I1046" s="2302"/>
      <c r="J1046" s="2302"/>
      <c r="K1046" s="2302"/>
      <c r="L1046" s="2302"/>
      <c r="M1046" s="2302"/>
      <c r="N1046" s="2302" t="s">
        <v>2237</v>
      </c>
      <c r="O1046" s="2302"/>
      <c r="P1046" s="2302"/>
      <c r="Q1046" s="2302"/>
      <c r="R1046" s="2302"/>
      <c r="S1046" s="2302"/>
      <c r="T1046" s="2302"/>
      <c r="U1046" s="2302"/>
      <c r="V1046" s="2302"/>
      <c r="W1046" s="2302"/>
      <c r="X1046" s="2335" t="s">
        <v>525</v>
      </c>
      <c r="Y1046" s="2335"/>
      <c r="Z1046" s="2335"/>
      <c r="AA1046" s="2335" t="s">
        <v>525</v>
      </c>
      <c r="AB1046" s="2335"/>
      <c r="AC1046" s="2335"/>
      <c r="AD1046" s="33"/>
      <c r="AE1046" s="33"/>
      <c r="AF1046" s="33"/>
      <c r="AG1046" s="33"/>
    </row>
    <row r="1047" spans="1:33" ht="30.6" customHeight="1">
      <c r="B1047" s="33"/>
      <c r="C1047" s="2387" t="s">
        <v>2238</v>
      </c>
      <c r="D1047" s="2388"/>
      <c r="E1047" s="2388"/>
      <c r="F1047" s="2388"/>
      <c r="G1047" s="2388"/>
      <c r="H1047" s="2388"/>
      <c r="I1047" s="2388"/>
      <c r="J1047" s="2388"/>
      <c r="K1047" s="2388"/>
      <c r="L1047" s="2388"/>
      <c r="M1047" s="2388"/>
      <c r="N1047" s="2388"/>
      <c r="O1047" s="2388"/>
      <c r="P1047" s="2388"/>
      <c r="Q1047" s="2388"/>
      <c r="R1047" s="2388"/>
      <c r="S1047" s="2388"/>
      <c r="T1047" s="2388"/>
      <c r="U1047" s="2388"/>
      <c r="V1047" s="2388"/>
      <c r="W1047" s="2388"/>
      <c r="X1047" s="2388"/>
      <c r="Y1047" s="2388"/>
      <c r="Z1047" s="2388"/>
      <c r="AA1047" s="2388"/>
      <c r="AB1047" s="2388"/>
      <c r="AC1047" s="2389"/>
      <c r="AD1047" s="33"/>
      <c r="AE1047" s="33"/>
      <c r="AF1047" s="33"/>
      <c r="AG1047" s="33"/>
    </row>
    <row r="1048" spans="1:33" ht="22.35" customHeight="1">
      <c r="A1048" s="33" t="s">
        <v>536</v>
      </c>
      <c r="B1048" s="33"/>
      <c r="C1048" s="2387" t="s">
        <v>2239</v>
      </c>
      <c r="D1048" s="2390"/>
      <c r="E1048" s="2390"/>
      <c r="F1048" s="2390"/>
      <c r="G1048" s="2390"/>
      <c r="H1048" s="2390"/>
      <c r="I1048" s="2390"/>
      <c r="J1048" s="2390"/>
      <c r="K1048" s="2390"/>
      <c r="L1048" s="2390"/>
      <c r="M1048" s="2390"/>
      <c r="N1048" s="2390"/>
      <c r="O1048" s="2390"/>
      <c r="P1048" s="2390"/>
      <c r="Q1048" s="2390"/>
      <c r="R1048" s="2390"/>
      <c r="S1048" s="2390"/>
      <c r="T1048" s="2390"/>
      <c r="U1048" s="2390"/>
      <c r="V1048" s="2390"/>
      <c r="W1048" s="2390"/>
      <c r="X1048" s="2390"/>
      <c r="Y1048" s="2390"/>
      <c r="Z1048" s="2390"/>
      <c r="AA1048" s="2390"/>
      <c r="AB1048" s="2390"/>
      <c r="AC1048" s="2391"/>
      <c r="AD1048" s="33"/>
      <c r="AE1048" s="33"/>
      <c r="AF1048" s="33"/>
      <c r="AG1048" s="33"/>
    </row>
    <row r="1049" spans="1:33" ht="22.35" customHeight="1">
      <c r="B1049" s="33"/>
      <c r="C1049" s="33"/>
      <c r="D1049" s="33"/>
      <c r="E1049" s="33"/>
      <c r="F1049" s="33"/>
      <c r="G1049" s="33"/>
      <c r="H1049" s="33"/>
      <c r="I1049" s="33"/>
      <c r="J1049" s="33"/>
      <c r="K1049" s="33"/>
      <c r="L1049" s="33"/>
      <c r="M1049" s="33"/>
      <c r="N1049" s="33"/>
      <c r="O1049" s="33"/>
      <c r="P1049" s="33"/>
      <c r="Q1049" s="33"/>
      <c r="R1049" s="33"/>
      <c r="S1049" s="33"/>
      <c r="T1049" s="33"/>
      <c r="U1049" s="33"/>
      <c r="V1049" s="33"/>
      <c r="W1049" s="33"/>
      <c r="X1049" s="33"/>
      <c r="Y1049" s="33"/>
      <c r="Z1049" s="33"/>
      <c r="AA1049" s="33"/>
      <c r="AB1049" s="33"/>
      <c r="AC1049" s="33"/>
      <c r="AD1049" s="33"/>
    </row>
    <row r="1050" spans="1:33" ht="35.1" customHeight="1">
      <c r="A1050" s="33" t="s">
        <v>2240</v>
      </c>
      <c r="B1050" s="33"/>
      <c r="C1050" s="2392" t="s">
        <v>160</v>
      </c>
      <c r="D1050" s="2331" t="s">
        <v>1758</v>
      </c>
      <c r="E1050" s="2331"/>
      <c r="F1050" s="2331"/>
      <c r="G1050" s="2331"/>
      <c r="H1050" s="2331"/>
      <c r="I1050" s="2331"/>
      <c r="J1050" s="2331"/>
      <c r="K1050" s="2331"/>
      <c r="L1050" s="2331"/>
      <c r="M1050" s="2331"/>
      <c r="N1050" s="2331"/>
      <c r="O1050" s="2331"/>
      <c r="P1050" s="2331"/>
      <c r="Q1050" s="2331" t="s">
        <v>1760</v>
      </c>
      <c r="R1050" s="2331"/>
      <c r="S1050" s="2331"/>
      <c r="T1050" s="2331"/>
      <c r="U1050" s="2331"/>
      <c r="V1050" s="2331"/>
      <c r="W1050" s="2331"/>
      <c r="X1050" s="2331" t="s">
        <v>1619</v>
      </c>
      <c r="Y1050" s="2331"/>
      <c r="Z1050" s="2331"/>
      <c r="AA1050" s="2331"/>
      <c r="AB1050" s="2331"/>
      <c r="AC1050" s="2331"/>
      <c r="AD1050" s="33"/>
      <c r="AE1050" s="228" t="s">
        <v>2241</v>
      </c>
      <c r="AF1050" s="33" t="s">
        <v>2200</v>
      </c>
      <c r="AG1050" s="33" t="s">
        <v>2242</v>
      </c>
    </row>
    <row r="1051" spans="1:33" ht="35.85" customHeight="1">
      <c r="A1051" s="33"/>
      <c r="B1051" s="33"/>
      <c r="C1051" s="2373"/>
      <c r="D1051" s="2331"/>
      <c r="E1051" s="2331"/>
      <c r="F1051" s="2331"/>
      <c r="G1051" s="2331"/>
      <c r="H1051" s="2331"/>
      <c r="I1051" s="2331"/>
      <c r="J1051" s="2331"/>
      <c r="K1051" s="2331"/>
      <c r="L1051" s="2331"/>
      <c r="M1051" s="2331"/>
      <c r="N1051" s="2331"/>
      <c r="O1051" s="2331"/>
      <c r="P1051" s="2331"/>
      <c r="Q1051" s="2305" t="s">
        <v>1764</v>
      </c>
      <c r="R1051" s="2305"/>
      <c r="S1051" s="2305"/>
      <c r="T1051" s="2305"/>
      <c r="U1051" s="2305"/>
      <c r="V1051" s="2305"/>
      <c r="W1051" s="2305"/>
      <c r="X1051" s="2305" t="s">
        <v>537</v>
      </c>
      <c r="Y1051" s="2305"/>
      <c r="Z1051" s="2305"/>
      <c r="AA1051" s="2305" t="s">
        <v>1372</v>
      </c>
      <c r="AB1051" s="2305"/>
      <c r="AC1051" s="2305"/>
      <c r="AD1051" s="33"/>
      <c r="AE1051" s="33"/>
      <c r="AF1051" s="33"/>
      <c r="AG1051" s="33"/>
    </row>
    <row r="1052" spans="1:33" ht="25.35" customHeight="1">
      <c r="A1052" s="33"/>
      <c r="B1052" s="33"/>
      <c r="C1052" s="1343">
        <v>1</v>
      </c>
      <c r="D1052" s="2333" t="s">
        <v>2243</v>
      </c>
      <c r="E1052" s="2333"/>
      <c r="F1052" s="2333"/>
      <c r="G1052" s="2333"/>
      <c r="H1052" s="2333"/>
      <c r="I1052" s="2333"/>
      <c r="J1052" s="2333"/>
      <c r="K1052" s="2333"/>
      <c r="L1052" s="2333"/>
      <c r="M1052" s="2333"/>
      <c r="N1052" s="2333"/>
      <c r="O1052" s="2333"/>
      <c r="P1052" s="2333"/>
      <c r="Q1052" s="2333"/>
      <c r="R1052" s="2374"/>
      <c r="S1052" s="2374"/>
      <c r="T1052" s="2374"/>
      <c r="U1052" s="2374"/>
      <c r="V1052" s="2374"/>
      <c r="W1052" s="2374"/>
      <c r="X1052" s="2335" t="s">
        <v>525</v>
      </c>
      <c r="Y1052" s="2335"/>
      <c r="Z1052" s="2335"/>
      <c r="AA1052" s="2335" t="s">
        <v>525</v>
      </c>
      <c r="AB1052" s="2335"/>
      <c r="AC1052" s="2335"/>
      <c r="AD1052" s="33"/>
      <c r="AE1052" s="33"/>
      <c r="AF1052" s="33"/>
      <c r="AG1052" s="33"/>
    </row>
    <row r="1053" spans="1:33" ht="25.35" customHeight="1">
      <c r="A1053" s="33"/>
      <c r="B1053" s="33"/>
      <c r="C1053" s="1343">
        <v>2</v>
      </c>
      <c r="D1053" s="2333" t="s">
        <v>2244</v>
      </c>
      <c r="E1053" s="2374"/>
      <c r="F1053" s="2374"/>
      <c r="G1053" s="2374"/>
      <c r="H1053" s="2374"/>
      <c r="I1053" s="2374"/>
      <c r="J1053" s="2374"/>
      <c r="K1053" s="2374"/>
      <c r="L1053" s="2374"/>
      <c r="M1053" s="2374"/>
      <c r="N1053" s="2374"/>
      <c r="O1053" s="2374"/>
      <c r="P1053" s="2374"/>
      <c r="Q1053" s="2333"/>
      <c r="R1053" s="2374"/>
      <c r="S1053" s="2374"/>
      <c r="T1053" s="2374"/>
      <c r="U1053" s="2374"/>
      <c r="V1053" s="2374"/>
      <c r="W1053" s="2374"/>
      <c r="X1053" s="2335" t="s">
        <v>525</v>
      </c>
      <c r="Y1053" s="2335"/>
      <c r="Z1053" s="2335"/>
      <c r="AA1053" s="2335" t="s">
        <v>525</v>
      </c>
      <c r="AB1053" s="2335"/>
      <c r="AC1053" s="2335"/>
      <c r="AD1053" s="33"/>
      <c r="AE1053" s="33"/>
      <c r="AF1053" s="33"/>
      <c r="AG1053" s="33"/>
    </row>
    <row r="1054" spans="1:33" ht="25.35" customHeight="1">
      <c r="A1054" s="33"/>
      <c r="B1054" s="33"/>
      <c r="C1054" s="1343">
        <v>3</v>
      </c>
      <c r="D1054" s="2333" t="s">
        <v>2245</v>
      </c>
      <c r="E1054" s="2374"/>
      <c r="F1054" s="2374"/>
      <c r="G1054" s="2374"/>
      <c r="H1054" s="2374"/>
      <c r="I1054" s="2374"/>
      <c r="J1054" s="2374"/>
      <c r="K1054" s="2374"/>
      <c r="L1054" s="2374"/>
      <c r="M1054" s="2374"/>
      <c r="N1054" s="2374"/>
      <c r="O1054" s="2374"/>
      <c r="P1054" s="2374"/>
      <c r="Q1054" s="2333"/>
      <c r="R1054" s="2374"/>
      <c r="S1054" s="2374"/>
      <c r="T1054" s="2374"/>
      <c r="U1054" s="2374"/>
      <c r="V1054" s="2374"/>
      <c r="W1054" s="2374"/>
      <c r="X1054" s="2335" t="s">
        <v>525</v>
      </c>
      <c r="Y1054" s="2335"/>
      <c r="Z1054" s="2335"/>
      <c r="AA1054" s="2335" t="s">
        <v>525</v>
      </c>
      <c r="AB1054" s="2335"/>
      <c r="AC1054" s="2335"/>
      <c r="AD1054" s="33"/>
      <c r="AE1054" s="33"/>
      <c r="AF1054" s="33"/>
      <c r="AG1054" s="33"/>
    </row>
    <row r="1055" spans="1:33" ht="25.35" customHeight="1">
      <c r="A1055" s="33"/>
      <c r="B1055" s="33"/>
      <c r="C1055" s="1343">
        <v>4</v>
      </c>
      <c r="D1055" s="2333" t="s">
        <v>1706</v>
      </c>
      <c r="E1055" s="2374"/>
      <c r="F1055" s="2374"/>
      <c r="G1055" s="2374"/>
      <c r="H1055" s="2374"/>
      <c r="I1055" s="2374"/>
      <c r="J1055" s="2374"/>
      <c r="K1055" s="2374"/>
      <c r="L1055" s="2374"/>
      <c r="M1055" s="2374"/>
      <c r="N1055" s="2374"/>
      <c r="O1055" s="2374"/>
      <c r="P1055" s="2374"/>
      <c r="Q1055" s="2333"/>
      <c r="R1055" s="2374"/>
      <c r="S1055" s="2374"/>
      <c r="T1055" s="2374"/>
      <c r="U1055" s="2374"/>
      <c r="V1055" s="2374"/>
      <c r="W1055" s="2374"/>
      <c r="X1055" s="2335" t="s">
        <v>525</v>
      </c>
      <c r="Y1055" s="2335"/>
      <c r="Z1055" s="2335"/>
      <c r="AA1055" s="2335" t="s">
        <v>525</v>
      </c>
      <c r="AB1055" s="2335"/>
      <c r="AC1055" s="2335"/>
      <c r="AD1055" s="33"/>
      <c r="AE1055" s="33"/>
      <c r="AF1055" s="33"/>
      <c r="AG1055" s="33"/>
    </row>
    <row r="1056" spans="1:33" ht="25.35" customHeight="1">
      <c r="A1056" s="33"/>
      <c r="B1056" s="33"/>
      <c r="C1056" s="1343">
        <v>5</v>
      </c>
      <c r="D1056" s="2333" t="s">
        <v>2246</v>
      </c>
      <c r="E1056" s="2374"/>
      <c r="F1056" s="2374"/>
      <c r="G1056" s="2374"/>
      <c r="H1056" s="2374"/>
      <c r="I1056" s="2374"/>
      <c r="J1056" s="2374"/>
      <c r="K1056" s="2374"/>
      <c r="L1056" s="2374"/>
      <c r="M1056" s="2374"/>
      <c r="N1056" s="2374"/>
      <c r="O1056" s="2374"/>
      <c r="P1056" s="2374"/>
      <c r="Q1056" s="2333"/>
      <c r="R1056" s="2374"/>
      <c r="S1056" s="2374"/>
      <c r="T1056" s="2374"/>
      <c r="U1056" s="2374"/>
      <c r="V1056" s="2374"/>
      <c r="W1056" s="2374"/>
      <c r="X1056" s="2335" t="s">
        <v>525</v>
      </c>
      <c r="Y1056" s="2335"/>
      <c r="Z1056" s="2335"/>
      <c r="AA1056" s="2335" t="s">
        <v>525</v>
      </c>
      <c r="AB1056" s="2335"/>
      <c r="AC1056" s="2335"/>
      <c r="AD1056" s="33"/>
      <c r="AE1056" s="33"/>
      <c r="AF1056" s="33"/>
      <c r="AG1056" s="33"/>
    </row>
    <row r="1057" spans="1:33" ht="25.35" customHeight="1">
      <c r="B1057" s="33"/>
      <c r="C1057" s="1343">
        <v>6</v>
      </c>
      <c r="D1057" s="2333" t="s">
        <v>2097</v>
      </c>
      <c r="E1057" s="2374"/>
      <c r="F1057" s="2374"/>
      <c r="G1057" s="2374"/>
      <c r="H1057" s="2374"/>
      <c r="I1057" s="2374"/>
      <c r="J1057" s="2374"/>
      <c r="K1057" s="2374"/>
      <c r="L1057" s="2374"/>
      <c r="M1057" s="2374"/>
      <c r="N1057" s="2374"/>
      <c r="O1057" s="2374"/>
      <c r="P1057" s="2374"/>
      <c r="Q1057" s="2333"/>
      <c r="R1057" s="2374"/>
      <c r="S1057" s="2374"/>
      <c r="T1057" s="2374"/>
      <c r="U1057" s="2374"/>
      <c r="V1057" s="2374"/>
      <c r="W1057" s="2374"/>
      <c r="X1057" s="2335" t="s">
        <v>525</v>
      </c>
      <c r="Y1057" s="2335"/>
      <c r="Z1057" s="2335"/>
      <c r="AA1057" s="2335" t="s">
        <v>525</v>
      </c>
      <c r="AB1057" s="2335"/>
      <c r="AC1057" s="2335"/>
      <c r="AD1057" s="33"/>
      <c r="AE1057" s="33"/>
      <c r="AF1057" s="33"/>
      <c r="AG1057" s="33"/>
    </row>
    <row r="1058" spans="1:33" ht="25.35" customHeight="1">
      <c r="B1058" s="33"/>
      <c r="C1058" s="1343">
        <v>7</v>
      </c>
      <c r="D1058" s="2333" t="s">
        <v>2095</v>
      </c>
      <c r="E1058" s="2374"/>
      <c r="F1058" s="2374"/>
      <c r="G1058" s="2374"/>
      <c r="H1058" s="2374"/>
      <c r="I1058" s="2374"/>
      <c r="J1058" s="2374"/>
      <c r="K1058" s="2374"/>
      <c r="L1058" s="2374"/>
      <c r="M1058" s="2374"/>
      <c r="N1058" s="2374"/>
      <c r="O1058" s="2374"/>
      <c r="P1058" s="2374"/>
      <c r="Q1058" s="2333"/>
      <c r="R1058" s="2374"/>
      <c r="S1058" s="2374"/>
      <c r="T1058" s="2374"/>
      <c r="U1058" s="2374"/>
      <c r="V1058" s="2374"/>
      <c r="W1058" s="2374"/>
      <c r="X1058" s="2335" t="s">
        <v>525</v>
      </c>
      <c r="Y1058" s="2335"/>
      <c r="Z1058" s="2335"/>
      <c r="AA1058" s="2335" t="s">
        <v>525</v>
      </c>
      <c r="AB1058" s="2335"/>
      <c r="AC1058" s="2335"/>
      <c r="AD1058" s="33"/>
      <c r="AE1058" s="33"/>
      <c r="AF1058" s="33"/>
      <c r="AG1058" s="33"/>
    </row>
    <row r="1059" spans="1:33" ht="25.35" customHeight="1">
      <c r="B1059" s="33"/>
      <c r="C1059" s="1343">
        <v>8</v>
      </c>
      <c r="D1059" s="2333" t="s">
        <v>2096</v>
      </c>
      <c r="E1059" s="2374"/>
      <c r="F1059" s="2374"/>
      <c r="G1059" s="2374"/>
      <c r="H1059" s="2374"/>
      <c r="I1059" s="2374"/>
      <c r="J1059" s="2374"/>
      <c r="K1059" s="2374"/>
      <c r="L1059" s="2374"/>
      <c r="M1059" s="2374"/>
      <c r="N1059" s="2374"/>
      <c r="O1059" s="2374"/>
      <c r="P1059" s="2374"/>
      <c r="Q1059" s="2333"/>
      <c r="R1059" s="2374"/>
      <c r="S1059" s="2374"/>
      <c r="T1059" s="2374"/>
      <c r="U1059" s="2374"/>
      <c r="V1059" s="2374"/>
      <c r="W1059" s="2374"/>
      <c r="X1059" s="2335" t="s">
        <v>525</v>
      </c>
      <c r="Y1059" s="2335"/>
      <c r="Z1059" s="2335"/>
      <c r="AA1059" s="2335" t="s">
        <v>525</v>
      </c>
      <c r="AB1059" s="2335"/>
      <c r="AC1059" s="2335"/>
      <c r="AD1059" s="33"/>
      <c r="AE1059" s="33"/>
      <c r="AF1059" s="33"/>
      <c r="AG1059" s="33"/>
    </row>
    <row r="1060" spans="1:33" ht="25.35" customHeight="1">
      <c r="B1060" s="33"/>
      <c r="C1060" s="1343">
        <v>9</v>
      </c>
      <c r="D1060" s="2333" t="s">
        <v>2098</v>
      </c>
      <c r="E1060" s="2374"/>
      <c r="F1060" s="2374"/>
      <c r="G1060" s="2374"/>
      <c r="H1060" s="2374"/>
      <c r="I1060" s="2374"/>
      <c r="J1060" s="2374"/>
      <c r="K1060" s="2374"/>
      <c r="L1060" s="2374"/>
      <c r="M1060" s="2374"/>
      <c r="N1060" s="2374"/>
      <c r="O1060" s="2374"/>
      <c r="P1060" s="2374"/>
      <c r="Q1060" s="2333"/>
      <c r="R1060" s="2374"/>
      <c r="S1060" s="2374"/>
      <c r="T1060" s="2374"/>
      <c r="U1060" s="2374"/>
      <c r="V1060" s="2374"/>
      <c r="W1060" s="2374"/>
      <c r="X1060" s="2335" t="s">
        <v>525</v>
      </c>
      <c r="Y1060" s="2335"/>
      <c r="Z1060" s="2335"/>
      <c r="AA1060" s="2335" t="s">
        <v>525</v>
      </c>
      <c r="AB1060" s="2335"/>
      <c r="AC1060" s="2335"/>
      <c r="AD1060" s="33"/>
      <c r="AE1060" s="33"/>
      <c r="AF1060" s="33"/>
      <c r="AG1060" s="33"/>
    </row>
    <row r="1061" spans="1:33" ht="25.35" customHeight="1">
      <c r="B1061" s="33"/>
      <c r="C1061" s="1343">
        <v>10</v>
      </c>
      <c r="D1061" s="2333" t="s">
        <v>2247</v>
      </c>
      <c r="E1061" s="2374"/>
      <c r="F1061" s="2374"/>
      <c r="G1061" s="2374"/>
      <c r="H1061" s="2374"/>
      <c r="I1061" s="2374"/>
      <c r="J1061" s="2374"/>
      <c r="K1061" s="2374"/>
      <c r="L1061" s="2374"/>
      <c r="M1061" s="2374"/>
      <c r="N1061" s="2374"/>
      <c r="O1061" s="2374"/>
      <c r="P1061" s="2374"/>
      <c r="Q1061" s="2333"/>
      <c r="R1061" s="2374"/>
      <c r="S1061" s="2374"/>
      <c r="T1061" s="2374"/>
      <c r="U1061" s="2374"/>
      <c r="V1061" s="2374"/>
      <c r="W1061" s="2374"/>
      <c r="X1061" s="2335" t="s">
        <v>525</v>
      </c>
      <c r="Y1061" s="2335"/>
      <c r="Z1061" s="2335"/>
      <c r="AA1061" s="2335" t="s">
        <v>525</v>
      </c>
      <c r="AB1061" s="2335"/>
      <c r="AC1061" s="2335"/>
      <c r="AD1061" s="33"/>
      <c r="AE1061" s="33"/>
      <c r="AF1061" s="33"/>
      <c r="AG1061" s="33"/>
    </row>
    <row r="1062" spans="1:33" ht="22.35" customHeight="1">
      <c r="A1062" s="33" t="s">
        <v>536</v>
      </c>
      <c r="B1062" s="33"/>
      <c r="C1062" s="1343">
        <v>11</v>
      </c>
      <c r="D1062" s="2333" t="s">
        <v>2101</v>
      </c>
      <c r="E1062" s="2374"/>
      <c r="F1062" s="2374"/>
      <c r="G1062" s="2374"/>
      <c r="H1062" s="2374"/>
      <c r="I1062" s="2374"/>
      <c r="J1062" s="2374"/>
      <c r="K1062" s="2374"/>
      <c r="L1062" s="2374"/>
      <c r="M1062" s="2374"/>
      <c r="N1062" s="2374"/>
      <c r="O1062" s="2374"/>
      <c r="P1062" s="2374"/>
      <c r="Q1062" s="2333"/>
      <c r="R1062" s="2374"/>
      <c r="S1062" s="2374"/>
      <c r="T1062" s="2374"/>
      <c r="U1062" s="2374"/>
      <c r="V1062" s="2374"/>
      <c r="W1062" s="2374"/>
      <c r="X1062" s="2335" t="s">
        <v>525</v>
      </c>
      <c r="Y1062" s="2335"/>
      <c r="Z1062" s="2335"/>
      <c r="AA1062" s="2335" t="s">
        <v>525</v>
      </c>
      <c r="AB1062" s="2335"/>
      <c r="AC1062" s="2335"/>
      <c r="AD1062" s="33"/>
      <c r="AE1062" s="33"/>
      <c r="AF1062" s="33"/>
      <c r="AG1062" s="33"/>
    </row>
    <row r="1063" spans="1:33" ht="16.5" customHeight="1">
      <c r="B1063" s="33"/>
      <c r="C1063" s="33"/>
      <c r="D1063" s="33"/>
      <c r="E1063" s="33"/>
      <c r="F1063" s="33"/>
      <c r="G1063" s="33"/>
      <c r="H1063" s="33"/>
      <c r="I1063" s="33"/>
      <c r="J1063" s="33"/>
      <c r="K1063" s="33"/>
      <c r="L1063" s="33"/>
      <c r="M1063" s="33"/>
      <c r="N1063" s="33"/>
      <c r="O1063" s="33"/>
      <c r="P1063" s="33"/>
      <c r="Q1063" s="33"/>
      <c r="R1063" s="33"/>
      <c r="S1063" s="33"/>
      <c r="T1063" s="33"/>
      <c r="U1063" s="33"/>
      <c r="V1063" s="33"/>
      <c r="W1063" s="33"/>
      <c r="X1063" s="33"/>
      <c r="Y1063" s="33"/>
      <c r="Z1063" s="33"/>
      <c r="AA1063" s="33"/>
      <c r="AB1063" s="33"/>
      <c r="AC1063" s="33"/>
      <c r="AD1063" s="33"/>
    </row>
    <row r="1064" spans="1:33" ht="35.1" customHeight="1">
      <c r="A1064" s="33" t="s">
        <v>2248</v>
      </c>
      <c r="B1064" s="33"/>
      <c r="C1064" s="2331" t="s">
        <v>160</v>
      </c>
      <c r="D1064" s="2331" t="s">
        <v>1758</v>
      </c>
      <c r="E1064" s="2331"/>
      <c r="F1064" s="2331"/>
      <c r="G1064" s="2331"/>
      <c r="H1064" s="2331"/>
      <c r="I1064" s="2331"/>
      <c r="J1064" s="2331"/>
      <c r="K1064" s="2331"/>
      <c r="L1064" s="2331"/>
      <c r="M1064" s="2331"/>
      <c r="N1064" s="2331"/>
      <c r="O1064" s="2331"/>
      <c r="P1064" s="2331"/>
      <c r="Q1064" s="2331" t="s">
        <v>1760</v>
      </c>
      <c r="R1064" s="2331"/>
      <c r="S1064" s="2331"/>
      <c r="T1064" s="2331"/>
      <c r="U1064" s="2331"/>
      <c r="V1064" s="2331"/>
      <c r="W1064" s="2331"/>
      <c r="X1064" s="2331" t="s">
        <v>1619</v>
      </c>
      <c r="Y1064" s="2331"/>
      <c r="Z1064" s="2331"/>
      <c r="AA1064" s="2331"/>
      <c r="AB1064" s="2331"/>
      <c r="AC1064" s="2331"/>
      <c r="AD1064" s="33"/>
      <c r="AE1064" s="228" t="s">
        <v>2090</v>
      </c>
      <c r="AF1064" s="33" t="s">
        <v>2145</v>
      </c>
      <c r="AG1064" s="33" t="s">
        <v>2249</v>
      </c>
    </row>
    <row r="1065" spans="1:33" ht="35.85" customHeight="1">
      <c r="A1065" s="33"/>
      <c r="B1065" s="33"/>
      <c r="C1065" s="2331"/>
      <c r="D1065" s="2331"/>
      <c r="E1065" s="2331"/>
      <c r="F1065" s="2331"/>
      <c r="G1065" s="2331"/>
      <c r="H1065" s="2331"/>
      <c r="I1065" s="2331"/>
      <c r="J1065" s="2331"/>
      <c r="K1065" s="2331"/>
      <c r="L1065" s="2331"/>
      <c r="M1065" s="2331"/>
      <c r="N1065" s="2331"/>
      <c r="O1065" s="2331"/>
      <c r="P1065" s="2331"/>
      <c r="Q1065" s="2305" t="s">
        <v>1764</v>
      </c>
      <c r="R1065" s="2305"/>
      <c r="S1065" s="2305"/>
      <c r="T1065" s="2305"/>
      <c r="U1065" s="2305"/>
      <c r="V1065" s="2305"/>
      <c r="W1065" s="2305"/>
      <c r="X1065" s="2305" t="s">
        <v>537</v>
      </c>
      <c r="Y1065" s="2305"/>
      <c r="Z1065" s="2305"/>
      <c r="AA1065" s="2305" t="s">
        <v>1372</v>
      </c>
      <c r="AB1065" s="2305"/>
      <c r="AC1065" s="2305"/>
      <c r="AD1065" s="33"/>
      <c r="AE1065" s="33"/>
      <c r="AF1065" s="33"/>
      <c r="AG1065" s="33"/>
    </row>
    <row r="1066" spans="1:33" ht="25.35" customHeight="1">
      <c r="A1066" s="33"/>
      <c r="B1066" s="33"/>
      <c r="C1066" s="1343">
        <v>1</v>
      </c>
      <c r="D1066" s="2333" t="s">
        <v>2092</v>
      </c>
      <c r="E1066" s="2333"/>
      <c r="F1066" s="2333"/>
      <c r="G1066" s="2333"/>
      <c r="H1066" s="2333"/>
      <c r="I1066" s="2333"/>
      <c r="J1066" s="2333"/>
      <c r="K1066" s="2333"/>
      <c r="L1066" s="2333"/>
      <c r="M1066" s="2333"/>
      <c r="N1066" s="2333"/>
      <c r="O1066" s="2333"/>
      <c r="P1066" s="2333"/>
      <c r="Q1066" s="2333"/>
      <c r="R1066" s="2374"/>
      <c r="S1066" s="2374"/>
      <c r="T1066" s="2374"/>
      <c r="U1066" s="2374"/>
      <c r="V1066" s="2374"/>
      <c r="W1066" s="2374"/>
      <c r="X1066" s="2335" t="s">
        <v>525</v>
      </c>
      <c r="Y1066" s="2335"/>
      <c r="Z1066" s="2335"/>
      <c r="AA1066" s="2335" t="s">
        <v>525</v>
      </c>
      <c r="AB1066" s="2335"/>
      <c r="AC1066" s="2335"/>
      <c r="AD1066" s="33"/>
      <c r="AE1066" s="33"/>
      <c r="AF1066" s="33"/>
      <c r="AG1066" s="33"/>
    </row>
    <row r="1067" spans="1:33" ht="25.35" customHeight="1">
      <c r="A1067" s="33"/>
      <c r="B1067" s="33"/>
      <c r="C1067" s="1343">
        <v>2</v>
      </c>
      <c r="D1067" s="2333" t="s">
        <v>2093</v>
      </c>
      <c r="E1067" s="2333"/>
      <c r="F1067" s="2333"/>
      <c r="G1067" s="2333"/>
      <c r="H1067" s="2333"/>
      <c r="I1067" s="2333"/>
      <c r="J1067" s="2333"/>
      <c r="K1067" s="2333"/>
      <c r="L1067" s="2333"/>
      <c r="M1067" s="2333"/>
      <c r="N1067" s="2333"/>
      <c r="O1067" s="2333"/>
      <c r="P1067" s="2333"/>
      <c r="Q1067" s="2333"/>
      <c r="R1067" s="2374"/>
      <c r="S1067" s="2374"/>
      <c r="T1067" s="2374"/>
      <c r="U1067" s="2374"/>
      <c r="V1067" s="2374"/>
      <c r="W1067" s="2374"/>
      <c r="X1067" s="2335" t="s">
        <v>525</v>
      </c>
      <c r="Y1067" s="2335"/>
      <c r="Z1067" s="2335"/>
      <c r="AA1067" s="2335" t="s">
        <v>525</v>
      </c>
      <c r="AB1067" s="2335"/>
      <c r="AC1067" s="2335"/>
      <c r="AD1067" s="33"/>
      <c r="AE1067" s="33"/>
      <c r="AF1067" s="33"/>
      <c r="AG1067" s="33"/>
    </row>
    <row r="1068" spans="1:33" ht="25.35" customHeight="1">
      <c r="A1068" s="33"/>
      <c r="B1068" s="33"/>
      <c r="C1068" s="1343">
        <v>3</v>
      </c>
      <c r="D1068" s="2333" t="s">
        <v>2094</v>
      </c>
      <c r="E1068" s="2333"/>
      <c r="F1068" s="2333"/>
      <c r="G1068" s="2333"/>
      <c r="H1068" s="2333"/>
      <c r="I1068" s="2333"/>
      <c r="J1068" s="2333"/>
      <c r="K1068" s="2333"/>
      <c r="L1068" s="2333"/>
      <c r="M1068" s="2333"/>
      <c r="N1068" s="2333"/>
      <c r="O1068" s="2333"/>
      <c r="P1068" s="2333"/>
      <c r="Q1068" s="2333"/>
      <c r="R1068" s="2374"/>
      <c r="S1068" s="2374"/>
      <c r="T1068" s="2374"/>
      <c r="U1068" s="2374"/>
      <c r="V1068" s="2374"/>
      <c r="W1068" s="2374"/>
      <c r="X1068" s="2335" t="s">
        <v>525</v>
      </c>
      <c r="Y1068" s="2335"/>
      <c r="Z1068" s="2335"/>
      <c r="AA1068" s="2335" t="s">
        <v>525</v>
      </c>
      <c r="AB1068" s="2335"/>
      <c r="AC1068" s="2335"/>
      <c r="AD1068" s="33"/>
      <c r="AE1068" s="33"/>
      <c r="AF1068" s="33"/>
      <c r="AG1068" s="33"/>
    </row>
    <row r="1069" spans="1:33" ht="25.35" customHeight="1">
      <c r="A1069" s="33"/>
      <c r="B1069" s="33"/>
      <c r="C1069" s="1343">
        <v>4</v>
      </c>
      <c r="D1069" s="2333" t="s">
        <v>2095</v>
      </c>
      <c r="E1069" s="2333"/>
      <c r="F1069" s="2333"/>
      <c r="G1069" s="2333"/>
      <c r="H1069" s="2333"/>
      <c r="I1069" s="2333"/>
      <c r="J1069" s="2333"/>
      <c r="K1069" s="2333"/>
      <c r="L1069" s="2333"/>
      <c r="M1069" s="2333"/>
      <c r="N1069" s="2333"/>
      <c r="O1069" s="2333"/>
      <c r="P1069" s="2333"/>
      <c r="Q1069" s="2333"/>
      <c r="R1069" s="2374"/>
      <c r="S1069" s="2374"/>
      <c r="T1069" s="2374"/>
      <c r="U1069" s="2374"/>
      <c r="V1069" s="2374"/>
      <c r="W1069" s="2374"/>
      <c r="X1069" s="2335" t="s">
        <v>525</v>
      </c>
      <c r="Y1069" s="2335"/>
      <c r="Z1069" s="2335"/>
      <c r="AA1069" s="2335" t="s">
        <v>525</v>
      </c>
      <c r="AB1069" s="2335"/>
      <c r="AC1069" s="2335"/>
      <c r="AD1069" s="33"/>
      <c r="AE1069" s="33"/>
      <c r="AF1069" s="33"/>
      <c r="AG1069" s="33"/>
    </row>
    <row r="1070" spans="1:33" ht="25.35" customHeight="1">
      <c r="A1070" s="33"/>
      <c r="B1070" s="33"/>
      <c r="C1070" s="1343">
        <v>5</v>
      </c>
      <c r="D1070" s="2333" t="s">
        <v>2096</v>
      </c>
      <c r="E1070" s="2333"/>
      <c r="F1070" s="2333"/>
      <c r="G1070" s="2333"/>
      <c r="H1070" s="2333"/>
      <c r="I1070" s="2333"/>
      <c r="J1070" s="2333"/>
      <c r="K1070" s="2333"/>
      <c r="L1070" s="2333"/>
      <c r="M1070" s="2333"/>
      <c r="N1070" s="2333"/>
      <c r="O1070" s="2333"/>
      <c r="P1070" s="2333"/>
      <c r="Q1070" s="2333"/>
      <c r="R1070" s="2374"/>
      <c r="S1070" s="2374"/>
      <c r="T1070" s="2374"/>
      <c r="U1070" s="2374"/>
      <c r="V1070" s="2374"/>
      <c r="W1070" s="2374"/>
      <c r="X1070" s="2335" t="s">
        <v>525</v>
      </c>
      <c r="Y1070" s="2335"/>
      <c r="Z1070" s="2335"/>
      <c r="AA1070" s="2335" t="s">
        <v>525</v>
      </c>
      <c r="AB1070" s="2335"/>
      <c r="AC1070" s="2335"/>
      <c r="AD1070" s="33"/>
      <c r="AE1070" s="33"/>
      <c r="AF1070" s="33"/>
      <c r="AG1070" s="33"/>
    </row>
    <row r="1071" spans="1:33" ht="25.35" customHeight="1">
      <c r="B1071" s="33"/>
      <c r="C1071" s="1343">
        <v>6</v>
      </c>
      <c r="D1071" s="2333" t="s">
        <v>2097</v>
      </c>
      <c r="E1071" s="2333"/>
      <c r="F1071" s="2333"/>
      <c r="G1071" s="2333"/>
      <c r="H1071" s="2333"/>
      <c r="I1071" s="2333"/>
      <c r="J1071" s="2333"/>
      <c r="K1071" s="2333"/>
      <c r="L1071" s="2333"/>
      <c r="M1071" s="2333"/>
      <c r="N1071" s="2333"/>
      <c r="O1071" s="2333"/>
      <c r="P1071" s="2333"/>
      <c r="Q1071" s="2333"/>
      <c r="R1071" s="2374"/>
      <c r="S1071" s="2374"/>
      <c r="T1071" s="2374"/>
      <c r="U1071" s="2374"/>
      <c r="V1071" s="2374"/>
      <c r="W1071" s="2374"/>
      <c r="X1071" s="2335" t="s">
        <v>525</v>
      </c>
      <c r="Y1071" s="2335"/>
      <c r="Z1071" s="2335"/>
      <c r="AA1071" s="2335" t="s">
        <v>525</v>
      </c>
      <c r="AB1071" s="2335"/>
      <c r="AC1071" s="2335"/>
      <c r="AD1071" s="33"/>
      <c r="AE1071" s="33"/>
      <c r="AF1071" s="33"/>
      <c r="AG1071" s="33"/>
    </row>
    <row r="1072" spans="1:33" ht="25.35" customHeight="1">
      <c r="B1072" s="33"/>
      <c r="C1072" s="1343">
        <v>7</v>
      </c>
      <c r="D1072" s="2333" t="s">
        <v>2098</v>
      </c>
      <c r="E1072" s="2333"/>
      <c r="F1072" s="2333"/>
      <c r="G1072" s="2333"/>
      <c r="H1072" s="2333"/>
      <c r="I1072" s="2333"/>
      <c r="J1072" s="2333"/>
      <c r="K1072" s="2333"/>
      <c r="L1072" s="2333"/>
      <c r="M1072" s="2333"/>
      <c r="N1072" s="2333"/>
      <c r="O1072" s="2333"/>
      <c r="P1072" s="2333"/>
      <c r="Q1072" s="2333"/>
      <c r="R1072" s="2374"/>
      <c r="S1072" s="2374"/>
      <c r="T1072" s="2374"/>
      <c r="U1072" s="2374"/>
      <c r="V1072" s="2374"/>
      <c r="W1072" s="2374"/>
      <c r="X1072" s="2335" t="s">
        <v>525</v>
      </c>
      <c r="Y1072" s="2335"/>
      <c r="Z1072" s="2335"/>
      <c r="AA1072" s="2335" t="s">
        <v>525</v>
      </c>
      <c r="AB1072" s="2335"/>
      <c r="AC1072" s="2335"/>
      <c r="AD1072" s="33"/>
      <c r="AE1072" s="33"/>
      <c r="AF1072" s="33"/>
      <c r="AG1072" s="33"/>
    </row>
    <row r="1073" spans="1:33" ht="25.35" customHeight="1">
      <c r="B1073" s="33"/>
      <c r="C1073" s="1343">
        <v>8</v>
      </c>
      <c r="D1073" s="2333" t="s">
        <v>2099</v>
      </c>
      <c r="E1073" s="2333"/>
      <c r="F1073" s="2333"/>
      <c r="G1073" s="2333"/>
      <c r="H1073" s="2333"/>
      <c r="I1073" s="2333"/>
      <c r="J1073" s="2333"/>
      <c r="K1073" s="2333"/>
      <c r="L1073" s="2333"/>
      <c r="M1073" s="2333"/>
      <c r="N1073" s="2333"/>
      <c r="O1073" s="2333"/>
      <c r="P1073" s="2333"/>
      <c r="Q1073" s="2333"/>
      <c r="R1073" s="2374"/>
      <c r="S1073" s="2374"/>
      <c r="T1073" s="2374"/>
      <c r="U1073" s="2374"/>
      <c r="V1073" s="2374"/>
      <c r="W1073" s="2374"/>
      <c r="X1073" s="2335" t="s">
        <v>525</v>
      </c>
      <c r="Y1073" s="2335"/>
      <c r="Z1073" s="2335"/>
      <c r="AA1073" s="2335" t="s">
        <v>525</v>
      </c>
      <c r="AB1073" s="2335"/>
      <c r="AC1073" s="2335"/>
      <c r="AD1073" s="33"/>
      <c r="AE1073" s="33"/>
      <c r="AF1073" s="33"/>
      <c r="AG1073" s="33"/>
    </row>
    <row r="1074" spans="1:33" ht="25.35" customHeight="1">
      <c r="B1074" s="33"/>
      <c r="C1074" s="1343">
        <v>9</v>
      </c>
      <c r="D1074" s="2333" t="s">
        <v>2100</v>
      </c>
      <c r="E1074" s="2333"/>
      <c r="F1074" s="2333"/>
      <c r="G1074" s="2333"/>
      <c r="H1074" s="2333"/>
      <c r="I1074" s="2333"/>
      <c r="J1074" s="2333"/>
      <c r="K1074" s="2333"/>
      <c r="L1074" s="2333"/>
      <c r="M1074" s="2333"/>
      <c r="N1074" s="2333"/>
      <c r="O1074" s="2333"/>
      <c r="P1074" s="2333"/>
      <c r="Q1074" s="2333"/>
      <c r="R1074" s="2374"/>
      <c r="S1074" s="2374"/>
      <c r="T1074" s="2374"/>
      <c r="U1074" s="2374"/>
      <c r="V1074" s="2374"/>
      <c r="W1074" s="2374"/>
      <c r="X1074" s="2335" t="s">
        <v>525</v>
      </c>
      <c r="Y1074" s="2335"/>
      <c r="Z1074" s="2335"/>
      <c r="AA1074" s="2335" t="s">
        <v>525</v>
      </c>
      <c r="AB1074" s="2335"/>
      <c r="AC1074" s="2335"/>
      <c r="AD1074" s="33"/>
      <c r="AE1074" s="33"/>
      <c r="AF1074" s="33"/>
      <c r="AG1074" s="33"/>
    </row>
    <row r="1075" spans="1:33" ht="25.35" customHeight="1">
      <c r="A1075" s="33" t="s">
        <v>536</v>
      </c>
      <c r="B1075" s="33"/>
      <c r="C1075" s="1343">
        <v>10</v>
      </c>
      <c r="D1075" s="2333" t="s">
        <v>2101</v>
      </c>
      <c r="E1075" s="2333"/>
      <c r="F1075" s="2333"/>
      <c r="G1075" s="2333"/>
      <c r="H1075" s="2333"/>
      <c r="I1075" s="2333"/>
      <c r="J1075" s="2333"/>
      <c r="K1075" s="2333"/>
      <c r="L1075" s="2333"/>
      <c r="M1075" s="2333"/>
      <c r="N1075" s="2333"/>
      <c r="O1075" s="2333"/>
      <c r="P1075" s="2333"/>
      <c r="Q1075" s="2333"/>
      <c r="R1075" s="2374"/>
      <c r="S1075" s="2374"/>
      <c r="T1075" s="2374"/>
      <c r="U1075" s="2374"/>
      <c r="V1075" s="2374"/>
      <c r="W1075" s="2374"/>
      <c r="X1075" s="2335" t="s">
        <v>525</v>
      </c>
      <c r="Y1075" s="2335"/>
      <c r="Z1075" s="2335"/>
      <c r="AA1075" s="2335" t="s">
        <v>525</v>
      </c>
      <c r="AB1075" s="2335"/>
      <c r="AC1075" s="2335"/>
      <c r="AD1075" s="33"/>
      <c r="AE1075" s="33"/>
      <c r="AF1075" s="33"/>
      <c r="AG1075" s="33"/>
    </row>
    <row r="1076" spans="1:33" ht="16.5" customHeight="1">
      <c r="C1076" s="29"/>
      <c r="D1076" s="29"/>
      <c r="E1076" s="29"/>
      <c r="F1076" s="29"/>
      <c r="G1076" s="29"/>
      <c r="H1076" s="29"/>
      <c r="I1076" s="29"/>
      <c r="J1076" s="29"/>
      <c r="K1076" s="29"/>
      <c r="L1076" s="29"/>
      <c r="M1076" s="29"/>
      <c r="N1076" s="29"/>
      <c r="O1076" s="29"/>
      <c r="P1076" s="29"/>
      <c r="Q1076" s="29"/>
      <c r="R1076" s="29"/>
      <c r="S1076" s="29"/>
      <c r="T1076" s="29"/>
      <c r="U1076" s="29"/>
      <c r="V1076" s="29"/>
      <c r="W1076" s="29"/>
      <c r="X1076" s="29"/>
      <c r="Y1076" s="29"/>
      <c r="Z1076" s="29"/>
      <c r="AA1076" s="29"/>
      <c r="AB1076" s="29"/>
      <c r="AC1076" s="29"/>
    </row>
    <row r="1077" spans="1:33" ht="35.1" customHeight="1">
      <c r="A1077" s="33" t="s">
        <v>2250</v>
      </c>
      <c r="B1077" s="33"/>
      <c r="C1077" s="2331" t="s">
        <v>160</v>
      </c>
      <c r="D1077" s="2331" t="s">
        <v>1758</v>
      </c>
      <c r="E1077" s="2331"/>
      <c r="F1077" s="2331"/>
      <c r="G1077" s="2331"/>
      <c r="H1077" s="2331"/>
      <c r="I1077" s="2331"/>
      <c r="J1077" s="2331"/>
      <c r="K1077" s="2331"/>
      <c r="L1077" s="2331"/>
      <c r="M1077" s="2331"/>
      <c r="N1077" s="2331"/>
      <c r="O1077" s="2331"/>
      <c r="P1077" s="2331"/>
      <c r="Q1077" s="2331" t="s">
        <v>1760</v>
      </c>
      <c r="R1077" s="2331"/>
      <c r="S1077" s="2331"/>
      <c r="T1077" s="2331"/>
      <c r="U1077" s="2331"/>
      <c r="V1077" s="2331"/>
      <c r="W1077" s="2331"/>
      <c r="X1077" s="2331" t="s">
        <v>1619</v>
      </c>
      <c r="Y1077" s="2331"/>
      <c r="Z1077" s="2331"/>
      <c r="AA1077" s="2331"/>
      <c r="AB1077" s="2331"/>
      <c r="AC1077" s="2331"/>
      <c r="AD1077" s="33"/>
      <c r="AE1077" s="228" t="s">
        <v>2251</v>
      </c>
      <c r="AF1077" s="33" t="s">
        <v>1777</v>
      </c>
      <c r="AG1077" s="33" t="s">
        <v>2252</v>
      </c>
    </row>
    <row r="1078" spans="1:33" ht="35.85" customHeight="1">
      <c r="A1078" s="33"/>
      <c r="B1078" s="33"/>
      <c r="C1078" s="2331"/>
      <c r="D1078" s="2331"/>
      <c r="E1078" s="2331"/>
      <c r="F1078" s="2331"/>
      <c r="G1078" s="2331"/>
      <c r="H1078" s="2331"/>
      <c r="I1078" s="2331"/>
      <c r="J1078" s="2331"/>
      <c r="K1078" s="2331"/>
      <c r="L1078" s="2331"/>
      <c r="M1078" s="2331"/>
      <c r="N1078" s="2331"/>
      <c r="O1078" s="2331"/>
      <c r="P1078" s="2331"/>
      <c r="Q1078" s="2305" t="s">
        <v>1764</v>
      </c>
      <c r="R1078" s="2305"/>
      <c r="S1078" s="2305"/>
      <c r="T1078" s="2305"/>
      <c r="U1078" s="2305"/>
      <c r="V1078" s="2305"/>
      <c r="W1078" s="2305"/>
      <c r="X1078" s="2305" t="s">
        <v>537</v>
      </c>
      <c r="Y1078" s="2305"/>
      <c r="Z1078" s="2305"/>
      <c r="AA1078" s="2305" t="s">
        <v>1372</v>
      </c>
      <c r="AB1078" s="2305"/>
      <c r="AC1078" s="2305"/>
      <c r="AD1078" s="33"/>
      <c r="AE1078" s="33"/>
      <c r="AF1078" s="33"/>
      <c r="AG1078" s="33"/>
    </row>
    <row r="1079" spans="1:33" ht="34.35" customHeight="1">
      <c r="A1079" s="33"/>
      <c r="B1079" s="33"/>
      <c r="C1079" s="1343">
        <v>1</v>
      </c>
      <c r="D1079" s="2381" t="s">
        <v>2253</v>
      </c>
      <c r="E1079" s="2382"/>
      <c r="F1079" s="2382"/>
      <c r="G1079" s="2382"/>
      <c r="H1079" s="2382"/>
      <c r="I1079" s="2382"/>
      <c r="J1079" s="2382"/>
      <c r="K1079" s="2382"/>
      <c r="L1079" s="2382"/>
      <c r="M1079" s="2382"/>
      <c r="N1079" s="2382"/>
      <c r="O1079" s="2382"/>
      <c r="P1079" s="2383"/>
      <c r="Q1079" s="2333"/>
      <c r="R1079" s="2374"/>
      <c r="S1079" s="2374"/>
      <c r="T1079" s="2374"/>
      <c r="U1079" s="2374"/>
      <c r="V1079" s="2374"/>
      <c r="W1079" s="2374"/>
      <c r="X1079" s="2335" t="s">
        <v>525</v>
      </c>
      <c r="Y1079" s="2335"/>
      <c r="Z1079" s="2335"/>
      <c r="AA1079" s="2335" t="s">
        <v>525</v>
      </c>
      <c r="AB1079" s="2335"/>
      <c r="AC1079" s="2335"/>
      <c r="AD1079" s="33"/>
      <c r="AE1079" s="33"/>
      <c r="AF1079" s="33"/>
      <c r="AG1079" s="33"/>
    </row>
    <row r="1080" spans="1:33" ht="34.35" customHeight="1">
      <c r="A1080" s="33"/>
      <c r="B1080" s="33"/>
      <c r="C1080" s="1343">
        <v>2</v>
      </c>
      <c r="D1080" s="2381" t="s">
        <v>2254</v>
      </c>
      <c r="E1080" s="2382" t="s">
        <v>2254</v>
      </c>
      <c r="F1080" s="2382" t="s">
        <v>2254</v>
      </c>
      <c r="G1080" s="2382" t="s">
        <v>2254</v>
      </c>
      <c r="H1080" s="2382" t="s">
        <v>2254</v>
      </c>
      <c r="I1080" s="2382" t="s">
        <v>2254</v>
      </c>
      <c r="J1080" s="2382" t="s">
        <v>2254</v>
      </c>
      <c r="K1080" s="2382" t="s">
        <v>2254</v>
      </c>
      <c r="L1080" s="2382" t="s">
        <v>2254</v>
      </c>
      <c r="M1080" s="2382" t="s">
        <v>2254</v>
      </c>
      <c r="N1080" s="2382" t="s">
        <v>2254</v>
      </c>
      <c r="O1080" s="2382" t="s">
        <v>2254</v>
      </c>
      <c r="P1080" s="2383" t="s">
        <v>2254</v>
      </c>
      <c r="Q1080" s="2333"/>
      <c r="R1080" s="2374"/>
      <c r="S1080" s="2374"/>
      <c r="T1080" s="2374"/>
      <c r="U1080" s="2374"/>
      <c r="V1080" s="2374"/>
      <c r="W1080" s="2374"/>
      <c r="X1080" s="2335" t="s">
        <v>525</v>
      </c>
      <c r="Y1080" s="2335"/>
      <c r="Z1080" s="2335"/>
      <c r="AA1080" s="2335" t="s">
        <v>525</v>
      </c>
      <c r="AB1080" s="2335"/>
      <c r="AC1080" s="2335"/>
      <c r="AD1080" s="33"/>
      <c r="AE1080" s="33"/>
      <c r="AF1080" s="33"/>
      <c r="AG1080" s="33"/>
    </row>
    <row r="1081" spans="1:33" ht="34.35" customHeight="1">
      <c r="A1081" s="33"/>
      <c r="B1081" s="33"/>
      <c r="C1081" s="1343">
        <v>3</v>
      </c>
      <c r="D1081" s="2381" t="s">
        <v>2255</v>
      </c>
      <c r="E1081" s="2382" t="s">
        <v>2255</v>
      </c>
      <c r="F1081" s="2382" t="s">
        <v>2255</v>
      </c>
      <c r="G1081" s="2382" t="s">
        <v>2255</v>
      </c>
      <c r="H1081" s="2382" t="s">
        <v>2255</v>
      </c>
      <c r="I1081" s="2382" t="s">
        <v>2255</v>
      </c>
      <c r="J1081" s="2382" t="s">
        <v>2255</v>
      </c>
      <c r="K1081" s="2382" t="s">
        <v>2255</v>
      </c>
      <c r="L1081" s="2382" t="s">
        <v>2255</v>
      </c>
      <c r="M1081" s="2382" t="s">
        <v>2255</v>
      </c>
      <c r="N1081" s="2382" t="s">
        <v>2255</v>
      </c>
      <c r="O1081" s="2382" t="s">
        <v>2255</v>
      </c>
      <c r="P1081" s="2383" t="s">
        <v>2255</v>
      </c>
      <c r="Q1081" s="2333"/>
      <c r="R1081" s="2374"/>
      <c r="S1081" s="2374"/>
      <c r="T1081" s="2374"/>
      <c r="U1081" s="2374"/>
      <c r="V1081" s="2374"/>
      <c r="W1081" s="2374"/>
      <c r="X1081" s="2335" t="s">
        <v>525</v>
      </c>
      <c r="Y1081" s="2335"/>
      <c r="Z1081" s="2335"/>
      <c r="AA1081" s="2335" t="s">
        <v>525</v>
      </c>
      <c r="AB1081" s="2335"/>
      <c r="AC1081" s="2335"/>
      <c r="AD1081" s="33"/>
      <c r="AE1081" s="33"/>
      <c r="AF1081" s="33"/>
      <c r="AG1081" s="33"/>
    </row>
    <row r="1082" spans="1:33" ht="34.35" customHeight="1">
      <c r="A1082" s="33"/>
      <c r="B1082" s="33"/>
      <c r="C1082" s="1343">
        <v>4</v>
      </c>
      <c r="D1082" s="2381" t="s">
        <v>2256</v>
      </c>
      <c r="E1082" s="2382" t="s">
        <v>2256</v>
      </c>
      <c r="F1082" s="2382" t="s">
        <v>2256</v>
      </c>
      <c r="G1082" s="2382" t="s">
        <v>2256</v>
      </c>
      <c r="H1082" s="2382" t="s">
        <v>2256</v>
      </c>
      <c r="I1082" s="2382" t="s">
        <v>2256</v>
      </c>
      <c r="J1082" s="2382" t="s">
        <v>2256</v>
      </c>
      <c r="K1082" s="2382" t="s">
        <v>2256</v>
      </c>
      <c r="L1082" s="2382" t="s">
        <v>2256</v>
      </c>
      <c r="M1082" s="2382" t="s">
        <v>2256</v>
      </c>
      <c r="N1082" s="2382" t="s">
        <v>2256</v>
      </c>
      <c r="O1082" s="2382" t="s">
        <v>2256</v>
      </c>
      <c r="P1082" s="2383" t="s">
        <v>2256</v>
      </c>
      <c r="Q1082" s="2333"/>
      <c r="R1082" s="2374"/>
      <c r="S1082" s="2374"/>
      <c r="T1082" s="2374"/>
      <c r="U1082" s="2374"/>
      <c r="V1082" s="2374"/>
      <c r="W1082" s="2374"/>
      <c r="X1082" s="2335" t="s">
        <v>525</v>
      </c>
      <c r="Y1082" s="2335"/>
      <c r="Z1082" s="2335"/>
      <c r="AA1082" s="2335" t="s">
        <v>525</v>
      </c>
      <c r="AB1082" s="2335"/>
      <c r="AC1082" s="2335"/>
      <c r="AD1082" s="33"/>
      <c r="AE1082" s="33"/>
      <c r="AF1082" s="33"/>
      <c r="AG1082" s="33"/>
    </row>
    <row r="1083" spans="1:33" ht="34.35" customHeight="1">
      <c r="A1083" s="33"/>
      <c r="B1083" s="33"/>
      <c r="C1083" s="1343">
        <v>5</v>
      </c>
      <c r="D1083" s="2381" t="s">
        <v>2257</v>
      </c>
      <c r="E1083" s="2382" t="s">
        <v>2257</v>
      </c>
      <c r="F1083" s="2382" t="s">
        <v>2257</v>
      </c>
      <c r="G1083" s="2382" t="s">
        <v>2257</v>
      </c>
      <c r="H1083" s="2382" t="s">
        <v>2257</v>
      </c>
      <c r="I1083" s="2382" t="s">
        <v>2257</v>
      </c>
      <c r="J1083" s="2382" t="s">
        <v>2257</v>
      </c>
      <c r="K1083" s="2382" t="s">
        <v>2257</v>
      </c>
      <c r="L1083" s="2382" t="s">
        <v>2257</v>
      </c>
      <c r="M1083" s="2382" t="s">
        <v>2257</v>
      </c>
      <c r="N1083" s="2382" t="s">
        <v>2257</v>
      </c>
      <c r="O1083" s="2382" t="s">
        <v>2257</v>
      </c>
      <c r="P1083" s="2383" t="s">
        <v>2257</v>
      </c>
      <c r="Q1083" s="2333"/>
      <c r="R1083" s="2374"/>
      <c r="S1083" s="2374"/>
      <c r="T1083" s="2374"/>
      <c r="U1083" s="2374"/>
      <c r="V1083" s="2374"/>
      <c r="W1083" s="2374"/>
      <c r="X1083" s="2335" t="s">
        <v>525</v>
      </c>
      <c r="Y1083" s="2335"/>
      <c r="Z1083" s="2335"/>
      <c r="AA1083" s="2335" t="s">
        <v>525</v>
      </c>
      <c r="AB1083" s="2335"/>
      <c r="AC1083" s="2335"/>
      <c r="AD1083" s="33"/>
      <c r="AE1083" s="33"/>
      <c r="AF1083" s="33"/>
      <c r="AG1083" s="33"/>
    </row>
    <row r="1084" spans="1:33" ht="34.35" customHeight="1">
      <c r="B1084" s="33"/>
      <c r="C1084" s="1343">
        <v>6</v>
      </c>
      <c r="D1084" s="2381" t="s">
        <v>1923</v>
      </c>
      <c r="E1084" s="2382" t="s">
        <v>1923</v>
      </c>
      <c r="F1084" s="2382" t="s">
        <v>1923</v>
      </c>
      <c r="G1084" s="2382" t="s">
        <v>1923</v>
      </c>
      <c r="H1084" s="2382" t="s">
        <v>1923</v>
      </c>
      <c r="I1084" s="2382" t="s">
        <v>1923</v>
      </c>
      <c r="J1084" s="2382" t="s">
        <v>1923</v>
      </c>
      <c r="K1084" s="2382" t="s">
        <v>1923</v>
      </c>
      <c r="L1084" s="2382" t="s">
        <v>1923</v>
      </c>
      <c r="M1084" s="2382" t="s">
        <v>1923</v>
      </c>
      <c r="N1084" s="2382" t="s">
        <v>1923</v>
      </c>
      <c r="O1084" s="2382" t="s">
        <v>1923</v>
      </c>
      <c r="P1084" s="2383" t="s">
        <v>1923</v>
      </c>
      <c r="Q1084" s="2333"/>
      <c r="R1084" s="2374"/>
      <c r="S1084" s="2374"/>
      <c r="T1084" s="2374"/>
      <c r="U1084" s="2374"/>
      <c r="V1084" s="2374"/>
      <c r="W1084" s="2374"/>
      <c r="X1084" s="2335" t="s">
        <v>525</v>
      </c>
      <c r="Y1084" s="2335"/>
      <c r="Z1084" s="2335"/>
      <c r="AA1084" s="2335" t="s">
        <v>525</v>
      </c>
      <c r="AB1084" s="2335"/>
      <c r="AC1084" s="2335"/>
      <c r="AD1084" s="33"/>
      <c r="AE1084" s="33"/>
      <c r="AF1084" s="33"/>
      <c r="AG1084" s="33"/>
    </row>
    <row r="1085" spans="1:33" ht="34.35" customHeight="1">
      <c r="A1085" s="33" t="s">
        <v>536</v>
      </c>
      <c r="B1085" s="33"/>
      <c r="C1085" s="1343">
        <v>7</v>
      </c>
      <c r="D1085" s="2384" t="s">
        <v>2258</v>
      </c>
      <c r="E1085" s="2385" t="s">
        <v>2258</v>
      </c>
      <c r="F1085" s="2385" t="s">
        <v>2258</v>
      </c>
      <c r="G1085" s="2385" t="s">
        <v>2258</v>
      </c>
      <c r="H1085" s="2385" t="s">
        <v>2258</v>
      </c>
      <c r="I1085" s="2385" t="s">
        <v>2258</v>
      </c>
      <c r="J1085" s="2385" t="s">
        <v>2258</v>
      </c>
      <c r="K1085" s="2385" t="s">
        <v>2258</v>
      </c>
      <c r="L1085" s="2385" t="s">
        <v>2258</v>
      </c>
      <c r="M1085" s="2385" t="s">
        <v>2258</v>
      </c>
      <c r="N1085" s="2385" t="s">
        <v>2258</v>
      </c>
      <c r="O1085" s="2385" t="s">
        <v>2258</v>
      </c>
      <c r="P1085" s="2386" t="s">
        <v>2258</v>
      </c>
      <c r="Q1085" s="2333"/>
      <c r="R1085" s="2374"/>
      <c r="S1085" s="2374"/>
      <c r="T1085" s="2374"/>
      <c r="U1085" s="2374"/>
      <c r="V1085" s="2374"/>
      <c r="W1085" s="2374"/>
      <c r="X1085" s="2335" t="s">
        <v>525</v>
      </c>
      <c r="Y1085" s="2335"/>
      <c r="Z1085" s="2335"/>
      <c r="AA1085" s="2335" t="s">
        <v>525</v>
      </c>
      <c r="AB1085" s="2335"/>
      <c r="AC1085" s="2335"/>
      <c r="AD1085" s="33"/>
      <c r="AE1085" s="33"/>
      <c r="AF1085" s="33"/>
      <c r="AG1085" s="33"/>
    </row>
    <row r="1086" spans="1:33" ht="16.5" customHeight="1">
      <c r="C1086" s="29"/>
      <c r="D1086" s="29"/>
      <c r="E1086" s="29"/>
      <c r="F1086" s="29"/>
      <c r="G1086" s="29"/>
      <c r="H1086" s="29"/>
      <c r="I1086" s="29"/>
      <c r="J1086" s="29"/>
      <c r="K1086" s="29"/>
      <c r="L1086" s="29"/>
      <c r="M1086" s="29"/>
      <c r="N1086" s="29"/>
      <c r="O1086" s="29"/>
      <c r="P1086" s="29"/>
      <c r="Q1086" s="29"/>
      <c r="R1086" s="29"/>
      <c r="S1086" s="29"/>
      <c r="T1086" s="29"/>
      <c r="U1086" s="29"/>
      <c r="V1086" s="29"/>
      <c r="W1086" s="29"/>
      <c r="X1086" s="29"/>
      <c r="Y1086" s="29"/>
      <c r="Z1086" s="29"/>
      <c r="AA1086" s="29"/>
      <c r="AB1086" s="29"/>
      <c r="AC1086" s="29"/>
    </row>
    <row r="1087" spans="1:33" ht="35.1" customHeight="1">
      <c r="A1087" s="33" t="s">
        <v>2259</v>
      </c>
      <c r="B1087" s="33"/>
      <c r="C1087" s="2305" t="s">
        <v>160</v>
      </c>
      <c r="D1087" s="2305" t="s">
        <v>2260</v>
      </c>
      <c r="E1087" s="2305"/>
      <c r="F1087" s="2305" t="s">
        <v>2261</v>
      </c>
      <c r="G1087" s="2305"/>
      <c r="H1087" s="2305" t="s">
        <v>2262</v>
      </c>
      <c r="I1087" s="2305"/>
      <c r="J1087" s="2305" t="s">
        <v>2263</v>
      </c>
      <c r="K1087" s="2305"/>
      <c r="L1087" s="2305"/>
      <c r="M1087" s="2305"/>
      <c r="N1087" s="2305"/>
      <c r="O1087" s="2305" t="s">
        <v>2264</v>
      </c>
      <c r="P1087" s="2305"/>
      <c r="Q1087" s="2305"/>
      <c r="R1087" s="2305"/>
      <c r="S1087" s="2305"/>
      <c r="T1087" s="2305" t="s">
        <v>2265</v>
      </c>
      <c r="U1087" s="2305"/>
      <c r="V1087" s="2305"/>
      <c r="W1087" s="2305"/>
      <c r="X1087" s="2305"/>
      <c r="Y1087" s="2305"/>
      <c r="Z1087" s="2305" t="s">
        <v>180</v>
      </c>
      <c r="AA1087" s="2305"/>
      <c r="AB1087" s="2305"/>
      <c r="AC1087" s="2305"/>
      <c r="AE1087" s="228" t="s">
        <v>2266</v>
      </c>
      <c r="AF1087" s="33" t="s">
        <v>2267</v>
      </c>
      <c r="AG1087" s="33" t="s">
        <v>2259</v>
      </c>
    </row>
    <row r="1088" spans="1:33" ht="35.85" customHeight="1">
      <c r="A1088" s="33"/>
      <c r="B1088" s="33"/>
      <c r="C1088" s="2305"/>
      <c r="D1088" s="2305"/>
      <c r="E1088" s="2305"/>
      <c r="F1088" s="2305"/>
      <c r="G1088" s="2305"/>
      <c r="H1088" s="2305"/>
      <c r="I1088" s="2305"/>
      <c r="J1088" s="2305" t="s">
        <v>1321</v>
      </c>
      <c r="K1088" s="2305"/>
      <c r="L1088" s="2305" t="s">
        <v>2268</v>
      </c>
      <c r="M1088" s="2305"/>
      <c r="N1088" s="2305"/>
      <c r="O1088" s="2305" t="s">
        <v>1321</v>
      </c>
      <c r="P1088" s="2305"/>
      <c r="Q1088" s="2305" t="s">
        <v>2268</v>
      </c>
      <c r="R1088" s="2305"/>
      <c r="S1088" s="2305"/>
      <c r="T1088" s="2305" t="s">
        <v>1321</v>
      </c>
      <c r="U1088" s="2305"/>
      <c r="V1088" s="2305"/>
      <c r="W1088" s="2305" t="s">
        <v>2268</v>
      </c>
      <c r="X1088" s="2305"/>
      <c r="Y1088" s="2305"/>
      <c r="Z1088" s="2305"/>
      <c r="AA1088" s="2305"/>
      <c r="AB1088" s="2305"/>
      <c r="AC1088" s="2305"/>
      <c r="AE1088" s="33"/>
      <c r="AF1088" s="33"/>
      <c r="AG1088" s="33"/>
    </row>
    <row r="1089" spans="1:33" ht="25.35" customHeight="1">
      <c r="A1089" s="33"/>
      <c r="B1089" s="33"/>
      <c r="C1089" s="1342"/>
      <c r="D1089" s="1509" t="s">
        <v>2269</v>
      </c>
      <c r="E1089" s="1342"/>
      <c r="F1089" s="1510"/>
      <c r="G1089" s="1511"/>
      <c r="H1089" s="1511"/>
      <c r="I1089" s="1511"/>
      <c r="J1089" s="2378"/>
      <c r="K1089" s="2378"/>
      <c r="L1089" s="2380"/>
      <c r="M1089" s="2380"/>
      <c r="N1089" s="2380"/>
      <c r="O1089" s="1511" t="s">
        <v>2270</v>
      </c>
      <c r="P1089" s="1512"/>
      <c r="Q1089" s="1342"/>
      <c r="R1089" s="1342"/>
      <c r="S1089" s="1342"/>
      <c r="T1089" s="1342"/>
      <c r="U1089" s="1342"/>
      <c r="V1089" s="1342"/>
      <c r="W1089" s="1342"/>
      <c r="X1089" s="1342"/>
      <c r="Y1089" s="1342"/>
      <c r="Z1089" s="2285"/>
      <c r="AA1089" s="2285"/>
      <c r="AB1089" s="2285"/>
      <c r="AC1089" s="2285"/>
      <c r="AE1089" s="33"/>
      <c r="AF1089" s="33"/>
      <c r="AG1089" s="33"/>
    </row>
    <row r="1090" spans="1:33" ht="17.45" customHeight="1">
      <c r="A1090" s="33"/>
      <c r="B1090" s="33"/>
      <c r="C1090" s="2304">
        <v>1</v>
      </c>
      <c r="D1090" s="2304" t="s">
        <v>2271</v>
      </c>
      <c r="E1090" s="2304"/>
      <c r="F1090" s="2304">
        <v>0</v>
      </c>
      <c r="G1090" s="2304"/>
      <c r="H1090" s="2378"/>
      <c r="I1090" s="2378"/>
      <c r="J1090" s="2378"/>
      <c r="K1090" s="2378"/>
      <c r="L1090" s="2379"/>
      <c r="M1090" s="2379"/>
      <c r="N1090" s="2379"/>
      <c r="O1090" s="2378"/>
      <c r="P1090" s="2378"/>
      <c r="Q1090" s="2379"/>
      <c r="R1090" s="2379"/>
      <c r="S1090" s="2379"/>
      <c r="T1090" s="2378"/>
      <c r="U1090" s="2378"/>
      <c r="V1090" s="2378"/>
      <c r="W1090" s="2379"/>
      <c r="X1090" s="2379"/>
      <c r="Y1090" s="2379"/>
      <c r="Z1090" s="2364"/>
      <c r="AA1090" s="2364"/>
      <c r="AB1090" s="2364"/>
      <c r="AC1090" s="2364"/>
      <c r="AE1090" s="33"/>
      <c r="AF1090" s="33"/>
      <c r="AG1090" s="33"/>
    </row>
    <row r="1091" spans="1:33" ht="17.45" customHeight="1">
      <c r="A1091" s="33"/>
      <c r="B1091" s="33"/>
      <c r="C1091" s="2304"/>
      <c r="D1091" s="2304"/>
      <c r="E1091" s="2304"/>
      <c r="F1091" s="2304"/>
      <c r="G1091" s="2304"/>
      <c r="H1091" s="2378"/>
      <c r="I1091" s="2378"/>
      <c r="J1091" s="2378"/>
      <c r="K1091" s="2378"/>
      <c r="L1091" s="2379"/>
      <c r="M1091" s="2379"/>
      <c r="N1091" s="2379"/>
      <c r="O1091" s="2378"/>
      <c r="P1091" s="2378"/>
      <c r="Q1091" s="2379"/>
      <c r="R1091" s="2379"/>
      <c r="S1091" s="2379"/>
      <c r="T1091" s="2378"/>
      <c r="U1091" s="2378"/>
      <c r="V1091" s="2378"/>
      <c r="W1091" s="2379"/>
      <c r="X1091" s="2379"/>
      <c r="Y1091" s="2379"/>
      <c r="Z1091" s="2364"/>
      <c r="AA1091" s="2364"/>
      <c r="AB1091" s="2364"/>
      <c r="AC1091" s="2364"/>
      <c r="AE1091" s="33"/>
      <c r="AF1091" s="33"/>
      <c r="AG1091" s="33"/>
    </row>
    <row r="1092" spans="1:33" ht="17.45" customHeight="1">
      <c r="A1092" s="33"/>
      <c r="B1092" s="33"/>
      <c r="C1092" s="2304"/>
      <c r="D1092" s="2304"/>
      <c r="E1092" s="2304"/>
      <c r="F1092" s="2304"/>
      <c r="G1092" s="2304"/>
      <c r="H1092" s="2378"/>
      <c r="I1092" s="2378"/>
      <c r="J1092" s="2378"/>
      <c r="K1092" s="2378"/>
      <c r="L1092" s="2379"/>
      <c r="M1092" s="2379"/>
      <c r="N1092" s="2379"/>
      <c r="O1092" s="2378"/>
      <c r="P1092" s="2378"/>
      <c r="Q1092" s="2379"/>
      <c r="R1092" s="2379"/>
      <c r="S1092" s="2379"/>
      <c r="T1092" s="2378"/>
      <c r="U1092" s="2378"/>
      <c r="V1092" s="2378"/>
      <c r="W1092" s="2379"/>
      <c r="X1092" s="2379"/>
      <c r="Y1092" s="2379"/>
      <c r="Z1092" s="2364"/>
      <c r="AA1092" s="2364"/>
      <c r="AB1092" s="2364"/>
      <c r="AC1092" s="2364"/>
      <c r="AE1092" s="33"/>
      <c r="AF1092" s="33"/>
      <c r="AG1092" s="33"/>
    </row>
    <row r="1093" spans="1:33" ht="17.45" customHeight="1">
      <c r="A1093" s="33"/>
      <c r="B1093" s="33"/>
      <c r="C1093" s="2304">
        <v>2</v>
      </c>
      <c r="D1093" s="2304" t="s">
        <v>2272</v>
      </c>
      <c r="E1093" s="2304"/>
      <c r="F1093" s="2304"/>
      <c r="G1093" s="2304"/>
      <c r="H1093" s="2378"/>
      <c r="I1093" s="2378"/>
      <c r="J1093" s="2378"/>
      <c r="K1093" s="2378"/>
      <c r="L1093" s="2379"/>
      <c r="M1093" s="2379"/>
      <c r="N1093" s="2379"/>
      <c r="O1093" s="2378"/>
      <c r="P1093" s="2378"/>
      <c r="Q1093" s="2379"/>
      <c r="R1093" s="2379"/>
      <c r="S1093" s="2379"/>
      <c r="T1093" s="2378"/>
      <c r="U1093" s="2378"/>
      <c r="V1093" s="2378"/>
      <c r="W1093" s="2379"/>
      <c r="X1093" s="2379"/>
      <c r="Y1093" s="2379"/>
      <c r="Z1093" s="2364"/>
      <c r="AA1093" s="2364"/>
      <c r="AB1093" s="2364"/>
      <c r="AC1093" s="2364"/>
      <c r="AE1093" s="33"/>
      <c r="AF1093" s="33"/>
      <c r="AG1093" s="33"/>
    </row>
    <row r="1094" spans="1:33" ht="17.45" customHeight="1">
      <c r="B1094" s="33"/>
      <c r="C1094" s="2304"/>
      <c r="D1094" s="2304"/>
      <c r="E1094" s="2304"/>
      <c r="F1094" s="2304"/>
      <c r="G1094" s="2304"/>
      <c r="H1094" s="2378"/>
      <c r="I1094" s="2378"/>
      <c r="J1094" s="2378"/>
      <c r="K1094" s="2378"/>
      <c r="L1094" s="2379"/>
      <c r="M1094" s="2379"/>
      <c r="N1094" s="2379"/>
      <c r="O1094" s="2378"/>
      <c r="P1094" s="2378"/>
      <c r="Q1094" s="2379"/>
      <c r="R1094" s="2379"/>
      <c r="S1094" s="2379"/>
      <c r="T1094" s="2378"/>
      <c r="U1094" s="2378"/>
      <c r="V1094" s="2378"/>
      <c r="W1094" s="2379"/>
      <c r="X1094" s="2379"/>
      <c r="Y1094" s="2379"/>
      <c r="Z1094" s="2364"/>
      <c r="AA1094" s="2364"/>
      <c r="AB1094" s="2364"/>
      <c r="AC1094" s="2364"/>
      <c r="AE1094" s="33"/>
      <c r="AF1094" s="33"/>
      <c r="AG1094" s="33"/>
    </row>
    <row r="1095" spans="1:33" ht="17.45" customHeight="1">
      <c r="B1095" s="33"/>
      <c r="C1095" s="2304"/>
      <c r="D1095" s="2304"/>
      <c r="E1095" s="2304"/>
      <c r="F1095" s="2304"/>
      <c r="G1095" s="2304"/>
      <c r="H1095" s="2378"/>
      <c r="I1095" s="2378"/>
      <c r="J1095" s="2378"/>
      <c r="K1095" s="2378"/>
      <c r="L1095" s="2379"/>
      <c r="M1095" s="2379"/>
      <c r="N1095" s="2379"/>
      <c r="O1095" s="2378"/>
      <c r="P1095" s="2378"/>
      <c r="Q1095" s="2379"/>
      <c r="R1095" s="2379"/>
      <c r="S1095" s="2379"/>
      <c r="T1095" s="2378"/>
      <c r="U1095" s="2378"/>
      <c r="V1095" s="2378"/>
      <c r="W1095" s="2379"/>
      <c r="X1095" s="2379"/>
      <c r="Y1095" s="2379"/>
      <c r="Z1095" s="2364"/>
      <c r="AA1095" s="2364"/>
      <c r="AB1095" s="2364"/>
      <c r="AC1095" s="2364"/>
      <c r="AE1095" s="33"/>
      <c r="AF1095" s="33"/>
      <c r="AG1095" s="33"/>
    </row>
    <row r="1096" spans="1:33" ht="17.45" customHeight="1">
      <c r="B1096" s="33"/>
      <c r="C1096" s="2304">
        <v>3</v>
      </c>
      <c r="D1096" s="2304" t="s">
        <v>2273</v>
      </c>
      <c r="E1096" s="2304"/>
      <c r="F1096" s="2304"/>
      <c r="G1096" s="2304"/>
      <c r="H1096" s="2378"/>
      <c r="I1096" s="2378"/>
      <c r="J1096" s="2378"/>
      <c r="K1096" s="2378"/>
      <c r="L1096" s="2379"/>
      <c r="M1096" s="2379"/>
      <c r="N1096" s="2379"/>
      <c r="O1096" s="2378"/>
      <c r="P1096" s="2378"/>
      <c r="Q1096" s="2379"/>
      <c r="R1096" s="2379"/>
      <c r="S1096" s="2379"/>
      <c r="T1096" s="2378"/>
      <c r="U1096" s="2378"/>
      <c r="V1096" s="2378"/>
      <c r="W1096" s="2379"/>
      <c r="X1096" s="2379"/>
      <c r="Y1096" s="2379"/>
      <c r="Z1096" s="2364"/>
      <c r="AA1096" s="2364"/>
      <c r="AB1096" s="2364"/>
      <c r="AC1096" s="2364"/>
      <c r="AE1096" s="33"/>
      <c r="AF1096" s="33"/>
      <c r="AG1096" s="33"/>
    </row>
    <row r="1097" spans="1:33" ht="17.45" customHeight="1">
      <c r="B1097" s="33"/>
      <c r="C1097" s="2304"/>
      <c r="D1097" s="2304"/>
      <c r="E1097" s="2304"/>
      <c r="F1097" s="2304"/>
      <c r="G1097" s="2304"/>
      <c r="H1097" s="2378"/>
      <c r="I1097" s="2378"/>
      <c r="J1097" s="2378"/>
      <c r="K1097" s="2378"/>
      <c r="L1097" s="2379"/>
      <c r="M1097" s="2379"/>
      <c r="N1097" s="2379"/>
      <c r="O1097" s="2378"/>
      <c r="P1097" s="2378"/>
      <c r="Q1097" s="2379"/>
      <c r="R1097" s="2379"/>
      <c r="S1097" s="2379"/>
      <c r="T1097" s="2378"/>
      <c r="U1097" s="2378"/>
      <c r="V1097" s="2378"/>
      <c r="W1097" s="2379"/>
      <c r="X1097" s="2379"/>
      <c r="Y1097" s="2379"/>
      <c r="Z1097" s="2364"/>
      <c r="AA1097" s="2364"/>
      <c r="AB1097" s="2364"/>
      <c r="AC1097" s="2364"/>
      <c r="AE1097" s="33"/>
      <c r="AF1097" s="33"/>
      <c r="AG1097" s="33"/>
    </row>
    <row r="1098" spans="1:33" ht="17.45" customHeight="1">
      <c r="B1098" s="33"/>
      <c r="C1098" s="2304"/>
      <c r="D1098" s="2304"/>
      <c r="E1098" s="2304"/>
      <c r="F1098" s="2304"/>
      <c r="G1098" s="2304"/>
      <c r="H1098" s="2378"/>
      <c r="I1098" s="2378"/>
      <c r="J1098" s="2378"/>
      <c r="K1098" s="2378"/>
      <c r="L1098" s="2379"/>
      <c r="M1098" s="2379"/>
      <c r="N1098" s="2379"/>
      <c r="O1098" s="2378"/>
      <c r="P1098" s="2378"/>
      <c r="Q1098" s="2379"/>
      <c r="R1098" s="2379"/>
      <c r="S1098" s="2379"/>
      <c r="T1098" s="2378"/>
      <c r="U1098" s="2378"/>
      <c r="V1098" s="2378"/>
      <c r="W1098" s="2379"/>
      <c r="X1098" s="2379"/>
      <c r="Y1098" s="2379"/>
      <c r="Z1098" s="2364"/>
      <c r="AA1098" s="2364"/>
      <c r="AB1098" s="2364"/>
      <c r="AC1098" s="2364"/>
      <c r="AE1098" s="33"/>
      <c r="AF1098" s="33"/>
      <c r="AG1098" s="33"/>
    </row>
    <row r="1099" spans="1:33" ht="17.45" customHeight="1">
      <c r="C1099" s="2304">
        <v>4</v>
      </c>
      <c r="D1099" s="2304" t="s">
        <v>2274</v>
      </c>
      <c r="E1099" s="2304"/>
      <c r="F1099" s="2304"/>
      <c r="G1099" s="2304"/>
      <c r="H1099" s="2378"/>
      <c r="I1099" s="2378"/>
      <c r="J1099" s="2378"/>
      <c r="K1099" s="2378"/>
      <c r="L1099" s="2379"/>
      <c r="M1099" s="2379"/>
      <c r="N1099" s="2379"/>
      <c r="O1099" s="2378"/>
      <c r="P1099" s="2378"/>
      <c r="Q1099" s="2379"/>
      <c r="R1099" s="2379"/>
      <c r="S1099" s="2379"/>
      <c r="T1099" s="2378"/>
      <c r="U1099" s="2378"/>
      <c r="V1099" s="2378"/>
      <c r="W1099" s="2379"/>
      <c r="X1099" s="2379"/>
      <c r="Y1099" s="2379"/>
      <c r="Z1099" s="2364"/>
      <c r="AA1099" s="2364"/>
      <c r="AB1099" s="2364"/>
      <c r="AC1099" s="2364"/>
    </row>
    <row r="1100" spans="1:33" ht="17.45" customHeight="1">
      <c r="C1100" s="2304"/>
      <c r="D1100" s="2304"/>
      <c r="E1100" s="2304"/>
      <c r="F1100" s="2304"/>
      <c r="G1100" s="2304"/>
      <c r="H1100" s="2378"/>
      <c r="I1100" s="2378"/>
      <c r="J1100" s="2378"/>
      <c r="K1100" s="2378"/>
      <c r="L1100" s="2379"/>
      <c r="M1100" s="2379"/>
      <c r="N1100" s="2379"/>
      <c r="O1100" s="2378"/>
      <c r="P1100" s="2378"/>
      <c r="Q1100" s="2379"/>
      <c r="R1100" s="2379"/>
      <c r="S1100" s="2379"/>
      <c r="T1100" s="2378"/>
      <c r="U1100" s="2378"/>
      <c r="V1100" s="2378"/>
      <c r="W1100" s="2379"/>
      <c r="X1100" s="2379"/>
      <c r="Y1100" s="2379"/>
      <c r="Z1100" s="2364"/>
      <c r="AA1100" s="2364"/>
      <c r="AB1100" s="2364"/>
      <c r="AC1100" s="2364"/>
    </row>
    <row r="1101" spans="1:33" ht="17.45" customHeight="1">
      <c r="C1101" s="2304"/>
      <c r="D1101" s="2304"/>
      <c r="E1101" s="2304"/>
      <c r="F1101" s="2304"/>
      <c r="G1101" s="2304"/>
      <c r="H1101" s="2378"/>
      <c r="I1101" s="2378"/>
      <c r="J1101" s="2378"/>
      <c r="K1101" s="2378"/>
      <c r="L1101" s="2379"/>
      <c r="M1101" s="2379"/>
      <c r="N1101" s="2379"/>
      <c r="O1101" s="2378"/>
      <c r="P1101" s="2378"/>
      <c r="Q1101" s="2379"/>
      <c r="R1101" s="2379"/>
      <c r="S1101" s="2379"/>
      <c r="T1101" s="2378"/>
      <c r="U1101" s="2378"/>
      <c r="V1101" s="2378"/>
      <c r="W1101" s="2379"/>
      <c r="X1101" s="2379"/>
      <c r="Y1101" s="2379"/>
      <c r="Z1101" s="2364"/>
      <c r="AA1101" s="2364"/>
      <c r="AB1101" s="2364"/>
      <c r="AC1101" s="2364"/>
    </row>
    <row r="1102" spans="1:33" ht="17.45" customHeight="1">
      <c r="C1102" s="2304">
        <v>5</v>
      </c>
      <c r="D1102" s="2304" t="s">
        <v>2275</v>
      </c>
      <c r="E1102" s="2304"/>
      <c r="F1102" s="2304"/>
      <c r="G1102" s="2304"/>
      <c r="H1102" s="2378"/>
      <c r="I1102" s="2378"/>
      <c r="J1102" s="2378"/>
      <c r="K1102" s="2378"/>
      <c r="L1102" s="2379"/>
      <c r="M1102" s="2379"/>
      <c r="N1102" s="2379"/>
      <c r="O1102" s="2378"/>
      <c r="P1102" s="2378"/>
      <c r="Q1102" s="2379"/>
      <c r="R1102" s="2379"/>
      <c r="S1102" s="2379"/>
      <c r="T1102" s="2378"/>
      <c r="U1102" s="2378"/>
      <c r="V1102" s="2378"/>
      <c r="W1102" s="2379"/>
      <c r="X1102" s="2379"/>
      <c r="Y1102" s="2379"/>
      <c r="Z1102" s="2364"/>
      <c r="AA1102" s="2364"/>
      <c r="AB1102" s="2364"/>
      <c r="AC1102" s="2364"/>
    </row>
    <row r="1103" spans="1:33" ht="17.45" customHeight="1">
      <c r="C1103" s="2304"/>
      <c r="D1103" s="2304"/>
      <c r="E1103" s="2304"/>
      <c r="F1103" s="2304"/>
      <c r="G1103" s="2304"/>
      <c r="H1103" s="2378"/>
      <c r="I1103" s="2378"/>
      <c r="J1103" s="2378"/>
      <c r="K1103" s="2378"/>
      <c r="L1103" s="2379"/>
      <c r="M1103" s="2379"/>
      <c r="N1103" s="2379"/>
      <c r="O1103" s="2378"/>
      <c r="P1103" s="2378"/>
      <c r="Q1103" s="2379"/>
      <c r="R1103" s="2379"/>
      <c r="S1103" s="2379"/>
      <c r="T1103" s="2378"/>
      <c r="U1103" s="2378"/>
      <c r="V1103" s="2378"/>
      <c r="W1103" s="2379"/>
      <c r="X1103" s="2379"/>
      <c r="Y1103" s="2379"/>
      <c r="Z1103" s="2364"/>
      <c r="AA1103" s="2364"/>
      <c r="AB1103" s="2364"/>
      <c r="AC1103" s="2364"/>
    </row>
    <row r="1104" spans="1:33" ht="17.45" customHeight="1">
      <c r="A1104" s="33" t="s">
        <v>536</v>
      </c>
      <c r="C1104" s="2304"/>
      <c r="D1104" s="2304"/>
      <c r="E1104" s="2304"/>
      <c r="F1104" s="2304"/>
      <c r="G1104" s="2304"/>
      <c r="H1104" s="2378"/>
      <c r="I1104" s="2378"/>
      <c r="J1104" s="2378"/>
      <c r="K1104" s="2378"/>
      <c r="L1104" s="2379"/>
      <c r="M1104" s="2379"/>
      <c r="N1104" s="2379"/>
      <c r="O1104" s="2378"/>
      <c r="P1104" s="2378"/>
      <c r="Q1104" s="2379"/>
      <c r="R1104" s="2379"/>
      <c r="S1104" s="2379"/>
      <c r="T1104" s="2378"/>
      <c r="U1104" s="2378"/>
      <c r="V1104" s="2378"/>
      <c r="W1104" s="2379"/>
      <c r="X1104" s="2379"/>
      <c r="Y1104" s="2379"/>
      <c r="Z1104" s="2364"/>
      <c r="AA1104" s="2364"/>
      <c r="AB1104" s="2364"/>
      <c r="AC1104" s="2364"/>
    </row>
    <row r="1105" spans="1:33" ht="16.5" customHeight="1">
      <c r="C1105" s="29"/>
      <c r="D1105" s="29"/>
      <c r="E1105" s="29"/>
      <c r="F1105" s="29"/>
      <c r="G1105" s="29"/>
      <c r="H1105" s="29"/>
      <c r="I1105" s="29"/>
      <c r="J1105" s="29"/>
      <c r="K1105" s="29"/>
      <c r="L1105" s="29"/>
      <c r="M1105" s="29"/>
      <c r="N1105" s="29"/>
      <c r="O1105" s="29"/>
      <c r="P1105" s="29"/>
      <c r="Q1105" s="29"/>
      <c r="R1105" s="29"/>
      <c r="S1105" s="29"/>
      <c r="T1105" s="29"/>
      <c r="U1105" s="29"/>
      <c r="V1105" s="29"/>
      <c r="W1105" s="29"/>
      <c r="X1105" s="29"/>
      <c r="Y1105" s="29"/>
      <c r="Z1105" s="29"/>
      <c r="AA1105" s="29"/>
      <c r="AB1105" s="29"/>
      <c r="AC1105" s="29"/>
    </row>
    <row r="1106" spans="1:33" ht="34.35" customHeight="1">
      <c r="A1106" s="33" t="s">
        <v>2259</v>
      </c>
      <c r="C1106" s="2376" t="s">
        <v>88</v>
      </c>
      <c r="D1106" s="2376"/>
      <c r="E1106" s="2376" t="s">
        <v>2158</v>
      </c>
      <c r="F1106" s="2376"/>
      <c r="G1106" s="2376"/>
      <c r="H1106" s="2376"/>
      <c r="I1106" s="2376"/>
      <c r="J1106" s="2376"/>
      <c r="K1106" s="2376"/>
      <c r="L1106" s="2376"/>
      <c r="M1106" s="2376"/>
      <c r="N1106" s="2376"/>
      <c r="O1106" s="2376"/>
      <c r="P1106" s="2376"/>
      <c r="Q1106" s="2376"/>
      <c r="R1106" s="2376" t="s">
        <v>633</v>
      </c>
      <c r="S1106" s="2376"/>
      <c r="T1106" s="2376"/>
      <c r="U1106" s="2376"/>
      <c r="V1106" s="2376"/>
      <c r="W1106" s="2376"/>
      <c r="X1106" s="2376" t="s">
        <v>180</v>
      </c>
      <c r="Y1106" s="2376"/>
      <c r="Z1106" s="2376"/>
      <c r="AA1106" s="2376"/>
      <c r="AB1106" s="2376"/>
      <c r="AC1106" s="2376"/>
      <c r="AE1106" s="18" t="s">
        <v>2276</v>
      </c>
      <c r="AF1106" s="18" t="s">
        <v>2277</v>
      </c>
      <c r="AG1106" s="18" t="s">
        <v>2278</v>
      </c>
    </row>
    <row r="1107" spans="1:33" ht="18" customHeight="1">
      <c r="A1107" s="33"/>
      <c r="C1107" s="2376"/>
      <c r="D1107" s="2376"/>
      <c r="E1107" s="2376"/>
      <c r="F1107" s="2376"/>
      <c r="G1107" s="2376"/>
      <c r="H1107" s="2376"/>
      <c r="I1107" s="2376"/>
      <c r="J1107" s="2376"/>
      <c r="K1107" s="2376"/>
      <c r="L1107" s="2376"/>
      <c r="M1107" s="2376"/>
      <c r="N1107" s="2376"/>
      <c r="O1107" s="2376"/>
      <c r="P1107" s="2376"/>
      <c r="Q1107" s="2376"/>
      <c r="R1107" s="2376" t="s">
        <v>537</v>
      </c>
      <c r="S1107" s="2376"/>
      <c r="T1107" s="2376"/>
      <c r="U1107" s="2376" t="s">
        <v>223</v>
      </c>
      <c r="V1107" s="2376"/>
      <c r="W1107" s="2376"/>
      <c r="X1107" s="2376"/>
      <c r="Y1107" s="2376"/>
      <c r="Z1107" s="2376"/>
      <c r="AA1107" s="2376"/>
      <c r="AB1107" s="2376"/>
      <c r="AC1107" s="2376"/>
    </row>
    <row r="1108" spans="1:33" ht="32.450000000000003" customHeight="1">
      <c r="A1108" s="33"/>
      <c r="C1108" s="2320" t="s">
        <v>91</v>
      </c>
      <c r="D1108" s="2320"/>
      <c r="E1108" s="2374" t="s">
        <v>2279</v>
      </c>
      <c r="F1108" s="2374"/>
      <c r="G1108" s="2374"/>
      <c r="H1108" s="2374"/>
      <c r="I1108" s="2374"/>
      <c r="J1108" s="2374"/>
      <c r="K1108" s="2374"/>
      <c r="L1108" s="2374"/>
      <c r="M1108" s="2374"/>
      <c r="N1108" s="2374"/>
      <c r="O1108" s="2374"/>
      <c r="P1108" s="2374"/>
      <c r="Q1108" s="2374"/>
      <c r="R1108" s="2335"/>
      <c r="S1108" s="2335"/>
      <c r="T1108" s="2335"/>
      <c r="U1108" s="2335"/>
      <c r="V1108" s="2335"/>
      <c r="W1108" s="2335"/>
      <c r="X1108" s="2320"/>
      <c r="Y1108" s="2320"/>
      <c r="Z1108" s="2320"/>
      <c r="AA1108" s="2320"/>
      <c r="AB1108" s="2320"/>
      <c r="AC1108" s="2320"/>
    </row>
    <row r="1109" spans="1:33" ht="32.450000000000003" customHeight="1">
      <c r="A1109" s="33"/>
      <c r="C1109" s="2320"/>
      <c r="D1109" s="2320"/>
      <c r="E1109" s="2374" t="s">
        <v>2280</v>
      </c>
      <c r="F1109" s="2374"/>
      <c r="G1109" s="2374"/>
      <c r="H1109" s="2374"/>
      <c r="I1109" s="2374"/>
      <c r="J1109" s="2374"/>
      <c r="K1109" s="2374"/>
      <c r="L1109" s="2374"/>
      <c r="M1109" s="2374"/>
      <c r="N1109" s="2374"/>
      <c r="O1109" s="2374"/>
      <c r="P1109" s="2374"/>
      <c r="Q1109" s="2374"/>
      <c r="R1109" s="2335" t="s">
        <v>525</v>
      </c>
      <c r="S1109" s="2335"/>
      <c r="T1109" s="2335"/>
      <c r="U1109" s="2335" t="s">
        <v>525</v>
      </c>
      <c r="V1109" s="2335"/>
      <c r="W1109" s="2335"/>
      <c r="X1109" s="2320"/>
      <c r="Y1109" s="2320"/>
      <c r="Z1109" s="2320"/>
      <c r="AA1109" s="2320"/>
      <c r="AB1109" s="2320"/>
      <c r="AC1109" s="2320"/>
    </row>
    <row r="1110" spans="1:33" ht="32.450000000000003" customHeight="1">
      <c r="A1110" s="33"/>
      <c r="C1110" s="2320"/>
      <c r="D1110" s="2320"/>
      <c r="E1110" s="2377" t="s">
        <v>2281</v>
      </c>
      <c r="F1110" s="2374"/>
      <c r="G1110" s="2374"/>
      <c r="H1110" s="2374"/>
      <c r="I1110" s="2374"/>
      <c r="J1110" s="2374"/>
      <c r="K1110" s="2374"/>
      <c r="L1110" s="2374"/>
      <c r="M1110" s="2374"/>
      <c r="N1110" s="2374"/>
      <c r="O1110" s="2374"/>
      <c r="P1110" s="2374"/>
      <c r="Q1110" s="2374"/>
      <c r="R1110" s="2335" t="s">
        <v>525</v>
      </c>
      <c r="S1110" s="2335"/>
      <c r="T1110" s="2335"/>
      <c r="U1110" s="2335" t="s">
        <v>525</v>
      </c>
      <c r="V1110" s="2335"/>
      <c r="W1110" s="2335"/>
      <c r="X1110" s="2320"/>
      <c r="Y1110" s="2320"/>
      <c r="Z1110" s="2320"/>
      <c r="AA1110" s="2320"/>
      <c r="AB1110" s="2320"/>
      <c r="AC1110" s="2320"/>
    </row>
    <row r="1111" spans="1:33" ht="32.450000000000003" customHeight="1">
      <c r="A1111" s="33"/>
      <c r="C1111" s="2320"/>
      <c r="D1111" s="2320"/>
      <c r="E1111" s="2374" t="s">
        <v>2282</v>
      </c>
      <c r="F1111" s="2374"/>
      <c r="G1111" s="2374"/>
      <c r="H1111" s="2374"/>
      <c r="I1111" s="2374"/>
      <c r="J1111" s="2374"/>
      <c r="K1111" s="2374"/>
      <c r="L1111" s="2374"/>
      <c r="M1111" s="2374"/>
      <c r="N1111" s="2374"/>
      <c r="O1111" s="2374"/>
      <c r="P1111" s="2374"/>
      <c r="Q1111" s="2374"/>
      <c r="R1111" s="2335" t="s">
        <v>525</v>
      </c>
      <c r="S1111" s="2335"/>
      <c r="T1111" s="2335"/>
      <c r="U1111" s="2335" t="s">
        <v>525</v>
      </c>
      <c r="V1111" s="2335"/>
      <c r="W1111" s="2335"/>
      <c r="X1111" s="2320"/>
      <c r="Y1111" s="2320"/>
      <c r="Z1111" s="2320"/>
      <c r="AA1111" s="2320"/>
      <c r="AB1111" s="2320"/>
      <c r="AC1111" s="2320"/>
    </row>
    <row r="1112" spans="1:33" ht="32.450000000000003" customHeight="1">
      <c r="A1112" s="33"/>
      <c r="C1112" s="2320"/>
      <c r="D1112" s="2320"/>
      <c r="E1112" s="2377" t="s">
        <v>2283</v>
      </c>
      <c r="F1112" s="2374"/>
      <c r="G1112" s="2374"/>
      <c r="H1112" s="2374"/>
      <c r="I1112" s="2374"/>
      <c r="J1112" s="2374"/>
      <c r="K1112" s="2374"/>
      <c r="L1112" s="2374"/>
      <c r="M1112" s="2374"/>
      <c r="N1112" s="2374"/>
      <c r="O1112" s="2374"/>
      <c r="P1112" s="2374"/>
      <c r="Q1112" s="2374"/>
      <c r="R1112" s="2335" t="s">
        <v>525</v>
      </c>
      <c r="S1112" s="2335"/>
      <c r="T1112" s="2335"/>
      <c r="U1112" s="2335" t="s">
        <v>525</v>
      </c>
      <c r="V1112" s="2335"/>
      <c r="W1112" s="2335"/>
      <c r="X1112" s="2320"/>
      <c r="Y1112" s="2320"/>
      <c r="Z1112" s="2320"/>
      <c r="AA1112" s="2320"/>
      <c r="AB1112" s="2320"/>
      <c r="AC1112" s="2320"/>
    </row>
    <row r="1113" spans="1:33" ht="32.450000000000003" customHeight="1">
      <c r="C1113" s="2320"/>
      <c r="D1113" s="2320"/>
      <c r="E1113" s="2374"/>
      <c r="F1113" s="2374"/>
      <c r="G1113" s="2374"/>
      <c r="H1113" s="2374"/>
      <c r="I1113" s="2374"/>
      <c r="J1113" s="2374"/>
      <c r="K1113" s="2374"/>
      <c r="L1113" s="2374"/>
      <c r="M1113" s="2374"/>
      <c r="N1113" s="2374"/>
      <c r="O1113" s="2374"/>
      <c r="P1113" s="2374"/>
      <c r="Q1113" s="2374"/>
      <c r="R1113" s="2335"/>
      <c r="S1113" s="2335"/>
      <c r="T1113" s="2335"/>
      <c r="U1113" s="2335"/>
      <c r="V1113" s="2335"/>
      <c r="W1113" s="2335"/>
      <c r="X1113" s="2320"/>
      <c r="Y1113" s="2320"/>
      <c r="Z1113" s="2320"/>
      <c r="AA1113" s="2320"/>
      <c r="AB1113" s="2320"/>
      <c r="AC1113" s="2320"/>
    </row>
    <row r="1114" spans="1:33" ht="32.450000000000003" customHeight="1">
      <c r="C1114" s="2320" t="s">
        <v>92</v>
      </c>
      <c r="D1114" s="2320"/>
      <c r="E1114" s="2374" t="s">
        <v>2284</v>
      </c>
      <c r="F1114" s="2374"/>
      <c r="G1114" s="2374"/>
      <c r="H1114" s="2374"/>
      <c r="I1114" s="2374"/>
      <c r="J1114" s="2374"/>
      <c r="K1114" s="2374"/>
      <c r="L1114" s="2374"/>
      <c r="M1114" s="2374"/>
      <c r="N1114" s="2374"/>
      <c r="O1114" s="2374"/>
      <c r="P1114" s="2374"/>
      <c r="Q1114" s="2374"/>
      <c r="R1114" s="2375"/>
      <c r="S1114" s="2375"/>
      <c r="T1114" s="2375"/>
      <c r="U1114" s="2375"/>
      <c r="V1114" s="2375"/>
      <c r="W1114" s="2375"/>
      <c r="X1114" s="2320"/>
      <c r="Y1114" s="2320"/>
      <c r="Z1114" s="2320"/>
      <c r="AA1114" s="2320"/>
      <c r="AB1114" s="2320"/>
      <c r="AC1114" s="2320"/>
    </row>
    <row r="1115" spans="1:33" ht="32.450000000000003" customHeight="1">
      <c r="C1115" s="2320"/>
      <c r="D1115" s="2320"/>
      <c r="E1115" s="2374" t="s">
        <v>2285</v>
      </c>
      <c r="F1115" s="2374"/>
      <c r="G1115" s="2374"/>
      <c r="H1115" s="2374"/>
      <c r="I1115" s="2374"/>
      <c r="J1115" s="2374"/>
      <c r="K1115" s="2374"/>
      <c r="L1115" s="2374"/>
      <c r="M1115" s="2374"/>
      <c r="N1115" s="2374"/>
      <c r="O1115" s="2374"/>
      <c r="P1115" s="2374"/>
      <c r="Q1115" s="2374"/>
      <c r="R1115" s="2335" t="s">
        <v>525</v>
      </c>
      <c r="S1115" s="2335"/>
      <c r="T1115" s="2335"/>
      <c r="U1115" s="2335" t="s">
        <v>525</v>
      </c>
      <c r="V1115" s="2335"/>
      <c r="W1115" s="2335"/>
      <c r="X1115" s="2320"/>
      <c r="Y1115" s="2320"/>
      <c r="Z1115" s="2320"/>
      <c r="AA1115" s="2320"/>
      <c r="AB1115" s="2320"/>
      <c r="AC1115" s="2320"/>
    </row>
    <row r="1116" spans="1:33" ht="32.450000000000003" customHeight="1">
      <c r="C1116" s="2320"/>
      <c r="D1116" s="2320"/>
      <c r="E1116" s="2374" t="s">
        <v>2286</v>
      </c>
      <c r="F1116" s="2374"/>
      <c r="G1116" s="2374"/>
      <c r="H1116" s="2374"/>
      <c r="I1116" s="2374"/>
      <c r="J1116" s="2374"/>
      <c r="K1116" s="2374"/>
      <c r="L1116" s="2374"/>
      <c r="M1116" s="2374"/>
      <c r="N1116" s="2374"/>
      <c r="O1116" s="2374"/>
      <c r="P1116" s="2374"/>
      <c r="Q1116" s="2374"/>
      <c r="R1116" s="2335" t="s">
        <v>525</v>
      </c>
      <c r="S1116" s="2335"/>
      <c r="T1116" s="2335"/>
      <c r="U1116" s="2335" t="s">
        <v>525</v>
      </c>
      <c r="V1116" s="2335"/>
      <c r="W1116" s="2335"/>
      <c r="X1116" s="2320"/>
      <c r="Y1116" s="2320"/>
      <c r="Z1116" s="2320"/>
      <c r="AA1116" s="2320"/>
      <c r="AB1116" s="2320"/>
      <c r="AC1116" s="2320"/>
    </row>
    <row r="1117" spans="1:33" ht="32.450000000000003" customHeight="1">
      <c r="C1117" s="2320"/>
      <c r="D1117" s="2320"/>
      <c r="E1117" s="2374" t="s">
        <v>2287</v>
      </c>
      <c r="F1117" s="2374"/>
      <c r="G1117" s="2374"/>
      <c r="H1117" s="2374"/>
      <c r="I1117" s="2374"/>
      <c r="J1117" s="2374"/>
      <c r="K1117" s="2374"/>
      <c r="L1117" s="2374"/>
      <c r="M1117" s="2374"/>
      <c r="N1117" s="2374"/>
      <c r="O1117" s="2374"/>
      <c r="P1117" s="2374"/>
      <c r="Q1117" s="2374"/>
      <c r="R1117" s="2335" t="s">
        <v>525</v>
      </c>
      <c r="S1117" s="2335"/>
      <c r="T1117" s="2335"/>
      <c r="U1117" s="2335" t="s">
        <v>525</v>
      </c>
      <c r="V1117" s="2335"/>
      <c r="W1117" s="2335"/>
      <c r="X1117" s="2320"/>
      <c r="Y1117" s="2320"/>
      <c r="Z1117" s="2320"/>
      <c r="AA1117" s="2320"/>
      <c r="AB1117" s="2320"/>
      <c r="AC1117" s="2320"/>
    </row>
    <row r="1118" spans="1:33" ht="32.450000000000003" customHeight="1">
      <c r="C1118" s="2320"/>
      <c r="D1118" s="2320"/>
      <c r="E1118" s="2374" t="s">
        <v>2288</v>
      </c>
      <c r="F1118" s="2374"/>
      <c r="G1118" s="2374"/>
      <c r="H1118" s="2374"/>
      <c r="I1118" s="2374"/>
      <c r="J1118" s="2374"/>
      <c r="K1118" s="2374"/>
      <c r="L1118" s="2374"/>
      <c r="M1118" s="2374"/>
      <c r="N1118" s="2374"/>
      <c r="O1118" s="2374"/>
      <c r="P1118" s="2374"/>
      <c r="Q1118" s="2374"/>
      <c r="R1118" s="2335" t="s">
        <v>525</v>
      </c>
      <c r="S1118" s="2335"/>
      <c r="T1118" s="2335"/>
      <c r="U1118" s="2335" t="s">
        <v>525</v>
      </c>
      <c r="V1118" s="2335"/>
      <c r="W1118" s="2335"/>
      <c r="X1118" s="2320"/>
      <c r="Y1118" s="2320"/>
      <c r="Z1118" s="2320"/>
      <c r="AA1118" s="2320"/>
      <c r="AB1118" s="2320"/>
      <c r="AC1118" s="2320"/>
    </row>
    <row r="1119" spans="1:33" ht="32.450000000000003" customHeight="1">
      <c r="A1119" s="33" t="s">
        <v>536</v>
      </c>
      <c r="C1119" s="2320"/>
      <c r="D1119" s="2320"/>
      <c r="E1119" s="2374"/>
      <c r="F1119" s="2374"/>
      <c r="G1119" s="2374"/>
      <c r="H1119" s="2374"/>
      <c r="I1119" s="2374"/>
      <c r="J1119" s="2374"/>
      <c r="K1119" s="2374"/>
      <c r="L1119" s="2374"/>
      <c r="M1119" s="2374"/>
      <c r="N1119" s="2374"/>
      <c r="O1119" s="2374"/>
      <c r="P1119" s="2374"/>
      <c r="Q1119" s="2374"/>
      <c r="R1119" s="2335"/>
      <c r="S1119" s="2335"/>
      <c r="T1119" s="2335"/>
      <c r="U1119" s="2335"/>
      <c r="V1119" s="2335"/>
      <c r="W1119" s="2335"/>
      <c r="X1119" s="2320"/>
      <c r="Y1119" s="2320"/>
      <c r="Z1119" s="2320"/>
      <c r="AA1119" s="2320"/>
      <c r="AB1119" s="2320"/>
      <c r="AC1119" s="2320"/>
    </row>
    <row r="1120" spans="1:33" ht="16.5" customHeight="1">
      <c r="C1120" s="29"/>
      <c r="D1120" s="29"/>
      <c r="E1120" s="29"/>
      <c r="F1120" s="29"/>
      <c r="G1120" s="29"/>
      <c r="H1120" s="29"/>
      <c r="I1120" s="29"/>
      <c r="J1120" s="29"/>
      <c r="K1120" s="29"/>
      <c r="L1120" s="29"/>
      <c r="M1120" s="29"/>
      <c r="N1120" s="29"/>
      <c r="O1120" s="29"/>
      <c r="P1120" s="29"/>
      <c r="Q1120" s="29"/>
      <c r="R1120" s="29"/>
      <c r="S1120" s="29"/>
      <c r="T1120" s="29"/>
      <c r="U1120" s="29"/>
      <c r="V1120" s="29"/>
      <c r="W1120" s="29"/>
      <c r="X1120" s="29"/>
      <c r="Y1120" s="29"/>
      <c r="Z1120" s="29"/>
      <c r="AA1120" s="29"/>
      <c r="AB1120" s="29"/>
      <c r="AC1120" s="29"/>
    </row>
    <row r="1121" spans="1:33" ht="34.35" customHeight="1">
      <c r="A1121" s="33" t="s">
        <v>2289</v>
      </c>
      <c r="B1121" s="8"/>
      <c r="C1121" s="2357" t="s">
        <v>2260</v>
      </c>
      <c r="D1121" s="2357"/>
      <c r="E1121" s="2371" t="s">
        <v>2290</v>
      </c>
      <c r="F1121" s="2371"/>
      <c r="G1121" s="2371"/>
      <c r="H1121" s="2371"/>
      <c r="I1121" s="2357" t="s">
        <v>2291</v>
      </c>
      <c r="J1121" s="2357"/>
      <c r="K1121" s="2357"/>
      <c r="L1121" s="2331" t="s">
        <v>2292</v>
      </c>
      <c r="M1121" s="2331"/>
      <c r="N1121" s="2331"/>
      <c r="O1121" s="2331"/>
      <c r="P1121" s="2331"/>
      <c r="Q1121" s="2331"/>
      <c r="R1121" s="2331" t="s">
        <v>2293</v>
      </c>
      <c r="S1121" s="2331"/>
      <c r="T1121" s="2331"/>
      <c r="U1121" s="2331"/>
      <c r="V1121" s="2331"/>
      <c r="W1121" s="2331"/>
      <c r="X1121" s="2357" t="s">
        <v>2294</v>
      </c>
      <c r="Y1121" s="2357"/>
      <c r="Z1121" s="2357"/>
      <c r="AA1121" s="2371" t="s">
        <v>180</v>
      </c>
      <c r="AB1121" s="2371"/>
      <c r="AC1121" s="2371"/>
      <c r="AD1121" s="8"/>
      <c r="AE1121" s="18" t="s">
        <v>2295</v>
      </c>
      <c r="AF1121" s="18" t="s">
        <v>2277</v>
      </c>
      <c r="AG1121" s="18" t="s">
        <v>2289</v>
      </c>
    </row>
    <row r="1122" spans="1:33" ht="18" customHeight="1">
      <c r="A1122" s="33"/>
      <c r="B1122" s="8"/>
      <c r="C1122" s="2358"/>
      <c r="D1122" s="2358"/>
      <c r="E1122" s="2372"/>
      <c r="F1122" s="2372"/>
      <c r="G1122" s="2372"/>
      <c r="H1122" s="2372"/>
      <c r="I1122" s="2358"/>
      <c r="J1122" s="2358"/>
      <c r="K1122" s="2358"/>
      <c r="L1122" s="2373" t="s">
        <v>1821</v>
      </c>
      <c r="M1122" s="2373"/>
      <c r="N1122" s="2373"/>
      <c r="O1122" s="2373" t="s">
        <v>1822</v>
      </c>
      <c r="P1122" s="2373"/>
      <c r="Q1122" s="2373"/>
      <c r="R1122" s="2373" t="s">
        <v>1821</v>
      </c>
      <c r="S1122" s="2373"/>
      <c r="T1122" s="2373"/>
      <c r="U1122" s="2373" t="s">
        <v>1822</v>
      </c>
      <c r="V1122" s="2373"/>
      <c r="W1122" s="2373"/>
      <c r="X1122" s="2358"/>
      <c r="Y1122" s="2358"/>
      <c r="Z1122" s="2358"/>
      <c r="AA1122" s="2372"/>
      <c r="AB1122" s="2372"/>
      <c r="AC1122" s="2372"/>
      <c r="AD1122" s="8"/>
    </row>
    <row r="1123" spans="1:33" ht="18" customHeight="1">
      <c r="A1123" s="33"/>
      <c r="B1123" s="8"/>
      <c r="C1123" s="2368"/>
      <c r="D1123" s="2368"/>
      <c r="E1123" s="2369" t="s">
        <v>2296</v>
      </c>
      <c r="F1123" s="2369"/>
      <c r="G1123" s="2369"/>
      <c r="H1123" s="2369"/>
      <c r="I1123" s="2369"/>
      <c r="J1123" s="2369"/>
      <c r="K1123" s="2369"/>
      <c r="L1123" s="2368"/>
      <c r="M1123" s="2368"/>
      <c r="N1123" s="2368"/>
      <c r="O1123" s="2368"/>
      <c r="P1123" s="2368"/>
      <c r="Q1123" s="2368"/>
      <c r="R1123" s="2368"/>
      <c r="S1123" s="2368"/>
      <c r="T1123" s="2368"/>
      <c r="U1123" s="2368"/>
      <c r="V1123" s="2368"/>
      <c r="W1123" s="2368"/>
      <c r="X1123" s="2368"/>
      <c r="Y1123" s="2368"/>
      <c r="Z1123" s="2368"/>
      <c r="AA1123" s="2368"/>
      <c r="AB1123" s="2368"/>
      <c r="AC1123" s="2368"/>
      <c r="AD1123" s="8"/>
    </row>
    <row r="1124" spans="1:33" ht="18" customHeight="1">
      <c r="A1124" s="33"/>
      <c r="B1124" s="8"/>
      <c r="C1124" s="2349" t="s">
        <v>2297</v>
      </c>
      <c r="D1124" s="2349"/>
      <c r="E1124" s="2349"/>
      <c r="F1124" s="2349"/>
      <c r="G1124" s="2349"/>
      <c r="H1124" s="2349"/>
      <c r="I1124" s="2365"/>
      <c r="J1124" s="2365"/>
      <c r="K1124" s="2365"/>
      <c r="L1124" s="2349"/>
      <c r="M1124" s="2349"/>
      <c r="N1124" s="2349"/>
      <c r="O1124" s="2349"/>
      <c r="P1124" s="2349"/>
      <c r="Q1124" s="2349"/>
      <c r="R1124" s="2349"/>
      <c r="S1124" s="2349"/>
      <c r="T1124" s="2349"/>
      <c r="U1124" s="2349"/>
      <c r="V1124" s="2349"/>
      <c r="W1124" s="2349"/>
      <c r="X1124" s="2349"/>
      <c r="Y1124" s="2349"/>
      <c r="Z1124" s="2349"/>
      <c r="AA1124" s="2349"/>
      <c r="AB1124" s="2349"/>
      <c r="AC1124" s="2349"/>
      <c r="AD1124" s="8"/>
      <c r="AE1124" s="8"/>
    </row>
    <row r="1125" spans="1:33" ht="18" customHeight="1">
      <c r="A1125" s="33"/>
      <c r="B1125" s="8"/>
      <c r="C1125" s="2349"/>
      <c r="D1125" s="2349"/>
      <c r="E1125" s="2349"/>
      <c r="F1125" s="2349"/>
      <c r="G1125" s="2349"/>
      <c r="H1125" s="2349"/>
      <c r="I1125" s="2365"/>
      <c r="J1125" s="2365"/>
      <c r="K1125" s="2365"/>
      <c r="L1125" s="2368"/>
      <c r="M1125" s="2368"/>
      <c r="N1125" s="2368"/>
      <c r="O1125" s="2368"/>
      <c r="P1125" s="2368"/>
      <c r="Q1125" s="2368"/>
      <c r="R1125" s="2368"/>
      <c r="S1125" s="2368"/>
      <c r="T1125" s="2368"/>
      <c r="U1125" s="2368"/>
      <c r="V1125" s="2368"/>
      <c r="W1125" s="2368"/>
      <c r="X1125" s="2368"/>
      <c r="Y1125" s="2368"/>
      <c r="Z1125" s="2368"/>
      <c r="AA1125" s="2349"/>
      <c r="AB1125" s="2349"/>
      <c r="AC1125" s="2349"/>
      <c r="AD1125" s="8"/>
      <c r="AE1125" s="8"/>
    </row>
    <row r="1126" spans="1:33" ht="18" customHeight="1">
      <c r="A1126" s="33"/>
      <c r="B1126" s="8"/>
      <c r="C1126" s="2349"/>
      <c r="D1126" s="2349"/>
      <c r="E1126" s="2349"/>
      <c r="F1126" s="2349"/>
      <c r="G1126" s="2349"/>
      <c r="H1126" s="2349"/>
      <c r="I1126" s="2365"/>
      <c r="J1126" s="2365"/>
      <c r="K1126" s="2365"/>
      <c r="L1126" s="2368"/>
      <c r="M1126" s="2368"/>
      <c r="N1126" s="2368"/>
      <c r="O1126" s="2368"/>
      <c r="P1126" s="2368"/>
      <c r="Q1126" s="2368"/>
      <c r="R1126" s="2368"/>
      <c r="S1126" s="2368"/>
      <c r="T1126" s="2368"/>
      <c r="U1126" s="2368"/>
      <c r="V1126" s="2368"/>
      <c r="W1126" s="2368"/>
      <c r="X1126" s="2368"/>
      <c r="Y1126" s="2368"/>
      <c r="Z1126" s="2368"/>
      <c r="AA1126" s="2349"/>
      <c r="AB1126" s="2349"/>
      <c r="AC1126" s="2349"/>
      <c r="AD1126" s="8"/>
      <c r="AE1126" s="8"/>
    </row>
    <row r="1127" spans="1:33" ht="18" customHeight="1">
      <c r="A1127" s="33"/>
      <c r="B1127" s="8"/>
      <c r="C1127" s="2349"/>
      <c r="D1127" s="2349"/>
      <c r="E1127" s="2349"/>
      <c r="F1127" s="2349"/>
      <c r="G1127" s="2349"/>
      <c r="H1127" s="2349"/>
      <c r="I1127" s="2365"/>
      <c r="J1127" s="2365"/>
      <c r="K1127" s="2365"/>
      <c r="L1127" s="2368"/>
      <c r="M1127" s="2368"/>
      <c r="N1127" s="2368"/>
      <c r="O1127" s="2368"/>
      <c r="P1127" s="2368"/>
      <c r="Q1127" s="2368"/>
      <c r="R1127" s="2368"/>
      <c r="S1127" s="2368"/>
      <c r="T1127" s="2368"/>
      <c r="U1127" s="2368"/>
      <c r="V1127" s="2368"/>
      <c r="W1127" s="2368"/>
      <c r="X1127" s="2368"/>
      <c r="Y1127" s="2368"/>
      <c r="Z1127" s="2368"/>
      <c r="AA1127" s="2349"/>
      <c r="AB1127" s="2349"/>
      <c r="AC1127" s="2349"/>
      <c r="AD1127" s="8"/>
      <c r="AE1127" s="8"/>
    </row>
    <row r="1128" spans="1:33" ht="18" customHeight="1">
      <c r="B1128" s="8"/>
      <c r="C1128" s="2349"/>
      <c r="D1128" s="2349"/>
      <c r="E1128" s="2349"/>
      <c r="F1128" s="2349"/>
      <c r="G1128" s="2349"/>
      <c r="H1128" s="2349"/>
      <c r="I1128" s="2365"/>
      <c r="J1128" s="2365"/>
      <c r="K1128" s="2365"/>
      <c r="L1128" s="2368"/>
      <c r="M1128" s="2368"/>
      <c r="N1128" s="2368"/>
      <c r="O1128" s="2368"/>
      <c r="P1128" s="2368"/>
      <c r="Q1128" s="2368"/>
      <c r="R1128" s="2368"/>
      <c r="S1128" s="2368"/>
      <c r="T1128" s="2368"/>
      <c r="U1128" s="2368"/>
      <c r="V1128" s="2368"/>
      <c r="W1128" s="2368"/>
      <c r="X1128" s="2368"/>
      <c r="Y1128" s="2368"/>
      <c r="Z1128" s="2368"/>
      <c r="AA1128" s="2349"/>
      <c r="AB1128" s="2349"/>
      <c r="AC1128" s="2349"/>
      <c r="AD1128" s="8"/>
      <c r="AE1128" s="8"/>
    </row>
    <row r="1129" spans="1:33" ht="18" customHeight="1">
      <c r="B1129" s="8"/>
      <c r="C1129" s="2349"/>
      <c r="D1129" s="2349"/>
      <c r="E1129" s="2349"/>
      <c r="F1129" s="2349"/>
      <c r="G1129" s="2349"/>
      <c r="H1129" s="2349"/>
      <c r="I1129" s="2365"/>
      <c r="J1129" s="2365"/>
      <c r="K1129" s="2365"/>
      <c r="L1129" s="2368"/>
      <c r="M1129" s="2368"/>
      <c r="N1129" s="2368"/>
      <c r="O1129" s="2368"/>
      <c r="P1129" s="2368"/>
      <c r="Q1129" s="2368"/>
      <c r="R1129" s="2368"/>
      <c r="S1129" s="2368"/>
      <c r="T1129" s="2368"/>
      <c r="U1129" s="2368"/>
      <c r="V1129" s="2368"/>
      <c r="W1129" s="2368"/>
      <c r="X1129" s="2368"/>
      <c r="Y1129" s="2368"/>
      <c r="Z1129" s="2368"/>
      <c r="AA1129" s="2349"/>
      <c r="AB1129" s="2349"/>
      <c r="AC1129" s="2349"/>
      <c r="AD1129" s="8"/>
      <c r="AE1129" s="8"/>
    </row>
    <row r="1130" spans="1:33" ht="18" customHeight="1">
      <c r="B1130" s="8"/>
      <c r="C1130" s="2349"/>
      <c r="D1130" s="2349"/>
      <c r="E1130" s="2349"/>
      <c r="F1130" s="2349"/>
      <c r="G1130" s="2349"/>
      <c r="H1130" s="2349"/>
      <c r="I1130" s="2365"/>
      <c r="J1130" s="2365"/>
      <c r="K1130" s="2365"/>
      <c r="L1130" s="2368"/>
      <c r="M1130" s="2368"/>
      <c r="N1130" s="2368"/>
      <c r="O1130" s="2368"/>
      <c r="P1130" s="2368"/>
      <c r="Q1130" s="2368"/>
      <c r="R1130" s="2368"/>
      <c r="S1130" s="2368"/>
      <c r="T1130" s="2368"/>
      <c r="U1130" s="2368"/>
      <c r="V1130" s="2368"/>
      <c r="W1130" s="2368"/>
      <c r="X1130" s="2368"/>
      <c r="Y1130" s="2368"/>
      <c r="Z1130" s="2368"/>
      <c r="AA1130" s="2349"/>
      <c r="AB1130" s="2349"/>
      <c r="AC1130" s="2349"/>
      <c r="AD1130" s="8"/>
      <c r="AE1130" s="8"/>
    </row>
    <row r="1131" spans="1:33" ht="18" customHeight="1">
      <c r="B1131" s="8"/>
      <c r="C1131" s="2349"/>
      <c r="D1131" s="2349"/>
      <c r="E1131" s="2349"/>
      <c r="F1131" s="2349"/>
      <c r="G1131" s="2349"/>
      <c r="H1131" s="2349"/>
      <c r="I1131" s="2365"/>
      <c r="J1131" s="2365"/>
      <c r="K1131" s="2365"/>
      <c r="L1131" s="2349"/>
      <c r="M1131" s="2349"/>
      <c r="N1131" s="2349"/>
      <c r="O1131" s="2349"/>
      <c r="P1131" s="2349"/>
      <c r="Q1131" s="2349"/>
      <c r="R1131" s="2349"/>
      <c r="S1131" s="2349"/>
      <c r="T1131" s="2349"/>
      <c r="U1131" s="2349"/>
      <c r="V1131" s="2349"/>
      <c r="W1131" s="2349"/>
      <c r="X1131" s="2349"/>
      <c r="Y1131" s="2349"/>
      <c r="Z1131" s="2349"/>
      <c r="AA1131" s="2349"/>
      <c r="AB1131" s="2349"/>
      <c r="AC1131" s="2349"/>
      <c r="AD1131" s="8"/>
      <c r="AE1131" s="8"/>
    </row>
    <row r="1132" spans="1:33" ht="18" customHeight="1">
      <c r="A1132" s="33" t="s">
        <v>536</v>
      </c>
      <c r="B1132" s="8"/>
      <c r="C1132" s="2344" t="s">
        <v>586</v>
      </c>
      <c r="D1132" s="2344"/>
      <c r="E1132" s="2344"/>
      <c r="F1132" s="2344"/>
      <c r="G1132" s="2344"/>
      <c r="H1132" s="2344"/>
      <c r="I1132" s="2344"/>
      <c r="J1132" s="2344"/>
      <c r="K1132" s="2344"/>
      <c r="L1132" s="2344"/>
      <c r="M1132" s="2344"/>
      <c r="N1132" s="2344"/>
      <c r="O1132" s="2344"/>
      <c r="P1132" s="2344"/>
      <c r="Q1132" s="2344"/>
      <c r="R1132" s="2344"/>
      <c r="S1132" s="2344"/>
      <c r="T1132" s="2344"/>
      <c r="U1132" s="2344"/>
      <c r="V1132" s="2344"/>
      <c r="W1132" s="2344"/>
      <c r="X1132" s="2344"/>
      <c r="Y1132" s="2344"/>
      <c r="Z1132" s="2344"/>
      <c r="AA1132" s="2344"/>
      <c r="AB1132" s="2344"/>
      <c r="AC1132" s="2344"/>
      <c r="AD1132" s="8"/>
      <c r="AE1132" s="8"/>
      <c r="AF1132" s="8"/>
    </row>
    <row r="1133" spans="1:33" ht="18" customHeight="1">
      <c r="B1133" s="8"/>
      <c r="C1133" s="15"/>
      <c r="D1133" s="15"/>
      <c r="E1133" s="15"/>
      <c r="F1133" s="15"/>
      <c r="G1133" s="15"/>
      <c r="H1133" s="15"/>
      <c r="I1133" s="15"/>
      <c r="J1133" s="15"/>
      <c r="K1133" s="15"/>
      <c r="L1133" s="15"/>
      <c r="M1133" s="15"/>
      <c r="N1133" s="15"/>
      <c r="O1133" s="15"/>
      <c r="P1133" s="15"/>
      <c r="Q1133" s="15"/>
      <c r="R1133" s="15"/>
      <c r="S1133" s="15"/>
      <c r="T1133" s="15"/>
      <c r="U1133" s="15"/>
      <c r="V1133" s="15"/>
      <c r="W1133" s="15"/>
      <c r="X1133" s="15"/>
      <c r="Y1133" s="15"/>
      <c r="Z1133" s="15"/>
      <c r="AA1133" s="15"/>
      <c r="AB1133" s="15"/>
      <c r="AC1133" s="15"/>
      <c r="AD1133" s="8"/>
      <c r="AE1133" s="8"/>
    </row>
    <row r="1134" spans="1:33" ht="34.35" customHeight="1">
      <c r="A1134" s="33" t="s">
        <v>2298</v>
      </c>
      <c r="B1134" s="8"/>
      <c r="C1134" s="2357" t="s">
        <v>2260</v>
      </c>
      <c r="D1134" s="2357"/>
      <c r="E1134" s="2357" t="s">
        <v>2290</v>
      </c>
      <c r="F1134" s="2357"/>
      <c r="G1134" s="2357"/>
      <c r="H1134" s="2357"/>
      <c r="I1134" s="2357" t="s">
        <v>2299</v>
      </c>
      <c r="J1134" s="2357"/>
      <c r="K1134" s="2357"/>
      <c r="L1134" s="2311" t="s">
        <v>2300</v>
      </c>
      <c r="M1134" s="2312"/>
      <c r="N1134" s="2313"/>
      <c r="O1134" s="2322" t="s">
        <v>2301</v>
      </c>
      <c r="P1134" s="2323"/>
      <c r="Q1134" s="2323"/>
      <c r="R1134" s="2323"/>
      <c r="S1134" s="2323"/>
      <c r="T1134" s="2323"/>
      <c r="U1134" s="2323"/>
      <c r="V1134" s="2323"/>
      <c r="W1134" s="2323"/>
      <c r="X1134" s="2323"/>
      <c r="Y1134" s="2323"/>
      <c r="Z1134" s="2324"/>
      <c r="AA1134" s="2357" t="s">
        <v>180</v>
      </c>
      <c r="AB1134" s="2357"/>
      <c r="AC1134" s="2357"/>
      <c r="AD1134" s="8"/>
      <c r="AE1134" s="18" t="s">
        <v>2302</v>
      </c>
      <c r="AF1134" s="18" t="s">
        <v>2277</v>
      </c>
      <c r="AG1134" s="18" t="s">
        <v>2298</v>
      </c>
    </row>
    <row r="1135" spans="1:33" ht="28.5" customHeight="1">
      <c r="A1135" s="33"/>
      <c r="B1135" s="8"/>
      <c r="C1135" s="2358"/>
      <c r="D1135" s="2358"/>
      <c r="E1135" s="2358"/>
      <c r="F1135" s="2358"/>
      <c r="G1135" s="2358"/>
      <c r="H1135" s="2358"/>
      <c r="I1135" s="2358"/>
      <c r="J1135" s="2358"/>
      <c r="K1135" s="2358"/>
      <c r="L1135" s="2370" t="s">
        <v>1821</v>
      </c>
      <c r="M1135" s="2370"/>
      <c r="N1135" s="2370"/>
      <c r="O1135" s="2305" t="s">
        <v>2303</v>
      </c>
      <c r="P1135" s="2305"/>
      <c r="Q1135" s="2305"/>
      <c r="R1135" s="2305" t="s">
        <v>2304</v>
      </c>
      <c r="S1135" s="2305"/>
      <c r="T1135" s="2305"/>
      <c r="U1135" s="2305" t="s">
        <v>2305</v>
      </c>
      <c r="V1135" s="2305"/>
      <c r="W1135" s="2305"/>
      <c r="X1135" s="2311" t="s">
        <v>2306</v>
      </c>
      <c r="Y1135" s="2312"/>
      <c r="Z1135" s="2313"/>
      <c r="AA1135" s="2358"/>
      <c r="AB1135" s="2358"/>
      <c r="AC1135" s="2358"/>
      <c r="AD1135" s="8"/>
    </row>
    <row r="1136" spans="1:33" ht="18" customHeight="1">
      <c r="A1136" s="33"/>
      <c r="B1136" s="8"/>
      <c r="C1136" s="2368"/>
      <c r="D1136" s="2368"/>
      <c r="E1136" s="2368"/>
      <c r="F1136" s="2368"/>
      <c r="G1136" s="2368"/>
      <c r="H1136" s="2368"/>
      <c r="I1136" s="2369"/>
      <c r="J1136" s="2369"/>
      <c r="K1136" s="2369"/>
      <c r="L1136" s="2368"/>
      <c r="M1136" s="2368"/>
      <c r="N1136" s="2368"/>
      <c r="O1136" s="2368"/>
      <c r="P1136" s="2368"/>
      <c r="Q1136" s="2368"/>
      <c r="R1136" s="2368"/>
      <c r="S1136" s="2368"/>
      <c r="T1136" s="2368"/>
      <c r="U1136" s="2368"/>
      <c r="V1136" s="2368"/>
      <c r="W1136" s="2368"/>
      <c r="X1136" s="2368"/>
      <c r="Y1136" s="2368"/>
      <c r="Z1136" s="2368"/>
      <c r="AA1136" s="2368"/>
      <c r="AB1136" s="2368"/>
      <c r="AC1136" s="2368"/>
      <c r="AD1136" s="8"/>
    </row>
    <row r="1137" spans="1:33" ht="18" customHeight="1">
      <c r="A1137" s="33"/>
      <c r="B1137" s="8"/>
      <c r="C1137" s="2349"/>
      <c r="D1137" s="2349"/>
      <c r="E1137" s="2349"/>
      <c r="F1137" s="2349"/>
      <c r="G1137" s="2349"/>
      <c r="H1137" s="2349"/>
      <c r="I1137" s="2365"/>
      <c r="J1137" s="2365"/>
      <c r="K1137" s="2365"/>
      <c r="L1137" s="2349"/>
      <c r="M1137" s="2349"/>
      <c r="N1137" s="2349"/>
      <c r="O1137" s="2349"/>
      <c r="P1137" s="2349"/>
      <c r="Q1137" s="2349"/>
      <c r="R1137" s="2349"/>
      <c r="S1137" s="2349"/>
      <c r="T1137" s="2349"/>
      <c r="U1137" s="2349"/>
      <c r="V1137" s="2349"/>
      <c r="W1137" s="2349"/>
      <c r="X1137" s="2349"/>
      <c r="Y1137" s="2349"/>
      <c r="Z1137" s="2349"/>
      <c r="AA1137" s="2349"/>
      <c r="AB1137" s="2349"/>
      <c r="AC1137" s="2349"/>
      <c r="AD1137" s="8"/>
      <c r="AE1137" s="8"/>
    </row>
    <row r="1138" spans="1:33" ht="18" customHeight="1">
      <c r="A1138" s="33"/>
      <c r="B1138" s="8"/>
      <c r="C1138" s="2349"/>
      <c r="D1138" s="2349"/>
      <c r="E1138" s="2349"/>
      <c r="F1138" s="2349"/>
      <c r="G1138" s="2349"/>
      <c r="H1138" s="2349"/>
      <c r="I1138" s="2365"/>
      <c r="J1138" s="2365"/>
      <c r="K1138" s="2365"/>
      <c r="L1138" s="2349"/>
      <c r="M1138" s="2349"/>
      <c r="N1138" s="2349"/>
      <c r="O1138" s="2349"/>
      <c r="P1138" s="2349"/>
      <c r="Q1138" s="2349"/>
      <c r="R1138" s="2349"/>
      <c r="S1138" s="2349"/>
      <c r="T1138" s="2349"/>
      <c r="U1138" s="2349"/>
      <c r="V1138" s="2349"/>
      <c r="W1138" s="2349"/>
      <c r="X1138" s="2349"/>
      <c r="Y1138" s="2349"/>
      <c r="Z1138" s="2349"/>
      <c r="AA1138" s="2349"/>
      <c r="AB1138" s="2349"/>
      <c r="AC1138" s="2349"/>
      <c r="AD1138" s="8"/>
      <c r="AE1138" s="8"/>
    </row>
    <row r="1139" spans="1:33" ht="18" customHeight="1">
      <c r="A1139" s="33"/>
      <c r="B1139" s="8"/>
      <c r="C1139" s="2349"/>
      <c r="D1139" s="2349"/>
      <c r="E1139" s="2349"/>
      <c r="F1139" s="2349"/>
      <c r="G1139" s="2349"/>
      <c r="H1139" s="2349"/>
      <c r="I1139" s="2365"/>
      <c r="J1139" s="2365"/>
      <c r="K1139" s="2365"/>
      <c r="L1139" s="2349"/>
      <c r="M1139" s="2349"/>
      <c r="N1139" s="2349"/>
      <c r="O1139" s="2349"/>
      <c r="P1139" s="2349"/>
      <c r="Q1139" s="2349"/>
      <c r="R1139" s="2349"/>
      <c r="S1139" s="2349"/>
      <c r="T1139" s="2349"/>
      <c r="U1139" s="2349"/>
      <c r="V1139" s="2349"/>
      <c r="W1139" s="2349"/>
      <c r="X1139" s="2349"/>
      <c r="Y1139" s="2349"/>
      <c r="Z1139" s="2349"/>
      <c r="AA1139" s="2349"/>
      <c r="AB1139" s="2349"/>
      <c r="AC1139" s="2349"/>
      <c r="AD1139" s="8"/>
      <c r="AE1139" s="8"/>
    </row>
    <row r="1140" spans="1:33" ht="18" customHeight="1">
      <c r="A1140" s="33"/>
      <c r="B1140" s="8"/>
      <c r="C1140" s="2349"/>
      <c r="D1140" s="2349"/>
      <c r="E1140" s="2349"/>
      <c r="F1140" s="2349"/>
      <c r="G1140" s="2349"/>
      <c r="H1140" s="2349"/>
      <c r="I1140" s="2365"/>
      <c r="J1140" s="2365"/>
      <c r="K1140" s="2365"/>
      <c r="L1140" s="2349"/>
      <c r="M1140" s="2349"/>
      <c r="N1140" s="2349"/>
      <c r="O1140" s="2349"/>
      <c r="P1140" s="2349"/>
      <c r="Q1140" s="2349"/>
      <c r="R1140" s="2349"/>
      <c r="S1140" s="2349"/>
      <c r="T1140" s="2349"/>
      <c r="U1140" s="2349"/>
      <c r="V1140" s="2349"/>
      <c r="W1140" s="2349"/>
      <c r="X1140" s="2349"/>
      <c r="Y1140" s="2349"/>
      <c r="Z1140" s="2349"/>
      <c r="AA1140" s="2349"/>
      <c r="AB1140" s="2349"/>
      <c r="AC1140" s="2349"/>
      <c r="AD1140" s="8"/>
      <c r="AE1140" s="8"/>
    </row>
    <row r="1141" spans="1:33" ht="18" customHeight="1">
      <c r="B1141" s="8"/>
      <c r="C1141" s="2349"/>
      <c r="D1141" s="2349"/>
      <c r="E1141" s="2349"/>
      <c r="F1141" s="2349"/>
      <c r="G1141" s="2349"/>
      <c r="H1141" s="2349"/>
      <c r="I1141" s="2365"/>
      <c r="J1141" s="2365"/>
      <c r="K1141" s="2365"/>
      <c r="L1141" s="2349"/>
      <c r="M1141" s="2349"/>
      <c r="N1141" s="2349"/>
      <c r="O1141" s="2349"/>
      <c r="P1141" s="2349"/>
      <c r="Q1141" s="2349"/>
      <c r="R1141" s="2349"/>
      <c r="S1141" s="2349"/>
      <c r="T1141" s="2349"/>
      <c r="U1141" s="2349"/>
      <c r="V1141" s="2349"/>
      <c r="W1141" s="2349"/>
      <c r="X1141" s="2349"/>
      <c r="Y1141" s="2349"/>
      <c r="Z1141" s="2349"/>
      <c r="AA1141" s="2349"/>
      <c r="AB1141" s="2349"/>
      <c r="AC1141" s="2349"/>
      <c r="AD1141" s="8"/>
      <c r="AE1141" s="8"/>
    </row>
    <row r="1142" spans="1:33" ht="18" customHeight="1">
      <c r="B1142" s="8"/>
      <c r="C1142" s="2349"/>
      <c r="D1142" s="2349"/>
      <c r="E1142" s="2349"/>
      <c r="F1142" s="2349"/>
      <c r="G1142" s="2349"/>
      <c r="H1142" s="2349"/>
      <c r="I1142" s="2365"/>
      <c r="J1142" s="2365"/>
      <c r="K1142" s="2365"/>
      <c r="L1142" s="2349"/>
      <c r="M1142" s="2349"/>
      <c r="N1142" s="2349"/>
      <c r="O1142" s="2349"/>
      <c r="P1142" s="2349"/>
      <c r="Q1142" s="2349"/>
      <c r="R1142" s="2349"/>
      <c r="S1142" s="2349"/>
      <c r="T1142" s="2349"/>
      <c r="U1142" s="2349"/>
      <c r="V1142" s="2349"/>
      <c r="W1142" s="2349"/>
      <c r="X1142" s="2349"/>
      <c r="Y1142" s="2349"/>
      <c r="Z1142" s="2349"/>
      <c r="AA1142" s="2349"/>
      <c r="AB1142" s="2349"/>
      <c r="AC1142" s="2349"/>
      <c r="AD1142" s="8"/>
      <c r="AE1142" s="8"/>
    </row>
    <row r="1143" spans="1:33" ht="18" customHeight="1">
      <c r="B1143" s="8"/>
      <c r="C1143" s="2349"/>
      <c r="D1143" s="2349"/>
      <c r="E1143" s="2349"/>
      <c r="F1143" s="2349"/>
      <c r="G1143" s="2349"/>
      <c r="H1143" s="2349"/>
      <c r="I1143" s="2365"/>
      <c r="J1143" s="2365"/>
      <c r="K1143" s="2365"/>
      <c r="L1143" s="2349"/>
      <c r="M1143" s="2349"/>
      <c r="N1143" s="2349"/>
      <c r="O1143" s="2349"/>
      <c r="P1143" s="2349"/>
      <c r="Q1143" s="2349"/>
      <c r="R1143" s="2349"/>
      <c r="S1143" s="2349"/>
      <c r="T1143" s="2349"/>
      <c r="U1143" s="2349"/>
      <c r="V1143" s="2349"/>
      <c r="W1143" s="2349"/>
      <c r="X1143" s="2349"/>
      <c r="Y1143" s="2349"/>
      <c r="Z1143" s="2349"/>
      <c r="AA1143" s="2349"/>
      <c r="AB1143" s="2349"/>
      <c r="AC1143" s="2349"/>
      <c r="AD1143" s="8"/>
      <c r="AE1143" s="8"/>
    </row>
    <row r="1144" spans="1:33" ht="18" customHeight="1">
      <c r="B1144" s="8"/>
      <c r="C1144" s="2349"/>
      <c r="D1144" s="2349"/>
      <c r="E1144" s="2349"/>
      <c r="F1144" s="2349"/>
      <c r="G1144" s="2349"/>
      <c r="H1144" s="2349"/>
      <c r="I1144" s="2365"/>
      <c r="J1144" s="2365"/>
      <c r="K1144" s="2365"/>
      <c r="L1144" s="2349"/>
      <c r="M1144" s="2349"/>
      <c r="N1144" s="2349"/>
      <c r="O1144" s="2349"/>
      <c r="P1144" s="2349"/>
      <c r="Q1144" s="2349"/>
      <c r="R1144" s="2349"/>
      <c r="S1144" s="2349"/>
      <c r="T1144" s="2349"/>
      <c r="U1144" s="2349"/>
      <c r="V1144" s="2349"/>
      <c r="W1144" s="2349"/>
      <c r="X1144" s="2349"/>
      <c r="Y1144" s="2349"/>
      <c r="Z1144" s="2349"/>
      <c r="AA1144" s="2349"/>
      <c r="AB1144" s="2349"/>
      <c r="AC1144" s="2349"/>
      <c r="AD1144" s="8"/>
      <c r="AE1144" s="8"/>
    </row>
    <row r="1145" spans="1:33" ht="18" customHeight="1">
      <c r="A1145" s="33" t="s">
        <v>536</v>
      </c>
      <c r="B1145" s="8"/>
      <c r="C1145" s="2366"/>
      <c r="D1145" s="2366"/>
      <c r="E1145" s="2366"/>
      <c r="F1145" s="2366"/>
      <c r="G1145" s="2366"/>
      <c r="H1145" s="2366"/>
      <c r="I1145" s="2367"/>
      <c r="J1145" s="2367"/>
      <c r="K1145" s="2367"/>
      <c r="L1145" s="2366"/>
      <c r="M1145" s="2366"/>
      <c r="N1145" s="2366"/>
      <c r="O1145" s="2366"/>
      <c r="P1145" s="2366"/>
      <c r="Q1145" s="2366"/>
      <c r="R1145" s="2366"/>
      <c r="S1145" s="2366"/>
      <c r="T1145" s="2366"/>
      <c r="U1145" s="2366"/>
      <c r="V1145" s="2366"/>
      <c r="W1145" s="2366"/>
      <c r="X1145" s="2366"/>
      <c r="Y1145" s="2366"/>
      <c r="Z1145" s="2366"/>
      <c r="AA1145" s="2366"/>
      <c r="AB1145" s="2366"/>
      <c r="AC1145" s="2366"/>
      <c r="AD1145" s="8"/>
      <c r="AE1145" s="8"/>
      <c r="AF1145" s="8"/>
    </row>
    <row r="1146" spans="1:33" ht="16.5" customHeight="1">
      <c r="C1146" s="29"/>
      <c r="D1146" s="29"/>
      <c r="E1146" s="29"/>
      <c r="F1146" s="29"/>
      <c r="G1146" s="29"/>
      <c r="H1146" s="29"/>
      <c r="I1146" s="29"/>
      <c r="J1146" s="29"/>
      <c r="K1146" s="29"/>
      <c r="L1146" s="29"/>
      <c r="M1146" s="29"/>
      <c r="N1146" s="29"/>
      <c r="O1146" s="29"/>
      <c r="P1146" s="29"/>
      <c r="Q1146" s="29"/>
      <c r="R1146" s="29"/>
      <c r="S1146" s="29"/>
      <c r="T1146" s="29"/>
      <c r="U1146" s="29"/>
      <c r="V1146" s="29"/>
      <c r="W1146" s="29"/>
      <c r="X1146" s="29"/>
      <c r="Y1146" s="29"/>
      <c r="Z1146" s="29"/>
      <c r="AA1146" s="29"/>
      <c r="AB1146" s="29"/>
      <c r="AC1146" s="29"/>
    </row>
    <row r="1147" spans="1:33" ht="21" customHeight="1">
      <c r="A1147" s="33" t="s">
        <v>2307</v>
      </c>
      <c r="B1147" s="8"/>
      <c r="C1147" s="2305" t="s">
        <v>88</v>
      </c>
      <c r="D1147" s="2305"/>
      <c r="E1147" s="2305" t="s">
        <v>2260</v>
      </c>
      <c r="F1147" s="2305"/>
      <c r="G1147" s="2305"/>
      <c r="H1147" s="2305"/>
      <c r="I1147" s="2305" t="s">
        <v>2290</v>
      </c>
      <c r="J1147" s="2305"/>
      <c r="K1147" s="2305"/>
      <c r="L1147" s="2305"/>
      <c r="M1147" s="2305"/>
      <c r="N1147" s="2305"/>
      <c r="O1147" s="2305" t="s">
        <v>2299</v>
      </c>
      <c r="P1147" s="2305"/>
      <c r="Q1147" s="2305"/>
      <c r="R1147" s="2305" t="s">
        <v>2308</v>
      </c>
      <c r="S1147" s="2305"/>
      <c r="T1147" s="2305"/>
      <c r="U1147" s="2305"/>
      <c r="V1147" s="2305"/>
      <c r="W1147" s="2305"/>
      <c r="X1147" s="2305" t="s">
        <v>2265</v>
      </c>
      <c r="Y1147" s="2305"/>
      <c r="Z1147" s="2305"/>
      <c r="AA1147" s="2305" t="s">
        <v>180</v>
      </c>
      <c r="AB1147" s="2305"/>
      <c r="AC1147" s="2305"/>
      <c r="AD1147" s="8"/>
      <c r="AE1147" s="18" t="s">
        <v>2309</v>
      </c>
      <c r="AF1147" s="18" t="s">
        <v>2277</v>
      </c>
      <c r="AG1147" s="18" t="s">
        <v>2310</v>
      </c>
    </row>
    <row r="1148" spans="1:33" ht="21" customHeight="1">
      <c r="A1148" s="33"/>
      <c r="B1148" s="8"/>
      <c r="C1148" s="2305"/>
      <c r="D1148" s="2305"/>
      <c r="E1148" s="2305"/>
      <c r="F1148" s="2305"/>
      <c r="G1148" s="2305"/>
      <c r="H1148" s="2305"/>
      <c r="I1148" s="2305"/>
      <c r="J1148" s="2305"/>
      <c r="K1148" s="2305"/>
      <c r="L1148" s="2305"/>
      <c r="M1148" s="2305"/>
      <c r="N1148" s="2305"/>
      <c r="O1148" s="2305"/>
      <c r="P1148" s="2305"/>
      <c r="Q1148" s="2305"/>
      <c r="R1148" s="2305" t="s">
        <v>1821</v>
      </c>
      <c r="S1148" s="2305"/>
      <c r="T1148" s="2305"/>
      <c r="U1148" s="2305" t="s">
        <v>1822</v>
      </c>
      <c r="V1148" s="2305"/>
      <c r="W1148" s="2305"/>
      <c r="X1148" s="2305"/>
      <c r="Y1148" s="2305"/>
      <c r="Z1148" s="2305"/>
      <c r="AA1148" s="2305"/>
      <c r="AB1148" s="2305"/>
      <c r="AC1148" s="2305"/>
      <c r="AD1148" s="8"/>
    </row>
    <row r="1149" spans="1:33" ht="18" customHeight="1">
      <c r="A1149" s="33"/>
      <c r="B1149" s="8"/>
      <c r="C1149" s="2364"/>
      <c r="D1149" s="2364"/>
      <c r="E1149" s="2364"/>
      <c r="F1149" s="2364"/>
      <c r="G1149" s="2364"/>
      <c r="H1149" s="2364"/>
      <c r="I1149" s="2344"/>
      <c r="J1149" s="2344"/>
      <c r="K1149" s="2344"/>
      <c r="L1149" s="2344"/>
      <c r="M1149" s="2344"/>
      <c r="N1149" s="2344"/>
      <c r="O1149" s="2364"/>
      <c r="P1149" s="2364"/>
      <c r="Q1149" s="2364"/>
      <c r="R1149" s="2364"/>
      <c r="S1149" s="2364"/>
      <c r="T1149" s="2364"/>
      <c r="U1149" s="2364"/>
      <c r="V1149" s="2364"/>
      <c r="W1149" s="2364"/>
      <c r="X1149" s="2364"/>
      <c r="Y1149" s="2364"/>
      <c r="Z1149" s="2364"/>
      <c r="AA1149" s="2364"/>
      <c r="AB1149" s="2364"/>
      <c r="AC1149" s="2364"/>
      <c r="AD1149" s="8"/>
    </row>
    <row r="1150" spans="1:33" ht="18" customHeight="1">
      <c r="A1150" s="33"/>
      <c r="B1150" s="8"/>
      <c r="C1150" s="2364"/>
      <c r="D1150" s="2364"/>
      <c r="E1150" s="2364"/>
      <c r="F1150" s="2364"/>
      <c r="G1150" s="2364"/>
      <c r="H1150" s="2364"/>
      <c r="I1150" s="2344"/>
      <c r="J1150" s="2344"/>
      <c r="K1150" s="2344"/>
      <c r="L1150" s="2344"/>
      <c r="M1150" s="2344"/>
      <c r="N1150" s="2344"/>
      <c r="O1150" s="2364"/>
      <c r="P1150" s="2364"/>
      <c r="Q1150" s="2364"/>
      <c r="R1150" s="2364"/>
      <c r="S1150" s="2364"/>
      <c r="T1150" s="2364"/>
      <c r="U1150" s="2364"/>
      <c r="V1150" s="2364"/>
      <c r="W1150" s="2364"/>
      <c r="X1150" s="2364"/>
      <c r="Y1150" s="2364"/>
      <c r="Z1150" s="2364"/>
      <c r="AA1150" s="2364"/>
      <c r="AB1150" s="2364"/>
      <c r="AC1150" s="2364"/>
      <c r="AD1150" s="8"/>
      <c r="AE1150" s="8"/>
    </row>
    <row r="1151" spans="1:33" ht="18" customHeight="1">
      <c r="A1151" s="33"/>
      <c r="B1151" s="8"/>
      <c r="C1151" s="2364"/>
      <c r="D1151" s="2364"/>
      <c r="E1151" s="2364"/>
      <c r="F1151" s="2364"/>
      <c r="G1151" s="2364"/>
      <c r="H1151" s="2364"/>
      <c r="I1151" s="2344"/>
      <c r="J1151" s="2344"/>
      <c r="K1151" s="2344"/>
      <c r="L1151" s="2344"/>
      <c r="M1151" s="2344"/>
      <c r="N1151" s="2344"/>
      <c r="O1151" s="2364"/>
      <c r="P1151" s="2364"/>
      <c r="Q1151" s="2364"/>
      <c r="R1151" s="2364"/>
      <c r="S1151" s="2364"/>
      <c r="T1151" s="2364"/>
      <c r="U1151" s="2364"/>
      <c r="V1151" s="2364"/>
      <c r="W1151" s="2364"/>
      <c r="X1151" s="2364"/>
      <c r="Y1151" s="2364"/>
      <c r="Z1151" s="2364"/>
      <c r="AA1151" s="2364"/>
      <c r="AB1151" s="2364"/>
      <c r="AC1151" s="2364"/>
      <c r="AD1151" s="8"/>
      <c r="AE1151" s="8"/>
    </row>
    <row r="1152" spans="1:33" ht="18" customHeight="1">
      <c r="A1152" s="33"/>
      <c r="B1152" s="8"/>
      <c r="C1152" s="2364"/>
      <c r="D1152" s="2364"/>
      <c r="E1152" s="2364"/>
      <c r="F1152" s="2364"/>
      <c r="G1152" s="2364"/>
      <c r="H1152" s="2364"/>
      <c r="I1152" s="2344"/>
      <c r="J1152" s="2344"/>
      <c r="K1152" s="2344"/>
      <c r="L1152" s="2344"/>
      <c r="M1152" s="2344"/>
      <c r="N1152" s="2344"/>
      <c r="O1152" s="2364"/>
      <c r="P1152" s="2364"/>
      <c r="Q1152" s="2364"/>
      <c r="R1152" s="2364"/>
      <c r="S1152" s="2364"/>
      <c r="T1152" s="2364"/>
      <c r="U1152" s="2364"/>
      <c r="V1152" s="2364"/>
      <c r="W1152" s="2364"/>
      <c r="X1152" s="2364"/>
      <c r="Y1152" s="2364"/>
      <c r="Z1152" s="2364"/>
      <c r="AA1152" s="2364"/>
      <c r="AB1152" s="2364"/>
      <c r="AC1152" s="2364"/>
      <c r="AD1152" s="8"/>
      <c r="AE1152" s="8"/>
    </row>
    <row r="1153" spans="1:33" ht="18" customHeight="1">
      <c r="A1153" s="33"/>
      <c r="B1153" s="8"/>
      <c r="C1153" s="2364"/>
      <c r="D1153" s="2364"/>
      <c r="E1153" s="2364"/>
      <c r="F1153" s="2364"/>
      <c r="G1153" s="2364"/>
      <c r="H1153" s="2364"/>
      <c r="I1153" s="2344"/>
      <c r="J1153" s="2344"/>
      <c r="K1153" s="2344"/>
      <c r="L1153" s="2344"/>
      <c r="M1153" s="2344"/>
      <c r="N1153" s="2344"/>
      <c r="O1153" s="2364"/>
      <c r="P1153" s="2364"/>
      <c r="Q1153" s="2364"/>
      <c r="R1153" s="2364"/>
      <c r="S1153" s="2364"/>
      <c r="T1153" s="2364"/>
      <c r="U1153" s="2364"/>
      <c r="V1153" s="2364"/>
      <c r="W1153" s="2364"/>
      <c r="X1153" s="2364"/>
      <c r="Y1153" s="2364"/>
      <c r="Z1153" s="2364"/>
      <c r="AA1153" s="2364"/>
      <c r="AB1153" s="2364"/>
      <c r="AC1153" s="2364"/>
      <c r="AD1153" s="8"/>
      <c r="AE1153" s="8"/>
    </row>
    <row r="1154" spans="1:33" ht="18" customHeight="1">
      <c r="B1154" s="8"/>
      <c r="C1154" s="2364"/>
      <c r="D1154" s="2364"/>
      <c r="E1154" s="2364"/>
      <c r="F1154" s="2364"/>
      <c r="G1154" s="2364"/>
      <c r="H1154" s="2364"/>
      <c r="I1154" s="2344"/>
      <c r="J1154" s="2344"/>
      <c r="K1154" s="2344"/>
      <c r="L1154" s="2344"/>
      <c r="M1154" s="2344"/>
      <c r="N1154" s="2344"/>
      <c r="O1154" s="2364"/>
      <c r="P1154" s="2364"/>
      <c r="Q1154" s="2364"/>
      <c r="R1154" s="2364"/>
      <c r="S1154" s="2364"/>
      <c r="T1154" s="2364"/>
      <c r="U1154" s="2364"/>
      <c r="V1154" s="2364"/>
      <c r="W1154" s="2364"/>
      <c r="X1154" s="2364"/>
      <c r="Y1154" s="2364"/>
      <c r="Z1154" s="2364"/>
      <c r="AA1154" s="2364"/>
      <c r="AB1154" s="2364"/>
      <c r="AC1154" s="2364"/>
      <c r="AD1154" s="8"/>
      <c r="AE1154" s="8"/>
    </row>
    <row r="1155" spans="1:33" ht="18" customHeight="1">
      <c r="B1155" s="8"/>
      <c r="C1155" s="2364"/>
      <c r="D1155" s="2364"/>
      <c r="E1155" s="2364"/>
      <c r="F1155" s="2364"/>
      <c r="G1155" s="2364"/>
      <c r="H1155" s="2364"/>
      <c r="I1155" s="2344"/>
      <c r="J1155" s="2344"/>
      <c r="K1155" s="2344"/>
      <c r="L1155" s="2344"/>
      <c r="M1155" s="2344"/>
      <c r="N1155" s="2344"/>
      <c r="O1155" s="2364"/>
      <c r="P1155" s="2364"/>
      <c r="Q1155" s="2364"/>
      <c r="R1155" s="2364"/>
      <c r="S1155" s="2364"/>
      <c r="T1155" s="2364"/>
      <c r="U1155" s="2364"/>
      <c r="V1155" s="2364"/>
      <c r="W1155" s="2364"/>
      <c r="X1155" s="2364"/>
      <c r="Y1155" s="2364"/>
      <c r="Z1155" s="2364"/>
      <c r="AA1155" s="2364"/>
      <c r="AB1155" s="2364"/>
      <c r="AC1155" s="2364"/>
      <c r="AD1155" s="8"/>
      <c r="AE1155" s="8"/>
    </row>
    <row r="1156" spans="1:33" ht="18" customHeight="1">
      <c r="B1156" s="8"/>
      <c r="C1156" s="2364"/>
      <c r="D1156" s="2364"/>
      <c r="E1156" s="2364"/>
      <c r="F1156" s="2364"/>
      <c r="G1156" s="2364"/>
      <c r="H1156" s="2364"/>
      <c r="I1156" s="2344"/>
      <c r="J1156" s="2344"/>
      <c r="K1156" s="2344"/>
      <c r="L1156" s="2344"/>
      <c r="M1156" s="2344"/>
      <c r="N1156" s="2344"/>
      <c r="O1156" s="2364"/>
      <c r="P1156" s="2364"/>
      <c r="Q1156" s="2364"/>
      <c r="R1156" s="2364"/>
      <c r="S1156" s="2364"/>
      <c r="T1156" s="2364"/>
      <c r="U1156" s="2364"/>
      <c r="V1156" s="2364"/>
      <c r="W1156" s="2364"/>
      <c r="X1156" s="2364"/>
      <c r="Y1156" s="2364"/>
      <c r="Z1156" s="2364"/>
      <c r="AA1156" s="2364"/>
      <c r="AB1156" s="2364"/>
      <c r="AC1156" s="2364"/>
      <c r="AD1156" s="8"/>
      <c r="AE1156" s="8"/>
    </row>
    <row r="1157" spans="1:33" ht="18" customHeight="1">
      <c r="B1157" s="8"/>
      <c r="C1157" s="2364"/>
      <c r="D1157" s="2364"/>
      <c r="E1157" s="2364"/>
      <c r="F1157" s="2364"/>
      <c r="G1157" s="2364"/>
      <c r="H1157" s="2364"/>
      <c r="I1157" s="2344"/>
      <c r="J1157" s="2344"/>
      <c r="K1157" s="2344"/>
      <c r="L1157" s="2344"/>
      <c r="M1157" s="2344"/>
      <c r="N1157" s="2344"/>
      <c r="O1157" s="2364"/>
      <c r="P1157" s="2364"/>
      <c r="Q1157" s="2364"/>
      <c r="R1157" s="2364"/>
      <c r="S1157" s="2364"/>
      <c r="T1157" s="2364"/>
      <c r="U1157" s="2364"/>
      <c r="V1157" s="2364"/>
      <c r="W1157" s="2364"/>
      <c r="X1157" s="2364"/>
      <c r="Y1157" s="2364"/>
      <c r="Z1157" s="2364"/>
      <c r="AA1157" s="2364"/>
      <c r="AB1157" s="2364"/>
      <c r="AC1157" s="2364"/>
      <c r="AD1157" s="8"/>
      <c r="AE1157" s="8"/>
    </row>
    <row r="1158" spans="1:33" ht="18" customHeight="1">
      <c r="A1158" s="33" t="s">
        <v>536</v>
      </c>
      <c r="B1158" s="8"/>
      <c r="C1158" s="2364"/>
      <c r="D1158" s="2364"/>
      <c r="E1158" s="2364"/>
      <c r="F1158" s="2364"/>
      <c r="G1158" s="2364"/>
      <c r="H1158" s="2364"/>
      <c r="I1158" s="2344"/>
      <c r="J1158" s="2344"/>
      <c r="K1158" s="2344"/>
      <c r="L1158" s="2344"/>
      <c r="M1158" s="2344"/>
      <c r="N1158" s="2344"/>
      <c r="O1158" s="2364"/>
      <c r="P1158" s="2364"/>
      <c r="Q1158" s="2364"/>
      <c r="R1158" s="2364"/>
      <c r="S1158" s="2364"/>
      <c r="T1158" s="2364"/>
      <c r="U1158" s="2364"/>
      <c r="V1158" s="2364"/>
      <c r="W1158" s="2364"/>
      <c r="X1158" s="2364"/>
      <c r="Y1158" s="2364"/>
      <c r="Z1158" s="2364"/>
      <c r="AA1158" s="2364"/>
      <c r="AB1158" s="2364"/>
      <c r="AC1158" s="2364"/>
      <c r="AD1158" s="8"/>
      <c r="AE1158" s="8"/>
      <c r="AF1158" s="8"/>
    </row>
    <row r="1159" spans="1:33" ht="16.5" customHeight="1">
      <c r="C1159" s="29"/>
      <c r="D1159" s="29"/>
      <c r="E1159" s="29"/>
      <c r="F1159" s="29"/>
      <c r="G1159" s="29"/>
      <c r="H1159" s="29"/>
      <c r="I1159" s="29"/>
      <c r="J1159" s="29"/>
      <c r="K1159" s="29"/>
      <c r="L1159" s="29"/>
      <c r="M1159" s="29"/>
      <c r="N1159" s="29"/>
      <c r="O1159" s="29"/>
      <c r="P1159" s="29"/>
      <c r="Q1159" s="29"/>
      <c r="R1159" s="29"/>
      <c r="S1159" s="29"/>
      <c r="T1159" s="29"/>
      <c r="U1159" s="29"/>
      <c r="V1159" s="29"/>
      <c r="W1159" s="29"/>
      <c r="X1159" s="29"/>
      <c r="Y1159" s="29"/>
      <c r="Z1159" s="29"/>
      <c r="AA1159" s="29"/>
      <c r="AB1159" s="29"/>
      <c r="AC1159" s="29"/>
    </row>
    <row r="1160" spans="1:33" ht="21" customHeight="1">
      <c r="A1160" s="33" t="s">
        <v>2311</v>
      </c>
      <c r="B1160" s="8"/>
      <c r="C1160" s="2357" t="s">
        <v>88</v>
      </c>
      <c r="D1160" s="2357"/>
      <c r="E1160" s="2357" t="s">
        <v>2290</v>
      </c>
      <c r="F1160" s="2357"/>
      <c r="G1160" s="2357"/>
      <c r="H1160" s="2357"/>
      <c r="I1160" s="2322" t="s">
        <v>2299</v>
      </c>
      <c r="J1160" s="2323"/>
      <c r="K1160" s="2323"/>
      <c r="L1160" s="2359" t="s">
        <v>2312</v>
      </c>
      <c r="M1160" s="2359"/>
      <c r="N1160" s="2359"/>
      <c r="O1160" s="2359"/>
      <c r="P1160" s="2359"/>
      <c r="Q1160" s="2359"/>
      <c r="R1160" s="2359"/>
      <c r="S1160" s="2359"/>
      <c r="T1160" s="2359"/>
      <c r="U1160" s="2359"/>
      <c r="V1160" s="2359"/>
      <c r="W1160" s="2359"/>
      <c r="X1160" s="2359"/>
      <c r="Y1160" s="2359"/>
      <c r="Z1160" s="2323" t="s">
        <v>180</v>
      </c>
      <c r="AA1160" s="2323"/>
      <c r="AB1160" s="2323"/>
      <c r="AC1160" s="2324"/>
      <c r="AD1160" s="8"/>
      <c r="AE1160" s="18" t="s">
        <v>2313</v>
      </c>
      <c r="AF1160" s="18" t="s">
        <v>2277</v>
      </c>
      <c r="AG1160" s="18" t="s">
        <v>2311</v>
      </c>
    </row>
    <row r="1161" spans="1:33" ht="32.1" customHeight="1">
      <c r="A1161" s="33"/>
      <c r="B1161" s="8"/>
      <c r="C1161" s="2358"/>
      <c r="D1161" s="2358"/>
      <c r="E1161" s="2358"/>
      <c r="F1161" s="2358"/>
      <c r="G1161" s="2358"/>
      <c r="H1161" s="2358"/>
      <c r="I1161" s="2328"/>
      <c r="J1161" s="2329"/>
      <c r="K1161" s="2329"/>
      <c r="L1161" s="2305" t="s">
        <v>2314</v>
      </c>
      <c r="M1161" s="2305"/>
      <c r="N1161" s="2305" t="s">
        <v>2315</v>
      </c>
      <c r="O1161" s="2305"/>
      <c r="P1161" s="2305" t="s">
        <v>2316</v>
      </c>
      <c r="Q1161" s="2305"/>
      <c r="R1161" s="2305" t="s">
        <v>2317</v>
      </c>
      <c r="S1161" s="2305"/>
      <c r="T1161" s="2305" t="s">
        <v>2318</v>
      </c>
      <c r="U1161" s="2305"/>
      <c r="V1161" s="2305" t="s">
        <v>2319</v>
      </c>
      <c r="W1161" s="2305"/>
      <c r="X1161" s="2305" t="s">
        <v>2320</v>
      </c>
      <c r="Y1161" s="2305"/>
      <c r="Z1161" s="2329"/>
      <c r="AA1161" s="2329"/>
      <c r="AB1161" s="2329"/>
      <c r="AC1161" s="2330"/>
      <c r="AD1161" s="8"/>
    </row>
    <row r="1162" spans="1:33" ht="18" customHeight="1">
      <c r="A1162" s="33"/>
      <c r="B1162" s="8"/>
      <c r="C1162" s="2353">
        <v>1</v>
      </c>
      <c r="D1162" s="2353"/>
      <c r="E1162" s="2353"/>
      <c r="F1162" s="2353"/>
      <c r="G1162" s="2353"/>
      <c r="H1162" s="2353"/>
      <c r="I1162" s="2360">
        <v>7.6000000000000005</v>
      </c>
      <c r="J1162" s="2361"/>
      <c r="K1162" s="2361"/>
      <c r="L1162" s="2353">
        <v>3</v>
      </c>
      <c r="M1162" s="2353"/>
      <c r="N1162" s="2353">
        <v>2</v>
      </c>
      <c r="O1162" s="2353"/>
      <c r="P1162" s="2353">
        <v>2</v>
      </c>
      <c r="Q1162" s="2353"/>
      <c r="R1162" s="2353"/>
      <c r="S1162" s="2353"/>
      <c r="T1162" s="2353"/>
      <c r="U1162" s="2353"/>
      <c r="V1162" s="2353"/>
      <c r="W1162" s="2353"/>
      <c r="X1162" s="2353"/>
      <c r="Y1162" s="2353"/>
      <c r="Z1162" s="2362"/>
      <c r="AA1162" s="2362"/>
      <c r="AB1162" s="2362"/>
      <c r="AC1162" s="2363"/>
      <c r="AD1162" s="8"/>
    </row>
    <row r="1163" spans="1:33" ht="18" customHeight="1">
      <c r="A1163" s="33"/>
      <c r="B1163" s="8"/>
      <c r="C1163" s="2349">
        <v>2</v>
      </c>
      <c r="D1163" s="2349"/>
      <c r="E1163" s="2349"/>
      <c r="F1163" s="2349"/>
      <c r="G1163" s="2349"/>
      <c r="H1163" s="2349"/>
      <c r="I1163" s="2350">
        <v>6</v>
      </c>
      <c r="J1163" s="2351"/>
      <c r="K1163" s="2352"/>
      <c r="L1163" s="2349">
        <v>3</v>
      </c>
      <c r="M1163" s="2349"/>
      <c r="N1163" s="2349">
        <v>3</v>
      </c>
      <c r="O1163" s="2349"/>
      <c r="P1163" s="2349">
        <v>1</v>
      </c>
      <c r="Q1163" s="2349"/>
      <c r="R1163" s="2349"/>
      <c r="S1163" s="2349"/>
      <c r="T1163" s="2349"/>
      <c r="U1163" s="2349"/>
      <c r="V1163" s="2349"/>
      <c r="W1163" s="2349"/>
      <c r="X1163" s="2349"/>
      <c r="Y1163" s="2349"/>
      <c r="Z1163" s="2349"/>
      <c r="AA1163" s="2349"/>
      <c r="AB1163" s="2349"/>
      <c r="AC1163" s="2349"/>
      <c r="AD1163" s="8"/>
      <c r="AE1163" s="8"/>
    </row>
    <row r="1164" spans="1:33" ht="18" customHeight="1">
      <c r="A1164" s="33"/>
      <c r="B1164" s="8"/>
      <c r="C1164" s="2353">
        <v>3</v>
      </c>
      <c r="D1164" s="2353"/>
      <c r="E1164" s="2349"/>
      <c r="F1164" s="2349"/>
      <c r="G1164" s="2349"/>
      <c r="H1164" s="2349"/>
      <c r="I1164" s="2350">
        <v>4.7</v>
      </c>
      <c r="J1164" s="2351"/>
      <c r="K1164" s="2352"/>
      <c r="L1164" s="2349">
        <v>2</v>
      </c>
      <c r="M1164" s="2349"/>
      <c r="N1164" s="2349">
        <v>3</v>
      </c>
      <c r="O1164" s="2349"/>
      <c r="P1164" s="2349">
        <v>2</v>
      </c>
      <c r="Q1164" s="2349"/>
      <c r="R1164" s="2349"/>
      <c r="S1164" s="2349"/>
      <c r="T1164" s="2349"/>
      <c r="U1164" s="2349"/>
      <c r="V1164" s="2349"/>
      <c r="W1164" s="2349"/>
      <c r="X1164" s="2349"/>
      <c r="Y1164" s="2349"/>
      <c r="Z1164" s="2349"/>
      <c r="AA1164" s="2349"/>
      <c r="AB1164" s="2349"/>
      <c r="AC1164" s="2349"/>
      <c r="AD1164" s="8"/>
      <c r="AE1164" s="8"/>
    </row>
    <row r="1165" spans="1:33" ht="18" customHeight="1">
      <c r="A1165" s="33"/>
      <c r="B1165" s="8"/>
      <c r="C1165" s="2349">
        <v>4</v>
      </c>
      <c r="D1165" s="2349"/>
      <c r="E1165" s="2349"/>
      <c r="F1165" s="2349"/>
      <c r="G1165" s="2349"/>
      <c r="H1165" s="2349"/>
      <c r="I1165" s="2350">
        <v>7.1000000000000005</v>
      </c>
      <c r="J1165" s="2351"/>
      <c r="K1165" s="2352"/>
      <c r="L1165" s="2349">
        <v>2</v>
      </c>
      <c r="M1165" s="2349"/>
      <c r="N1165" s="2349">
        <v>3</v>
      </c>
      <c r="O1165" s="2349"/>
      <c r="P1165" s="2349">
        <v>2</v>
      </c>
      <c r="Q1165" s="2349"/>
      <c r="R1165" s="2349"/>
      <c r="S1165" s="2349"/>
      <c r="T1165" s="2349"/>
      <c r="U1165" s="2349"/>
      <c r="V1165" s="2349"/>
      <c r="W1165" s="2349"/>
      <c r="X1165" s="2349"/>
      <c r="Y1165" s="2349"/>
      <c r="Z1165" s="2349"/>
      <c r="AA1165" s="2349"/>
      <c r="AB1165" s="2349"/>
      <c r="AC1165" s="2349"/>
      <c r="AD1165" s="8"/>
      <c r="AE1165" s="8"/>
    </row>
    <row r="1166" spans="1:33" ht="18" customHeight="1">
      <c r="A1166" s="33"/>
      <c r="B1166" s="8"/>
      <c r="C1166" s="2353">
        <v>5</v>
      </c>
      <c r="D1166" s="2353"/>
      <c r="E1166" s="2349"/>
      <c r="F1166" s="2349"/>
      <c r="G1166" s="2349"/>
      <c r="H1166" s="2349"/>
      <c r="I1166" s="2350">
        <v>7.4</v>
      </c>
      <c r="J1166" s="2351"/>
      <c r="K1166" s="2352"/>
      <c r="L1166" s="2349">
        <v>4</v>
      </c>
      <c r="M1166" s="2349"/>
      <c r="N1166" s="2349">
        <v>1</v>
      </c>
      <c r="O1166" s="2349"/>
      <c r="P1166" s="2349">
        <v>2</v>
      </c>
      <c r="Q1166" s="2349"/>
      <c r="R1166" s="2349"/>
      <c r="S1166" s="2349"/>
      <c r="T1166" s="2349"/>
      <c r="U1166" s="2349"/>
      <c r="V1166" s="2349"/>
      <c r="W1166" s="2349"/>
      <c r="X1166" s="2349"/>
      <c r="Y1166" s="2349"/>
      <c r="Z1166" s="2349"/>
      <c r="AA1166" s="2349"/>
      <c r="AB1166" s="2349"/>
      <c r="AC1166" s="2349"/>
      <c r="AD1166" s="8"/>
      <c r="AE1166" s="8"/>
    </row>
    <row r="1167" spans="1:33" ht="18" customHeight="1">
      <c r="B1167" s="8"/>
      <c r="C1167" s="2349">
        <v>6</v>
      </c>
      <c r="D1167" s="2349"/>
      <c r="E1167" s="2349"/>
      <c r="F1167" s="2349"/>
      <c r="G1167" s="2349"/>
      <c r="H1167" s="2349"/>
      <c r="I1167" s="2350">
        <v>5.3000000000000007</v>
      </c>
      <c r="J1167" s="2351"/>
      <c r="K1167" s="2352"/>
      <c r="L1167" s="2349">
        <v>4</v>
      </c>
      <c r="M1167" s="2349"/>
      <c r="N1167" s="2349">
        <v>3</v>
      </c>
      <c r="O1167" s="2349"/>
      <c r="P1167" s="2349">
        <v>0</v>
      </c>
      <c r="Q1167" s="2349"/>
      <c r="R1167" s="2349"/>
      <c r="S1167" s="2349"/>
      <c r="T1167" s="2349"/>
      <c r="U1167" s="2349"/>
      <c r="V1167" s="2349"/>
      <c r="W1167" s="2349"/>
      <c r="X1167" s="2349"/>
      <c r="Y1167" s="2349"/>
      <c r="Z1167" s="2349"/>
      <c r="AA1167" s="2349"/>
      <c r="AB1167" s="2349"/>
      <c r="AC1167" s="2349"/>
      <c r="AD1167" s="8"/>
      <c r="AE1167" s="8"/>
    </row>
    <row r="1168" spans="1:33" ht="18" customHeight="1">
      <c r="B1168" s="8"/>
      <c r="C1168" s="2353">
        <v>7</v>
      </c>
      <c r="D1168" s="2353"/>
      <c r="E1168" s="2349"/>
      <c r="F1168" s="2349"/>
      <c r="G1168" s="2349"/>
      <c r="H1168" s="2349"/>
      <c r="I1168" s="2350">
        <v>5.1000000000000005</v>
      </c>
      <c r="J1168" s="2351"/>
      <c r="K1168" s="2352"/>
      <c r="L1168" s="2349">
        <v>4</v>
      </c>
      <c r="M1168" s="2349"/>
      <c r="N1168" s="2349">
        <v>3</v>
      </c>
      <c r="O1168" s="2349"/>
      <c r="P1168" s="2349">
        <v>0</v>
      </c>
      <c r="Q1168" s="2349"/>
      <c r="R1168" s="2349"/>
      <c r="S1168" s="2349"/>
      <c r="T1168" s="2349"/>
      <c r="U1168" s="2349"/>
      <c r="V1168" s="2349"/>
      <c r="W1168" s="2349"/>
      <c r="X1168" s="2349"/>
      <c r="Y1168" s="2349"/>
      <c r="Z1168" s="2349"/>
      <c r="AA1168" s="2349"/>
      <c r="AB1168" s="2349"/>
      <c r="AC1168" s="2349"/>
      <c r="AD1168" s="8"/>
      <c r="AE1168" s="8"/>
    </row>
    <row r="1169" spans="1:33" ht="18" customHeight="1">
      <c r="B1169" s="8"/>
      <c r="C1169" s="2349">
        <v>8</v>
      </c>
      <c r="D1169" s="2349"/>
      <c r="E1169" s="2349"/>
      <c r="F1169" s="2349"/>
      <c r="G1169" s="2349"/>
      <c r="H1169" s="2349"/>
      <c r="I1169" s="2350">
        <v>8.1</v>
      </c>
      <c r="J1169" s="2351"/>
      <c r="K1169" s="2352"/>
      <c r="L1169" s="2349">
        <v>4</v>
      </c>
      <c r="M1169" s="2349"/>
      <c r="N1169" s="2349">
        <v>2</v>
      </c>
      <c r="O1169" s="2349"/>
      <c r="P1169" s="2349">
        <v>1</v>
      </c>
      <c r="Q1169" s="2349"/>
      <c r="R1169" s="2349"/>
      <c r="S1169" s="2349"/>
      <c r="T1169" s="2349"/>
      <c r="U1169" s="2349"/>
      <c r="V1169" s="2349"/>
      <c r="W1169" s="2349"/>
      <c r="X1169" s="2349"/>
      <c r="Y1169" s="2349"/>
      <c r="Z1169" s="2349"/>
      <c r="AA1169" s="2349"/>
      <c r="AB1169" s="2349"/>
      <c r="AC1169" s="2349"/>
      <c r="AD1169" s="8"/>
      <c r="AE1169" s="8"/>
    </row>
    <row r="1170" spans="1:33" ht="18" customHeight="1">
      <c r="B1170" s="8"/>
      <c r="C1170" s="2353">
        <v>9</v>
      </c>
      <c r="D1170" s="2353"/>
      <c r="E1170" s="2349"/>
      <c r="F1170" s="2349"/>
      <c r="G1170" s="2349"/>
      <c r="H1170" s="2349"/>
      <c r="I1170" s="2350">
        <v>6.6000000000000005</v>
      </c>
      <c r="J1170" s="2351"/>
      <c r="K1170" s="2352"/>
      <c r="L1170" s="2349">
        <v>2</v>
      </c>
      <c r="M1170" s="2349"/>
      <c r="N1170" s="2349">
        <v>4</v>
      </c>
      <c r="O1170" s="2349"/>
      <c r="P1170" s="2349">
        <v>1</v>
      </c>
      <c r="Q1170" s="2349"/>
      <c r="R1170" s="2349"/>
      <c r="S1170" s="2349"/>
      <c r="T1170" s="2349"/>
      <c r="U1170" s="2349"/>
      <c r="V1170" s="2349"/>
      <c r="W1170" s="2349"/>
      <c r="X1170" s="2349"/>
      <c r="Y1170" s="2349"/>
      <c r="Z1170" s="2349"/>
      <c r="AA1170" s="2349"/>
      <c r="AB1170" s="2349"/>
      <c r="AC1170" s="2349"/>
      <c r="AD1170" s="8"/>
      <c r="AE1170" s="8"/>
    </row>
    <row r="1171" spans="1:33" ht="18" customHeight="1">
      <c r="B1171" s="8"/>
      <c r="C1171" s="2349">
        <v>10</v>
      </c>
      <c r="D1171" s="2349"/>
      <c r="E1171" s="2349"/>
      <c r="F1171" s="2349"/>
      <c r="G1171" s="2349"/>
      <c r="H1171" s="2349"/>
      <c r="I1171" s="2350">
        <v>9.1</v>
      </c>
      <c r="J1171" s="2351"/>
      <c r="K1171" s="2352"/>
      <c r="L1171" s="2349">
        <v>3</v>
      </c>
      <c r="M1171" s="2349"/>
      <c r="N1171" s="2349">
        <v>3</v>
      </c>
      <c r="O1171" s="2349"/>
      <c r="P1171" s="2349">
        <v>1</v>
      </c>
      <c r="Q1171" s="2349"/>
      <c r="R1171" s="2349"/>
      <c r="S1171" s="2349"/>
      <c r="T1171" s="2349"/>
      <c r="U1171" s="2349"/>
      <c r="V1171" s="2349"/>
      <c r="W1171" s="2349"/>
      <c r="X1171" s="2349"/>
      <c r="Y1171" s="2349"/>
      <c r="Z1171" s="2349"/>
      <c r="AA1171" s="2349"/>
      <c r="AB1171" s="2349"/>
      <c r="AC1171" s="2349"/>
      <c r="AD1171" s="8"/>
      <c r="AE1171" s="8"/>
      <c r="AF1171" s="8"/>
    </row>
    <row r="1172" spans="1:33" ht="16.5" customHeight="1">
      <c r="C1172" s="2353">
        <v>11</v>
      </c>
      <c r="D1172" s="2353"/>
      <c r="E1172" s="2349"/>
      <c r="F1172" s="2349"/>
      <c r="G1172" s="2349"/>
      <c r="H1172" s="2349"/>
      <c r="I1172" s="2350">
        <v>5.5</v>
      </c>
      <c r="J1172" s="2351"/>
      <c r="K1172" s="2352"/>
      <c r="L1172" s="2349">
        <v>4</v>
      </c>
      <c r="M1172" s="2349"/>
      <c r="N1172" s="2349">
        <v>1</v>
      </c>
      <c r="O1172" s="2349"/>
      <c r="P1172" s="2349">
        <v>2</v>
      </c>
      <c r="Q1172" s="2349"/>
      <c r="R1172" s="2349"/>
      <c r="S1172" s="2349"/>
      <c r="T1172" s="2349"/>
      <c r="U1172" s="2349"/>
      <c r="V1172" s="2349"/>
      <c r="W1172" s="2349"/>
      <c r="X1172" s="2349"/>
      <c r="Y1172" s="2349"/>
      <c r="Z1172" s="2349"/>
      <c r="AA1172" s="2349"/>
      <c r="AB1172" s="2349"/>
      <c r="AC1172" s="2349"/>
    </row>
    <row r="1173" spans="1:33" ht="16.5" customHeight="1">
      <c r="C1173" s="2349">
        <v>12</v>
      </c>
      <c r="D1173" s="2349"/>
      <c r="E1173" s="2349"/>
      <c r="F1173" s="2349"/>
      <c r="G1173" s="2349"/>
      <c r="H1173" s="2349"/>
      <c r="I1173" s="2350">
        <v>1.5</v>
      </c>
      <c r="J1173" s="2351"/>
      <c r="K1173" s="2352"/>
      <c r="L1173" s="2349">
        <v>4</v>
      </c>
      <c r="M1173" s="2349"/>
      <c r="N1173" s="2349">
        <v>1</v>
      </c>
      <c r="O1173" s="2349"/>
      <c r="P1173" s="2349">
        <v>2</v>
      </c>
      <c r="Q1173" s="2349"/>
      <c r="R1173" s="2349"/>
      <c r="S1173" s="2349"/>
      <c r="T1173" s="2349"/>
      <c r="U1173" s="2349"/>
      <c r="V1173" s="2349"/>
      <c r="W1173" s="2349"/>
      <c r="X1173" s="2349"/>
      <c r="Y1173" s="2349"/>
      <c r="Z1173" s="2349"/>
      <c r="AA1173" s="2349"/>
      <c r="AB1173" s="2349"/>
      <c r="AC1173" s="2349"/>
    </row>
    <row r="1174" spans="1:33" ht="16.5" customHeight="1">
      <c r="C1174" s="2353">
        <v>13</v>
      </c>
      <c r="D1174" s="2353"/>
      <c r="E1174" s="2349"/>
      <c r="F1174" s="2349"/>
      <c r="G1174" s="2349"/>
      <c r="H1174" s="2349"/>
      <c r="I1174" s="2354">
        <v>3.8000000000000003</v>
      </c>
      <c r="J1174" s="2355"/>
      <c r="K1174" s="2356"/>
      <c r="L1174" s="2349">
        <v>2</v>
      </c>
      <c r="M1174" s="2349"/>
      <c r="N1174" s="2349">
        <v>4</v>
      </c>
      <c r="O1174" s="2349"/>
      <c r="P1174" s="2349">
        <v>1</v>
      </c>
      <c r="Q1174" s="2349"/>
      <c r="R1174" s="2349"/>
      <c r="S1174" s="2349"/>
      <c r="T1174" s="2349"/>
      <c r="U1174" s="2349"/>
      <c r="V1174" s="2349"/>
      <c r="W1174" s="2349"/>
      <c r="X1174" s="2349"/>
      <c r="Y1174" s="2349"/>
      <c r="Z1174" s="2349"/>
      <c r="AA1174" s="2349"/>
      <c r="AB1174" s="2349"/>
      <c r="AC1174" s="2349"/>
    </row>
    <row r="1175" spans="1:33" ht="16.5" customHeight="1">
      <c r="C1175" s="2341" t="s">
        <v>2321</v>
      </c>
      <c r="D1175" s="2342"/>
      <c r="E1175" s="2342"/>
      <c r="F1175" s="2342"/>
      <c r="G1175" s="2342"/>
      <c r="H1175" s="2342"/>
      <c r="I1175" s="2342"/>
      <c r="J1175" s="2342"/>
      <c r="K1175" s="2343"/>
      <c r="L1175" s="2344">
        <v>41</v>
      </c>
      <c r="M1175" s="2344"/>
      <c r="N1175" s="2344">
        <v>33</v>
      </c>
      <c r="O1175" s="2344"/>
      <c r="P1175" s="2344">
        <v>17</v>
      </c>
      <c r="Q1175" s="2344"/>
      <c r="R1175" s="2344"/>
      <c r="S1175" s="2344"/>
      <c r="T1175" s="2344"/>
      <c r="U1175" s="2344"/>
      <c r="V1175" s="2344"/>
      <c r="W1175" s="2344"/>
      <c r="X1175" s="2344"/>
      <c r="Y1175" s="2344"/>
      <c r="Z1175" s="2344"/>
      <c r="AA1175" s="2344"/>
      <c r="AB1175" s="2344"/>
      <c r="AC1175" s="2344"/>
    </row>
    <row r="1176" spans="1:33" ht="16.5" customHeight="1">
      <c r="A1176" s="33" t="s">
        <v>536</v>
      </c>
      <c r="C1176" s="2345" t="s">
        <v>2322</v>
      </c>
      <c r="D1176" s="2346"/>
      <c r="E1176" s="2346"/>
      <c r="F1176" s="2346"/>
      <c r="G1176" s="2346"/>
      <c r="H1176" s="2346"/>
      <c r="I1176" s="2346"/>
      <c r="J1176" s="2346"/>
      <c r="K1176" s="2347"/>
      <c r="L1176" s="2348"/>
      <c r="M1176" s="2348"/>
      <c r="N1176" s="2348"/>
      <c r="O1176" s="2348"/>
      <c r="P1176" s="2348"/>
      <c r="Q1176" s="2348"/>
      <c r="R1176" s="2348"/>
      <c r="S1176" s="2348"/>
      <c r="T1176" s="2348"/>
      <c r="U1176" s="2348"/>
      <c r="V1176" s="2348"/>
      <c r="W1176" s="2348"/>
      <c r="X1176" s="2348"/>
      <c r="Y1176" s="2348"/>
      <c r="Z1176" s="2348"/>
      <c r="AA1176" s="2348"/>
      <c r="AB1176" s="2348"/>
      <c r="AC1176" s="2348"/>
    </row>
    <row r="1177" spans="1:33" ht="16.5" customHeight="1">
      <c r="C1177" s="29"/>
      <c r="D1177" s="29"/>
      <c r="E1177" s="29"/>
      <c r="F1177" s="29"/>
      <c r="G1177" s="29"/>
      <c r="H1177" s="29"/>
      <c r="I1177" s="29"/>
      <c r="J1177" s="29"/>
      <c r="K1177" s="29"/>
      <c r="L1177" s="29"/>
      <c r="M1177" s="29"/>
      <c r="N1177" s="29"/>
      <c r="O1177" s="29"/>
      <c r="P1177" s="29"/>
      <c r="Q1177" s="29"/>
      <c r="R1177" s="29"/>
      <c r="S1177" s="29"/>
      <c r="T1177" s="29"/>
      <c r="U1177" s="29"/>
      <c r="V1177" s="29"/>
      <c r="W1177" s="29"/>
      <c r="X1177" s="29"/>
      <c r="Y1177" s="29"/>
      <c r="Z1177" s="29"/>
      <c r="AA1177" s="29"/>
      <c r="AB1177" s="29"/>
      <c r="AC1177" s="29"/>
    </row>
    <row r="1178" spans="1:33" ht="16.5" customHeight="1">
      <c r="A1178" s="33" t="s">
        <v>2323</v>
      </c>
      <c r="B1178" s="33"/>
      <c r="C1178" s="2331" t="s">
        <v>160</v>
      </c>
      <c r="D1178" s="2331" t="s">
        <v>1368</v>
      </c>
      <c r="E1178" s="2331"/>
      <c r="F1178" s="2331"/>
      <c r="G1178" s="2331"/>
      <c r="H1178" s="2331"/>
      <c r="I1178" s="2331"/>
      <c r="J1178" s="2331"/>
      <c r="K1178" s="2331"/>
      <c r="L1178" s="2331"/>
      <c r="M1178" s="2331"/>
      <c r="N1178" s="2331"/>
      <c r="O1178" s="2305" t="s">
        <v>1369</v>
      </c>
      <c r="P1178" s="2305"/>
      <c r="Q1178" s="2305"/>
      <c r="R1178" s="2305"/>
      <c r="S1178" s="2305"/>
      <c r="T1178" s="2331" t="s">
        <v>1370</v>
      </c>
      <c r="U1178" s="2331"/>
      <c r="V1178" s="2331"/>
      <c r="W1178" s="2331"/>
      <c r="X1178" s="2331"/>
      <c r="Y1178" s="2331"/>
      <c r="Z1178" s="2331"/>
      <c r="AA1178" s="2331"/>
      <c r="AB1178" s="2331"/>
      <c r="AC1178" s="2331"/>
      <c r="AE1178" s="18" t="s">
        <v>2324</v>
      </c>
      <c r="AF1178" s="18" t="s">
        <v>1777</v>
      </c>
      <c r="AG1178" s="18" t="s">
        <v>2252</v>
      </c>
    </row>
    <row r="1179" spans="1:33" ht="25.5" customHeight="1">
      <c r="A1179" s="33"/>
      <c r="B1179" s="33"/>
      <c r="C1179" s="2331"/>
      <c r="D1179" s="2331"/>
      <c r="E1179" s="2331"/>
      <c r="F1179" s="2331"/>
      <c r="G1179" s="2331"/>
      <c r="H1179" s="2331"/>
      <c r="I1179" s="2331"/>
      <c r="J1179" s="2331"/>
      <c r="K1179" s="2331"/>
      <c r="L1179" s="2331"/>
      <c r="M1179" s="2331"/>
      <c r="N1179" s="2331"/>
      <c r="O1179" s="2305"/>
      <c r="P1179" s="2305"/>
      <c r="Q1179" s="2305"/>
      <c r="R1179" s="2305"/>
      <c r="S1179" s="2305"/>
      <c r="T1179" s="2305" t="s">
        <v>537</v>
      </c>
      <c r="U1179" s="2305"/>
      <c r="V1179" s="2305"/>
      <c r="W1179" s="2305"/>
      <c r="X1179" s="2305"/>
      <c r="Y1179" s="2305" t="s">
        <v>1372</v>
      </c>
      <c r="Z1179" s="2305"/>
      <c r="AA1179" s="2305"/>
      <c r="AB1179" s="2305"/>
      <c r="AC1179" s="2305"/>
    </row>
    <row r="1180" spans="1:33" ht="20.100000000000001" customHeight="1">
      <c r="A1180" s="33"/>
      <c r="B1180" s="33"/>
      <c r="C1180" s="1343">
        <v>1</v>
      </c>
      <c r="D1180" s="2336" t="s">
        <v>1918</v>
      </c>
      <c r="E1180" s="2336"/>
      <c r="F1180" s="2336"/>
      <c r="G1180" s="2336"/>
      <c r="H1180" s="2336"/>
      <c r="I1180" s="2336"/>
      <c r="J1180" s="2336"/>
      <c r="K1180" s="2336"/>
      <c r="L1180" s="2336"/>
      <c r="M1180" s="2336"/>
      <c r="N1180" s="2336"/>
      <c r="O1180" s="2334"/>
      <c r="P1180" s="2334"/>
      <c r="Q1180" s="2334"/>
      <c r="R1180" s="2334"/>
      <c r="S1180" s="2334"/>
      <c r="T1180" s="2335" t="s">
        <v>525</v>
      </c>
      <c r="U1180" s="2335"/>
      <c r="V1180" s="2335"/>
      <c r="W1180" s="2335"/>
      <c r="X1180" s="2335"/>
      <c r="Y1180" s="2335" t="s">
        <v>525</v>
      </c>
      <c r="Z1180" s="2335"/>
      <c r="AA1180" s="2335"/>
      <c r="AB1180" s="2335"/>
      <c r="AC1180" s="2335"/>
    </row>
    <row r="1181" spans="1:33" ht="20.100000000000001" customHeight="1">
      <c r="A1181" s="33"/>
      <c r="B1181" s="33"/>
      <c r="C1181" s="1343">
        <v>2</v>
      </c>
      <c r="D1181" s="2336" t="s">
        <v>1919</v>
      </c>
      <c r="E1181" s="2336"/>
      <c r="F1181" s="2336"/>
      <c r="G1181" s="2336"/>
      <c r="H1181" s="2336"/>
      <c r="I1181" s="2336"/>
      <c r="J1181" s="2336"/>
      <c r="K1181" s="2336"/>
      <c r="L1181" s="2336"/>
      <c r="M1181" s="2336"/>
      <c r="N1181" s="2336"/>
      <c r="O1181" s="2334"/>
      <c r="P1181" s="2334"/>
      <c r="Q1181" s="2334"/>
      <c r="R1181" s="2334"/>
      <c r="S1181" s="2334"/>
      <c r="T1181" s="2335" t="s">
        <v>525</v>
      </c>
      <c r="U1181" s="2335"/>
      <c r="V1181" s="2335"/>
      <c r="W1181" s="2335"/>
      <c r="X1181" s="2335"/>
      <c r="Y1181" s="2335" t="s">
        <v>525</v>
      </c>
      <c r="Z1181" s="2335"/>
      <c r="AA1181" s="2335"/>
      <c r="AB1181" s="2335"/>
      <c r="AC1181" s="2335"/>
    </row>
    <row r="1182" spans="1:33" ht="39" customHeight="1">
      <c r="A1182" s="33"/>
      <c r="B1182" s="33"/>
      <c r="C1182" s="2337">
        <v>3</v>
      </c>
      <c r="D1182" s="2338" t="s">
        <v>1921</v>
      </c>
      <c r="E1182" s="2340" t="s">
        <v>2325</v>
      </c>
      <c r="F1182" s="2340"/>
      <c r="G1182" s="2340"/>
      <c r="H1182" s="2340"/>
      <c r="I1182" s="2340"/>
      <c r="J1182" s="2340"/>
      <c r="K1182" s="2340"/>
      <c r="L1182" s="2340"/>
      <c r="M1182" s="2340"/>
      <c r="N1182" s="2340"/>
      <c r="O1182" s="2334"/>
      <c r="P1182" s="2334"/>
      <c r="Q1182" s="2334"/>
      <c r="R1182" s="2334"/>
      <c r="S1182" s="2334"/>
      <c r="T1182" s="2335" t="s">
        <v>525</v>
      </c>
      <c r="U1182" s="2335"/>
      <c r="V1182" s="2335"/>
      <c r="W1182" s="2335"/>
      <c r="X1182" s="2335"/>
      <c r="Y1182" s="2335" t="s">
        <v>525</v>
      </c>
      <c r="Z1182" s="2335"/>
      <c r="AA1182" s="2335"/>
      <c r="AB1182" s="2335"/>
      <c r="AC1182" s="2335"/>
    </row>
    <row r="1183" spans="1:33" ht="35.1" customHeight="1">
      <c r="A1183" s="33"/>
      <c r="B1183" s="33"/>
      <c r="C1183" s="2337"/>
      <c r="D1183" s="2339"/>
      <c r="E1183" s="2340" t="s">
        <v>2326</v>
      </c>
      <c r="F1183" s="2340"/>
      <c r="G1183" s="2340"/>
      <c r="H1183" s="2340"/>
      <c r="I1183" s="2340"/>
      <c r="J1183" s="2340"/>
      <c r="K1183" s="2340"/>
      <c r="L1183" s="2340"/>
      <c r="M1183" s="2340"/>
      <c r="N1183" s="2340"/>
      <c r="O1183" s="2334"/>
      <c r="P1183" s="2334"/>
      <c r="Q1183" s="2334"/>
      <c r="R1183" s="2334"/>
      <c r="S1183" s="2334"/>
      <c r="T1183" s="2335" t="s">
        <v>525</v>
      </c>
      <c r="U1183" s="2335"/>
      <c r="V1183" s="2335"/>
      <c r="W1183" s="2335"/>
      <c r="X1183" s="2335"/>
      <c r="Y1183" s="2335" t="s">
        <v>525</v>
      </c>
      <c r="Z1183" s="2335"/>
      <c r="AA1183" s="2335"/>
      <c r="AB1183" s="2335"/>
      <c r="AC1183" s="2335"/>
    </row>
    <row r="1184" spans="1:33" ht="20.100000000000001" customHeight="1">
      <c r="A1184" s="33"/>
      <c r="B1184" s="33"/>
      <c r="C1184" s="1343">
        <v>4</v>
      </c>
      <c r="D1184" s="2336" t="s">
        <v>2253</v>
      </c>
      <c r="E1184" s="2336"/>
      <c r="F1184" s="2336"/>
      <c r="G1184" s="2336"/>
      <c r="H1184" s="2336"/>
      <c r="I1184" s="2336"/>
      <c r="J1184" s="2336"/>
      <c r="K1184" s="2336"/>
      <c r="L1184" s="2336"/>
      <c r="M1184" s="2336"/>
      <c r="N1184" s="2336"/>
      <c r="O1184" s="2334"/>
      <c r="P1184" s="2334"/>
      <c r="Q1184" s="2334"/>
      <c r="R1184" s="2334"/>
      <c r="S1184" s="2334"/>
      <c r="T1184" s="2335" t="s">
        <v>525</v>
      </c>
      <c r="U1184" s="2335"/>
      <c r="V1184" s="2335"/>
      <c r="W1184" s="2335"/>
      <c r="X1184" s="2335"/>
      <c r="Y1184" s="2335" t="s">
        <v>525</v>
      </c>
      <c r="Z1184" s="2335"/>
      <c r="AA1184" s="2335"/>
      <c r="AB1184" s="2335"/>
      <c r="AC1184" s="2335"/>
    </row>
    <row r="1185" spans="1:33" ht="40.5" customHeight="1">
      <c r="A1185" s="33"/>
      <c r="B1185" s="33"/>
      <c r="C1185" s="1343">
        <v>5</v>
      </c>
      <c r="D1185" s="2336" t="s">
        <v>2327</v>
      </c>
      <c r="E1185" s="2336"/>
      <c r="F1185" s="2336"/>
      <c r="G1185" s="2336"/>
      <c r="H1185" s="2336"/>
      <c r="I1185" s="2336"/>
      <c r="J1185" s="2336"/>
      <c r="K1185" s="2336"/>
      <c r="L1185" s="2336"/>
      <c r="M1185" s="2336"/>
      <c r="N1185" s="2336"/>
      <c r="O1185" s="2334"/>
      <c r="P1185" s="2334"/>
      <c r="Q1185" s="2334"/>
      <c r="R1185" s="2334"/>
      <c r="S1185" s="2334"/>
      <c r="T1185" s="2335" t="s">
        <v>525</v>
      </c>
      <c r="U1185" s="2335"/>
      <c r="V1185" s="2335"/>
      <c r="W1185" s="2335"/>
      <c r="X1185" s="2335"/>
      <c r="Y1185" s="2335" t="s">
        <v>525</v>
      </c>
      <c r="Z1185" s="2335"/>
      <c r="AA1185" s="2335"/>
      <c r="AB1185" s="2335"/>
      <c r="AC1185" s="2335"/>
    </row>
    <row r="1186" spans="1:33" ht="36.6" customHeight="1">
      <c r="A1186" s="33"/>
      <c r="B1186" s="33"/>
      <c r="C1186" s="1343">
        <v>6</v>
      </c>
      <c r="D1186" s="2336" t="s">
        <v>2328</v>
      </c>
      <c r="E1186" s="2336"/>
      <c r="F1186" s="2336"/>
      <c r="G1186" s="2336"/>
      <c r="H1186" s="2336"/>
      <c r="I1186" s="2336"/>
      <c r="J1186" s="2336"/>
      <c r="K1186" s="2336"/>
      <c r="L1186" s="2336"/>
      <c r="M1186" s="2336"/>
      <c r="N1186" s="2336"/>
      <c r="O1186" s="2334"/>
      <c r="P1186" s="2334"/>
      <c r="Q1186" s="2334"/>
      <c r="R1186" s="2334"/>
      <c r="S1186" s="2334"/>
      <c r="T1186" s="2335" t="s">
        <v>525</v>
      </c>
      <c r="U1186" s="2335"/>
      <c r="V1186" s="2335"/>
      <c r="W1186" s="2335"/>
      <c r="X1186" s="2335"/>
      <c r="Y1186" s="2335" t="s">
        <v>525</v>
      </c>
      <c r="Z1186" s="2335"/>
      <c r="AA1186" s="2335"/>
      <c r="AB1186" s="2335"/>
      <c r="AC1186" s="2335"/>
    </row>
    <row r="1187" spans="1:33" ht="36.6" customHeight="1">
      <c r="A1187" s="33"/>
      <c r="B1187" s="33"/>
      <c r="C1187" s="1343">
        <v>7</v>
      </c>
      <c r="D1187" s="2336" t="s">
        <v>2329</v>
      </c>
      <c r="E1187" s="2336"/>
      <c r="F1187" s="2336"/>
      <c r="G1187" s="2336"/>
      <c r="H1187" s="2336"/>
      <c r="I1187" s="2336"/>
      <c r="J1187" s="2336"/>
      <c r="K1187" s="2336"/>
      <c r="L1187" s="2336"/>
      <c r="M1187" s="2336"/>
      <c r="N1187" s="2336"/>
      <c r="O1187" s="2334"/>
      <c r="P1187" s="2334"/>
      <c r="Q1187" s="2334"/>
      <c r="R1187" s="2334"/>
      <c r="S1187" s="2334"/>
      <c r="T1187" s="2335" t="s">
        <v>525</v>
      </c>
      <c r="U1187" s="2335"/>
      <c r="V1187" s="2335"/>
      <c r="W1187" s="2335"/>
      <c r="X1187" s="2335"/>
      <c r="Y1187" s="2335" t="s">
        <v>525</v>
      </c>
      <c r="Z1187" s="2335"/>
      <c r="AA1187" s="2335"/>
      <c r="AB1187" s="2335"/>
      <c r="AC1187" s="2335"/>
    </row>
    <row r="1188" spans="1:33" ht="20.100000000000001" customHeight="1">
      <c r="A1188" s="33"/>
      <c r="B1188" s="33"/>
      <c r="C1188" s="1343">
        <v>8</v>
      </c>
      <c r="D1188" s="2336" t="s">
        <v>1926</v>
      </c>
      <c r="E1188" s="2336"/>
      <c r="F1188" s="2336"/>
      <c r="G1188" s="2336"/>
      <c r="H1188" s="2336"/>
      <c r="I1188" s="2336"/>
      <c r="J1188" s="2336"/>
      <c r="K1188" s="2336"/>
      <c r="L1188" s="2336"/>
      <c r="M1188" s="2336"/>
      <c r="N1188" s="2336"/>
      <c r="O1188" s="2334"/>
      <c r="P1188" s="2334"/>
      <c r="Q1188" s="2334"/>
      <c r="R1188" s="2334"/>
      <c r="S1188" s="2334"/>
      <c r="T1188" s="2335" t="s">
        <v>525</v>
      </c>
      <c r="U1188" s="2335"/>
      <c r="V1188" s="2335"/>
      <c r="W1188" s="2335"/>
      <c r="X1188" s="2335"/>
      <c r="Y1188" s="2335" t="s">
        <v>525</v>
      </c>
      <c r="Z1188" s="2335"/>
      <c r="AA1188" s="2335"/>
      <c r="AB1188" s="2335"/>
      <c r="AC1188" s="2335"/>
    </row>
    <row r="1189" spans="1:33" ht="42.6" customHeight="1">
      <c r="A1189" s="33"/>
      <c r="B1189" s="33"/>
      <c r="C1189" s="1343">
        <v>9</v>
      </c>
      <c r="D1189" s="2336" t="s">
        <v>1923</v>
      </c>
      <c r="E1189" s="2336"/>
      <c r="F1189" s="2336"/>
      <c r="G1189" s="2336"/>
      <c r="H1189" s="2336"/>
      <c r="I1189" s="2336"/>
      <c r="J1189" s="2336"/>
      <c r="K1189" s="2336"/>
      <c r="L1189" s="2336"/>
      <c r="M1189" s="2336"/>
      <c r="N1189" s="2336"/>
      <c r="O1189" s="2334"/>
      <c r="P1189" s="2334"/>
      <c r="Q1189" s="2334"/>
      <c r="R1189" s="2334"/>
      <c r="S1189" s="2334"/>
      <c r="T1189" s="2335" t="s">
        <v>525</v>
      </c>
      <c r="U1189" s="2335"/>
      <c r="V1189" s="2335"/>
      <c r="W1189" s="2335"/>
      <c r="X1189" s="2335"/>
      <c r="Y1189" s="2335" t="s">
        <v>525</v>
      </c>
      <c r="Z1189" s="2335"/>
      <c r="AA1189" s="2335"/>
      <c r="AB1189" s="2335"/>
      <c r="AC1189" s="2335"/>
    </row>
    <row r="1190" spans="1:33" ht="20.100000000000001" customHeight="1">
      <c r="A1190" s="33"/>
      <c r="B1190" s="33"/>
      <c r="C1190" s="1343">
        <v>10</v>
      </c>
      <c r="D1190" s="2336" t="s">
        <v>2258</v>
      </c>
      <c r="E1190" s="2336"/>
      <c r="F1190" s="2336"/>
      <c r="G1190" s="2336"/>
      <c r="H1190" s="2336"/>
      <c r="I1190" s="2336"/>
      <c r="J1190" s="2336"/>
      <c r="K1190" s="2336"/>
      <c r="L1190" s="2336"/>
      <c r="M1190" s="2336"/>
      <c r="N1190" s="2336"/>
      <c r="O1190" s="2334"/>
      <c r="P1190" s="2334"/>
      <c r="Q1190" s="2334"/>
      <c r="R1190" s="2334"/>
      <c r="S1190" s="2334"/>
      <c r="T1190" s="2335" t="s">
        <v>525</v>
      </c>
      <c r="U1190" s="2335"/>
      <c r="V1190" s="2335"/>
      <c r="W1190" s="2335"/>
      <c r="X1190" s="2335"/>
      <c r="Y1190" s="2335" t="s">
        <v>525</v>
      </c>
      <c r="Z1190" s="2335"/>
      <c r="AA1190" s="2335"/>
      <c r="AB1190" s="2335"/>
      <c r="AC1190" s="2335"/>
    </row>
    <row r="1191" spans="1:33" ht="20.100000000000001" customHeight="1">
      <c r="A1191" s="33"/>
      <c r="B1191" s="33"/>
      <c r="C1191" s="1343">
        <v>11</v>
      </c>
      <c r="D1191" s="2336" t="s">
        <v>1924</v>
      </c>
      <c r="E1191" s="2336"/>
      <c r="F1191" s="2336"/>
      <c r="G1191" s="2336"/>
      <c r="H1191" s="2336"/>
      <c r="I1191" s="2336"/>
      <c r="J1191" s="2336"/>
      <c r="K1191" s="2336"/>
      <c r="L1191" s="2336"/>
      <c r="M1191" s="2336"/>
      <c r="N1191" s="2336"/>
      <c r="O1191" s="2334"/>
      <c r="P1191" s="2334"/>
      <c r="Q1191" s="2334"/>
      <c r="R1191" s="2334"/>
      <c r="S1191" s="2334"/>
      <c r="T1191" s="2335" t="s">
        <v>525</v>
      </c>
      <c r="U1191" s="2335"/>
      <c r="V1191" s="2335"/>
      <c r="W1191" s="2335"/>
      <c r="X1191" s="2335"/>
      <c r="Y1191" s="2335" t="s">
        <v>525</v>
      </c>
      <c r="Z1191" s="2335"/>
      <c r="AA1191" s="2335"/>
      <c r="AB1191" s="2335"/>
      <c r="AC1191" s="2335"/>
    </row>
    <row r="1192" spans="1:33" ht="20.100000000000001" customHeight="1">
      <c r="A1192" s="33" t="s">
        <v>536</v>
      </c>
      <c r="B1192" s="33"/>
      <c r="C1192" s="1343">
        <v>12</v>
      </c>
      <c r="D1192" s="2333" t="s">
        <v>1925</v>
      </c>
      <c r="E1192" s="2333"/>
      <c r="F1192" s="2333"/>
      <c r="G1192" s="2333"/>
      <c r="H1192" s="2333"/>
      <c r="I1192" s="2333"/>
      <c r="J1192" s="2333"/>
      <c r="K1192" s="2333"/>
      <c r="L1192" s="2333"/>
      <c r="M1192" s="2333"/>
      <c r="N1192" s="2333"/>
      <c r="O1192" s="2334"/>
      <c r="P1192" s="2334"/>
      <c r="Q1192" s="2334"/>
      <c r="R1192" s="2334"/>
      <c r="S1192" s="2334"/>
      <c r="T1192" s="2335" t="s">
        <v>525</v>
      </c>
      <c r="U1192" s="2335"/>
      <c r="V1192" s="2335"/>
      <c r="W1192" s="2335"/>
      <c r="X1192" s="2335"/>
      <c r="Y1192" s="2335" t="s">
        <v>525</v>
      </c>
      <c r="Z1192" s="2335"/>
      <c r="AA1192" s="2335"/>
      <c r="AB1192" s="2335"/>
      <c r="AC1192" s="2335"/>
    </row>
    <row r="1193" spans="1:33" ht="16.5" customHeight="1">
      <c r="C1193" s="29"/>
      <c r="D1193" s="29"/>
      <c r="E1193" s="29"/>
      <c r="F1193" s="29"/>
      <c r="G1193" s="29"/>
      <c r="H1193" s="29"/>
      <c r="I1193" s="29"/>
      <c r="J1193" s="29"/>
      <c r="K1193" s="29"/>
      <c r="L1193" s="29"/>
      <c r="M1193" s="29"/>
      <c r="N1193" s="29"/>
      <c r="O1193" s="29"/>
      <c r="P1193" s="29"/>
      <c r="Q1193" s="29"/>
      <c r="R1193" s="29"/>
      <c r="S1193" s="29"/>
      <c r="T1193" s="29"/>
      <c r="U1193" s="29"/>
      <c r="V1193" s="29"/>
      <c r="W1193" s="29"/>
      <c r="X1193" s="29"/>
      <c r="Y1193" s="29"/>
      <c r="Z1193" s="29"/>
      <c r="AA1193" s="29"/>
      <c r="AB1193" s="29"/>
      <c r="AC1193" s="29"/>
    </row>
    <row r="1194" spans="1:33" ht="16.5" customHeight="1">
      <c r="A1194" s="33" t="s">
        <v>2330</v>
      </c>
      <c r="B1194" s="33"/>
      <c r="C1194" s="2331" t="s">
        <v>160</v>
      </c>
      <c r="D1194" s="2331" t="s">
        <v>1368</v>
      </c>
      <c r="E1194" s="2331"/>
      <c r="F1194" s="2331"/>
      <c r="G1194" s="2331"/>
      <c r="H1194" s="2331"/>
      <c r="I1194" s="2331"/>
      <c r="J1194" s="2331"/>
      <c r="K1194" s="2331"/>
      <c r="L1194" s="2331"/>
      <c r="M1194" s="2331"/>
      <c r="N1194" s="2331"/>
      <c r="O1194" s="2305" t="s">
        <v>1369</v>
      </c>
      <c r="P1194" s="2305"/>
      <c r="Q1194" s="2305"/>
      <c r="R1194" s="2305"/>
      <c r="S1194" s="2305"/>
      <c r="T1194" s="2331" t="s">
        <v>1370</v>
      </c>
      <c r="U1194" s="2331"/>
      <c r="V1194" s="2331"/>
      <c r="W1194" s="2331"/>
      <c r="X1194" s="2331"/>
      <c r="Y1194" s="2331"/>
      <c r="Z1194" s="2331"/>
      <c r="AA1194" s="2331"/>
      <c r="AB1194" s="2331"/>
      <c r="AC1194" s="2331"/>
      <c r="AE1194" s="18" t="s">
        <v>2331</v>
      </c>
      <c r="AF1194" s="18" t="s">
        <v>1777</v>
      </c>
      <c r="AG1194" s="18" t="s">
        <v>2252</v>
      </c>
    </row>
    <row r="1195" spans="1:33" ht="33" customHeight="1">
      <c r="A1195" s="33"/>
      <c r="B1195" s="33"/>
      <c r="C1195" s="2331"/>
      <c r="D1195" s="2331"/>
      <c r="E1195" s="2331"/>
      <c r="F1195" s="2331"/>
      <c r="G1195" s="2331"/>
      <c r="H1195" s="2331"/>
      <c r="I1195" s="2331"/>
      <c r="J1195" s="2331"/>
      <c r="K1195" s="2331"/>
      <c r="L1195" s="2331"/>
      <c r="M1195" s="2331"/>
      <c r="N1195" s="2331"/>
      <c r="O1195" s="2305"/>
      <c r="P1195" s="2305"/>
      <c r="Q1195" s="2305"/>
      <c r="R1195" s="2305"/>
      <c r="S1195" s="2305"/>
      <c r="T1195" s="2305" t="s">
        <v>537</v>
      </c>
      <c r="U1195" s="2305"/>
      <c r="V1195" s="2305"/>
      <c r="W1195" s="2305"/>
      <c r="X1195" s="2305"/>
      <c r="Y1195" s="2305" t="s">
        <v>1372</v>
      </c>
      <c r="Z1195" s="2305"/>
      <c r="AA1195" s="2305"/>
      <c r="AB1195" s="2305"/>
      <c r="AC1195" s="2305"/>
    </row>
    <row r="1196" spans="1:33" ht="39.6" customHeight="1">
      <c r="A1196" s="33"/>
      <c r="B1196" s="33"/>
      <c r="C1196" s="1343">
        <v>1</v>
      </c>
      <c r="D1196" s="2336" t="s">
        <v>2332</v>
      </c>
      <c r="E1196" s="2336"/>
      <c r="F1196" s="2336"/>
      <c r="G1196" s="2336"/>
      <c r="H1196" s="2336"/>
      <c r="I1196" s="2336"/>
      <c r="J1196" s="2336"/>
      <c r="K1196" s="2336"/>
      <c r="L1196" s="2336"/>
      <c r="M1196" s="2336"/>
      <c r="N1196" s="2336"/>
      <c r="O1196" s="2334"/>
      <c r="P1196" s="2334"/>
      <c r="Q1196" s="2334"/>
      <c r="R1196" s="2334"/>
      <c r="S1196" s="2334"/>
      <c r="T1196" s="2335" t="s">
        <v>525</v>
      </c>
      <c r="U1196" s="2335"/>
      <c r="V1196" s="2335"/>
      <c r="W1196" s="2335"/>
      <c r="X1196" s="2335"/>
      <c r="Y1196" s="2335" t="s">
        <v>525</v>
      </c>
      <c r="Z1196" s="2335"/>
      <c r="AA1196" s="2335"/>
      <c r="AB1196" s="2335"/>
      <c r="AC1196" s="2335"/>
    </row>
    <row r="1197" spans="1:33" ht="20.100000000000001" customHeight="1">
      <c r="A1197" s="33"/>
      <c r="B1197" s="33"/>
      <c r="C1197" s="1343">
        <v>2</v>
      </c>
      <c r="D1197" s="2333" t="s">
        <v>1934</v>
      </c>
      <c r="E1197" s="2333"/>
      <c r="F1197" s="2333"/>
      <c r="G1197" s="2333"/>
      <c r="H1197" s="2333"/>
      <c r="I1197" s="2333"/>
      <c r="J1197" s="2333"/>
      <c r="K1197" s="2333"/>
      <c r="L1197" s="2333"/>
      <c r="M1197" s="2333"/>
      <c r="N1197" s="2333"/>
      <c r="O1197" s="2334"/>
      <c r="P1197" s="2334"/>
      <c r="Q1197" s="2334"/>
      <c r="R1197" s="2334"/>
      <c r="S1197" s="2334"/>
      <c r="T1197" s="2335" t="s">
        <v>525</v>
      </c>
      <c r="U1197" s="2335"/>
      <c r="V1197" s="2335"/>
      <c r="W1197" s="2335"/>
      <c r="X1197" s="2335"/>
      <c r="Y1197" s="2335" t="s">
        <v>525</v>
      </c>
      <c r="Z1197" s="2335"/>
      <c r="AA1197" s="2335"/>
      <c r="AB1197" s="2335"/>
      <c r="AC1197" s="2335"/>
    </row>
    <row r="1198" spans="1:33" ht="16.5" customHeight="1">
      <c r="A1198" s="33"/>
      <c r="B1198" s="33"/>
      <c r="C1198" s="1343">
        <v>3</v>
      </c>
      <c r="D1198" s="2333" t="s">
        <v>1935</v>
      </c>
      <c r="E1198" s="2333"/>
      <c r="F1198" s="2333"/>
      <c r="G1198" s="2333"/>
      <c r="H1198" s="2333"/>
      <c r="I1198" s="2333"/>
      <c r="J1198" s="2333"/>
      <c r="K1198" s="2333"/>
      <c r="L1198" s="2333"/>
      <c r="M1198" s="2333"/>
      <c r="N1198" s="2333"/>
      <c r="O1198" s="2334"/>
      <c r="P1198" s="2334"/>
      <c r="Q1198" s="2334"/>
      <c r="R1198" s="2334"/>
      <c r="S1198" s="2334"/>
      <c r="T1198" s="2335" t="s">
        <v>525</v>
      </c>
      <c r="U1198" s="2335"/>
      <c r="V1198" s="2335"/>
      <c r="W1198" s="2335"/>
      <c r="X1198" s="2335"/>
      <c r="Y1198" s="2335" t="s">
        <v>525</v>
      </c>
      <c r="Z1198" s="2335"/>
      <c r="AA1198" s="2335"/>
      <c r="AB1198" s="2335"/>
      <c r="AC1198" s="2335"/>
    </row>
    <row r="1199" spans="1:33" ht="16.5" customHeight="1">
      <c r="A1199" s="33"/>
      <c r="B1199" s="33"/>
      <c r="C1199" s="1343">
        <v>4</v>
      </c>
      <c r="D1199" s="2333" t="s">
        <v>1936</v>
      </c>
      <c r="E1199" s="2333"/>
      <c r="F1199" s="2333"/>
      <c r="G1199" s="2333"/>
      <c r="H1199" s="2333"/>
      <c r="I1199" s="2333"/>
      <c r="J1199" s="2333"/>
      <c r="K1199" s="2333"/>
      <c r="L1199" s="2333"/>
      <c r="M1199" s="2333"/>
      <c r="N1199" s="2333"/>
      <c r="O1199" s="2334"/>
      <c r="P1199" s="2334"/>
      <c r="Q1199" s="2334"/>
      <c r="R1199" s="2334"/>
      <c r="S1199" s="2334"/>
      <c r="T1199" s="2335" t="s">
        <v>525</v>
      </c>
      <c r="U1199" s="2335"/>
      <c r="V1199" s="2335"/>
      <c r="W1199" s="2335"/>
      <c r="X1199" s="2335"/>
      <c r="Y1199" s="2335" t="s">
        <v>525</v>
      </c>
      <c r="Z1199" s="2335"/>
      <c r="AA1199" s="2335"/>
      <c r="AB1199" s="2335"/>
      <c r="AC1199" s="2335"/>
    </row>
    <row r="1200" spans="1:33" ht="16.5" customHeight="1">
      <c r="A1200" s="33"/>
      <c r="B1200" s="33"/>
      <c r="C1200" s="1343">
        <v>5</v>
      </c>
      <c r="D1200" s="2333" t="s">
        <v>1937</v>
      </c>
      <c r="E1200" s="2333"/>
      <c r="F1200" s="2333"/>
      <c r="G1200" s="2333"/>
      <c r="H1200" s="2333"/>
      <c r="I1200" s="2333"/>
      <c r="J1200" s="2333"/>
      <c r="K1200" s="2333"/>
      <c r="L1200" s="2333"/>
      <c r="M1200" s="2333"/>
      <c r="N1200" s="2333"/>
      <c r="O1200" s="2334"/>
      <c r="P1200" s="2334"/>
      <c r="Q1200" s="2334"/>
      <c r="R1200" s="2334"/>
      <c r="S1200" s="2334"/>
      <c r="T1200" s="2335" t="s">
        <v>525</v>
      </c>
      <c r="U1200" s="2335"/>
      <c r="V1200" s="2335"/>
      <c r="W1200" s="2335"/>
      <c r="X1200" s="2335"/>
      <c r="Y1200" s="2335" t="s">
        <v>525</v>
      </c>
      <c r="Z1200" s="2335"/>
      <c r="AA1200" s="2335"/>
      <c r="AB1200" s="2335"/>
      <c r="AC1200" s="2335"/>
    </row>
    <row r="1201" spans="1:33" ht="16.5" customHeight="1">
      <c r="A1201" s="61"/>
      <c r="B1201" s="61"/>
      <c r="C1201" s="1354">
        <v>6</v>
      </c>
      <c r="D1201" s="2333" t="s">
        <v>1938</v>
      </c>
      <c r="E1201" s="2333"/>
      <c r="F1201" s="2333"/>
      <c r="G1201" s="2333"/>
      <c r="H1201" s="2333"/>
      <c r="I1201" s="2333"/>
      <c r="J1201" s="2333"/>
      <c r="K1201" s="2333"/>
      <c r="L1201" s="2333"/>
      <c r="M1201" s="2333"/>
      <c r="N1201" s="2333"/>
      <c r="O1201" s="2334"/>
      <c r="P1201" s="2334"/>
      <c r="Q1201" s="2334"/>
      <c r="R1201" s="2334"/>
      <c r="S1201" s="2334"/>
      <c r="T1201" s="2335" t="s">
        <v>525</v>
      </c>
      <c r="U1201" s="2335"/>
      <c r="V1201" s="2335"/>
      <c r="W1201" s="2335"/>
      <c r="X1201" s="2335"/>
      <c r="Y1201" s="2335" t="s">
        <v>525</v>
      </c>
      <c r="Z1201" s="2335"/>
      <c r="AA1201" s="2335"/>
      <c r="AB1201" s="2335"/>
      <c r="AC1201" s="2335"/>
    </row>
    <row r="1202" spans="1:33" ht="16.5" customHeight="1">
      <c r="A1202" s="33"/>
      <c r="B1202" s="33"/>
      <c r="C1202" s="1343">
        <v>7</v>
      </c>
      <c r="D1202" s="2333" t="s">
        <v>1939</v>
      </c>
      <c r="E1202" s="2333"/>
      <c r="F1202" s="2333"/>
      <c r="G1202" s="2333"/>
      <c r="H1202" s="2333"/>
      <c r="I1202" s="2333"/>
      <c r="J1202" s="2333"/>
      <c r="K1202" s="2333"/>
      <c r="L1202" s="2333"/>
      <c r="M1202" s="2333"/>
      <c r="N1202" s="2333"/>
      <c r="O1202" s="2334"/>
      <c r="P1202" s="2334"/>
      <c r="Q1202" s="2334"/>
      <c r="R1202" s="2334"/>
      <c r="S1202" s="2334"/>
      <c r="T1202" s="2335" t="s">
        <v>525</v>
      </c>
      <c r="U1202" s="2335"/>
      <c r="V1202" s="2335"/>
      <c r="W1202" s="2335"/>
      <c r="X1202" s="2335"/>
      <c r="Y1202" s="2335" t="s">
        <v>525</v>
      </c>
      <c r="Z1202" s="2335"/>
      <c r="AA1202" s="2335"/>
      <c r="AB1202" s="2335"/>
      <c r="AC1202" s="2335"/>
    </row>
    <row r="1203" spans="1:33" ht="16.5" customHeight="1">
      <c r="A1203" s="33" t="s">
        <v>536</v>
      </c>
      <c r="B1203" s="33"/>
      <c r="C1203" s="1343">
        <v>8</v>
      </c>
      <c r="D1203" s="2333" t="s">
        <v>1940</v>
      </c>
      <c r="E1203" s="2333"/>
      <c r="F1203" s="2333"/>
      <c r="G1203" s="2333"/>
      <c r="H1203" s="2333"/>
      <c r="I1203" s="2333"/>
      <c r="J1203" s="2333"/>
      <c r="K1203" s="2333"/>
      <c r="L1203" s="2333"/>
      <c r="M1203" s="2333"/>
      <c r="N1203" s="2333"/>
      <c r="O1203" s="2334"/>
      <c r="P1203" s="2334"/>
      <c r="Q1203" s="2334"/>
      <c r="R1203" s="2334"/>
      <c r="S1203" s="2334"/>
      <c r="T1203" s="2335" t="s">
        <v>525</v>
      </c>
      <c r="U1203" s="2335"/>
      <c r="V1203" s="2335"/>
      <c r="W1203" s="2335"/>
      <c r="X1203" s="2335"/>
      <c r="Y1203" s="2335" t="s">
        <v>525</v>
      </c>
      <c r="Z1203" s="2335"/>
      <c r="AA1203" s="2335"/>
      <c r="AB1203" s="2335"/>
      <c r="AC1203" s="2335"/>
    </row>
    <row r="1204" spans="1:33" ht="16.5" customHeight="1">
      <c r="C1204" s="29"/>
      <c r="D1204" s="29"/>
      <c r="E1204" s="29"/>
      <c r="F1204" s="29"/>
      <c r="G1204" s="29"/>
      <c r="H1204" s="29"/>
      <c r="I1204" s="29"/>
      <c r="J1204" s="29"/>
      <c r="K1204" s="29"/>
      <c r="L1204" s="29"/>
      <c r="M1204" s="29"/>
      <c r="N1204" s="29"/>
      <c r="O1204" s="29"/>
      <c r="P1204" s="29"/>
      <c r="Q1204" s="29"/>
      <c r="R1204" s="29"/>
      <c r="S1204" s="29"/>
      <c r="T1204" s="29"/>
      <c r="U1204" s="29"/>
      <c r="V1204" s="29"/>
      <c r="W1204" s="29"/>
      <c r="X1204" s="29"/>
      <c r="Y1204" s="29"/>
      <c r="Z1204" s="29"/>
      <c r="AA1204" s="29"/>
      <c r="AB1204" s="29"/>
      <c r="AC1204" s="29"/>
    </row>
    <row r="1205" spans="1:33" ht="22.35" customHeight="1">
      <c r="A1205" s="33" t="s">
        <v>2333</v>
      </c>
      <c r="C1205" s="1513" t="s">
        <v>160</v>
      </c>
      <c r="D1205" s="2305" t="s">
        <v>2334</v>
      </c>
      <c r="E1205" s="2305"/>
      <c r="F1205" s="2305"/>
      <c r="G1205" s="2305"/>
      <c r="H1205" s="2305"/>
      <c r="I1205" s="2305"/>
      <c r="J1205" s="2305"/>
      <c r="K1205" s="2305"/>
      <c r="L1205" s="2305"/>
      <c r="M1205" s="2305"/>
      <c r="N1205" s="2305"/>
      <c r="O1205" s="2305" t="s">
        <v>2335</v>
      </c>
      <c r="P1205" s="2305"/>
      <c r="Q1205" s="2305"/>
      <c r="R1205" s="2305"/>
      <c r="S1205" s="2305"/>
      <c r="T1205" s="2305" t="s">
        <v>633</v>
      </c>
      <c r="U1205" s="2305"/>
      <c r="V1205" s="2305"/>
      <c r="W1205" s="2305"/>
      <c r="X1205" s="2305" t="s">
        <v>180</v>
      </c>
      <c r="Y1205" s="2305"/>
      <c r="Z1205" s="2305"/>
      <c r="AA1205" s="2305"/>
      <c r="AB1205" s="2305"/>
      <c r="AC1205" s="2305"/>
      <c r="AE1205" s="18" t="s">
        <v>2336</v>
      </c>
      <c r="AF1205" s="18" t="s">
        <v>2337</v>
      </c>
      <c r="AG1205" s="18" t="s">
        <v>2333</v>
      </c>
    </row>
    <row r="1206" spans="1:33" ht="16.5" customHeight="1">
      <c r="A1206" s="33"/>
      <c r="C1206" s="812" t="s">
        <v>91</v>
      </c>
      <c r="D1206" s="2332" t="s">
        <v>2338</v>
      </c>
      <c r="E1206" s="2332"/>
      <c r="F1206" s="2332"/>
      <c r="G1206" s="2332"/>
      <c r="H1206" s="2332"/>
      <c r="I1206" s="2332"/>
      <c r="J1206" s="2332"/>
      <c r="K1206" s="2332"/>
      <c r="L1206" s="2332"/>
      <c r="M1206" s="2332"/>
      <c r="N1206" s="2332"/>
      <c r="O1206" s="2304"/>
      <c r="P1206" s="2304"/>
      <c r="Q1206" s="2304"/>
      <c r="R1206" s="2304"/>
      <c r="S1206" s="2304"/>
      <c r="T1206" s="2304"/>
      <c r="U1206" s="2304"/>
      <c r="V1206" s="2304"/>
      <c r="W1206" s="2304"/>
      <c r="X1206" s="2304"/>
      <c r="Y1206" s="2304"/>
      <c r="Z1206" s="2304"/>
      <c r="AA1206" s="2304"/>
      <c r="AB1206" s="2304"/>
      <c r="AC1206" s="2304"/>
    </row>
    <row r="1207" spans="1:33" ht="51" customHeight="1">
      <c r="A1207" s="33"/>
      <c r="C1207" s="630">
        <v>1</v>
      </c>
      <c r="D1207" s="2302" t="s">
        <v>2339</v>
      </c>
      <c r="E1207" s="2303"/>
      <c r="F1207" s="2303"/>
      <c r="G1207" s="2303" t="s">
        <v>2340</v>
      </c>
      <c r="H1207" s="2303"/>
      <c r="I1207" s="2303"/>
      <c r="J1207" s="2303"/>
      <c r="K1207" s="2303"/>
      <c r="L1207" s="2303"/>
      <c r="M1207" s="2303"/>
      <c r="N1207" s="2303"/>
      <c r="O1207" s="2304"/>
      <c r="P1207" s="2304"/>
      <c r="Q1207" s="2304"/>
      <c r="R1207" s="2304"/>
      <c r="S1207" s="2304"/>
      <c r="T1207" s="2304"/>
      <c r="U1207" s="2304"/>
      <c r="V1207" s="2304"/>
      <c r="W1207" s="2304"/>
      <c r="X1207" s="2304"/>
      <c r="Y1207" s="2304"/>
      <c r="Z1207" s="2304"/>
      <c r="AA1207" s="2304"/>
      <c r="AB1207" s="2304"/>
      <c r="AC1207" s="2304"/>
    </row>
    <row r="1208" spans="1:33" ht="51" customHeight="1">
      <c r="A1208" s="33"/>
      <c r="C1208" s="630">
        <v>2</v>
      </c>
      <c r="D1208" s="2302" t="s">
        <v>2341</v>
      </c>
      <c r="E1208" s="2303"/>
      <c r="F1208" s="2303"/>
      <c r="G1208" s="2303" t="s">
        <v>2342</v>
      </c>
      <c r="H1208" s="2303"/>
      <c r="I1208" s="2303"/>
      <c r="J1208" s="2303"/>
      <c r="K1208" s="2303"/>
      <c r="L1208" s="2303"/>
      <c r="M1208" s="2303"/>
      <c r="N1208" s="2303"/>
      <c r="O1208" s="2304"/>
      <c r="P1208" s="2304"/>
      <c r="Q1208" s="2304"/>
      <c r="R1208" s="2304"/>
      <c r="S1208" s="2304"/>
      <c r="T1208" s="2304"/>
      <c r="U1208" s="2304"/>
      <c r="V1208" s="2304"/>
      <c r="W1208" s="2304"/>
      <c r="X1208" s="2304"/>
      <c r="Y1208" s="2304"/>
      <c r="Z1208" s="2304"/>
      <c r="AA1208" s="2304"/>
      <c r="AB1208" s="2304"/>
      <c r="AC1208" s="2304"/>
    </row>
    <row r="1209" spans="1:33" ht="27" customHeight="1">
      <c r="A1209" s="33"/>
      <c r="C1209" s="630">
        <v>3</v>
      </c>
      <c r="D1209" s="2303" t="s">
        <v>2343</v>
      </c>
      <c r="E1209" s="2303"/>
      <c r="F1209" s="2303"/>
      <c r="G1209" s="2303" t="s">
        <v>2342</v>
      </c>
      <c r="H1209" s="2303"/>
      <c r="I1209" s="2303"/>
      <c r="J1209" s="2303"/>
      <c r="K1209" s="2303"/>
      <c r="L1209" s="2303"/>
      <c r="M1209" s="2303"/>
      <c r="N1209" s="2303"/>
      <c r="O1209" s="2304"/>
      <c r="P1209" s="2304"/>
      <c r="Q1209" s="2304"/>
      <c r="R1209" s="2304"/>
      <c r="S1209" s="2304"/>
      <c r="T1209" s="2304"/>
      <c r="U1209" s="2304"/>
      <c r="V1209" s="2304"/>
      <c r="W1209" s="2304"/>
      <c r="X1209" s="2304"/>
      <c r="Y1209" s="2304"/>
      <c r="Z1209" s="2304"/>
      <c r="AA1209" s="2304"/>
      <c r="AB1209" s="2304"/>
      <c r="AC1209" s="2304"/>
    </row>
    <row r="1210" spans="1:33" ht="27" customHeight="1">
      <c r="A1210" s="33"/>
      <c r="C1210" s="630"/>
      <c r="D1210" s="2303" t="s">
        <v>2344</v>
      </c>
      <c r="E1210" s="2303"/>
      <c r="F1210" s="2303"/>
      <c r="G1210" s="2303"/>
      <c r="H1210" s="2303"/>
      <c r="I1210" s="2303"/>
      <c r="J1210" s="2303"/>
      <c r="K1210" s="2303"/>
      <c r="L1210" s="2303"/>
      <c r="M1210" s="2303"/>
      <c r="N1210" s="2303"/>
      <c r="O1210" s="2304"/>
      <c r="P1210" s="2304"/>
      <c r="Q1210" s="2304"/>
      <c r="R1210" s="2304"/>
      <c r="S1210" s="2304"/>
      <c r="T1210" s="2304"/>
      <c r="U1210" s="2304"/>
      <c r="V1210" s="2304"/>
      <c r="W1210" s="2304"/>
      <c r="X1210" s="2304"/>
      <c r="Y1210" s="2304"/>
      <c r="Z1210" s="2304"/>
      <c r="AA1210" s="2304"/>
      <c r="AB1210" s="2304"/>
      <c r="AC1210" s="2304"/>
    </row>
    <row r="1211" spans="1:33" ht="27" customHeight="1">
      <c r="A1211" s="33"/>
      <c r="C1211" s="630"/>
      <c r="D1211" s="2303" t="s">
        <v>2345</v>
      </c>
      <c r="E1211" s="2303"/>
      <c r="F1211" s="2303"/>
      <c r="G1211" s="2303"/>
      <c r="H1211" s="2303"/>
      <c r="I1211" s="2303"/>
      <c r="J1211" s="2303"/>
      <c r="K1211" s="2303"/>
      <c r="L1211" s="2303"/>
      <c r="M1211" s="2303"/>
      <c r="N1211" s="2303"/>
      <c r="O1211" s="2304"/>
      <c r="P1211" s="2304"/>
      <c r="Q1211" s="2304"/>
      <c r="R1211" s="2304"/>
      <c r="S1211" s="2304"/>
      <c r="T1211" s="2304"/>
      <c r="U1211" s="2304"/>
      <c r="V1211" s="2304"/>
      <c r="W1211" s="2304"/>
      <c r="X1211" s="2304"/>
      <c r="Y1211" s="2304"/>
      <c r="Z1211" s="2304"/>
      <c r="AA1211" s="2304"/>
      <c r="AB1211" s="2304"/>
      <c r="AC1211" s="2304"/>
    </row>
    <row r="1212" spans="1:33" ht="27" customHeight="1">
      <c r="C1212" s="630">
        <v>4</v>
      </c>
      <c r="D1212" s="2303" t="s">
        <v>2346</v>
      </c>
      <c r="E1212" s="2303"/>
      <c r="F1212" s="2303"/>
      <c r="G1212" s="2303" t="s">
        <v>2342</v>
      </c>
      <c r="H1212" s="2303"/>
      <c r="I1212" s="2303"/>
      <c r="J1212" s="2303"/>
      <c r="K1212" s="2303"/>
      <c r="L1212" s="2303"/>
      <c r="M1212" s="2303"/>
      <c r="N1212" s="2303"/>
      <c r="O1212" s="2304"/>
      <c r="P1212" s="2304"/>
      <c r="Q1212" s="2304"/>
      <c r="R1212" s="2304"/>
      <c r="S1212" s="2304"/>
      <c r="T1212" s="2304"/>
      <c r="U1212" s="2304"/>
      <c r="V1212" s="2304"/>
      <c r="W1212" s="2304"/>
      <c r="X1212" s="2304"/>
      <c r="Y1212" s="2304"/>
      <c r="Z1212" s="2304"/>
      <c r="AA1212" s="2304"/>
      <c r="AB1212" s="2304"/>
      <c r="AC1212" s="2304"/>
    </row>
    <row r="1213" spans="1:33" ht="27" customHeight="1">
      <c r="C1213" s="630">
        <v>5</v>
      </c>
      <c r="D1213" s="2303" t="s">
        <v>2347</v>
      </c>
      <c r="E1213" s="2303"/>
      <c r="F1213" s="2303"/>
      <c r="G1213" s="2303" t="s">
        <v>2342</v>
      </c>
      <c r="H1213" s="2303"/>
      <c r="I1213" s="2303"/>
      <c r="J1213" s="2303"/>
      <c r="K1213" s="2303"/>
      <c r="L1213" s="2303"/>
      <c r="M1213" s="2303"/>
      <c r="N1213" s="2303"/>
      <c r="O1213" s="2304"/>
      <c r="P1213" s="2304"/>
      <c r="Q1213" s="2304"/>
      <c r="R1213" s="2304"/>
      <c r="S1213" s="2304"/>
      <c r="T1213" s="2304"/>
      <c r="U1213" s="2304"/>
      <c r="V1213" s="2304"/>
      <c r="W1213" s="2304"/>
      <c r="X1213" s="2304"/>
      <c r="Y1213" s="2304"/>
      <c r="Z1213" s="2304"/>
      <c r="AA1213" s="2304"/>
      <c r="AB1213" s="2304"/>
      <c r="AC1213" s="2304"/>
    </row>
    <row r="1214" spans="1:33" ht="27" customHeight="1">
      <c r="C1214" s="630">
        <v>6</v>
      </c>
      <c r="D1214" s="2303" t="s">
        <v>2348</v>
      </c>
      <c r="E1214" s="2303"/>
      <c r="F1214" s="2303"/>
      <c r="G1214" s="2303" t="s">
        <v>2342</v>
      </c>
      <c r="H1214" s="2303"/>
      <c r="I1214" s="2303"/>
      <c r="J1214" s="2303"/>
      <c r="K1214" s="2303"/>
      <c r="L1214" s="2303"/>
      <c r="M1214" s="2303"/>
      <c r="N1214" s="2303"/>
      <c r="O1214" s="2304"/>
      <c r="P1214" s="2304"/>
      <c r="Q1214" s="2304"/>
      <c r="R1214" s="2304"/>
      <c r="S1214" s="2304"/>
      <c r="T1214" s="2304"/>
      <c r="U1214" s="2304"/>
      <c r="V1214" s="2304"/>
      <c r="W1214" s="2304"/>
      <c r="X1214" s="2304"/>
      <c r="Y1214" s="2304"/>
      <c r="Z1214" s="2304"/>
      <c r="AA1214" s="2304"/>
      <c r="AB1214" s="2304"/>
      <c r="AC1214" s="2304"/>
    </row>
    <row r="1215" spans="1:33" ht="27" customHeight="1">
      <c r="C1215" s="812" t="s">
        <v>92</v>
      </c>
      <c r="D1215" s="2332" t="s">
        <v>2349</v>
      </c>
      <c r="E1215" s="2332"/>
      <c r="F1215" s="2332"/>
      <c r="G1215" s="2332"/>
      <c r="H1215" s="2332"/>
      <c r="I1215" s="2332"/>
      <c r="J1215" s="2332"/>
      <c r="K1215" s="2332"/>
      <c r="L1215" s="2332"/>
      <c r="M1215" s="2332"/>
      <c r="N1215" s="2332"/>
      <c r="O1215" s="2304"/>
      <c r="P1215" s="2304"/>
      <c r="Q1215" s="2304"/>
      <c r="R1215" s="2304"/>
      <c r="S1215" s="2304"/>
      <c r="T1215" s="2304"/>
      <c r="U1215" s="2304"/>
      <c r="V1215" s="2304"/>
      <c r="W1215" s="2304"/>
      <c r="X1215" s="2304"/>
      <c r="Y1215" s="2304"/>
      <c r="Z1215" s="2304"/>
      <c r="AA1215" s="2304"/>
      <c r="AB1215" s="2304"/>
      <c r="AC1215" s="2304"/>
    </row>
    <row r="1216" spans="1:33" ht="27" customHeight="1">
      <c r="C1216" s="630">
        <v>1</v>
      </c>
      <c r="D1216" s="2303" t="s">
        <v>2350</v>
      </c>
      <c r="E1216" s="2303"/>
      <c r="F1216" s="2303"/>
      <c r="G1216" s="2303" t="s">
        <v>2342</v>
      </c>
      <c r="H1216" s="2303"/>
      <c r="I1216" s="2303"/>
      <c r="J1216" s="2303"/>
      <c r="K1216" s="2303"/>
      <c r="L1216" s="2303"/>
      <c r="M1216" s="2303"/>
      <c r="N1216" s="2303"/>
      <c r="O1216" s="2304"/>
      <c r="P1216" s="2304"/>
      <c r="Q1216" s="2304"/>
      <c r="R1216" s="2304"/>
      <c r="S1216" s="2304"/>
      <c r="T1216" s="2304"/>
      <c r="U1216" s="2304"/>
      <c r="V1216" s="2304"/>
      <c r="W1216" s="2304"/>
      <c r="X1216" s="2304"/>
      <c r="Y1216" s="2304"/>
      <c r="Z1216" s="2304"/>
      <c r="AA1216" s="2304"/>
      <c r="AB1216" s="2304"/>
      <c r="AC1216" s="2304"/>
    </row>
    <row r="1217" spans="1:33" ht="27" customHeight="1">
      <c r="C1217" s="630">
        <v>2</v>
      </c>
      <c r="D1217" s="2303" t="s">
        <v>2351</v>
      </c>
      <c r="E1217" s="2303"/>
      <c r="F1217" s="2303"/>
      <c r="G1217" s="2303" t="s">
        <v>2342</v>
      </c>
      <c r="H1217" s="2303"/>
      <c r="I1217" s="2303"/>
      <c r="J1217" s="2303"/>
      <c r="K1217" s="2303"/>
      <c r="L1217" s="2303"/>
      <c r="M1217" s="2303"/>
      <c r="N1217" s="2303"/>
      <c r="O1217" s="2304"/>
      <c r="P1217" s="2304"/>
      <c r="Q1217" s="2304"/>
      <c r="R1217" s="2304"/>
      <c r="S1217" s="2304"/>
      <c r="T1217" s="2304"/>
      <c r="U1217" s="2304"/>
      <c r="V1217" s="2304"/>
      <c r="W1217" s="2304"/>
      <c r="X1217" s="2304"/>
      <c r="Y1217" s="2304"/>
      <c r="Z1217" s="2304"/>
      <c r="AA1217" s="2304"/>
      <c r="AB1217" s="2304"/>
      <c r="AC1217" s="2304"/>
    </row>
    <row r="1218" spans="1:33" ht="27" customHeight="1">
      <c r="C1218" s="630">
        <v>3</v>
      </c>
      <c r="D1218" s="2303" t="s">
        <v>2352</v>
      </c>
      <c r="E1218" s="2303"/>
      <c r="F1218" s="2303"/>
      <c r="G1218" s="2303" t="s">
        <v>2353</v>
      </c>
      <c r="H1218" s="2303"/>
      <c r="I1218" s="2303"/>
      <c r="J1218" s="2303"/>
      <c r="K1218" s="2303"/>
      <c r="L1218" s="2303"/>
      <c r="M1218" s="2303"/>
      <c r="N1218" s="2303"/>
      <c r="O1218" s="2304"/>
      <c r="P1218" s="2304"/>
      <c r="Q1218" s="2304"/>
      <c r="R1218" s="2304"/>
      <c r="S1218" s="2304"/>
      <c r="T1218" s="2304"/>
      <c r="U1218" s="2304"/>
      <c r="V1218" s="2304"/>
      <c r="W1218" s="2304"/>
      <c r="X1218" s="2304"/>
      <c r="Y1218" s="2304"/>
      <c r="Z1218" s="2304"/>
      <c r="AA1218" s="2304"/>
      <c r="AB1218" s="2304"/>
      <c r="AC1218" s="2304"/>
    </row>
    <row r="1219" spans="1:33" ht="27" customHeight="1">
      <c r="A1219" s="33" t="s">
        <v>536</v>
      </c>
      <c r="C1219" s="630">
        <v>4</v>
      </c>
      <c r="D1219" s="2303" t="s">
        <v>2354</v>
      </c>
      <c r="E1219" s="2303"/>
      <c r="F1219" s="2303"/>
      <c r="G1219" s="2303" t="s">
        <v>2342</v>
      </c>
      <c r="H1219" s="2303"/>
      <c r="I1219" s="2303"/>
      <c r="J1219" s="2303"/>
      <c r="K1219" s="2303"/>
      <c r="L1219" s="2303"/>
      <c r="M1219" s="2303"/>
      <c r="N1219" s="2303"/>
      <c r="O1219" s="2304"/>
      <c r="P1219" s="2304"/>
      <c r="Q1219" s="2304"/>
      <c r="R1219" s="2304"/>
      <c r="S1219" s="2304"/>
      <c r="T1219" s="2304"/>
      <c r="U1219" s="2304"/>
      <c r="V1219" s="2304"/>
      <c r="W1219" s="2304"/>
      <c r="X1219" s="2304"/>
      <c r="Y1219" s="2304"/>
      <c r="Z1219" s="2304"/>
      <c r="AA1219" s="2304"/>
      <c r="AB1219" s="2304"/>
      <c r="AC1219" s="2304"/>
    </row>
    <row r="1220" spans="1:33" ht="16.5" customHeight="1">
      <c r="C1220" s="29"/>
      <c r="D1220" s="29"/>
      <c r="E1220" s="29"/>
      <c r="F1220" s="29"/>
      <c r="G1220" s="29"/>
      <c r="H1220" s="29"/>
      <c r="I1220" s="29"/>
      <c r="J1220" s="29"/>
      <c r="K1220" s="29"/>
      <c r="L1220" s="29"/>
      <c r="M1220" s="29"/>
      <c r="N1220" s="29"/>
      <c r="O1220" s="29"/>
      <c r="P1220" s="29"/>
      <c r="Q1220" s="29"/>
      <c r="R1220" s="29"/>
      <c r="S1220" s="29"/>
      <c r="T1220" s="29"/>
      <c r="U1220" s="29"/>
      <c r="V1220" s="29"/>
      <c r="W1220" s="29"/>
      <c r="X1220" s="29"/>
      <c r="Y1220" s="29"/>
      <c r="Z1220" s="29"/>
      <c r="AA1220" s="29"/>
      <c r="AB1220" s="29"/>
      <c r="AC1220" s="29"/>
    </row>
    <row r="1221" spans="1:33" ht="16.5" customHeight="1">
      <c r="A1221" s="33" t="s">
        <v>2355</v>
      </c>
      <c r="C1221" s="1513" t="s">
        <v>160</v>
      </c>
      <c r="D1221" s="2305" t="s">
        <v>2334</v>
      </c>
      <c r="E1221" s="2305"/>
      <c r="F1221" s="2305"/>
      <c r="G1221" s="2305"/>
      <c r="H1221" s="2305"/>
      <c r="I1221" s="2305"/>
      <c r="J1221" s="2305"/>
      <c r="K1221" s="2305"/>
      <c r="L1221" s="2305"/>
      <c r="M1221" s="2305"/>
      <c r="N1221" s="2305"/>
      <c r="O1221" s="2305" t="s">
        <v>2335</v>
      </c>
      <c r="P1221" s="2305"/>
      <c r="Q1221" s="2305"/>
      <c r="R1221" s="2305"/>
      <c r="S1221" s="2305"/>
      <c r="T1221" s="2305" t="s">
        <v>633</v>
      </c>
      <c r="U1221" s="2305"/>
      <c r="V1221" s="2305"/>
      <c r="W1221" s="2305"/>
      <c r="X1221" s="2305" t="s">
        <v>180</v>
      </c>
      <c r="Y1221" s="2305"/>
      <c r="Z1221" s="2305"/>
      <c r="AA1221" s="2305"/>
      <c r="AB1221" s="2305"/>
      <c r="AC1221" s="2305"/>
      <c r="AE1221" s="18" t="s">
        <v>2356</v>
      </c>
      <c r="AF1221" s="18" t="s">
        <v>2337</v>
      </c>
      <c r="AG1221" s="18" t="s">
        <v>2355</v>
      </c>
    </row>
    <row r="1222" spans="1:33" ht="16.5" customHeight="1">
      <c r="A1222" s="33"/>
      <c r="C1222" s="812" t="s">
        <v>91</v>
      </c>
      <c r="D1222" s="2332" t="s">
        <v>2338</v>
      </c>
      <c r="E1222" s="2332"/>
      <c r="F1222" s="2332"/>
      <c r="G1222" s="2332"/>
      <c r="H1222" s="2332"/>
      <c r="I1222" s="2332"/>
      <c r="J1222" s="2332"/>
      <c r="K1222" s="2332"/>
      <c r="L1222" s="2332"/>
      <c r="M1222" s="2332"/>
      <c r="N1222" s="2332"/>
      <c r="O1222" s="2304"/>
      <c r="P1222" s="2304"/>
      <c r="Q1222" s="2304"/>
      <c r="R1222" s="2304"/>
      <c r="S1222" s="2304"/>
      <c r="T1222" s="2304"/>
      <c r="U1222" s="2304"/>
      <c r="V1222" s="2304"/>
      <c r="W1222" s="2304"/>
      <c r="X1222" s="2304"/>
      <c r="Y1222" s="2304"/>
      <c r="Z1222" s="2304"/>
      <c r="AA1222" s="2304"/>
      <c r="AB1222" s="2304"/>
      <c r="AC1222" s="2304"/>
    </row>
    <row r="1223" spans="1:33" ht="36" customHeight="1">
      <c r="A1223" s="33"/>
      <c r="C1223" s="630">
        <v>1</v>
      </c>
      <c r="D1223" s="2302" t="s">
        <v>2357</v>
      </c>
      <c r="E1223" s="2303"/>
      <c r="F1223" s="2303"/>
      <c r="G1223" s="2303"/>
      <c r="H1223" s="2303"/>
      <c r="I1223" s="2303"/>
      <c r="J1223" s="2303"/>
      <c r="K1223" s="2303"/>
      <c r="L1223" s="2303"/>
      <c r="M1223" s="2303"/>
      <c r="N1223" s="2303"/>
      <c r="O1223" s="2304"/>
      <c r="P1223" s="2304"/>
      <c r="Q1223" s="2304"/>
      <c r="R1223" s="2304"/>
      <c r="S1223" s="2304"/>
      <c r="T1223" s="2304"/>
      <c r="U1223" s="2304"/>
      <c r="V1223" s="2304"/>
      <c r="W1223" s="2304"/>
      <c r="X1223" s="2304"/>
      <c r="Y1223" s="2304"/>
      <c r="Z1223" s="2304"/>
      <c r="AA1223" s="2304"/>
      <c r="AB1223" s="2304"/>
      <c r="AC1223" s="2304"/>
    </row>
    <row r="1224" spans="1:33" ht="36" customHeight="1">
      <c r="A1224" s="33"/>
      <c r="C1224" s="630">
        <v>2</v>
      </c>
      <c r="D1224" s="2302" t="s">
        <v>2358</v>
      </c>
      <c r="E1224" s="2303"/>
      <c r="F1224" s="2303"/>
      <c r="G1224" s="2303"/>
      <c r="H1224" s="2303"/>
      <c r="I1224" s="2303"/>
      <c r="J1224" s="2303"/>
      <c r="K1224" s="2303"/>
      <c r="L1224" s="2303"/>
      <c r="M1224" s="2303"/>
      <c r="N1224" s="2303"/>
      <c r="O1224" s="2304"/>
      <c r="P1224" s="2304"/>
      <c r="Q1224" s="2304"/>
      <c r="R1224" s="2304"/>
      <c r="S1224" s="2304"/>
      <c r="T1224" s="2304"/>
      <c r="U1224" s="2304"/>
      <c r="V1224" s="2304"/>
      <c r="W1224" s="2304"/>
      <c r="X1224" s="2304"/>
      <c r="Y1224" s="2304"/>
      <c r="Z1224" s="2304"/>
      <c r="AA1224" s="2304"/>
      <c r="AB1224" s="2304"/>
      <c r="AC1224" s="2304"/>
    </row>
    <row r="1225" spans="1:33" ht="16.5" customHeight="1">
      <c r="A1225" s="33"/>
      <c r="C1225" s="630">
        <v>3</v>
      </c>
      <c r="D1225" s="2302" t="s">
        <v>2359</v>
      </c>
      <c r="E1225" s="2303"/>
      <c r="F1225" s="2303"/>
      <c r="G1225" s="2303"/>
      <c r="H1225" s="2303"/>
      <c r="I1225" s="2303"/>
      <c r="J1225" s="2303"/>
      <c r="K1225" s="2303"/>
      <c r="L1225" s="2303"/>
      <c r="M1225" s="2303"/>
      <c r="N1225" s="2303"/>
      <c r="O1225" s="2304"/>
      <c r="P1225" s="2304"/>
      <c r="Q1225" s="2304"/>
      <c r="R1225" s="2304"/>
      <c r="S1225" s="2304"/>
      <c r="T1225" s="2304"/>
      <c r="U1225" s="2304"/>
      <c r="V1225" s="2304"/>
      <c r="W1225" s="2304"/>
      <c r="X1225" s="2304"/>
      <c r="Y1225" s="2304"/>
      <c r="Z1225" s="2304"/>
      <c r="AA1225" s="2304"/>
      <c r="AB1225" s="2304"/>
      <c r="AC1225" s="2304"/>
    </row>
    <row r="1226" spans="1:33" ht="16.5" customHeight="1">
      <c r="A1226" s="33"/>
      <c r="C1226" s="630">
        <v>4</v>
      </c>
      <c r="D1226" s="2302" t="s">
        <v>2360</v>
      </c>
      <c r="E1226" s="2303"/>
      <c r="F1226" s="2303"/>
      <c r="G1226" s="2303"/>
      <c r="H1226" s="2303"/>
      <c r="I1226" s="2303"/>
      <c r="J1226" s="2303"/>
      <c r="K1226" s="2303"/>
      <c r="L1226" s="2303"/>
      <c r="M1226" s="2303"/>
      <c r="N1226" s="2303"/>
      <c r="O1226" s="2304"/>
      <c r="P1226" s="2304"/>
      <c r="Q1226" s="2304"/>
      <c r="R1226" s="2304"/>
      <c r="S1226" s="2304"/>
      <c r="T1226" s="2304"/>
      <c r="U1226" s="2304"/>
      <c r="V1226" s="2304"/>
      <c r="W1226" s="2304"/>
      <c r="X1226" s="2304"/>
      <c r="Y1226" s="2304"/>
      <c r="Z1226" s="2304"/>
      <c r="AA1226" s="2304"/>
      <c r="AB1226" s="2304"/>
      <c r="AC1226" s="2304"/>
    </row>
    <row r="1227" spans="1:33" ht="16.5" customHeight="1">
      <c r="A1227" s="33"/>
      <c r="C1227" s="812" t="s">
        <v>92</v>
      </c>
      <c r="D1227" s="2319" t="s">
        <v>2349</v>
      </c>
      <c r="E1227" s="2332"/>
      <c r="F1227" s="2332"/>
      <c r="G1227" s="2332"/>
      <c r="H1227" s="2332"/>
      <c r="I1227" s="2332"/>
      <c r="J1227" s="2332"/>
      <c r="K1227" s="2332"/>
      <c r="L1227" s="2332"/>
      <c r="M1227" s="2332"/>
      <c r="N1227" s="2332"/>
      <c r="O1227" s="2304"/>
      <c r="P1227" s="2304"/>
      <c r="Q1227" s="2304"/>
      <c r="R1227" s="2304"/>
      <c r="S1227" s="2304"/>
      <c r="T1227" s="2304"/>
      <c r="U1227" s="2304"/>
      <c r="V1227" s="2304"/>
      <c r="W1227" s="2304"/>
      <c r="X1227" s="2304"/>
      <c r="Y1227" s="2304"/>
      <c r="Z1227" s="2304"/>
      <c r="AA1227" s="2304"/>
      <c r="AB1227" s="2304"/>
      <c r="AC1227" s="2304"/>
    </row>
    <row r="1228" spans="1:33" ht="16.5" customHeight="1">
      <c r="C1228" s="630">
        <v>1</v>
      </c>
      <c r="D1228" s="2302" t="s">
        <v>2361</v>
      </c>
      <c r="E1228" s="2303"/>
      <c r="F1228" s="2303"/>
      <c r="G1228" s="2303"/>
      <c r="H1228" s="2303"/>
      <c r="I1228" s="2303"/>
      <c r="J1228" s="2303"/>
      <c r="K1228" s="2303"/>
      <c r="L1228" s="2303"/>
      <c r="M1228" s="2303"/>
      <c r="N1228" s="2303"/>
      <c r="O1228" s="2304"/>
      <c r="P1228" s="2304"/>
      <c r="Q1228" s="2304"/>
      <c r="R1228" s="2304"/>
      <c r="S1228" s="2304"/>
      <c r="T1228" s="2304"/>
      <c r="U1228" s="2304"/>
      <c r="V1228" s="2304"/>
      <c r="W1228" s="2304"/>
      <c r="X1228" s="2304"/>
      <c r="Y1228" s="2304"/>
      <c r="Z1228" s="2304"/>
      <c r="AA1228" s="2304"/>
      <c r="AB1228" s="2304"/>
      <c r="AC1228" s="2304"/>
    </row>
    <row r="1229" spans="1:33" ht="16.5" customHeight="1">
      <c r="C1229" s="630">
        <v>2</v>
      </c>
      <c r="D1229" s="2302" t="s">
        <v>2362</v>
      </c>
      <c r="E1229" s="2303"/>
      <c r="F1229" s="2303"/>
      <c r="G1229" s="2303"/>
      <c r="H1229" s="2303"/>
      <c r="I1229" s="2303"/>
      <c r="J1229" s="2303"/>
      <c r="K1229" s="2303"/>
      <c r="L1229" s="2303"/>
      <c r="M1229" s="2303"/>
      <c r="N1229" s="2303"/>
      <c r="O1229" s="2304"/>
      <c r="P1229" s="2304"/>
      <c r="Q1229" s="2304"/>
      <c r="R1229" s="2304"/>
      <c r="S1229" s="2304"/>
      <c r="T1229" s="2304"/>
      <c r="U1229" s="2304"/>
      <c r="V1229" s="2304"/>
      <c r="W1229" s="2304"/>
      <c r="X1229" s="2304"/>
      <c r="Y1229" s="2304"/>
      <c r="Z1229" s="2304"/>
      <c r="AA1229" s="2304"/>
      <c r="AB1229" s="2304"/>
      <c r="AC1229" s="2304"/>
    </row>
    <row r="1230" spans="1:33" ht="16.5" customHeight="1">
      <c r="C1230" s="630">
        <v>3</v>
      </c>
      <c r="D1230" s="2302" t="s">
        <v>2363</v>
      </c>
      <c r="E1230" s="2303"/>
      <c r="F1230" s="2303"/>
      <c r="G1230" s="2303"/>
      <c r="H1230" s="2303"/>
      <c r="I1230" s="2303"/>
      <c r="J1230" s="2303"/>
      <c r="K1230" s="2303"/>
      <c r="L1230" s="2303"/>
      <c r="M1230" s="2303"/>
      <c r="N1230" s="2303"/>
      <c r="O1230" s="2304"/>
      <c r="P1230" s="2304"/>
      <c r="Q1230" s="2304"/>
      <c r="R1230" s="2304"/>
      <c r="S1230" s="2304"/>
      <c r="T1230" s="2304"/>
      <c r="U1230" s="2304"/>
      <c r="V1230" s="2304"/>
      <c r="W1230" s="2304"/>
      <c r="X1230" s="2304"/>
      <c r="Y1230" s="2304"/>
      <c r="Z1230" s="2304"/>
      <c r="AA1230" s="2304"/>
      <c r="AB1230" s="2304"/>
      <c r="AC1230" s="2304"/>
    </row>
    <row r="1231" spans="1:33" ht="16.5" customHeight="1">
      <c r="C1231" s="630">
        <v>4</v>
      </c>
      <c r="D1231" s="2302" t="s">
        <v>2364</v>
      </c>
      <c r="E1231" s="2303"/>
      <c r="F1231" s="2303"/>
      <c r="G1231" s="2303"/>
      <c r="H1231" s="2303"/>
      <c r="I1231" s="2303"/>
      <c r="J1231" s="2303"/>
      <c r="K1231" s="2303"/>
      <c r="L1231" s="2303"/>
      <c r="M1231" s="2303"/>
      <c r="N1231" s="2303"/>
      <c r="O1231" s="2304"/>
      <c r="P1231" s="2304"/>
      <c r="Q1231" s="2304"/>
      <c r="R1231" s="2304"/>
      <c r="S1231" s="2304"/>
      <c r="T1231" s="2304"/>
      <c r="U1231" s="2304"/>
      <c r="V1231" s="2304"/>
      <c r="W1231" s="2304"/>
      <c r="X1231" s="2304"/>
      <c r="Y1231" s="2304"/>
      <c r="Z1231" s="2304"/>
      <c r="AA1231" s="2304"/>
      <c r="AB1231" s="2304"/>
      <c r="AC1231" s="2304"/>
    </row>
    <row r="1232" spans="1:33" ht="16.5" customHeight="1">
      <c r="C1232" s="630">
        <v>5</v>
      </c>
      <c r="D1232" s="2302" t="s">
        <v>2365</v>
      </c>
      <c r="E1232" s="2303"/>
      <c r="F1232" s="2303"/>
      <c r="G1232" s="2303"/>
      <c r="H1232" s="2303"/>
      <c r="I1232" s="2303"/>
      <c r="J1232" s="2303"/>
      <c r="K1232" s="2303"/>
      <c r="L1232" s="2303"/>
      <c r="M1232" s="2303"/>
      <c r="N1232" s="2303"/>
      <c r="O1232" s="2304"/>
      <c r="P1232" s="2304"/>
      <c r="Q1232" s="2304"/>
      <c r="R1232" s="2304"/>
      <c r="S1232" s="2304"/>
      <c r="T1232" s="2304"/>
      <c r="U1232" s="2304"/>
      <c r="V1232" s="2304"/>
      <c r="W1232" s="2304"/>
      <c r="X1232" s="2304"/>
      <c r="Y1232" s="2304"/>
      <c r="Z1232" s="2304"/>
      <c r="AA1232" s="2304"/>
      <c r="AB1232" s="2304"/>
      <c r="AC1232" s="2304"/>
    </row>
    <row r="1233" spans="1:33" ht="16.5" customHeight="1">
      <c r="C1233" s="630">
        <v>6</v>
      </c>
      <c r="D1233" s="2302" t="s">
        <v>2366</v>
      </c>
      <c r="E1233" s="2303"/>
      <c r="F1233" s="2303"/>
      <c r="G1233" s="2303"/>
      <c r="H1233" s="2303"/>
      <c r="I1233" s="2303"/>
      <c r="J1233" s="2303"/>
      <c r="K1233" s="2303"/>
      <c r="L1233" s="2303"/>
      <c r="M1233" s="2303"/>
      <c r="N1233" s="2303"/>
      <c r="O1233" s="2304"/>
      <c r="P1233" s="2304"/>
      <c r="Q1233" s="2304"/>
      <c r="R1233" s="2304"/>
      <c r="S1233" s="2304"/>
      <c r="T1233" s="2304"/>
      <c r="U1233" s="2304"/>
      <c r="V1233" s="2304"/>
      <c r="W1233" s="2304"/>
      <c r="X1233" s="2304"/>
      <c r="Y1233" s="2304"/>
      <c r="Z1233" s="2304"/>
      <c r="AA1233" s="2304"/>
      <c r="AB1233" s="2304"/>
      <c r="AC1233" s="2304"/>
    </row>
    <row r="1234" spans="1:33" ht="16.5" customHeight="1">
      <c r="A1234" s="33" t="s">
        <v>536</v>
      </c>
      <c r="C1234" s="630">
        <v>7</v>
      </c>
      <c r="D1234" s="2302" t="s">
        <v>2367</v>
      </c>
      <c r="E1234" s="2303"/>
      <c r="F1234" s="2303"/>
      <c r="G1234" s="2303"/>
      <c r="H1234" s="2303"/>
      <c r="I1234" s="2303"/>
      <c r="J1234" s="2303"/>
      <c r="K1234" s="2303"/>
      <c r="L1234" s="2303"/>
      <c r="M1234" s="2303"/>
      <c r="N1234" s="2303"/>
      <c r="O1234" s="2304"/>
      <c r="P1234" s="2304"/>
      <c r="Q1234" s="2304"/>
      <c r="R1234" s="2304"/>
      <c r="S1234" s="2304"/>
      <c r="T1234" s="2304"/>
      <c r="U1234" s="2304"/>
      <c r="V1234" s="2304"/>
      <c r="W1234" s="2304"/>
      <c r="X1234" s="2304"/>
      <c r="Y1234" s="2304"/>
      <c r="Z1234" s="2304"/>
      <c r="AA1234" s="2304"/>
      <c r="AB1234" s="2304"/>
      <c r="AC1234" s="2304"/>
    </row>
    <row r="1235" spans="1:33" ht="16.5" customHeight="1">
      <c r="C1235" s="29"/>
      <c r="D1235" s="29"/>
      <c r="E1235" s="29"/>
      <c r="F1235" s="29"/>
      <c r="G1235" s="29"/>
      <c r="H1235" s="29"/>
      <c r="I1235" s="29"/>
      <c r="J1235" s="29"/>
      <c r="K1235" s="29"/>
      <c r="L1235" s="29"/>
      <c r="M1235" s="29"/>
      <c r="N1235" s="29"/>
      <c r="O1235" s="29"/>
      <c r="P1235" s="29"/>
      <c r="Q1235" s="29"/>
      <c r="R1235" s="29"/>
      <c r="S1235" s="29"/>
      <c r="T1235" s="29"/>
      <c r="U1235" s="29"/>
      <c r="V1235" s="29"/>
      <c r="W1235" s="29"/>
      <c r="X1235" s="29"/>
      <c r="Y1235" s="29"/>
      <c r="Z1235" s="29"/>
      <c r="AA1235" s="29"/>
      <c r="AB1235" s="29"/>
      <c r="AC1235" s="29"/>
    </row>
    <row r="1236" spans="1:33" ht="16.5" customHeight="1">
      <c r="A1236" s="33" t="s">
        <v>2368</v>
      </c>
      <c r="C1236" s="1513" t="s">
        <v>160</v>
      </c>
      <c r="D1236" s="2305" t="s">
        <v>2334</v>
      </c>
      <c r="E1236" s="2305"/>
      <c r="F1236" s="2305"/>
      <c r="G1236" s="2305"/>
      <c r="H1236" s="2305"/>
      <c r="I1236" s="2305"/>
      <c r="J1236" s="2305"/>
      <c r="K1236" s="2305"/>
      <c r="L1236" s="2305"/>
      <c r="M1236" s="2305"/>
      <c r="N1236" s="2305"/>
      <c r="O1236" s="2305" t="s">
        <v>2335</v>
      </c>
      <c r="P1236" s="2305"/>
      <c r="Q1236" s="2305"/>
      <c r="R1236" s="2305"/>
      <c r="S1236" s="2305"/>
      <c r="T1236" s="2305" t="s">
        <v>633</v>
      </c>
      <c r="U1236" s="2305"/>
      <c r="V1236" s="2305"/>
      <c r="W1236" s="2305"/>
      <c r="X1236" s="2305" t="s">
        <v>180</v>
      </c>
      <c r="Y1236" s="2305"/>
      <c r="Z1236" s="2305"/>
      <c r="AA1236" s="2305"/>
      <c r="AB1236" s="2305"/>
      <c r="AC1236" s="2305"/>
      <c r="AE1236" s="18" t="s">
        <v>2369</v>
      </c>
      <c r="AF1236" s="18" t="s">
        <v>2337</v>
      </c>
      <c r="AG1236" s="18" t="s">
        <v>2368</v>
      </c>
    </row>
    <row r="1237" spans="1:33" ht="17.100000000000001" customHeight="1">
      <c r="C1237" s="630">
        <v>1</v>
      </c>
      <c r="D1237" s="2302" t="s">
        <v>2370</v>
      </c>
      <c r="E1237" s="2303"/>
      <c r="F1237" s="2303"/>
      <c r="G1237" s="2303"/>
      <c r="H1237" s="2303"/>
      <c r="I1237" s="2303"/>
      <c r="J1237" s="2303"/>
      <c r="K1237" s="2303"/>
      <c r="L1237" s="2303"/>
      <c r="M1237" s="2303"/>
      <c r="N1237" s="2303"/>
      <c r="O1237" s="2304"/>
      <c r="P1237" s="2304"/>
      <c r="Q1237" s="2304"/>
      <c r="R1237" s="2304"/>
      <c r="S1237" s="2304"/>
      <c r="T1237" s="2304"/>
      <c r="U1237" s="2304"/>
      <c r="V1237" s="2304"/>
      <c r="W1237" s="2304"/>
      <c r="X1237" s="2304"/>
      <c r="Y1237" s="2304"/>
      <c r="Z1237" s="2304"/>
      <c r="AA1237" s="2304"/>
      <c r="AB1237" s="2304"/>
      <c r="AC1237" s="2304"/>
    </row>
    <row r="1238" spans="1:33" ht="16.5" customHeight="1">
      <c r="C1238" s="630">
        <v>2</v>
      </c>
      <c r="D1238" s="2302" t="s">
        <v>2371</v>
      </c>
      <c r="E1238" s="2303"/>
      <c r="F1238" s="2303"/>
      <c r="G1238" s="2303"/>
      <c r="H1238" s="2303"/>
      <c r="I1238" s="2303"/>
      <c r="J1238" s="2303"/>
      <c r="K1238" s="2303"/>
      <c r="L1238" s="2303"/>
      <c r="M1238" s="2303"/>
      <c r="N1238" s="2303"/>
      <c r="O1238" s="2304"/>
      <c r="P1238" s="2304"/>
      <c r="Q1238" s="2304"/>
      <c r="R1238" s="2304"/>
      <c r="S1238" s="2304"/>
      <c r="T1238" s="2304"/>
      <c r="U1238" s="2304"/>
      <c r="V1238" s="2304"/>
      <c r="W1238" s="2304"/>
      <c r="X1238" s="2304"/>
      <c r="Y1238" s="2304"/>
      <c r="Z1238" s="2304"/>
      <c r="AA1238" s="2304"/>
      <c r="AB1238" s="2304"/>
      <c r="AC1238" s="2304"/>
    </row>
    <row r="1239" spans="1:33" ht="16.5" customHeight="1">
      <c r="C1239" s="630">
        <v>3</v>
      </c>
      <c r="D1239" s="2302" t="s">
        <v>2372</v>
      </c>
      <c r="E1239" s="2303"/>
      <c r="F1239" s="2303"/>
      <c r="G1239" s="2303"/>
      <c r="H1239" s="2303"/>
      <c r="I1239" s="2303"/>
      <c r="J1239" s="2303"/>
      <c r="K1239" s="2303"/>
      <c r="L1239" s="2303"/>
      <c r="M1239" s="2303"/>
      <c r="N1239" s="2303"/>
      <c r="O1239" s="2304"/>
      <c r="P1239" s="2304"/>
      <c r="Q1239" s="2304"/>
      <c r="R1239" s="2304"/>
      <c r="S1239" s="2304"/>
      <c r="T1239" s="2304"/>
      <c r="U1239" s="2304"/>
      <c r="V1239" s="2304"/>
      <c r="W1239" s="2304"/>
      <c r="X1239" s="2304"/>
      <c r="Y1239" s="2304"/>
      <c r="Z1239" s="2304"/>
      <c r="AA1239" s="2304"/>
      <c r="AB1239" s="2304"/>
      <c r="AC1239" s="2304"/>
    </row>
    <row r="1240" spans="1:33" ht="16.5" customHeight="1">
      <c r="C1240" s="630">
        <v>4</v>
      </c>
      <c r="D1240" s="2302" t="s">
        <v>2373</v>
      </c>
      <c r="E1240" s="2303"/>
      <c r="F1240" s="2303"/>
      <c r="G1240" s="2303"/>
      <c r="H1240" s="2303"/>
      <c r="I1240" s="2303"/>
      <c r="J1240" s="2303"/>
      <c r="K1240" s="2303"/>
      <c r="L1240" s="2303"/>
      <c r="M1240" s="2303"/>
      <c r="N1240" s="2303"/>
      <c r="O1240" s="2304"/>
      <c r="P1240" s="2304"/>
      <c r="Q1240" s="2304"/>
      <c r="R1240" s="2304"/>
      <c r="S1240" s="2304"/>
      <c r="T1240" s="2304"/>
      <c r="U1240" s="2304"/>
      <c r="V1240" s="2304"/>
      <c r="W1240" s="2304"/>
      <c r="X1240" s="2304"/>
      <c r="Y1240" s="2304"/>
      <c r="Z1240" s="2304"/>
      <c r="AA1240" s="2304"/>
      <c r="AB1240" s="2304"/>
      <c r="AC1240" s="2304"/>
    </row>
    <row r="1241" spans="1:33" ht="16.5" customHeight="1">
      <c r="C1241" s="630">
        <v>5</v>
      </c>
      <c r="D1241" s="2302" t="s">
        <v>2374</v>
      </c>
      <c r="E1241" s="2303"/>
      <c r="F1241" s="2303"/>
      <c r="G1241" s="2303"/>
      <c r="H1241" s="2303"/>
      <c r="I1241" s="2303"/>
      <c r="J1241" s="2303"/>
      <c r="K1241" s="2303"/>
      <c r="L1241" s="2303"/>
      <c r="M1241" s="2303"/>
      <c r="N1241" s="2303"/>
      <c r="O1241" s="2304"/>
      <c r="P1241" s="2304"/>
      <c r="Q1241" s="2304"/>
      <c r="R1241" s="2304"/>
      <c r="S1241" s="2304"/>
      <c r="T1241" s="2304"/>
      <c r="U1241" s="2304"/>
      <c r="V1241" s="2304"/>
      <c r="W1241" s="2304"/>
      <c r="X1241" s="2304"/>
      <c r="Y1241" s="2304"/>
      <c r="Z1241" s="2304"/>
      <c r="AA1241" s="2304"/>
      <c r="AB1241" s="2304"/>
      <c r="AC1241" s="2304"/>
    </row>
    <row r="1242" spans="1:33" ht="16.5" customHeight="1">
      <c r="C1242" s="630">
        <v>6</v>
      </c>
      <c r="D1242" s="2302" t="s">
        <v>2375</v>
      </c>
      <c r="E1242" s="2303"/>
      <c r="F1242" s="2303"/>
      <c r="G1242" s="2303"/>
      <c r="H1242" s="2303"/>
      <c r="I1242" s="2303"/>
      <c r="J1242" s="2303"/>
      <c r="K1242" s="2303"/>
      <c r="L1242" s="2303"/>
      <c r="M1242" s="2303"/>
      <c r="N1242" s="2303"/>
      <c r="O1242" s="2304"/>
      <c r="P1242" s="2304"/>
      <c r="Q1242" s="2304"/>
      <c r="R1242" s="2304"/>
      <c r="S1242" s="2304"/>
      <c r="T1242" s="2304"/>
      <c r="U1242" s="2304"/>
      <c r="V1242" s="2304"/>
      <c r="W1242" s="2304"/>
      <c r="X1242" s="2304"/>
      <c r="Y1242" s="2304"/>
      <c r="Z1242" s="2304"/>
      <c r="AA1242" s="2304"/>
      <c r="AB1242" s="2304"/>
      <c r="AC1242" s="2304"/>
    </row>
    <row r="1243" spans="1:33" ht="16.5" customHeight="1">
      <c r="C1243" s="630">
        <v>7</v>
      </c>
      <c r="D1243" s="2302" t="s">
        <v>2376</v>
      </c>
      <c r="E1243" s="2303"/>
      <c r="F1243" s="2303"/>
      <c r="G1243" s="2303"/>
      <c r="H1243" s="2303"/>
      <c r="I1243" s="2303"/>
      <c r="J1243" s="2303"/>
      <c r="K1243" s="2303"/>
      <c r="L1243" s="2303"/>
      <c r="M1243" s="2303"/>
      <c r="N1243" s="2303"/>
      <c r="O1243" s="2304"/>
      <c r="P1243" s="2304"/>
      <c r="Q1243" s="2304"/>
      <c r="R1243" s="2304"/>
      <c r="S1243" s="2304"/>
      <c r="T1243" s="2304"/>
      <c r="U1243" s="2304"/>
      <c r="V1243" s="2304"/>
      <c r="W1243" s="2304"/>
      <c r="X1243" s="2304"/>
      <c r="Y1243" s="2304"/>
      <c r="Z1243" s="2304"/>
      <c r="AA1243" s="2304"/>
      <c r="AB1243" s="2304"/>
      <c r="AC1243" s="2304"/>
    </row>
    <row r="1244" spans="1:33" ht="16.5" customHeight="1">
      <c r="C1244" s="630">
        <v>8</v>
      </c>
      <c r="D1244" s="2302" t="s">
        <v>2377</v>
      </c>
      <c r="E1244" s="2303"/>
      <c r="F1244" s="2303"/>
      <c r="G1244" s="2303"/>
      <c r="H1244" s="2303"/>
      <c r="I1244" s="2303"/>
      <c r="J1244" s="2303"/>
      <c r="K1244" s="2303"/>
      <c r="L1244" s="2303"/>
      <c r="M1244" s="2303"/>
      <c r="N1244" s="2303"/>
      <c r="O1244" s="2304"/>
      <c r="P1244" s="2304"/>
      <c r="Q1244" s="2304"/>
      <c r="R1244" s="2304"/>
      <c r="S1244" s="2304"/>
      <c r="T1244" s="2304"/>
      <c r="U1244" s="2304"/>
      <c r="V1244" s="2304"/>
      <c r="W1244" s="2304"/>
      <c r="X1244" s="2304"/>
      <c r="Y1244" s="2304"/>
      <c r="Z1244" s="2304"/>
      <c r="AA1244" s="2304"/>
      <c r="AB1244" s="2304"/>
      <c r="AC1244" s="2304"/>
    </row>
    <row r="1245" spans="1:33" ht="16.5" customHeight="1">
      <c r="C1245" s="630">
        <v>9</v>
      </c>
      <c r="D1245" s="2302" t="s">
        <v>2378</v>
      </c>
      <c r="E1245" s="2303"/>
      <c r="F1245" s="2303"/>
      <c r="G1245" s="2303"/>
      <c r="H1245" s="2303"/>
      <c r="I1245" s="2303"/>
      <c r="J1245" s="2303"/>
      <c r="K1245" s="2303"/>
      <c r="L1245" s="2303"/>
      <c r="M1245" s="2303"/>
      <c r="N1245" s="2303"/>
      <c r="O1245" s="2304"/>
      <c r="P1245" s="2304"/>
      <c r="Q1245" s="2304"/>
      <c r="R1245" s="2304"/>
      <c r="S1245" s="2304"/>
      <c r="T1245" s="2304"/>
      <c r="U1245" s="2304"/>
      <c r="V1245" s="2304"/>
      <c r="W1245" s="2304"/>
      <c r="X1245" s="2304"/>
      <c r="Y1245" s="2304"/>
      <c r="Z1245" s="2304"/>
      <c r="AA1245" s="2304"/>
      <c r="AB1245" s="2304"/>
      <c r="AC1245" s="2304"/>
    </row>
    <row r="1246" spans="1:33" ht="16.5" customHeight="1">
      <c r="C1246" s="630">
        <v>10</v>
      </c>
      <c r="D1246" s="2302" t="s">
        <v>2379</v>
      </c>
      <c r="E1246" s="2303"/>
      <c r="F1246" s="2303"/>
      <c r="G1246" s="2303"/>
      <c r="H1246" s="2303"/>
      <c r="I1246" s="2303"/>
      <c r="J1246" s="2303"/>
      <c r="K1246" s="2303"/>
      <c r="L1246" s="2303"/>
      <c r="M1246" s="2303"/>
      <c r="N1246" s="2303"/>
      <c r="O1246" s="2304"/>
      <c r="P1246" s="2304"/>
      <c r="Q1246" s="2304"/>
      <c r="R1246" s="2304"/>
      <c r="S1246" s="2304"/>
      <c r="T1246" s="2304"/>
      <c r="U1246" s="2304"/>
      <c r="V1246" s="2304"/>
      <c r="W1246" s="2304"/>
      <c r="X1246" s="2304"/>
      <c r="Y1246" s="2304"/>
      <c r="Z1246" s="2304"/>
      <c r="AA1246" s="2304"/>
      <c r="AB1246" s="2304"/>
      <c r="AC1246" s="2304"/>
    </row>
    <row r="1247" spans="1:33" ht="16.5" customHeight="1">
      <c r="C1247" s="630">
        <v>11</v>
      </c>
      <c r="D1247" s="2302" t="s">
        <v>2380</v>
      </c>
      <c r="E1247" s="2303"/>
      <c r="F1247" s="2303"/>
      <c r="G1247" s="2303"/>
      <c r="H1247" s="2303"/>
      <c r="I1247" s="2303"/>
      <c r="J1247" s="2303"/>
      <c r="K1247" s="2303"/>
      <c r="L1247" s="2303"/>
      <c r="M1247" s="2303"/>
      <c r="N1247" s="2303"/>
      <c r="O1247" s="2304"/>
      <c r="P1247" s="2304"/>
      <c r="Q1247" s="2304"/>
      <c r="R1247" s="2304"/>
      <c r="S1247" s="2304"/>
      <c r="T1247" s="2304"/>
      <c r="U1247" s="2304"/>
      <c r="V1247" s="2304"/>
      <c r="W1247" s="2304"/>
      <c r="X1247" s="2304"/>
      <c r="Y1247" s="2304"/>
      <c r="Z1247" s="2304"/>
      <c r="AA1247" s="2304"/>
      <c r="AB1247" s="2304"/>
      <c r="AC1247" s="2304"/>
    </row>
    <row r="1248" spans="1:33" ht="16.5" customHeight="1">
      <c r="A1248" s="33" t="s">
        <v>536</v>
      </c>
      <c r="C1248" s="630">
        <v>12</v>
      </c>
      <c r="D1248" s="2302" t="s">
        <v>2381</v>
      </c>
      <c r="E1248" s="2303"/>
      <c r="F1248" s="2303"/>
      <c r="G1248" s="2303"/>
      <c r="H1248" s="2303"/>
      <c r="I1248" s="2303"/>
      <c r="J1248" s="2303"/>
      <c r="K1248" s="2303"/>
      <c r="L1248" s="2303"/>
      <c r="M1248" s="2303"/>
      <c r="N1248" s="2303"/>
      <c r="O1248" s="2304"/>
      <c r="P1248" s="2304"/>
      <c r="Q1248" s="2304"/>
      <c r="R1248" s="2304"/>
      <c r="S1248" s="2304"/>
      <c r="T1248" s="2304"/>
      <c r="U1248" s="2304"/>
      <c r="V1248" s="2304"/>
      <c r="W1248" s="2304"/>
      <c r="X1248" s="2304"/>
      <c r="Y1248" s="2304"/>
      <c r="Z1248" s="2304"/>
      <c r="AA1248" s="2304"/>
      <c r="AB1248" s="2304"/>
      <c r="AC1248" s="2304"/>
    </row>
    <row r="1249" spans="1:33" ht="16.5" customHeight="1">
      <c r="C1249" s="29"/>
      <c r="D1249" s="29"/>
      <c r="E1249" s="29"/>
      <c r="F1249" s="29"/>
      <c r="G1249" s="29"/>
      <c r="H1249" s="29"/>
      <c r="I1249" s="29"/>
      <c r="J1249" s="29"/>
      <c r="K1249" s="29"/>
      <c r="L1249" s="29"/>
      <c r="M1249" s="29"/>
      <c r="N1249" s="29"/>
      <c r="O1249" s="29"/>
      <c r="P1249" s="29"/>
      <c r="Q1249" s="29"/>
      <c r="R1249" s="29"/>
      <c r="S1249" s="29"/>
      <c r="T1249" s="29"/>
      <c r="U1249" s="29"/>
      <c r="V1249" s="29"/>
      <c r="W1249" s="29"/>
      <c r="X1249" s="29"/>
      <c r="Y1249" s="29"/>
      <c r="Z1249" s="29"/>
      <c r="AA1249" s="29"/>
      <c r="AB1249" s="29"/>
      <c r="AC1249" s="29"/>
    </row>
    <row r="1250" spans="1:33" ht="16.5" customHeight="1">
      <c r="A1250" s="33" t="s">
        <v>2382</v>
      </c>
      <c r="C1250" s="1513" t="s">
        <v>160</v>
      </c>
      <c r="D1250" s="2305" t="s">
        <v>2334</v>
      </c>
      <c r="E1250" s="2305"/>
      <c r="F1250" s="2305"/>
      <c r="G1250" s="2305"/>
      <c r="H1250" s="2305"/>
      <c r="I1250" s="2305"/>
      <c r="J1250" s="2305"/>
      <c r="K1250" s="2305"/>
      <c r="L1250" s="2305"/>
      <c r="M1250" s="2305"/>
      <c r="N1250" s="2305"/>
      <c r="O1250" s="2305" t="s">
        <v>2335</v>
      </c>
      <c r="P1250" s="2305"/>
      <c r="Q1250" s="2305"/>
      <c r="R1250" s="2305"/>
      <c r="S1250" s="2305"/>
      <c r="T1250" s="2305" t="s">
        <v>633</v>
      </c>
      <c r="U1250" s="2305"/>
      <c r="V1250" s="2305"/>
      <c r="W1250" s="2305"/>
      <c r="X1250" s="2305" t="s">
        <v>180</v>
      </c>
      <c r="Y1250" s="2305"/>
      <c r="Z1250" s="2305"/>
      <c r="AA1250" s="2305"/>
      <c r="AB1250" s="2305"/>
      <c r="AC1250" s="2305"/>
      <c r="AE1250" s="18" t="s">
        <v>2383</v>
      </c>
      <c r="AF1250" s="18" t="s">
        <v>2337</v>
      </c>
      <c r="AG1250" s="18" t="s">
        <v>2382</v>
      </c>
    </row>
    <row r="1251" spans="1:33" ht="16.5" customHeight="1">
      <c r="C1251" s="630">
        <v>1</v>
      </c>
      <c r="D1251" s="2302" t="s">
        <v>2370</v>
      </c>
      <c r="E1251" s="2303"/>
      <c r="F1251" s="2303"/>
      <c r="G1251" s="2303"/>
      <c r="H1251" s="2303"/>
      <c r="I1251" s="2303"/>
      <c r="J1251" s="2303"/>
      <c r="K1251" s="2303"/>
      <c r="L1251" s="2303"/>
      <c r="M1251" s="2303"/>
      <c r="N1251" s="2303"/>
      <c r="O1251" s="2304"/>
      <c r="P1251" s="2304"/>
      <c r="Q1251" s="2304"/>
      <c r="R1251" s="2304"/>
      <c r="S1251" s="2304"/>
      <c r="T1251" s="2304"/>
      <c r="U1251" s="2304"/>
      <c r="V1251" s="2304"/>
      <c r="W1251" s="2304"/>
      <c r="X1251" s="2304"/>
      <c r="Y1251" s="2304"/>
      <c r="Z1251" s="2304"/>
      <c r="AA1251" s="2304"/>
      <c r="AB1251" s="2304"/>
      <c r="AC1251" s="2304"/>
    </row>
    <row r="1252" spans="1:33" ht="16.5" customHeight="1">
      <c r="C1252" s="630">
        <v>2</v>
      </c>
      <c r="D1252" s="2302" t="s">
        <v>2371</v>
      </c>
      <c r="E1252" s="2303"/>
      <c r="F1252" s="2303"/>
      <c r="G1252" s="2303"/>
      <c r="H1252" s="2303"/>
      <c r="I1252" s="2303"/>
      <c r="J1252" s="2303"/>
      <c r="K1252" s="2303"/>
      <c r="L1252" s="2303"/>
      <c r="M1252" s="2303"/>
      <c r="N1252" s="2303"/>
      <c r="O1252" s="2304"/>
      <c r="P1252" s="2304"/>
      <c r="Q1252" s="2304"/>
      <c r="R1252" s="2304"/>
      <c r="S1252" s="2304"/>
      <c r="T1252" s="2304"/>
      <c r="U1252" s="2304"/>
      <c r="V1252" s="2304"/>
      <c r="W1252" s="2304"/>
      <c r="X1252" s="2304"/>
      <c r="Y1252" s="2304"/>
      <c r="Z1252" s="2304"/>
      <c r="AA1252" s="2304"/>
      <c r="AB1252" s="2304"/>
      <c r="AC1252" s="2304"/>
    </row>
    <row r="1253" spans="1:33" ht="16.5" customHeight="1">
      <c r="C1253" s="630">
        <v>3</v>
      </c>
      <c r="D1253" s="2302" t="s">
        <v>2384</v>
      </c>
      <c r="E1253" s="2303"/>
      <c r="F1253" s="2303"/>
      <c r="G1253" s="2303"/>
      <c r="H1253" s="2303"/>
      <c r="I1253" s="2303"/>
      <c r="J1253" s="2303"/>
      <c r="K1253" s="2303"/>
      <c r="L1253" s="2303"/>
      <c r="M1253" s="2303"/>
      <c r="N1253" s="2303"/>
      <c r="O1253" s="2304"/>
      <c r="P1253" s="2304"/>
      <c r="Q1253" s="2304"/>
      <c r="R1253" s="2304"/>
      <c r="S1253" s="2304"/>
      <c r="T1253" s="2304"/>
      <c r="U1253" s="2304"/>
      <c r="V1253" s="2304"/>
      <c r="W1253" s="2304"/>
      <c r="X1253" s="2304"/>
      <c r="Y1253" s="2304"/>
      <c r="Z1253" s="2304"/>
      <c r="AA1253" s="2304"/>
      <c r="AB1253" s="2304"/>
      <c r="AC1253" s="2304"/>
    </row>
    <row r="1254" spans="1:33" ht="16.5" customHeight="1">
      <c r="C1254" s="630">
        <v>4</v>
      </c>
      <c r="D1254" s="2302" t="s">
        <v>2373</v>
      </c>
      <c r="E1254" s="2303"/>
      <c r="F1254" s="2303"/>
      <c r="G1254" s="2303"/>
      <c r="H1254" s="2303"/>
      <c r="I1254" s="2303"/>
      <c r="J1254" s="2303"/>
      <c r="K1254" s="2303"/>
      <c r="L1254" s="2303"/>
      <c r="M1254" s="2303"/>
      <c r="N1254" s="2303"/>
      <c r="O1254" s="2304"/>
      <c r="P1254" s="2304"/>
      <c r="Q1254" s="2304"/>
      <c r="R1254" s="2304"/>
      <c r="S1254" s="2304"/>
      <c r="T1254" s="2304"/>
      <c r="U1254" s="2304"/>
      <c r="V1254" s="2304"/>
      <c r="W1254" s="2304"/>
      <c r="X1254" s="2304"/>
      <c r="Y1254" s="2304"/>
      <c r="Z1254" s="2304"/>
      <c r="AA1254" s="2304"/>
      <c r="AB1254" s="2304"/>
      <c r="AC1254" s="2304"/>
    </row>
    <row r="1255" spans="1:33" ht="16.5" customHeight="1">
      <c r="C1255" s="630">
        <v>5</v>
      </c>
      <c r="D1255" s="2302" t="s">
        <v>2385</v>
      </c>
      <c r="E1255" s="2303"/>
      <c r="F1255" s="2303"/>
      <c r="G1255" s="2303"/>
      <c r="H1255" s="2303"/>
      <c r="I1255" s="2303"/>
      <c r="J1255" s="2303"/>
      <c r="K1255" s="2303"/>
      <c r="L1255" s="2303"/>
      <c r="M1255" s="2303"/>
      <c r="N1255" s="2303"/>
      <c r="O1255" s="2304"/>
      <c r="P1255" s="2304"/>
      <c r="Q1255" s="2304"/>
      <c r="R1255" s="2304"/>
      <c r="S1255" s="2304"/>
      <c r="T1255" s="2304"/>
      <c r="U1255" s="2304"/>
      <c r="V1255" s="2304"/>
      <c r="W1255" s="2304"/>
      <c r="X1255" s="2304"/>
      <c r="Y1255" s="2304"/>
      <c r="Z1255" s="2304"/>
      <c r="AA1255" s="2304"/>
      <c r="AB1255" s="2304"/>
      <c r="AC1255" s="2304"/>
    </row>
    <row r="1256" spans="1:33" ht="16.5" customHeight="1">
      <c r="C1256" s="630">
        <v>6</v>
      </c>
      <c r="D1256" s="2302" t="s">
        <v>2386</v>
      </c>
      <c r="E1256" s="2303"/>
      <c r="F1256" s="2303"/>
      <c r="G1256" s="2303"/>
      <c r="H1256" s="2303"/>
      <c r="I1256" s="2303"/>
      <c r="J1256" s="2303"/>
      <c r="K1256" s="2303"/>
      <c r="L1256" s="2303"/>
      <c r="M1256" s="2303"/>
      <c r="N1256" s="2303"/>
      <c r="O1256" s="2304"/>
      <c r="P1256" s="2304"/>
      <c r="Q1256" s="2304"/>
      <c r="R1256" s="2304"/>
      <c r="S1256" s="2304"/>
      <c r="T1256" s="2304"/>
      <c r="U1256" s="2304"/>
      <c r="V1256" s="2304"/>
      <c r="W1256" s="2304"/>
      <c r="X1256" s="2304"/>
      <c r="Y1256" s="2304"/>
      <c r="Z1256" s="2304"/>
      <c r="AA1256" s="2304"/>
      <c r="AB1256" s="2304"/>
      <c r="AC1256" s="2304"/>
    </row>
    <row r="1257" spans="1:33" ht="17.100000000000001" customHeight="1">
      <c r="C1257" s="630">
        <v>7</v>
      </c>
      <c r="D1257" s="2302" t="s">
        <v>2387</v>
      </c>
      <c r="E1257" s="2303"/>
      <c r="F1257" s="2303"/>
      <c r="G1257" s="2303"/>
      <c r="H1257" s="2303"/>
      <c r="I1257" s="2303"/>
      <c r="J1257" s="2303"/>
      <c r="K1257" s="2303"/>
      <c r="L1257" s="2303"/>
      <c r="M1257" s="2303"/>
      <c r="N1257" s="2303"/>
      <c r="O1257" s="2304"/>
      <c r="P1257" s="2304"/>
      <c r="Q1257" s="2304"/>
      <c r="R1257" s="2304"/>
      <c r="S1257" s="2304"/>
      <c r="T1257" s="2304"/>
      <c r="U1257" s="2304"/>
      <c r="V1257" s="2304"/>
      <c r="W1257" s="2304"/>
      <c r="X1257" s="2304"/>
      <c r="Y1257" s="2304"/>
      <c r="Z1257" s="2304"/>
      <c r="AA1257" s="2304"/>
      <c r="AB1257" s="2304"/>
      <c r="AC1257" s="2304"/>
    </row>
    <row r="1258" spans="1:33" ht="16.5" customHeight="1">
      <c r="C1258" s="630">
        <v>8</v>
      </c>
      <c r="D1258" s="2302" t="s">
        <v>2388</v>
      </c>
      <c r="E1258" s="2303"/>
      <c r="F1258" s="2303"/>
      <c r="G1258" s="2303"/>
      <c r="H1258" s="2303"/>
      <c r="I1258" s="2303"/>
      <c r="J1258" s="2303"/>
      <c r="K1258" s="2303"/>
      <c r="L1258" s="2303"/>
      <c r="M1258" s="2303"/>
      <c r="N1258" s="2303"/>
      <c r="O1258" s="2304"/>
      <c r="P1258" s="2304"/>
      <c r="Q1258" s="2304"/>
      <c r="R1258" s="2304"/>
      <c r="S1258" s="2304"/>
      <c r="T1258" s="2304"/>
      <c r="U1258" s="2304"/>
      <c r="V1258" s="2304"/>
      <c r="W1258" s="2304"/>
      <c r="X1258" s="2304"/>
      <c r="Y1258" s="2304"/>
      <c r="Z1258" s="2304"/>
      <c r="AA1258" s="2304"/>
      <c r="AB1258" s="2304"/>
      <c r="AC1258" s="2304"/>
    </row>
    <row r="1259" spans="1:33" ht="17.100000000000001" customHeight="1">
      <c r="C1259" s="630">
        <v>9</v>
      </c>
      <c r="D1259" s="2302" t="s">
        <v>2389</v>
      </c>
      <c r="E1259" s="2303"/>
      <c r="F1259" s="2303"/>
      <c r="G1259" s="2303"/>
      <c r="H1259" s="2303"/>
      <c r="I1259" s="2303"/>
      <c r="J1259" s="2303"/>
      <c r="K1259" s="2303"/>
      <c r="L1259" s="2303"/>
      <c r="M1259" s="2303"/>
      <c r="N1259" s="2303"/>
      <c r="O1259" s="2304"/>
      <c r="P1259" s="2304"/>
      <c r="Q1259" s="2304"/>
      <c r="R1259" s="2304"/>
      <c r="S1259" s="2304"/>
      <c r="T1259" s="2304"/>
      <c r="U1259" s="2304"/>
      <c r="V1259" s="2304"/>
      <c r="W1259" s="2304"/>
      <c r="X1259" s="2304"/>
      <c r="Y1259" s="2304"/>
      <c r="Z1259" s="2304"/>
      <c r="AA1259" s="2304"/>
      <c r="AB1259" s="2304"/>
      <c r="AC1259" s="2304"/>
    </row>
    <row r="1260" spans="1:33" ht="16.5" customHeight="1">
      <c r="C1260" s="630">
        <v>10</v>
      </c>
      <c r="D1260" s="2302" t="s">
        <v>2377</v>
      </c>
      <c r="E1260" s="2303"/>
      <c r="F1260" s="2303"/>
      <c r="G1260" s="2303"/>
      <c r="H1260" s="2303"/>
      <c r="I1260" s="2303"/>
      <c r="J1260" s="2303"/>
      <c r="K1260" s="2303"/>
      <c r="L1260" s="2303"/>
      <c r="M1260" s="2303"/>
      <c r="N1260" s="2303"/>
      <c r="O1260" s="2304"/>
      <c r="P1260" s="2304"/>
      <c r="Q1260" s="2304"/>
      <c r="R1260" s="2304"/>
      <c r="S1260" s="2304"/>
      <c r="T1260" s="2304"/>
      <c r="U1260" s="2304"/>
      <c r="V1260" s="2304"/>
      <c r="W1260" s="2304"/>
      <c r="X1260" s="2304"/>
      <c r="Y1260" s="2304"/>
      <c r="Z1260" s="2304"/>
      <c r="AA1260" s="2304"/>
      <c r="AB1260" s="2304"/>
      <c r="AC1260" s="2304"/>
    </row>
    <row r="1261" spans="1:33" ht="16.5" customHeight="1">
      <c r="C1261" s="630">
        <v>11</v>
      </c>
      <c r="D1261" s="2302" t="s">
        <v>2379</v>
      </c>
      <c r="E1261" s="2303"/>
      <c r="F1261" s="2303"/>
      <c r="G1261" s="2303"/>
      <c r="H1261" s="2303"/>
      <c r="I1261" s="2303"/>
      <c r="J1261" s="2303"/>
      <c r="K1261" s="2303"/>
      <c r="L1261" s="2303"/>
      <c r="M1261" s="2303"/>
      <c r="N1261" s="2303"/>
      <c r="O1261" s="2304"/>
      <c r="P1261" s="2304"/>
      <c r="Q1261" s="2304"/>
      <c r="R1261" s="2304"/>
      <c r="S1261" s="2304"/>
      <c r="T1261" s="2304"/>
      <c r="U1261" s="2304"/>
      <c r="V1261" s="2304"/>
      <c r="W1261" s="2304"/>
      <c r="X1261" s="2304"/>
      <c r="Y1261" s="2304"/>
      <c r="Z1261" s="2304"/>
      <c r="AA1261" s="2304"/>
      <c r="AB1261" s="2304"/>
      <c r="AC1261" s="2304"/>
    </row>
    <row r="1262" spans="1:33" ht="16.5" customHeight="1">
      <c r="C1262" s="630">
        <v>12</v>
      </c>
      <c r="D1262" s="2302" t="s">
        <v>2390</v>
      </c>
      <c r="E1262" s="2303"/>
      <c r="F1262" s="2303"/>
      <c r="G1262" s="2303"/>
      <c r="H1262" s="2303"/>
      <c r="I1262" s="2303"/>
      <c r="J1262" s="2303"/>
      <c r="K1262" s="2303"/>
      <c r="L1262" s="2303"/>
      <c r="M1262" s="2303"/>
      <c r="N1262" s="2303"/>
      <c r="O1262" s="2304"/>
      <c r="P1262" s="2304"/>
      <c r="Q1262" s="2304"/>
      <c r="R1262" s="2304"/>
      <c r="S1262" s="2304"/>
      <c r="T1262" s="2304"/>
      <c r="U1262" s="2304"/>
      <c r="V1262" s="2304"/>
      <c r="W1262" s="2304"/>
      <c r="X1262" s="2304"/>
      <c r="Y1262" s="2304"/>
      <c r="Z1262" s="2304"/>
      <c r="AA1262" s="2304"/>
      <c r="AB1262" s="2304"/>
      <c r="AC1262" s="2304"/>
    </row>
    <row r="1263" spans="1:33" ht="16.5" customHeight="1">
      <c r="A1263" s="33" t="s">
        <v>536</v>
      </c>
      <c r="C1263" s="630">
        <v>13</v>
      </c>
      <c r="D1263" s="2302" t="s">
        <v>2391</v>
      </c>
      <c r="E1263" s="2303"/>
      <c r="F1263" s="2303"/>
      <c r="G1263" s="2303"/>
      <c r="H1263" s="2303"/>
      <c r="I1263" s="2303"/>
      <c r="J1263" s="2303"/>
      <c r="K1263" s="2303"/>
      <c r="L1263" s="2303"/>
      <c r="M1263" s="2303"/>
      <c r="N1263" s="2303"/>
      <c r="O1263" s="2304"/>
      <c r="P1263" s="2304"/>
      <c r="Q1263" s="2304"/>
      <c r="R1263" s="2304"/>
      <c r="S1263" s="2304"/>
      <c r="T1263" s="2304"/>
      <c r="U1263" s="2304"/>
      <c r="V1263" s="2304"/>
      <c r="W1263" s="2304"/>
      <c r="X1263" s="2304"/>
      <c r="Y1263" s="2304"/>
      <c r="Z1263" s="2304"/>
      <c r="AA1263" s="2304"/>
      <c r="AB1263" s="2304"/>
      <c r="AC1263" s="2304"/>
    </row>
    <row r="1264" spans="1:33" ht="16.5" customHeight="1">
      <c r="C1264" s="29"/>
      <c r="D1264" s="29"/>
      <c r="E1264" s="29"/>
      <c r="F1264" s="29"/>
      <c r="G1264" s="29"/>
      <c r="H1264" s="29"/>
      <c r="I1264" s="29"/>
      <c r="J1264" s="29"/>
      <c r="K1264" s="29"/>
      <c r="L1264" s="29"/>
      <c r="M1264" s="29"/>
      <c r="N1264" s="29"/>
      <c r="O1264" s="29"/>
      <c r="P1264" s="29"/>
      <c r="Q1264" s="29"/>
      <c r="R1264" s="29"/>
      <c r="S1264" s="29"/>
      <c r="T1264" s="29"/>
      <c r="U1264" s="29"/>
      <c r="V1264" s="29"/>
      <c r="W1264" s="29"/>
      <c r="X1264" s="29"/>
      <c r="Y1264" s="29"/>
      <c r="Z1264" s="29"/>
      <c r="AA1264" s="29"/>
      <c r="AB1264" s="29"/>
      <c r="AC1264" s="29"/>
    </row>
    <row r="1265" spans="1:33" ht="16.5" customHeight="1">
      <c r="A1265" s="33" t="s">
        <v>2392</v>
      </c>
      <c r="C1265" s="1513" t="s">
        <v>160</v>
      </c>
      <c r="D1265" s="2305" t="s">
        <v>2334</v>
      </c>
      <c r="E1265" s="2305"/>
      <c r="F1265" s="2305"/>
      <c r="G1265" s="2305"/>
      <c r="H1265" s="2305"/>
      <c r="I1265" s="2305"/>
      <c r="J1265" s="2305"/>
      <c r="K1265" s="2305"/>
      <c r="L1265" s="2305"/>
      <c r="M1265" s="2305"/>
      <c r="N1265" s="2305"/>
      <c r="O1265" s="2305" t="s">
        <v>2335</v>
      </c>
      <c r="P1265" s="2305"/>
      <c r="Q1265" s="2305"/>
      <c r="R1265" s="2305"/>
      <c r="S1265" s="2305"/>
      <c r="T1265" s="2305" t="s">
        <v>633</v>
      </c>
      <c r="U1265" s="2305"/>
      <c r="V1265" s="2305"/>
      <c r="W1265" s="2305"/>
      <c r="X1265" s="2305" t="s">
        <v>180</v>
      </c>
      <c r="Y1265" s="2305"/>
      <c r="Z1265" s="2305"/>
      <c r="AA1265" s="2305"/>
      <c r="AB1265" s="2305"/>
      <c r="AC1265" s="2305"/>
      <c r="AE1265" s="18" t="s">
        <v>2393</v>
      </c>
      <c r="AF1265" s="18" t="s">
        <v>2337</v>
      </c>
      <c r="AG1265" s="18" t="s">
        <v>2394</v>
      </c>
    </row>
    <row r="1266" spans="1:33" ht="17.100000000000001" customHeight="1">
      <c r="C1266" s="630">
        <v>1</v>
      </c>
      <c r="D1266" s="2302" t="s">
        <v>2395</v>
      </c>
      <c r="E1266" s="2303"/>
      <c r="F1266" s="2303"/>
      <c r="G1266" s="2303"/>
      <c r="H1266" s="2303"/>
      <c r="I1266" s="2303"/>
      <c r="J1266" s="2303"/>
      <c r="K1266" s="2303"/>
      <c r="L1266" s="2303"/>
      <c r="M1266" s="2303"/>
      <c r="N1266" s="2303"/>
      <c r="O1266" s="2304"/>
      <c r="P1266" s="2304"/>
      <c r="Q1266" s="2304"/>
      <c r="R1266" s="2304"/>
      <c r="S1266" s="2304"/>
      <c r="T1266" s="2304"/>
      <c r="U1266" s="2304"/>
      <c r="V1266" s="2304"/>
      <c r="W1266" s="2304"/>
      <c r="X1266" s="2304"/>
      <c r="Y1266" s="2304"/>
      <c r="Z1266" s="2304"/>
      <c r="AA1266" s="2304"/>
      <c r="AB1266" s="2304"/>
      <c r="AC1266" s="2304"/>
    </row>
    <row r="1267" spans="1:33" ht="16.5" customHeight="1">
      <c r="C1267" s="630">
        <v>2</v>
      </c>
      <c r="D1267" s="2302" t="s">
        <v>2396</v>
      </c>
      <c r="E1267" s="2303"/>
      <c r="F1267" s="2303"/>
      <c r="G1267" s="2303"/>
      <c r="H1267" s="2303"/>
      <c r="I1267" s="2303"/>
      <c r="J1267" s="2303"/>
      <c r="K1267" s="2303"/>
      <c r="L1267" s="2303"/>
      <c r="M1267" s="2303"/>
      <c r="N1267" s="2303"/>
      <c r="O1267" s="2304"/>
      <c r="P1267" s="2304"/>
      <c r="Q1267" s="2304"/>
      <c r="R1267" s="2304"/>
      <c r="S1267" s="2304"/>
      <c r="T1267" s="2304"/>
      <c r="U1267" s="2304"/>
      <c r="V1267" s="2304"/>
      <c r="W1267" s="2304"/>
      <c r="X1267" s="2304"/>
      <c r="Y1267" s="2304"/>
      <c r="Z1267" s="2304"/>
      <c r="AA1267" s="2304"/>
      <c r="AB1267" s="2304"/>
      <c r="AC1267" s="2304"/>
    </row>
    <row r="1268" spans="1:33" ht="16.5" customHeight="1">
      <c r="C1268" s="630">
        <v>3</v>
      </c>
      <c r="D1268" s="2302" t="s">
        <v>2769</v>
      </c>
      <c r="E1268" s="2303"/>
      <c r="F1268" s="2303"/>
      <c r="G1268" s="2303"/>
      <c r="H1268" s="2303"/>
      <c r="I1268" s="2303"/>
      <c r="J1268" s="2303"/>
      <c r="K1268" s="2303"/>
      <c r="L1268" s="2303"/>
      <c r="M1268" s="2303"/>
      <c r="N1268" s="2303"/>
      <c r="O1268" s="2304"/>
      <c r="P1268" s="2304"/>
      <c r="Q1268" s="2304"/>
      <c r="R1268" s="2304"/>
      <c r="S1268" s="2304"/>
      <c r="T1268" s="2304"/>
      <c r="U1268" s="2304"/>
      <c r="V1268" s="2304"/>
      <c r="W1268" s="2304"/>
      <c r="X1268" s="2304"/>
      <c r="Y1268" s="2304"/>
      <c r="Z1268" s="2304"/>
      <c r="AA1268" s="2304"/>
      <c r="AB1268" s="2304"/>
      <c r="AC1268" s="2304"/>
    </row>
    <row r="1269" spans="1:33" ht="17.100000000000001" customHeight="1">
      <c r="C1269" s="630">
        <v>4</v>
      </c>
      <c r="D1269" s="2302" t="s">
        <v>2770</v>
      </c>
      <c r="E1269" s="2303"/>
      <c r="F1269" s="2303"/>
      <c r="G1269" s="2303"/>
      <c r="H1269" s="2303"/>
      <c r="I1269" s="2303"/>
      <c r="J1269" s="2303"/>
      <c r="K1269" s="2303"/>
      <c r="L1269" s="2303"/>
      <c r="M1269" s="2303"/>
      <c r="N1269" s="2303"/>
      <c r="O1269" s="2304"/>
      <c r="P1269" s="2304"/>
      <c r="Q1269" s="2304"/>
      <c r="R1269" s="2304"/>
      <c r="S1269" s="2304"/>
      <c r="T1269" s="2304"/>
      <c r="U1269" s="2304"/>
      <c r="V1269" s="2304"/>
      <c r="W1269" s="2304"/>
      <c r="X1269" s="2304"/>
      <c r="Y1269" s="2304"/>
      <c r="Z1269" s="2304"/>
      <c r="AA1269" s="2304"/>
      <c r="AB1269" s="2304"/>
      <c r="AC1269" s="2304"/>
    </row>
    <row r="1270" spans="1:33" ht="17.100000000000001" customHeight="1">
      <c r="C1270" s="630">
        <v>5</v>
      </c>
      <c r="D1270" s="2302" t="s">
        <v>2397</v>
      </c>
      <c r="E1270" s="2303"/>
      <c r="F1270" s="2303"/>
      <c r="G1270" s="2303"/>
      <c r="H1270" s="2303"/>
      <c r="I1270" s="2303"/>
      <c r="J1270" s="2303"/>
      <c r="K1270" s="2303"/>
      <c r="L1270" s="2303"/>
      <c r="M1270" s="2303"/>
      <c r="N1270" s="2303"/>
      <c r="O1270" s="2304"/>
      <c r="P1270" s="2304"/>
      <c r="Q1270" s="2304"/>
      <c r="R1270" s="2304"/>
      <c r="S1270" s="2304"/>
      <c r="T1270" s="2304"/>
      <c r="U1270" s="2304"/>
      <c r="V1270" s="2304"/>
      <c r="W1270" s="2304"/>
      <c r="X1270" s="2304"/>
      <c r="Y1270" s="2304"/>
      <c r="Z1270" s="2304"/>
      <c r="AA1270" s="2304"/>
      <c r="AB1270" s="2304"/>
      <c r="AC1270" s="2304"/>
    </row>
    <row r="1271" spans="1:33" ht="16.5" customHeight="1">
      <c r="C1271" s="630">
        <v>6</v>
      </c>
      <c r="D1271" s="2302" t="s">
        <v>2398</v>
      </c>
      <c r="E1271" s="2303"/>
      <c r="F1271" s="2303"/>
      <c r="G1271" s="2303"/>
      <c r="H1271" s="2303"/>
      <c r="I1271" s="2303"/>
      <c r="J1271" s="2303"/>
      <c r="K1271" s="2303"/>
      <c r="L1271" s="2303"/>
      <c r="M1271" s="2303"/>
      <c r="N1271" s="2303"/>
      <c r="O1271" s="2304"/>
      <c r="P1271" s="2304"/>
      <c r="Q1271" s="2304"/>
      <c r="R1271" s="2304"/>
      <c r="S1271" s="2304"/>
      <c r="T1271" s="2304"/>
      <c r="U1271" s="2304"/>
      <c r="V1271" s="2304"/>
      <c r="W1271" s="2304"/>
      <c r="X1271" s="2304"/>
      <c r="Y1271" s="2304"/>
      <c r="Z1271" s="2304"/>
      <c r="AA1271" s="2304"/>
      <c r="AB1271" s="2304"/>
      <c r="AC1271" s="2304"/>
    </row>
    <row r="1272" spans="1:33" ht="16.5" customHeight="1">
      <c r="C1272" s="630">
        <v>7</v>
      </c>
      <c r="D1272" s="2302" t="s">
        <v>2399</v>
      </c>
      <c r="E1272" s="2303"/>
      <c r="F1272" s="2303"/>
      <c r="G1272" s="2303"/>
      <c r="H1272" s="2303"/>
      <c r="I1272" s="2303"/>
      <c r="J1272" s="2303"/>
      <c r="K1272" s="2303"/>
      <c r="L1272" s="2303"/>
      <c r="M1272" s="2303"/>
      <c r="N1272" s="2303"/>
      <c r="O1272" s="2304"/>
      <c r="P1272" s="2304"/>
      <c r="Q1272" s="2304"/>
      <c r="R1272" s="2304"/>
      <c r="S1272" s="2304"/>
      <c r="T1272" s="2304"/>
      <c r="U1272" s="2304"/>
      <c r="V1272" s="2304"/>
      <c r="W1272" s="2304"/>
      <c r="X1272" s="2304"/>
      <c r="Y1272" s="2304"/>
      <c r="Z1272" s="2304"/>
      <c r="AA1272" s="2304"/>
      <c r="AB1272" s="2304"/>
      <c r="AC1272" s="2304"/>
    </row>
    <row r="1273" spans="1:33" ht="17.100000000000001" customHeight="1">
      <c r="C1273" s="630">
        <v>8</v>
      </c>
      <c r="D1273" s="2302" t="s">
        <v>2400</v>
      </c>
      <c r="E1273" s="2303"/>
      <c r="F1273" s="2303"/>
      <c r="G1273" s="2303"/>
      <c r="H1273" s="2303"/>
      <c r="I1273" s="2303"/>
      <c r="J1273" s="2303"/>
      <c r="K1273" s="2303"/>
      <c r="L1273" s="2303"/>
      <c r="M1273" s="2303"/>
      <c r="N1273" s="2303"/>
      <c r="O1273" s="2304"/>
      <c r="P1273" s="2304"/>
      <c r="Q1273" s="2304"/>
      <c r="R1273" s="2304"/>
      <c r="S1273" s="2304"/>
      <c r="T1273" s="2304"/>
      <c r="U1273" s="2304"/>
      <c r="V1273" s="2304"/>
      <c r="W1273" s="2304"/>
      <c r="X1273" s="2304"/>
      <c r="Y1273" s="2304"/>
      <c r="Z1273" s="2304"/>
      <c r="AA1273" s="2304"/>
      <c r="AB1273" s="2304"/>
      <c r="AC1273" s="2304"/>
    </row>
    <row r="1274" spans="1:33" ht="16.5" customHeight="1">
      <c r="C1274" s="630">
        <v>9</v>
      </c>
      <c r="D1274" s="2302" t="s">
        <v>2401</v>
      </c>
      <c r="E1274" s="2303"/>
      <c r="F1274" s="2303"/>
      <c r="G1274" s="2303"/>
      <c r="H1274" s="2303"/>
      <c r="I1274" s="2303"/>
      <c r="J1274" s="2303"/>
      <c r="K1274" s="2303"/>
      <c r="L1274" s="2303"/>
      <c r="M1274" s="2303"/>
      <c r="N1274" s="2303"/>
      <c r="O1274" s="2304"/>
      <c r="P1274" s="2304"/>
      <c r="Q1274" s="2304"/>
      <c r="R1274" s="2304"/>
      <c r="S1274" s="2304"/>
      <c r="T1274" s="2304"/>
      <c r="U1274" s="2304"/>
      <c r="V1274" s="2304"/>
      <c r="W1274" s="2304"/>
      <c r="X1274" s="2304"/>
      <c r="Y1274" s="2304"/>
      <c r="Z1274" s="2304"/>
      <c r="AA1274" s="2304"/>
      <c r="AB1274" s="2304"/>
      <c r="AC1274" s="2304"/>
    </row>
    <row r="1275" spans="1:33" ht="16.5" customHeight="1">
      <c r="C1275" s="630">
        <v>10</v>
      </c>
      <c r="D1275" s="2302" t="s">
        <v>2391</v>
      </c>
      <c r="E1275" s="2303"/>
      <c r="F1275" s="2303"/>
      <c r="G1275" s="2303"/>
      <c r="H1275" s="2303"/>
      <c r="I1275" s="2303"/>
      <c r="J1275" s="2303"/>
      <c r="K1275" s="2303"/>
      <c r="L1275" s="2303"/>
      <c r="M1275" s="2303"/>
      <c r="N1275" s="2303"/>
      <c r="O1275" s="2304"/>
      <c r="P1275" s="2304"/>
      <c r="Q1275" s="2304"/>
      <c r="R1275" s="2304"/>
      <c r="S1275" s="2304"/>
      <c r="T1275" s="2304"/>
      <c r="U1275" s="2304"/>
      <c r="V1275" s="2304"/>
      <c r="W1275" s="2304"/>
      <c r="X1275" s="2304"/>
      <c r="Y1275" s="2304"/>
      <c r="Z1275" s="2304"/>
      <c r="AA1275" s="2304"/>
      <c r="AB1275" s="2304"/>
      <c r="AC1275" s="2304"/>
    </row>
    <row r="1276" spans="1:33" ht="16.5" customHeight="1">
      <c r="A1276" s="33" t="s">
        <v>536</v>
      </c>
      <c r="C1276" s="630">
        <v>11</v>
      </c>
      <c r="D1276" s="2302" t="s">
        <v>2402</v>
      </c>
      <c r="E1276" s="2303"/>
      <c r="F1276" s="2303"/>
      <c r="G1276" s="2303"/>
      <c r="H1276" s="2303"/>
      <c r="I1276" s="2303"/>
      <c r="J1276" s="2303"/>
      <c r="K1276" s="2303"/>
      <c r="L1276" s="2303"/>
      <c r="M1276" s="2303"/>
      <c r="N1276" s="2303"/>
      <c r="O1276" s="2304"/>
      <c r="P1276" s="2304"/>
      <c r="Q1276" s="2304"/>
      <c r="R1276" s="2304"/>
      <c r="S1276" s="2304"/>
      <c r="T1276" s="2304"/>
      <c r="U1276" s="2304"/>
      <c r="V1276" s="2304"/>
      <c r="W1276" s="2304"/>
      <c r="X1276" s="2304"/>
      <c r="Y1276" s="2304"/>
      <c r="Z1276" s="2304"/>
      <c r="AA1276" s="2304"/>
      <c r="AB1276" s="2304"/>
      <c r="AC1276" s="2304"/>
    </row>
    <row r="1277" spans="1:33" ht="16.5" customHeight="1">
      <c r="C1277" s="29"/>
      <c r="D1277" s="29"/>
      <c r="E1277" s="29"/>
      <c r="F1277" s="29"/>
      <c r="G1277" s="29"/>
      <c r="H1277" s="29"/>
      <c r="I1277" s="29"/>
      <c r="J1277" s="29"/>
      <c r="K1277" s="29"/>
      <c r="L1277" s="29"/>
      <c r="M1277" s="29"/>
      <c r="N1277" s="29"/>
      <c r="O1277" s="29"/>
      <c r="P1277" s="29"/>
      <c r="Q1277" s="29"/>
      <c r="R1277" s="29"/>
      <c r="S1277" s="29"/>
      <c r="T1277" s="29"/>
      <c r="U1277" s="29"/>
      <c r="V1277" s="29"/>
      <c r="W1277" s="29"/>
      <c r="X1277" s="29"/>
      <c r="Y1277" s="29"/>
      <c r="Z1277" s="29"/>
      <c r="AA1277" s="29"/>
      <c r="AB1277" s="29"/>
      <c r="AC1277" s="29"/>
    </row>
    <row r="1278" spans="1:33" ht="16.5" customHeight="1">
      <c r="A1278" s="33" t="s">
        <v>2403</v>
      </c>
      <c r="C1278" s="1513" t="s">
        <v>160</v>
      </c>
      <c r="D1278" s="2305" t="s">
        <v>2334</v>
      </c>
      <c r="E1278" s="2305"/>
      <c r="F1278" s="2305"/>
      <c r="G1278" s="2305"/>
      <c r="H1278" s="2305"/>
      <c r="I1278" s="2305"/>
      <c r="J1278" s="2305"/>
      <c r="K1278" s="2305"/>
      <c r="L1278" s="2305"/>
      <c r="M1278" s="2305"/>
      <c r="N1278" s="2305"/>
      <c r="O1278" s="2305" t="s">
        <v>2335</v>
      </c>
      <c r="P1278" s="2305"/>
      <c r="Q1278" s="2305"/>
      <c r="R1278" s="2305"/>
      <c r="S1278" s="2305"/>
      <c r="T1278" s="2305" t="s">
        <v>633</v>
      </c>
      <c r="U1278" s="2305"/>
      <c r="V1278" s="2305"/>
      <c r="W1278" s="2305"/>
      <c r="X1278" s="2305" t="s">
        <v>180</v>
      </c>
      <c r="Y1278" s="2305"/>
      <c r="Z1278" s="2305"/>
      <c r="AA1278" s="2305"/>
      <c r="AB1278" s="2305"/>
      <c r="AC1278" s="2305"/>
      <c r="AE1278" s="18" t="s">
        <v>2404</v>
      </c>
      <c r="AF1278" s="18" t="s">
        <v>2337</v>
      </c>
      <c r="AG1278" s="18" t="s">
        <v>2405</v>
      </c>
    </row>
    <row r="1279" spans="1:33" ht="37.35" customHeight="1">
      <c r="C1279" s="630">
        <v>1</v>
      </c>
      <c r="D1279" s="2302" t="s">
        <v>2406</v>
      </c>
      <c r="E1279" s="2303"/>
      <c r="F1279" s="2303"/>
      <c r="G1279" s="2303"/>
      <c r="H1279" s="2303"/>
      <c r="I1279" s="2303"/>
      <c r="J1279" s="2303"/>
      <c r="K1279" s="2303"/>
      <c r="L1279" s="2303"/>
      <c r="M1279" s="2303"/>
      <c r="N1279" s="2303"/>
      <c r="O1279" s="2304"/>
      <c r="P1279" s="2304"/>
      <c r="Q1279" s="2304"/>
      <c r="R1279" s="2304"/>
      <c r="S1279" s="2304"/>
      <c r="T1279" s="2304"/>
      <c r="U1279" s="2304"/>
      <c r="V1279" s="2304"/>
      <c r="W1279" s="2304"/>
      <c r="X1279" s="2304"/>
      <c r="Y1279" s="2304"/>
      <c r="Z1279" s="2304"/>
      <c r="AA1279" s="2304"/>
      <c r="AB1279" s="2304"/>
      <c r="AC1279" s="2304"/>
    </row>
    <row r="1280" spans="1:33" ht="37.35" customHeight="1">
      <c r="C1280" s="630">
        <v>2</v>
      </c>
      <c r="D1280" s="2302" t="s">
        <v>2407</v>
      </c>
      <c r="E1280" s="2303"/>
      <c r="F1280" s="2303"/>
      <c r="G1280" s="2303"/>
      <c r="H1280" s="2303"/>
      <c r="I1280" s="2303"/>
      <c r="J1280" s="2303"/>
      <c r="K1280" s="2303"/>
      <c r="L1280" s="2303"/>
      <c r="M1280" s="2303"/>
      <c r="N1280" s="2303"/>
      <c r="O1280" s="2304"/>
      <c r="P1280" s="2304"/>
      <c r="Q1280" s="2304"/>
      <c r="R1280" s="2304"/>
      <c r="S1280" s="2304"/>
      <c r="T1280" s="2304"/>
      <c r="U1280" s="2304"/>
      <c r="V1280" s="2304"/>
      <c r="W1280" s="2304"/>
      <c r="X1280" s="2304"/>
      <c r="Y1280" s="2304"/>
      <c r="Z1280" s="2304"/>
      <c r="AA1280" s="2304"/>
      <c r="AB1280" s="2304"/>
      <c r="AC1280" s="2304"/>
    </row>
    <row r="1281" spans="1:33" ht="37.35" customHeight="1">
      <c r="C1281" s="630">
        <v>3</v>
      </c>
      <c r="D1281" s="2302" t="s">
        <v>2408</v>
      </c>
      <c r="E1281" s="2303"/>
      <c r="F1281" s="2303"/>
      <c r="G1281" s="2303"/>
      <c r="H1281" s="2303"/>
      <c r="I1281" s="2303"/>
      <c r="J1281" s="2303"/>
      <c r="K1281" s="2303"/>
      <c r="L1281" s="2303"/>
      <c r="M1281" s="2303"/>
      <c r="N1281" s="2303"/>
      <c r="O1281" s="2304"/>
      <c r="P1281" s="2304"/>
      <c r="Q1281" s="2304"/>
      <c r="R1281" s="2304"/>
      <c r="S1281" s="2304"/>
      <c r="T1281" s="2304"/>
      <c r="U1281" s="2304"/>
      <c r="V1281" s="2304"/>
      <c r="W1281" s="2304"/>
      <c r="X1281" s="2304"/>
      <c r="Y1281" s="2304"/>
      <c r="Z1281" s="2304"/>
      <c r="AA1281" s="2304"/>
      <c r="AB1281" s="2304"/>
      <c r="AC1281" s="2304"/>
    </row>
    <row r="1282" spans="1:33" ht="37.35" customHeight="1">
      <c r="C1282" s="630">
        <v>4</v>
      </c>
      <c r="D1282" s="2302" t="s">
        <v>2409</v>
      </c>
      <c r="E1282" s="2303"/>
      <c r="F1282" s="2303"/>
      <c r="G1282" s="2303"/>
      <c r="H1282" s="2303"/>
      <c r="I1282" s="2303"/>
      <c r="J1282" s="2303"/>
      <c r="K1282" s="2303"/>
      <c r="L1282" s="2303"/>
      <c r="M1282" s="2303"/>
      <c r="N1282" s="2303"/>
      <c r="O1282" s="2304"/>
      <c r="P1282" s="2304"/>
      <c r="Q1282" s="2304"/>
      <c r="R1282" s="2304"/>
      <c r="S1282" s="2304"/>
      <c r="T1282" s="2304"/>
      <c r="U1282" s="2304"/>
      <c r="V1282" s="2304"/>
      <c r="W1282" s="2304"/>
      <c r="X1282" s="2304"/>
      <c r="Y1282" s="2304"/>
      <c r="Z1282" s="2304"/>
      <c r="AA1282" s="2304"/>
      <c r="AB1282" s="2304"/>
      <c r="AC1282" s="2304"/>
    </row>
    <row r="1283" spans="1:33" ht="37.35" customHeight="1">
      <c r="C1283" s="630">
        <v>5</v>
      </c>
      <c r="D1283" s="2302" t="s">
        <v>2410</v>
      </c>
      <c r="E1283" s="2303"/>
      <c r="F1283" s="2303"/>
      <c r="G1283" s="2303"/>
      <c r="H1283" s="2303"/>
      <c r="I1283" s="2303"/>
      <c r="J1283" s="2303"/>
      <c r="K1283" s="2303"/>
      <c r="L1283" s="2303"/>
      <c r="M1283" s="2303"/>
      <c r="N1283" s="2303"/>
      <c r="O1283" s="2304"/>
      <c r="P1283" s="2304"/>
      <c r="Q1283" s="2304"/>
      <c r="R1283" s="2304"/>
      <c r="S1283" s="2304"/>
      <c r="T1283" s="2304"/>
      <c r="U1283" s="2304"/>
      <c r="V1283" s="2304"/>
      <c r="W1283" s="2304"/>
      <c r="X1283" s="2304"/>
      <c r="Y1283" s="2304"/>
      <c r="Z1283" s="2304"/>
      <c r="AA1283" s="2304"/>
      <c r="AB1283" s="2304"/>
      <c r="AC1283" s="2304"/>
    </row>
    <row r="1284" spans="1:33" ht="37.35" customHeight="1">
      <c r="C1284" s="630">
        <v>6</v>
      </c>
      <c r="D1284" s="2302" t="s">
        <v>2411</v>
      </c>
      <c r="E1284" s="2303"/>
      <c r="F1284" s="2303"/>
      <c r="G1284" s="2303"/>
      <c r="H1284" s="2303"/>
      <c r="I1284" s="2303"/>
      <c r="J1284" s="2303"/>
      <c r="K1284" s="2303"/>
      <c r="L1284" s="2303"/>
      <c r="M1284" s="2303"/>
      <c r="N1284" s="2303"/>
      <c r="O1284" s="2304"/>
      <c r="P1284" s="2304"/>
      <c r="Q1284" s="2304"/>
      <c r="R1284" s="2304"/>
      <c r="S1284" s="2304"/>
      <c r="T1284" s="2304"/>
      <c r="U1284" s="2304"/>
      <c r="V1284" s="2304"/>
      <c r="W1284" s="2304"/>
      <c r="X1284" s="2304"/>
      <c r="Y1284" s="2304"/>
      <c r="Z1284" s="2304"/>
      <c r="AA1284" s="2304"/>
      <c r="AB1284" s="2304"/>
      <c r="AC1284" s="2304"/>
    </row>
    <row r="1285" spans="1:33" ht="37.35" customHeight="1">
      <c r="C1285" s="630">
        <v>7</v>
      </c>
      <c r="D1285" s="2302" t="s">
        <v>2412</v>
      </c>
      <c r="E1285" s="2303"/>
      <c r="F1285" s="2303"/>
      <c r="G1285" s="2303"/>
      <c r="H1285" s="2303"/>
      <c r="I1285" s="2303"/>
      <c r="J1285" s="2303"/>
      <c r="K1285" s="2303"/>
      <c r="L1285" s="2303"/>
      <c r="M1285" s="2303"/>
      <c r="N1285" s="2303"/>
      <c r="O1285" s="2304"/>
      <c r="P1285" s="2304"/>
      <c r="Q1285" s="2304"/>
      <c r="R1285" s="2304"/>
      <c r="S1285" s="2304"/>
      <c r="T1285" s="2304"/>
      <c r="U1285" s="2304"/>
      <c r="V1285" s="2304"/>
      <c r="W1285" s="2304"/>
      <c r="X1285" s="2304"/>
      <c r="Y1285" s="2304"/>
      <c r="Z1285" s="2304"/>
      <c r="AA1285" s="2304"/>
      <c r="AB1285" s="2304"/>
      <c r="AC1285" s="2304"/>
    </row>
    <row r="1286" spans="1:33" ht="37.35" customHeight="1">
      <c r="C1286" s="630">
        <v>8</v>
      </c>
      <c r="D1286" s="2302" t="s">
        <v>2413</v>
      </c>
      <c r="E1286" s="2303"/>
      <c r="F1286" s="2303"/>
      <c r="G1286" s="2303"/>
      <c r="H1286" s="2303"/>
      <c r="I1286" s="2303"/>
      <c r="J1286" s="2303"/>
      <c r="K1286" s="2303"/>
      <c r="L1286" s="2303"/>
      <c r="M1286" s="2303"/>
      <c r="N1286" s="2303"/>
      <c r="O1286" s="2304"/>
      <c r="P1286" s="2304"/>
      <c r="Q1286" s="2304"/>
      <c r="R1286" s="2304"/>
      <c r="S1286" s="2304"/>
      <c r="T1286" s="2304"/>
      <c r="U1286" s="2304"/>
      <c r="V1286" s="2304"/>
      <c r="W1286" s="2304"/>
      <c r="X1286" s="2304"/>
      <c r="Y1286" s="2304"/>
      <c r="Z1286" s="2304"/>
      <c r="AA1286" s="2304"/>
      <c r="AB1286" s="2304"/>
      <c r="AC1286" s="2304"/>
    </row>
    <row r="1287" spans="1:33" ht="37.35" customHeight="1">
      <c r="C1287" s="630">
        <v>9</v>
      </c>
      <c r="D1287" s="2302" t="s">
        <v>2414</v>
      </c>
      <c r="E1287" s="2303"/>
      <c r="F1287" s="2303"/>
      <c r="G1287" s="2303"/>
      <c r="H1287" s="2303"/>
      <c r="I1287" s="2303"/>
      <c r="J1287" s="2303"/>
      <c r="K1287" s="2303"/>
      <c r="L1287" s="2303"/>
      <c r="M1287" s="2303"/>
      <c r="N1287" s="2303"/>
      <c r="O1287" s="2304"/>
      <c r="P1287" s="2304"/>
      <c r="Q1287" s="2304"/>
      <c r="R1287" s="2304"/>
      <c r="S1287" s="2304"/>
      <c r="T1287" s="2304"/>
      <c r="U1287" s="2304"/>
      <c r="V1287" s="2304"/>
      <c r="W1287" s="2304"/>
      <c r="X1287" s="2304"/>
      <c r="Y1287" s="2304"/>
      <c r="Z1287" s="2304"/>
      <c r="AA1287" s="2304"/>
      <c r="AB1287" s="2304"/>
      <c r="AC1287" s="2304"/>
    </row>
    <row r="1288" spans="1:33" ht="37.35" customHeight="1">
      <c r="C1288" s="630">
        <v>10</v>
      </c>
      <c r="D1288" s="2302" t="s">
        <v>2415</v>
      </c>
      <c r="E1288" s="2303"/>
      <c r="F1288" s="2303"/>
      <c r="G1288" s="2303"/>
      <c r="H1288" s="2303"/>
      <c r="I1288" s="2303"/>
      <c r="J1288" s="2303"/>
      <c r="K1288" s="2303"/>
      <c r="L1288" s="2303"/>
      <c r="M1288" s="2303"/>
      <c r="N1288" s="2303"/>
      <c r="O1288" s="2304"/>
      <c r="P1288" s="2304"/>
      <c r="Q1288" s="2304"/>
      <c r="R1288" s="2304"/>
      <c r="S1288" s="2304"/>
      <c r="T1288" s="2304"/>
      <c r="U1288" s="2304"/>
      <c r="V1288" s="2304"/>
      <c r="W1288" s="2304"/>
      <c r="X1288" s="2304"/>
      <c r="Y1288" s="2304"/>
      <c r="Z1288" s="2304"/>
      <c r="AA1288" s="2304"/>
      <c r="AB1288" s="2304"/>
      <c r="AC1288" s="2304"/>
    </row>
    <row r="1289" spans="1:33" ht="37.35" customHeight="1">
      <c r="A1289" s="33" t="s">
        <v>536</v>
      </c>
      <c r="C1289" s="630">
        <v>11</v>
      </c>
      <c r="D1289" s="2302" t="s">
        <v>2416</v>
      </c>
      <c r="E1289" s="2303"/>
      <c r="F1289" s="2303"/>
      <c r="G1289" s="2303"/>
      <c r="H1289" s="2303"/>
      <c r="I1289" s="2303"/>
      <c r="J1289" s="2303"/>
      <c r="K1289" s="2303"/>
      <c r="L1289" s="2303"/>
      <c r="M1289" s="2303"/>
      <c r="N1289" s="2303"/>
      <c r="O1289" s="2304"/>
      <c r="P1289" s="2304"/>
      <c r="Q1289" s="2304"/>
      <c r="R1289" s="2304"/>
      <c r="S1289" s="2304"/>
      <c r="T1289" s="2304"/>
      <c r="U1289" s="2304"/>
      <c r="V1289" s="2304"/>
      <c r="W1289" s="2304"/>
      <c r="X1289" s="2304"/>
      <c r="Y1289" s="2304"/>
      <c r="Z1289" s="2304"/>
      <c r="AA1289" s="2304"/>
      <c r="AB1289" s="2304"/>
      <c r="AC1289" s="2304"/>
    </row>
    <row r="1290" spans="1:33" ht="16.5" customHeight="1">
      <c r="C1290" s="29"/>
      <c r="D1290" s="29"/>
      <c r="E1290" s="29"/>
      <c r="F1290" s="29"/>
      <c r="G1290" s="29"/>
      <c r="H1290" s="29"/>
      <c r="I1290" s="29"/>
      <c r="J1290" s="29"/>
      <c r="K1290" s="29"/>
      <c r="L1290" s="29"/>
      <c r="M1290" s="29"/>
      <c r="N1290" s="29"/>
      <c r="O1290" s="29"/>
      <c r="P1290" s="29"/>
      <c r="Q1290" s="29"/>
      <c r="R1290" s="29"/>
      <c r="S1290" s="29"/>
      <c r="T1290" s="29"/>
      <c r="U1290" s="29"/>
      <c r="V1290" s="29"/>
      <c r="W1290" s="29"/>
      <c r="X1290" s="29"/>
      <c r="Y1290" s="29"/>
      <c r="Z1290" s="29"/>
      <c r="AA1290" s="29"/>
      <c r="AB1290" s="29"/>
      <c r="AC1290" s="29"/>
    </row>
    <row r="1291" spans="1:33" ht="16.5" customHeight="1">
      <c r="A1291" s="33" t="s">
        <v>2417</v>
      </c>
      <c r="C1291" s="1513" t="s">
        <v>160</v>
      </c>
      <c r="D1291" s="2305" t="s">
        <v>2334</v>
      </c>
      <c r="E1291" s="2305"/>
      <c r="F1291" s="2305"/>
      <c r="G1291" s="2305"/>
      <c r="H1291" s="2305"/>
      <c r="I1291" s="2305"/>
      <c r="J1291" s="2305"/>
      <c r="K1291" s="2305"/>
      <c r="L1291" s="2305"/>
      <c r="M1291" s="2305"/>
      <c r="N1291" s="2305"/>
      <c r="O1291" s="2305" t="s">
        <v>2335</v>
      </c>
      <c r="P1291" s="2305"/>
      <c r="Q1291" s="2305"/>
      <c r="R1291" s="2305"/>
      <c r="S1291" s="2305"/>
      <c r="T1291" s="2305" t="s">
        <v>633</v>
      </c>
      <c r="U1291" s="2305"/>
      <c r="V1291" s="2305"/>
      <c r="W1291" s="2305"/>
      <c r="X1291" s="2305" t="s">
        <v>180</v>
      </c>
      <c r="Y1291" s="2305"/>
      <c r="Z1291" s="2305"/>
      <c r="AA1291" s="2305"/>
      <c r="AB1291" s="2305"/>
      <c r="AC1291" s="2305"/>
      <c r="AE1291" s="18" t="s">
        <v>2418</v>
      </c>
      <c r="AF1291" s="18" t="s">
        <v>2337</v>
      </c>
      <c r="AG1291" s="18" t="s">
        <v>2417</v>
      </c>
    </row>
    <row r="1292" spans="1:33" ht="38.1" customHeight="1">
      <c r="C1292" s="630">
        <v>1</v>
      </c>
      <c r="D1292" s="2302" t="s">
        <v>2419</v>
      </c>
      <c r="E1292" s="2303"/>
      <c r="F1292" s="2303"/>
      <c r="G1292" s="2303"/>
      <c r="H1292" s="2303"/>
      <c r="I1292" s="2303"/>
      <c r="J1292" s="2303"/>
      <c r="K1292" s="2303"/>
      <c r="L1292" s="2303"/>
      <c r="M1292" s="2303"/>
      <c r="N1292" s="2303"/>
      <c r="O1292" s="2304"/>
      <c r="P1292" s="2304"/>
      <c r="Q1292" s="2304"/>
      <c r="R1292" s="2304"/>
      <c r="S1292" s="2304"/>
      <c r="T1292" s="2304"/>
      <c r="U1292" s="2304"/>
      <c r="V1292" s="2304"/>
      <c r="W1292" s="2304"/>
      <c r="X1292" s="2304"/>
      <c r="Y1292" s="2304"/>
      <c r="Z1292" s="2304"/>
      <c r="AA1292" s="2304"/>
      <c r="AB1292" s="2304"/>
      <c r="AC1292" s="2304"/>
    </row>
    <row r="1293" spans="1:33" ht="38.1" customHeight="1">
      <c r="C1293" s="630">
        <v>2</v>
      </c>
      <c r="D1293" s="2302" t="s">
        <v>2420</v>
      </c>
      <c r="E1293" s="2303"/>
      <c r="F1293" s="2303"/>
      <c r="G1293" s="2303"/>
      <c r="H1293" s="2303"/>
      <c r="I1293" s="2303"/>
      <c r="J1293" s="2303"/>
      <c r="K1293" s="2303"/>
      <c r="L1293" s="2303"/>
      <c r="M1293" s="2303"/>
      <c r="N1293" s="2303"/>
      <c r="O1293" s="2304"/>
      <c r="P1293" s="2304"/>
      <c r="Q1293" s="2304"/>
      <c r="R1293" s="2304"/>
      <c r="S1293" s="2304"/>
      <c r="T1293" s="2304"/>
      <c r="U1293" s="2304"/>
      <c r="V1293" s="2304"/>
      <c r="W1293" s="2304"/>
      <c r="X1293" s="2304"/>
      <c r="Y1293" s="2304"/>
      <c r="Z1293" s="2304"/>
      <c r="AA1293" s="2304"/>
      <c r="AB1293" s="2304"/>
      <c r="AC1293" s="2304"/>
    </row>
    <row r="1294" spans="1:33" ht="38.1" customHeight="1">
      <c r="C1294" s="630">
        <v>3</v>
      </c>
      <c r="D1294" s="2302" t="s">
        <v>2421</v>
      </c>
      <c r="E1294" s="2303"/>
      <c r="F1294" s="2303"/>
      <c r="G1294" s="2303"/>
      <c r="H1294" s="2303"/>
      <c r="I1294" s="2303"/>
      <c r="J1294" s="2303"/>
      <c r="K1294" s="2303"/>
      <c r="L1294" s="2303"/>
      <c r="M1294" s="2303"/>
      <c r="N1294" s="2303"/>
      <c r="O1294" s="2304"/>
      <c r="P1294" s="2304"/>
      <c r="Q1294" s="2304"/>
      <c r="R1294" s="2304"/>
      <c r="S1294" s="2304"/>
      <c r="T1294" s="2304"/>
      <c r="U1294" s="2304"/>
      <c r="V1294" s="2304"/>
      <c r="W1294" s="2304"/>
      <c r="X1294" s="2304"/>
      <c r="Y1294" s="2304"/>
      <c r="Z1294" s="2304"/>
      <c r="AA1294" s="2304"/>
      <c r="AB1294" s="2304"/>
      <c r="AC1294" s="2304"/>
    </row>
    <row r="1295" spans="1:33" ht="38.1" customHeight="1">
      <c r="C1295" s="630">
        <v>4</v>
      </c>
      <c r="D1295" s="2302" t="s">
        <v>2422</v>
      </c>
      <c r="E1295" s="2303"/>
      <c r="F1295" s="2303"/>
      <c r="G1295" s="2303"/>
      <c r="H1295" s="2303"/>
      <c r="I1295" s="2303"/>
      <c r="J1295" s="2303"/>
      <c r="K1295" s="2303"/>
      <c r="L1295" s="2303"/>
      <c r="M1295" s="2303"/>
      <c r="N1295" s="2303"/>
      <c r="O1295" s="2304"/>
      <c r="P1295" s="2304"/>
      <c r="Q1295" s="2304"/>
      <c r="R1295" s="2304"/>
      <c r="S1295" s="2304"/>
      <c r="T1295" s="2304"/>
      <c r="U1295" s="2304"/>
      <c r="V1295" s="2304"/>
      <c r="W1295" s="2304"/>
      <c r="X1295" s="2304"/>
      <c r="Y1295" s="2304"/>
      <c r="Z1295" s="2304"/>
      <c r="AA1295" s="2304"/>
      <c r="AB1295" s="2304"/>
      <c r="AC1295" s="2304"/>
    </row>
    <row r="1296" spans="1:33" ht="38.1" customHeight="1">
      <c r="C1296" s="630">
        <v>5</v>
      </c>
      <c r="D1296" s="2302" t="s">
        <v>2423</v>
      </c>
      <c r="E1296" s="2303"/>
      <c r="F1296" s="2303"/>
      <c r="G1296" s="2303"/>
      <c r="H1296" s="2303"/>
      <c r="I1296" s="2303"/>
      <c r="J1296" s="2303"/>
      <c r="K1296" s="2303"/>
      <c r="L1296" s="2303"/>
      <c r="M1296" s="2303"/>
      <c r="N1296" s="2303"/>
      <c r="O1296" s="2304"/>
      <c r="P1296" s="2304"/>
      <c r="Q1296" s="2304"/>
      <c r="R1296" s="2304"/>
      <c r="S1296" s="2304"/>
      <c r="T1296" s="2304"/>
      <c r="U1296" s="2304"/>
      <c r="V1296" s="2304"/>
      <c r="W1296" s="2304"/>
      <c r="X1296" s="2304"/>
      <c r="Y1296" s="2304"/>
      <c r="Z1296" s="2304"/>
      <c r="AA1296" s="2304"/>
      <c r="AB1296" s="2304"/>
      <c r="AC1296" s="2304"/>
    </row>
    <row r="1297" spans="1:33" ht="38.1" customHeight="1">
      <c r="C1297" s="630">
        <v>6</v>
      </c>
      <c r="D1297" s="2302" t="s">
        <v>2424</v>
      </c>
      <c r="E1297" s="2303"/>
      <c r="F1297" s="2303"/>
      <c r="G1297" s="2303"/>
      <c r="H1297" s="2303"/>
      <c r="I1297" s="2303"/>
      <c r="J1297" s="2303"/>
      <c r="K1297" s="2303"/>
      <c r="L1297" s="2303"/>
      <c r="M1297" s="2303"/>
      <c r="N1297" s="2303"/>
      <c r="O1297" s="2304"/>
      <c r="P1297" s="2304"/>
      <c r="Q1297" s="2304"/>
      <c r="R1297" s="2304"/>
      <c r="S1297" s="2304"/>
      <c r="T1297" s="2304"/>
      <c r="U1297" s="2304"/>
      <c r="V1297" s="2304"/>
      <c r="W1297" s="2304"/>
      <c r="X1297" s="2304"/>
      <c r="Y1297" s="2304"/>
      <c r="Z1297" s="2304"/>
      <c r="AA1297" s="2304"/>
      <c r="AB1297" s="2304"/>
      <c r="AC1297" s="2304"/>
    </row>
    <row r="1298" spans="1:33" ht="38.1" customHeight="1">
      <c r="C1298" s="630">
        <v>7</v>
      </c>
      <c r="D1298" s="2302" t="s">
        <v>2425</v>
      </c>
      <c r="E1298" s="2303"/>
      <c r="F1298" s="2303"/>
      <c r="G1298" s="2303"/>
      <c r="H1298" s="2303"/>
      <c r="I1298" s="2303"/>
      <c r="J1298" s="2303"/>
      <c r="K1298" s="2303"/>
      <c r="L1298" s="2303"/>
      <c r="M1298" s="2303"/>
      <c r="N1298" s="2303"/>
      <c r="O1298" s="2304"/>
      <c r="P1298" s="2304"/>
      <c r="Q1298" s="2304"/>
      <c r="R1298" s="2304"/>
      <c r="S1298" s="2304"/>
      <c r="T1298" s="2304"/>
      <c r="U1298" s="2304"/>
      <c r="V1298" s="2304"/>
      <c r="W1298" s="2304"/>
      <c r="X1298" s="2304"/>
      <c r="Y1298" s="2304"/>
      <c r="Z1298" s="2304"/>
      <c r="AA1298" s="2304"/>
      <c r="AB1298" s="2304"/>
      <c r="AC1298" s="2304"/>
    </row>
    <row r="1299" spans="1:33" ht="38.1" customHeight="1">
      <c r="C1299" s="630">
        <v>8</v>
      </c>
      <c r="D1299" s="2302" t="s">
        <v>2426</v>
      </c>
      <c r="E1299" s="2303"/>
      <c r="F1299" s="2303"/>
      <c r="G1299" s="2303"/>
      <c r="H1299" s="2303"/>
      <c r="I1299" s="2303"/>
      <c r="J1299" s="2303"/>
      <c r="K1299" s="2303"/>
      <c r="L1299" s="2303"/>
      <c r="M1299" s="2303"/>
      <c r="N1299" s="2303"/>
      <c r="O1299" s="2304"/>
      <c r="P1299" s="2304"/>
      <c r="Q1299" s="2304"/>
      <c r="R1299" s="2304"/>
      <c r="S1299" s="2304"/>
      <c r="T1299" s="2304"/>
      <c r="U1299" s="2304"/>
      <c r="V1299" s="2304"/>
      <c r="W1299" s="2304"/>
      <c r="X1299" s="2304"/>
      <c r="Y1299" s="2304"/>
      <c r="Z1299" s="2304"/>
      <c r="AA1299" s="2304"/>
      <c r="AB1299" s="2304"/>
      <c r="AC1299" s="2304"/>
    </row>
    <row r="1300" spans="1:33" ht="38.1" customHeight="1">
      <c r="C1300" s="630">
        <v>9</v>
      </c>
      <c r="D1300" s="2302" t="s">
        <v>2427</v>
      </c>
      <c r="E1300" s="2303"/>
      <c r="F1300" s="2303"/>
      <c r="G1300" s="2303"/>
      <c r="H1300" s="2303"/>
      <c r="I1300" s="2303"/>
      <c r="J1300" s="2303"/>
      <c r="K1300" s="2303"/>
      <c r="L1300" s="2303"/>
      <c r="M1300" s="2303"/>
      <c r="N1300" s="2303"/>
      <c r="O1300" s="2304"/>
      <c r="P1300" s="2304"/>
      <c r="Q1300" s="2304"/>
      <c r="R1300" s="2304"/>
      <c r="S1300" s="2304"/>
      <c r="T1300" s="2304"/>
      <c r="U1300" s="2304"/>
      <c r="V1300" s="2304"/>
      <c r="W1300" s="2304"/>
      <c r="X1300" s="2304"/>
      <c r="Y1300" s="2304"/>
      <c r="Z1300" s="2304"/>
      <c r="AA1300" s="2304"/>
      <c r="AB1300" s="2304"/>
      <c r="AC1300" s="2304"/>
    </row>
    <row r="1301" spans="1:33" ht="38.1" customHeight="1">
      <c r="C1301" s="630">
        <v>10</v>
      </c>
      <c r="D1301" s="2302" t="s">
        <v>2428</v>
      </c>
      <c r="E1301" s="2303"/>
      <c r="F1301" s="2303"/>
      <c r="G1301" s="2303"/>
      <c r="H1301" s="2303"/>
      <c r="I1301" s="2303"/>
      <c r="J1301" s="2303"/>
      <c r="K1301" s="2303"/>
      <c r="L1301" s="2303"/>
      <c r="M1301" s="2303"/>
      <c r="N1301" s="2303"/>
      <c r="O1301" s="2304"/>
      <c r="P1301" s="2304"/>
      <c r="Q1301" s="2304"/>
      <c r="R1301" s="2304"/>
      <c r="S1301" s="2304"/>
      <c r="T1301" s="2304"/>
      <c r="U1301" s="2304"/>
      <c r="V1301" s="2304"/>
      <c r="W1301" s="2304"/>
      <c r="X1301" s="2304"/>
      <c r="Y1301" s="2304"/>
      <c r="Z1301" s="2304"/>
      <c r="AA1301" s="2304"/>
      <c r="AB1301" s="2304"/>
      <c r="AC1301" s="2304"/>
    </row>
    <row r="1302" spans="1:33" ht="38.1" customHeight="1">
      <c r="A1302" s="33" t="s">
        <v>536</v>
      </c>
      <c r="C1302" s="630">
        <v>11</v>
      </c>
      <c r="D1302" s="2302" t="s">
        <v>2429</v>
      </c>
      <c r="E1302" s="2303"/>
      <c r="F1302" s="2303"/>
      <c r="G1302" s="2303"/>
      <c r="H1302" s="2303"/>
      <c r="I1302" s="2303"/>
      <c r="J1302" s="2303"/>
      <c r="K1302" s="2303"/>
      <c r="L1302" s="2303"/>
      <c r="M1302" s="2303"/>
      <c r="N1302" s="2303"/>
      <c r="O1302" s="2304"/>
      <c r="P1302" s="2304"/>
      <c r="Q1302" s="2304"/>
      <c r="R1302" s="2304"/>
      <c r="S1302" s="2304"/>
      <c r="T1302" s="2304"/>
      <c r="U1302" s="2304"/>
      <c r="V1302" s="2304"/>
      <c r="W1302" s="2304"/>
      <c r="X1302" s="2304"/>
      <c r="Y1302" s="2304"/>
      <c r="Z1302" s="2304"/>
      <c r="AA1302" s="2304"/>
      <c r="AB1302" s="2304"/>
      <c r="AC1302" s="2304"/>
    </row>
    <row r="1303" spans="1:33" ht="16.5" customHeight="1">
      <c r="C1303" s="29"/>
      <c r="D1303" s="29"/>
      <c r="E1303" s="29"/>
      <c r="F1303" s="29"/>
      <c r="G1303" s="29"/>
      <c r="H1303" s="29"/>
      <c r="I1303" s="29"/>
      <c r="J1303" s="29"/>
      <c r="K1303" s="29"/>
      <c r="L1303" s="29"/>
      <c r="M1303" s="29"/>
      <c r="N1303" s="29"/>
      <c r="O1303" s="29"/>
      <c r="P1303" s="29"/>
      <c r="Q1303" s="29"/>
      <c r="R1303" s="29"/>
      <c r="S1303" s="29"/>
      <c r="T1303" s="29"/>
      <c r="U1303" s="29"/>
      <c r="V1303" s="29"/>
      <c r="W1303" s="29"/>
      <c r="X1303" s="29"/>
      <c r="Y1303" s="29"/>
      <c r="Z1303" s="29"/>
      <c r="AA1303" s="29"/>
      <c r="AB1303" s="29"/>
      <c r="AC1303" s="29"/>
    </row>
    <row r="1304" spans="1:33" ht="16.5" customHeight="1">
      <c r="A1304" s="33" t="s">
        <v>2430</v>
      </c>
      <c r="C1304" s="1513" t="s">
        <v>160</v>
      </c>
      <c r="D1304" s="2305" t="s">
        <v>2334</v>
      </c>
      <c r="E1304" s="2305"/>
      <c r="F1304" s="2305"/>
      <c r="G1304" s="2305"/>
      <c r="H1304" s="2305"/>
      <c r="I1304" s="2305"/>
      <c r="J1304" s="2305"/>
      <c r="K1304" s="2305"/>
      <c r="L1304" s="2305"/>
      <c r="M1304" s="2305"/>
      <c r="N1304" s="2305"/>
      <c r="O1304" s="2305" t="s">
        <v>2335</v>
      </c>
      <c r="P1304" s="2305"/>
      <c r="Q1304" s="2305"/>
      <c r="R1304" s="2305"/>
      <c r="S1304" s="2305"/>
      <c r="T1304" s="2305" t="s">
        <v>633</v>
      </c>
      <c r="U1304" s="2305"/>
      <c r="V1304" s="2305"/>
      <c r="W1304" s="2305"/>
      <c r="X1304" s="2305" t="s">
        <v>180</v>
      </c>
      <c r="Y1304" s="2305"/>
      <c r="Z1304" s="2305"/>
      <c r="AA1304" s="2305"/>
      <c r="AB1304" s="2305"/>
      <c r="AC1304" s="2305"/>
      <c r="AE1304" s="18" t="s">
        <v>2431</v>
      </c>
      <c r="AF1304" s="18" t="s">
        <v>2337</v>
      </c>
      <c r="AG1304" s="18" t="s">
        <v>2430</v>
      </c>
    </row>
    <row r="1305" spans="1:33" ht="42.6" customHeight="1">
      <c r="C1305" s="630">
        <v>1</v>
      </c>
      <c r="D1305" s="2302" t="s">
        <v>2432</v>
      </c>
      <c r="E1305" s="2303"/>
      <c r="F1305" s="2303"/>
      <c r="G1305" s="2303"/>
      <c r="H1305" s="2303"/>
      <c r="I1305" s="2303"/>
      <c r="J1305" s="2303"/>
      <c r="K1305" s="2303"/>
      <c r="L1305" s="2303"/>
      <c r="M1305" s="2303"/>
      <c r="N1305" s="2303"/>
      <c r="O1305" s="2304"/>
      <c r="P1305" s="2304"/>
      <c r="Q1305" s="2304"/>
      <c r="R1305" s="2304"/>
      <c r="S1305" s="2304"/>
      <c r="T1305" s="2304"/>
      <c r="U1305" s="2304"/>
      <c r="V1305" s="2304"/>
      <c r="W1305" s="2304"/>
      <c r="X1305" s="2304"/>
      <c r="Y1305" s="2304"/>
      <c r="Z1305" s="2304"/>
      <c r="AA1305" s="2304"/>
      <c r="AB1305" s="2304"/>
      <c r="AC1305" s="2304"/>
    </row>
    <row r="1306" spans="1:33" ht="42.6" customHeight="1">
      <c r="C1306" s="630">
        <v>2</v>
      </c>
      <c r="D1306" s="2302" t="s">
        <v>2433</v>
      </c>
      <c r="E1306" s="2303"/>
      <c r="F1306" s="2303"/>
      <c r="G1306" s="2303"/>
      <c r="H1306" s="2303"/>
      <c r="I1306" s="2303"/>
      <c r="J1306" s="2303"/>
      <c r="K1306" s="2303"/>
      <c r="L1306" s="2303"/>
      <c r="M1306" s="2303"/>
      <c r="N1306" s="2303"/>
      <c r="O1306" s="2304"/>
      <c r="P1306" s="2304"/>
      <c r="Q1306" s="2304"/>
      <c r="R1306" s="2304"/>
      <c r="S1306" s="2304"/>
      <c r="T1306" s="2304"/>
      <c r="U1306" s="2304"/>
      <c r="V1306" s="2304"/>
      <c r="W1306" s="2304"/>
      <c r="X1306" s="2304"/>
      <c r="Y1306" s="2304"/>
      <c r="Z1306" s="2304"/>
      <c r="AA1306" s="2304"/>
      <c r="AB1306" s="2304"/>
      <c r="AC1306" s="2304"/>
    </row>
    <row r="1307" spans="1:33" ht="42.6" customHeight="1">
      <c r="C1307" s="630">
        <v>3</v>
      </c>
      <c r="D1307" s="2302" t="s">
        <v>2434</v>
      </c>
      <c r="E1307" s="2303"/>
      <c r="F1307" s="2303"/>
      <c r="G1307" s="2303"/>
      <c r="H1307" s="2303"/>
      <c r="I1307" s="2303"/>
      <c r="J1307" s="2303"/>
      <c r="K1307" s="2303"/>
      <c r="L1307" s="2303"/>
      <c r="M1307" s="2303"/>
      <c r="N1307" s="2303"/>
      <c r="O1307" s="2304"/>
      <c r="P1307" s="2304"/>
      <c r="Q1307" s="2304"/>
      <c r="R1307" s="2304"/>
      <c r="S1307" s="2304"/>
      <c r="T1307" s="2304"/>
      <c r="U1307" s="2304"/>
      <c r="V1307" s="2304"/>
      <c r="W1307" s="2304"/>
      <c r="X1307" s="2304"/>
      <c r="Y1307" s="2304"/>
      <c r="Z1307" s="2304"/>
      <c r="AA1307" s="2304"/>
      <c r="AB1307" s="2304"/>
      <c r="AC1307" s="2304"/>
    </row>
    <row r="1308" spans="1:33" ht="42.6" customHeight="1">
      <c r="C1308" s="630">
        <v>4</v>
      </c>
      <c r="D1308" s="2302" t="s">
        <v>2435</v>
      </c>
      <c r="E1308" s="2303"/>
      <c r="F1308" s="2303"/>
      <c r="G1308" s="2303"/>
      <c r="H1308" s="2303"/>
      <c r="I1308" s="2303"/>
      <c r="J1308" s="2303"/>
      <c r="K1308" s="2303"/>
      <c r="L1308" s="2303"/>
      <c r="M1308" s="2303"/>
      <c r="N1308" s="2303"/>
      <c r="O1308" s="2304"/>
      <c r="P1308" s="2304"/>
      <c r="Q1308" s="2304"/>
      <c r="R1308" s="2304"/>
      <c r="S1308" s="2304"/>
      <c r="T1308" s="2304"/>
      <c r="U1308" s="2304"/>
      <c r="V1308" s="2304"/>
      <c r="W1308" s="2304"/>
      <c r="X1308" s="2304"/>
      <c r="Y1308" s="2304"/>
      <c r="Z1308" s="2304"/>
      <c r="AA1308" s="2304"/>
      <c r="AB1308" s="2304"/>
      <c r="AC1308" s="2304"/>
    </row>
    <row r="1309" spans="1:33" ht="42.6" customHeight="1">
      <c r="C1309" s="630">
        <v>5</v>
      </c>
      <c r="D1309" s="2302" t="s">
        <v>2436</v>
      </c>
      <c r="E1309" s="2303"/>
      <c r="F1309" s="2303"/>
      <c r="G1309" s="2303"/>
      <c r="H1309" s="2303"/>
      <c r="I1309" s="2303"/>
      <c r="J1309" s="2303"/>
      <c r="K1309" s="2303"/>
      <c r="L1309" s="2303"/>
      <c r="M1309" s="2303"/>
      <c r="N1309" s="2303"/>
      <c r="O1309" s="2304"/>
      <c r="P1309" s="2304"/>
      <c r="Q1309" s="2304"/>
      <c r="R1309" s="2304"/>
      <c r="S1309" s="2304"/>
      <c r="T1309" s="2304"/>
      <c r="U1309" s="2304"/>
      <c r="V1309" s="2304"/>
      <c r="W1309" s="2304"/>
      <c r="X1309" s="2304"/>
      <c r="Y1309" s="2304"/>
      <c r="Z1309" s="2304"/>
      <c r="AA1309" s="2304"/>
      <c r="AB1309" s="2304"/>
      <c r="AC1309" s="2304"/>
    </row>
    <row r="1310" spans="1:33" ht="42.6" customHeight="1">
      <c r="C1310" s="630">
        <v>6</v>
      </c>
      <c r="D1310" s="2302" t="s">
        <v>2437</v>
      </c>
      <c r="E1310" s="2303"/>
      <c r="F1310" s="2303"/>
      <c r="G1310" s="2303"/>
      <c r="H1310" s="2303"/>
      <c r="I1310" s="2303"/>
      <c r="J1310" s="2303"/>
      <c r="K1310" s="2303"/>
      <c r="L1310" s="2303"/>
      <c r="M1310" s="2303"/>
      <c r="N1310" s="2303"/>
      <c r="O1310" s="2304"/>
      <c r="P1310" s="2304"/>
      <c r="Q1310" s="2304"/>
      <c r="R1310" s="2304"/>
      <c r="S1310" s="2304"/>
      <c r="T1310" s="2304"/>
      <c r="U1310" s="2304"/>
      <c r="V1310" s="2304"/>
      <c r="W1310" s="2304"/>
      <c r="X1310" s="2304"/>
      <c r="Y1310" s="2304"/>
      <c r="Z1310" s="2304"/>
      <c r="AA1310" s="2304"/>
      <c r="AB1310" s="2304"/>
      <c r="AC1310" s="2304"/>
    </row>
    <row r="1311" spans="1:33" ht="42.6" customHeight="1">
      <c r="C1311" s="630">
        <v>7</v>
      </c>
      <c r="D1311" s="2302" t="s">
        <v>2438</v>
      </c>
      <c r="E1311" s="2303"/>
      <c r="F1311" s="2303"/>
      <c r="G1311" s="2303"/>
      <c r="H1311" s="2303"/>
      <c r="I1311" s="2303"/>
      <c r="J1311" s="2303"/>
      <c r="K1311" s="2303"/>
      <c r="L1311" s="2303"/>
      <c r="M1311" s="2303"/>
      <c r="N1311" s="2303"/>
      <c r="O1311" s="2304"/>
      <c r="P1311" s="2304"/>
      <c r="Q1311" s="2304"/>
      <c r="R1311" s="2304"/>
      <c r="S1311" s="2304"/>
      <c r="T1311" s="2304"/>
      <c r="U1311" s="2304"/>
      <c r="V1311" s="2304"/>
      <c r="W1311" s="2304"/>
      <c r="X1311" s="2304"/>
      <c r="Y1311" s="2304"/>
      <c r="Z1311" s="2304"/>
      <c r="AA1311" s="2304"/>
      <c r="AB1311" s="2304"/>
      <c r="AC1311" s="2304"/>
    </row>
    <row r="1312" spans="1:33" ht="42.6" customHeight="1">
      <c r="C1312" s="630">
        <v>8</v>
      </c>
      <c r="D1312" s="2302" t="s">
        <v>2439</v>
      </c>
      <c r="E1312" s="2303"/>
      <c r="F1312" s="2303"/>
      <c r="G1312" s="2303"/>
      <c r="H1312" s="2303"/>
      <c r="I1312" s="2303"/>
      <c r="J1312" s="2303"/>
      <c r="K1312" s="2303"/>
      <c r="L1312" s="2303"/>
      <c r="M1312" s="2303"/>
      <c r="N1312" s="2303"/>
      <c r="O1312" s="2304"/>
      <c r="P1312" s="2304"/>
      <c r="Q1312" s="2304"/>
      <c r="R1312" s="2304"/>
      <c r="S1312" s="2304"/>
      <c r="T1312" s="2304"/>
      <c r="U1312" s="2304"/>
      <c r="V1312" s="2304"/>
      <c r="W1312" s="2304"/>
      <c r="X1312" s="2304"/>
      <c r="Y1312" s="2304"/>
      <c r="Z1312" s="2304"/>
      <c r="AA1312" s="2304"/>
      <c r="AB1312" s="2304"/>
      <c r="AC1312" s="2304"/>
    </row>
    <row r="1313" spans="1:33" ht="42.6" customHeight="1">
      <c r="C1313" s="630">
        <v>9</v>
      </c>
      <c r="D1313" s="2302" t="s">
        <v>2440</v>
      </c>
      <c r="E1313" s="2303"/>
      <c r="F1313" s="2303"/>
      <c r="G1313" s="2303"/>
      <c r="H1313" s="2303"/>
      <c r="I1313" s="2303"/>
      <c r="J1313" s="2303"/>
      <c r="K1313" s="2303"/>
      <c r="L1313" s="2303"/>
      <c r="M1313" s="2303"/>
      <c r="N1313" s="2303"/>
      <c r="O1313" s="2304"/>
      <c r="P1313" s="2304"/>
      <c r="Q1313" s="2304"/>
      <c r="R1313" s="2304"/>
      <c r="S1313" s="2304"/>
      <c r="T1313" s="2304"/>
      <c r="U1313" s="2304"/>
      <c r="V1313" s="2304"/>
      <c r="W1313" s="2304"/>
      <c r="X1313" s="2304"/>
      <c r="Y1313" s="2304"/>
      <c r="Z1313" s="2304"/>
      <c r="AA1313" s="2304"/>
      <c r="AB1313" s="2304"/>
      <c r="AC1313" s="2304"/>
    </row>
    <row r="1314" spans="1:33" ht="42.6" customHeight="1">
      <c r="C1314" s="630">
        <v>10</v>
      </c>
      <c r="D1314" s="2302" t="s">
        <v>2441</v>
      </c>
      <c r="E1314" s="2303"/>
      <c r="F1314" s="2303"/>
      <c r="G1314" s="2303"/>
      <c r="H1314" s="2303"/>
      <c r="I1314" s="2303"/>
      <c r="J1314" s="2303"/>
      <c r="K1314" s="2303"/>
      <c r="L1314" s="2303"/>
      <c r="M1314" s="2303"/>
      <c r="N1314" s="2303"/>
      <c r="O1314" s="2304"/>
      <c r="P1314" s="2304"/>
      <c r="Q1314" s="2304"/>
      <c r="R1314" s="2304"/>
      <c r="S1314" s="2304"/>
      <c r="T1314" s="2304"/>
      <c r="U1314" s="2304"/>
      <c r="V1314" s="2304"/>
      <c r="W1314" s="2304"/>
      <c r="X1314" s="2304"/>
      <c r="Y1314" s="2304"/>
      <c r="Z1314" s="2304"/>
      <c r="AA1314" s="2304"/>
      <c r="AB1314" s="2304"/>
      <c r="AC1314" s="2304"/>
    </row>
    <row r="1315" spans="1:33" ht="42.6" customHeight="1">
      <c r="C1315" s="630">
        <v>11</v>
      </c>
      <c r="D1315" s="2302" t="s">
        <v>2442</v>
      </c>
      <c r="E1315" s="2303"/>
      <c r="F1315" s="2303"/>
      <c r="G1315" s="2303"/>
      <c r="H1315" s="2303"/>
      <c r="I1315" s="2303"/>
      <c r="J1315" s="2303"/>
      <c r="K1315" s="2303"/>
      <c r="L1315" s="2303"/>
      <c r="M1315" s="2303"/>
      <c r="N1315" s="2303"/>
      <c r="O1315" s="2304"/>
      <c r="P1315" s="2304"/>
      <c r="Q1315" s="2304"/>
      <c r="R1315" s="2304"/>
      <c r="S1315" s="2304"/>
      <c r="T1315" s="2304"/>
      <c r="U1315" s="2304"/>
      <c r="V1315" s="2304"/>
      <c r="W1315" s="2304"/>
      <c r="X1315" s="2304"/>
      <c r="Y1315" s="2304"/>
      <c r="Z1315" s="2304"/>
      <c r="AA1315" s="2304"/>
      <c r="AB1315" s="2304"/>
      <c r="AC1315" s="2304"/>
    </row>
    <row r="1316" spans="1:33" ht="42.6" customHeight="1">
      <c r="C1316" s="630">
        <v>12</v>
      </c>
      <c r="D1316" s="2302" t="s">
        <v>2443</v>
      </c>
      <c r="E1316" s="2303"/>
      <c r="F1316" s="2303"/>
      <c r="G1316" s="2303"/>
      <c r="H1316" s="2303"/>
      <c r="I1316" s="2303"/>
      <c r="J1316" s="2303"/>
      <c r="K1316" s="2303"/>
      <c r="L1316" s="2303"/>
      <c r="M1316" s="2303"/>
      <c r="N1316" s="2303"/>
      <c r="O1316" s="2304"/>
      <c r="P1316" s="2304"/>
      <c r="Q1316" s="2304"/>
      <c r="R1316" s="2304"/>
      <c r="S1316" s="2304"/>
      <c r="T1316" s="2304"/>
      <c r="U1316" s="2304"/>
      <c r="V1316" s="2304"/>
      <c r="W1316" s="2304"/>
      <c r="X1316" s="2304"/>
      <c r="Y1316" s="2304"/>
      <c r="Z1316" s="2304"/>
      <c r="AA1316" s="2304"/>
      <c r="AB1316" s="2304"/>
      <c r="AC1316" s="2304"/>
    </row>
    <row r="1317" spans="1:33" ht="42.6" customHeight="1">
      <c r="C1317" s="630">
        <v>13</v>
      </c>
      <c r="D1317" s="2302" t="s">
        <v>2444</v>
      </c>
      <c r="E1317" s="2303"/>
      <c r="F1317" s="2303"/>
      <c r="G1317" s="2303"/>
      <c r="H1317" s="2303"/>
      <c r="I1317" s="2303"/>
      <c r="J1317" s="2303"/>
      <c r="K1317" s="2303"/>
      <c r="L1317" s="2303"/>
      <c r="M1317" s="2303"/>
      <c r="N1317" s="2303"/>
      <c r="O1317" s="2304"/>
      <c r="P1317" s="2304"/>
      <c r="Q1317" s="2304"/>
      <c r="R1317" s="2304"/>
      <c r="S1317" s="2304"/>
      <c r="T1317" s="2304"/>
      <c r="U1317" s="2304"/>
      <c r="V1317" s="2304"/>
      <c r="W1317" s="2304"/>
      <c r="X1317" s="2304"/>
      <c r="Y1317" s="2304"/>
      <c r="Z1317" s="2304"/>
      <c r="AA1317" s="2304"/>
      <c r="AB1317" s="2304"/>
      <c r="AC1317" s="2304"/>
    </row>
    <row r="1318" spans="1:33" ht="42.6" customHeight="1">
      <c r="C1318" s="630">
        <v>14</v>
      </c>
      <c r="D1318" s="2302" t="s">
        <v>2445</v>
      </c>
      <c r="E1318" s="2303"/>
      <c r="F1318" s="2303"/>
      <c r="G1318" s="2303"/>
      <c r="H1318" s="2303"/>
      <c r="I1318" s="2303"/>
      <c r="J1318" s="2303"/>
      <c r="K1318" s="2303"/>
      <c r="L1318" s="2303"/>
      <c r="M1318" s="2303"/>
      <c r="N1318" s="2303"/>
      <c r="O1318" s="2304"/>
      <c r="P1318" s="2304"/>
      <c r="Q1318" s="2304"/>
      <c r="R1318" s="2304"/>
      <c r="S1318" s="2304"/>
      <c r="T1318" s="2304"/>
      <c r="U1318" s="2304"/>
      <c r="V1318" s="2304"/>
      <c r="W1318" s="2304"/>
      <c r="X1318" s="2304"/>
      <c r="Y1318" s="2304"/>
      <c r="Z1318" s="2304"/>
      <c r="AA1318" s="2304"/>
      <c r="AB1318" s="2304"/>
      <c r="AC1318" s="2304"/>
    </row>
    <row r="1319" spans="1:33" ht="42.6" customHeight="1">
      <c r="C1319" s="630">
        <v>15</v>
      </c>
      <c r="D1319" s="2302" t="s">
        <v>2446</v>
      </c>
      <c r="E1319" s="2303"/>
      <c r="F1319" s="2303"/>
      <c r="G1319" s="2303"/>
      <c r="H1319" s="2303"/>
      <c r="I1319" s="2303"/>
      <c r="J1319" s="2303"/>
      <c r="K1319" s="2303"/>
      <c r="L1319" s="2303"/>
      <c r="M1319" s="2303"/>
      <c r="N1319" s="2303"/>
      <c r="O1319" s="2304"/>
      <c r="P1319" s="2304"/>
      <c r="Q1319" s="2304"/>
      <c r="R1319" s="2304"/>
      <c r="S1319" s="2304"/>
      <c r="T1319" s="2304"/>
      <c r="U1319" s="2304"/>
      <c r="V1319" s="2304"/>
      <c r="W1319" s="2304"/>
      <c r="X1319" s="2304"/>
      <c r="Y1319" s="2304"/>
      <c r="Z1319" s="2304"/>
      <c r="AA1319" s="2304"/>
      <c r="AB1319" s="2304"/>
      <c r="AC1319" s="2304"/>
    </row>
    <row r="1320" spans="1:33" ht="42.6" customHeight="1">
      <c r="C1320" s="630">
        <v>16</v>
      </c>
      <c r="D1320" s="2302" t="s">
        <v>2447</v>
      </c>
      <c r="E1320" s="2303"/>
      <c r="F1320" s="2303"/>
      <c r="G1320" s="2303"/>
      <c r="H1320" s="2303"/>
      <c r="I1320" s="2303"/>
      <c r="J1320" s="2303"/>
      <c r="K1320" s="2303"/>
      <c r="L1320" s="2303"/>
      <c r="M1320" s="2303"/>
      <c r="N1320" s="2303"/>
      <c r="O1320" s="2304"/>
      <c r="P1320" s="2304"/>
      <c r="Q1320" s="2304"/>
      <c r="R1320" s="2304"/>
      <c r="S1320" s="2304"/>
      <c r="T1320" s="2304"/>
      <c r="U1320" s="2304"/>
      <c r="V1320" s="2304"/>
      <c r="W1320" s="2304"/>
      <c r="X1320" s="2304"/>
      <c r="Y1320" s="2304"/>
      <c r="Z1320" s="2304"/>
      <c r="AA1320" s="2304"/>
      <c r="AB1320" s="2304"/>
      <c r="AC1320" s="2304"/>
    </row>
    <row r="1321" spans="1:33" ht="42.6" customHeight="1">
      <c r="C1321" s="630">
        <v>17</v>
      </c>
      <c r="D1321" s="2302" t="s">
        <v>2448</v>
      </c>
      <c r="E1321" s="2303"/>
      <c r="F1321" s="2303"/>
      <c r="G1321" s="2303"/>
      <c r="H1321" s="2303"/>
      <c r="I1321" s="2303"/>
      <c r="J1321" s="2303"/>
      <c r="K1321" s="2303"/>
      <c r="L1321" s="2303"/>
      <c r="M1321" s="2303"/>
      <c r="N1321" s="2303"/>
      <c r="O1321" s="2304"/>
      <c r="P1321" s="2304"/>
      <c r="Q1321" s="2304"/>
      <c r="R1321" s="2304"/>
      <c r="S1321" s="2304"/>
      <c r="T1321" s="2304"/>
      <c r="U1321" s="2304"/>
      <c r="V1321" s="2304"/>
      <c r="W1321" s="2304"/>
      <c r="X1321" s="2304"/>
      <c r="Y1321" s="2304"/>
      <c r="Z1321" s="2304"/>
      <c r="AA1321" s="2304"/>
      <c r="AB1321" s="2304"/>
      <c r="AC1321" s="2304"/>
    </row>
    <row r="1322" spans="1:33" ht="60.6" customHeight="1">
      <c r="A1322" s="33" t="s">
        <v>536</v>
      </c>
      <c r="C1322" s="630">
        <v>18</v>
      </c>
      <c r="D1322" s="2302" t="s">
        <v>2449</v>
      </c>
      <c r="E1322" s="2303"/>
      <c r="F1322" s="2303"/>
      <c r="G1322" s="2303"/>
      <c r="H1322" s="2303"/>
      <c r="I1322" s="2303"/>
      <c r="J1322" s="2303"/>
      <c r="K1322" s="2303"/>
      <c r="L1322" s="2303"/>
      <c r="M1322" s="2303"/>
      <c r="N1322" s="2303"/>
      <c r="O1322" s="2304"/>
      <c r="P1322" s="2304"/>
      <c r="Q1322" s="2304"/>
      <c r="R1322" s="2304"/>
      <c r="S1322" s="2304"/>
      <c r="T1322" s="2304"/>
      <c r="U1322" s="2304"/>
      <c r="V1322" s="2304"/>
      <c r="W1322" s="2304"/>
      <c r="X1322" s="2304"/>
      <c r="Y1322" s="2304"/>
      <c r="Z1322" s="2304"/>
      <c r="AA1322" s="2304"/>
      <c r="AB1322" s="2304"/>
      <c r="AC1322" s="2304"/>
    </row>
    <row r="1323" spans="1:33" ht="16.5" customHeight="1">
      <c r="C1323" s="29"/>
      <c r="D1323" s="29"/>
      <c r="E1323" s="29"/>
      <c r="F1323" s="29"/>
      <c r="G1323" s="29"/>
      <c r="H1323" s="29"/>
      <c r="I1323" s="29"/>
      <c r="J1323" s="29"/>
      <c r="K1323" s="29"/>
      <c r="L1323" s="29"/>
      <c r="M1323" s="29"/>
      <c r="N1323" s="29"/>
      <c r="O1323" s="29"/>
      <c r="P1323" s="29"/>
      <c r="Q1323" s="29"/>
      <c r="R1323" s="29"/>
      <c r="S1323" s="29"/>
      <c r="T1323" s="29"/>
      <c r="U1323" s="29"/>
      <c r="V1323" s="29"/>
      <c r="W1323" s="29"/>
      <c r="X1323" s="29"/>
      <c r="Y1323" s="29"/>
      <c r="Z1323" s="29"/>
      <c r="AA1323" s="29"/>
      <c r="AB1323" s="29"/>
      <c r="AC1323" s="29"/>
    </row>
    <row r="1324" spans="1:33" ht="16.5" customHeight="1">
      <c r="A1324" s="33" t="s">
        <v>2450</v>
      </c>
      <c r="C1324" s="1513" t="s">
        <v>160</v>
      </c>
      <c r="D1324" s="2305" t="s">
        <v>2334</v>
      </c>
      <c r="E1324" s="2305"/>
      <c r="F1324" s="2305"/>
      <c r="G1324" s="2305"/>
      <c r="H1324" s="2305"/>
      <c r="I1324" s="2305"/>
      <c r="J1324" s="2305"/>
      <c r="K1324" s="2305"/>
      <c r="L1324" s="2305"/>
      <c r="M1324" s="2305"/>
      <c r="N1324" s="2305"/>
      <c r="O1324" s="2305" t="s">
        <v>2335</v>
      </c>
      <c r="P1324" s="2305"/>
      <c r="Q1324" s="2305"/>
      <c r="R1324" s="2305"/>
      <c r="S1324" s="2305"/>
      <c r="T1324" s="2305" t="s">
        <v>633</v>
      </c>
      <c r="U1324" s="2305"/>
      <c r="V1324" s="2305"/>
      <c r="W1324" s="2305"/>
      <c r="X1324" s="2305" t="s">
        <v>180</v>
      </c>
      <c r="Y1324" s="2305"/>
      <c r="Z1324" s="2305"/>
      <c r="AA1324" s="2305"/>
      <c r="AB1324" s="2305"/>
      <c r="AC1324" s="2305"/>
      <c r="AE1324" s="18" t="s">
        <v>2451</v>
      </c>
      <c r="AF1324" s="18" t="s">
        <v>2337</v>
      </c>
      <c r="AG1324" s="18" t="s">
        <v>2450</v>
      </c>
    </row>
    <row r="1325" spans="1:33" ht="17.100000000000001" customHeight="1">
      <c r="C1325" s="812" t="s">
        <v>91</v>
      </c>
      <c r="D1325" s="2319" t="s">
        <v>2452</v>
      </c>
      <c r="E1325" s="2332"/>
      <c r="F1325" s="2332"/>
      <c r="G1325" s="2332"/>
      <c r="H1325" s="2332"/>
      <c r="I1325" s="2332"/>
      <c r="J1325" s="2332"/>
      <c r="K1325" s="2332"/>
      <c r="L1325" s="2332"/>
      <c r="M1325" s="2332"/>
      <c r="N1325" s="2332"/>
      <c r="O1325" s="2304"/>
      <c r="P1325" s="2304"/>
      <c r="Q1325" s="2304"/>
      <c r="R1325" s="2304"/>
      <c r="S1325" s="2304"/>
      <c r="T1325" s="2304"/>
      <c r="U1325" s="2304"/>
      <c r="V1325" s="2304"/>
      <c r="W1325" s="2304"/>
      <c r="X1325" s="2304"/>
      <c r="Y1325" s="2304"/>
      <c r="Z1325" s="2304"/>
      <c r="AA1325" s="2304"/>
      <c r="AB1325" s="2304"/>
      <c r="AC1325" s="2304"/>
    </row>
    <row r="1326" spans="1:33" ht="16.5" customHeight="1">
      <c r="C1326" s="630">
        <v>1</v>
      </c>
      <c r="D1326" s="2302" t="s">
        <v>2453</v>
      </c>
      <c r="E1326" s="2303"/>
      <c r="F1326" s="2303"/>
      <c r="G1326" s="2303"/>
      <c r="H1326" s="2303"/>
      <c r="I1326" s="2303"/>
      <c r="J1326" s="2303"/>
      <c r="K1326" s="2303"/>
      <c r="L1326" s="2303"/>
      <c r="M1326" s="2303"/>
      <c r="N1326" s="2303"/>
      <c r="O1326" s="2304"/>
      <c r="P1326" s="2304"/>
      <c r="Q1326" s="2304"/>
      <c r="R1326" s="2304"/>
      <c r="S1326" s="2304"/>
      <c r="T1326" s="2304"/>
      <c r="U1326" s="2304"/>
      <c r="V1326" s="2304"/>
      <c r="W1326" s="2304"/>
      <c r="X1326" s="2304"/>
      <c r="Y1326" s="2304"/>
      <c r="Z1326" s="2304"/>
      <c r="AA1326" s="2304"/>
      <c r="AB1326" s="2304"/>
      <c r="AC1326" s="2304"/>
    </row>
    <row r="1327" spans="1:33" ht="16.5" customHeight="1">
      <c r="C1327" s="630">
        <v>2</v>
      </c>
      <c r="D1327" s="2302" t="s">
        <v>2454</v>
      </c>
      <c r="E1327" s="2303"/>
      <c r="F1327" s="2303"/>
      <c r="G1327" s="2303"/>
      <c r="H1327" s="2303"/>
      <c r="I1327" s="2303"/>
      <c r="J1327" s="2303"/>
      <c r="K1327" s="2303"/>
      <c r="L1327" s="2303"/>
      <c r="M1327" s="2303"/>
      <c r="N1327" s="2303"/>
      <c r="O1327" s="2304"/>
      <c r="P1327" s="2304"/>
      <c r="Q1327" s="2304"/>
      <c r="R1327" s="2304"/>
      <c r="S1327" s="2304"/>
      <c r="T1327" s="2304"/>
      <c r="U1327" s="2304"/>
      <c r="V1327" s="2304"/>
      <c r="W1327" s="2304"/>
      <c r="X1327" s="2304"/>
      <c r="Y1327" s="2304"/>
      <c r="Z1327" s="2304"/>
      <c r="AA1327" s="2304"/>
      <c r="AB1327" s="2304"/>
      <c r="AC1327" s="2304"/>
    </row>
    <row r="1328" spans="1:33" ht="16.5" customHeight="1">
      <c r="C1328" s="630">
        <v>3</v>
      </c>
      <c r="D1328" s="2302" t="s">
        <v>2455</v>
      </c>
      <c r="E1328" s="2303"/>
      <c r="F1328" s="2303"/>
      <c r="G1328" s="2303"/>
      <c r="H1328" s="2303"/>
      <c r="I1328" s="2303"/>
      <c r="J1328" s="2303"/>
      <c r="K1328" s="2303"/>
      <c r="L1328" s="2303"/>
      <c r="M1328" s="2303"/>
      <c r="N1328" s="2303"/>
      <c r="O1328" s="2304"/>
      <c r="P1328" s="2304"/>
      <c r="Q1328" s="2304"/>
      <c r="R1328" s="2304"/>
      <c r="S1328" s="2304"/>
      <c r="T1328" s="2304"/>
      <c r="U1328" s="2304"/>
      <c r="V1328" s="2304"/>
      <c r="W1328" s="2304"/>
      <c r="X1328" s="2304"/>
      <c r="Y1328" s="2304"/>
      <c r="Z1328" s="2304"/>
      <c r="AA1328" s="2304"/>
      <c r="AB1328" s="2304"/>
      <c r="AC1328" s="2304"/>
    </row>
    <row r="1329" spans="1:33" ht="16.5" customHeight="1">
      <c r="C1329" s="630">
        <v>4</v>
      </c>
      <c r="D1329" s="2302" t="s">
        <v>2456</v>
      </c>
      <c r="E1329" s="2303"/>
      <c r="F1329" s="2303"/>
      <c r="G1329" s="2303"/>
      <c r="H1329" s="2303"/>
      <c r="I1329" s="2303"/>
      <c r="J1329" s="2303"/>
      <c r="K1329" s="2303"/>
      <c r="L1329" s="2303"/>
      <c r="M1329" s="2303"/>
      <c r="N1329" s="2303"/>
      <c r="O1329" s="2304"/>
      <c r="P1329" s="2304"/>
      <c r="Q1329" s="2304"/>
      <c r="R1329" s="2304"/>
      <c r="S1329" s="2304"/>
      <c r="T1329" s="2304"/>
      <c r="U1329" s="2304"/>
      <c r="V1329" s="2304"/>
      <c r="W1329" s="2304"/>
      <c r="X1329" s="2304"/>
      <c r="Y1329" s="2304"/>
      <c r="Z1329" s="2304"/>
      <c r="AA1329" s="2304"/>
      <c r="AB1329" s="2304"/>
      <c r="AC1329" s="2304"/>
    </row>
    <row r="1330" spans="1:33" ht="16.5" customHeight="1">
      <c r="C1330" s="812" t="s">
        <v>92</v>
      </c>
      <c r="D1330" s="2319" t="s">
        <v>2457</v>
      </c>
      <c r="E1330" s="2332"/>
      <c r="F1330" s="2332"/>
      <c r="G1330" s="2332"/>
      <c r="H1330" s="2332"/>
      <c r="I1330" s="2332"/>
      <c r="J1330" s="2332"/>
      <c r="K1330" s="2332"/>
      <c r="L1330" s="2332"/>
      <c r="M1330" s="2332"/>
      <c r="N1330" s="2332"/>
      <c r="O1330" s="2304"/>
      <c r="P1330" s="2304"/>
      <c r="Q1330" s="2304"/>
      <c r="R1330" s="2304"/>
      <c r="S1330" s="2304"/>
      <c r="T1330" s="2304"/>
      <c r="U1330" s="2304"/>
      <c r="V1330" s="2304"/>
      <c r="W1330" s="2304"/>
      <c r="X1330" s="2304"/>
      <c r="Y1330" s="2304"/>
      <c r="Z1330" s="2304"/>
      <c r="AA1330" s="2304"/>
      <c r="AB1330" s="2304"/>
      <c r="AC1330" s="2304"/>
    </row>
    <row r="1331" spans="1:33" ht="16.5" customHeight="1">
      <c r="C1331" s="630">
        <v>1</v>
      </c>
      <c r="D1331" s="2302" t="s">
        <v>2453</v>
      </c>
      <c r="E1331" s="2303"/>
      <c r="F1331" s="2303"/>
      <c r="G1331" s="2303"/>
      <c r="H1331" s="2303"/>
      <c r="I1331" s="2303"/>
      <c r="J1331" s="2303"/>
      <c r="K1331" s="2303"/>
      <c r="L1331" s="2303"/>
      <c r="M1331" s="2303"/>
      <c r="N1331" s="2303"/>
      <c r="O1331" s="2304"/>
      <c r="P1331" s="2304"/>
      <c r="Q1331" s="2304"/>
      <c r="R1331" s="2304"/>
      <c r="S1331" s="2304"/>
      <c r="T1331" s="2304"/>
      <c r="U1331" s="2304"/>
      <c r="V1331" s="2304"/>
      <c r="W1331" s="2304"/>
      <c r="X1331" s="2304"/>
      <c r="Y1331" s="2304"/>
      <c r="Z1331" s="2304"/>
      <c r="AA1331" s="2304"/>
      <c r="AB1331" s="2304"/>
      <c r="AC1331" s="2304"/>
    </row>
    <row r="1332" spans="1:33" ht="16.5" customHeight="1">
      <c r="C1332" s="630">
        <v>2</v>
      </c>
      <c r="D1332" s="2302" t="s">
        <v>2458</v>
      </c>
      <c r="E1332" s="2303"/>
      <c r="F1332" s="2303"/>
      <c r="G1332" s="2303"/>
      <c r="H1332" s="2303"/>
      <c r="I1332" s="2303"/>
      <c r="J1332" s="2303"/>
      <c r="K1332" s="2303"/>
      <c r="L1332" s="2303"/>
      <c r="M1332" s="2303"/>
      <c r="N1332" s="2303"/>
      <c r="O1332" s="2304"/>
      <c r="P1332" s="2304"/>
      <c r="Q1332" s="2304"/>
      <c r="R1332" s="2304"/>
      <c r="S1332" s="2304"/>
      <c r="T1332" s="2304"/>
      <c r="U1332" s="2304"/>
      <c r="V1332" s="2304"/>
      <c r="W1332" s="2304"/>
      <c r="X1332" s="2304"/>
      <c r="Y1332" s="2304"/>
      <c r="Z1332" s="2304"/>
      <c r="AA1332" s="2304"/>
      <c r="AB1332" s="2304"/>
      <c r="AC1332" s="2304"/>
    </row>
    <row r="1333" spans="1:33" ht="16.5" customHeight="1">
      <c r="C1333" s="630">
        <v>3</v>
      </c>
      <c r="D1333" s="2302" t="s">
        <v>2455</v>
      </c>
      <c r="E1333" s="2303"/>
      <c r="F1333" s="2303"/>
      <c r="G1333" s="2303"/>
      <c r="H1333" s="2303"/>
      <c r="I1333" s="2303"/>
      <c r="J1333" s="2303"/>
      <c r="K1333" s="2303"/>
      <c r="L1333" s="2303"/>
      <c r="M1333" s="2303"/>
      <c r="N1333" s="2303"/>
      <c r="O1333" s="2304"/>
      <c r="P1333" s="2304"/>
      <c r="Q1333" s="2304"/>
      <c r="R1333" s="2304"/>
      <c r="S1333" s="2304"/>
      <c r="T1333" s="2304"/>
      <c r="U1333" s="2304"/>
      <c r="V1333" s="2304"/>
      <c r="W1333" s="2304"/>
      <c r="X1333" s="2304"/>
      <c r="Y1333" s="2304"/>
      <c r="Z1333" s="2304"/>
      <c r="AA1333" s="2304"/>
      <c r="AB1333" s="2304"/>
      <c r="AC1333" s="2304"/>
    </row>
    <row r="1334" spans="1:33" ht="16.5" customHeight="1">
      <c r="A1334" s="33" t="s">
        <v>536</v>
      </c>
      <c r="C1334" s="630">
        <v>4</v>
      </c>
      <c r="D1334" s="2302" t="s">
        <v>2456</v>
      </c>
      <c r="E1334" s="2303"/>
      <c r="F1334" s="2303"/>
      <c r="G1334" s="2303"/>
      <c r="H1334" s="2303"/>
      <c r="I1334" s="2303"/>
      <c r="J1334" s="2303"/>
      <c r="K1334" s="2303"/>
      <c r="L1334" s="2303"/>
      <c r="M1334" s="2303"/>
      <c r="N1334" s="2303"/>
      <c r="O1334" s="2304"/>
      <c r="P1334" s="2304"/>
      <c r="Q1334" s="2304"/>
      <c r="R1334" s="2304"/>
      <c r="S1334" s="2304"/>
      <c r="T1334" s="2304"/>
      <c r="U1334" s="2304"/>
      <c r="V1334" s="2304"/>
      <c r="W1334" s="2304"/>
      <c r="X1334" s="2304"/>
      <c r="Y1334" s="2304"/>
      <c r="Z1334" s="2304"/>
      <c r="AA1334" s="2304"/>
      <c r="AB1334" s="2304"/>
      <c r="AC1334" s="2304"/>
    </row>
    <row r="1335" spans="1:33" ht="16.5" customHeight="1">
      <c r="C1335" s="29"/>
      <c r="D1335" s="29"/>
      <c r="E1335" s="29"/>
      <c r="F1335" s="29"/>
      <c r="G1335" s="29"/>
      <c r="H1335" s="29"/>
      <c r="I1335" s="29"/>
      <c r="J1335" s="29"/>
      <c r="K1335" s="29"/>
      <c r="L1335" s="29"/>
      <c r="M1335" s="29"/>
      <c r="N1335" s="29"/>
      <c r="O1335" s="29"/>
      <c r="P1335" s="29"/>
      <c r="Q1335" s="29"/>
      <c r="R1335" s="29"/>
      <c r="S1335" s="29"/>
      <c r="T1335" s="29"/>
      <c r="U1335" s="29"/>
      <c r="V1335" s="29"/>
      <c r="W1335" s="29"/>
      <c r="X1335" s="29"/>
      <c r="Y1335" s="29"/>
      <c r="Z1335" s="29"/>
      <c r="AA1335" s="29"/>
      <c r="AB1335" s="29"/>
      <c r="AC1335" s="29"/>
    </row>
    <row r="1336" spans="1:33" ht="16.5" customHeight="1">
      <c r="A1336" s="33" t="s">
        <v>2459</v>
      </c>
      <c r="C1336" s="1513" t="s">
        <v>160</v>
      </c>
      <c r="D1336" s="2305" t="s">
        <v>2334</v>
      </c>
      <c r="E1336" s="2305"/>
      <c r="F1336" s="2305"/>
      <c r="G1336" s="2305"/>
      <c r="H1336" s="2305"/>
      <c r="I1336" s="2305"/>
      <c r="J1336" s="2305"/>
      <c r="K1336" s="2305"/>
      <c r="L1336" s="2305"/>
      <c r="M1336" s="2305"/>
      <c r="N1336" s="2305"/>
      <c r="O1336" s="2305" t="s">
        <v>2335</v>
      </c>
      <c r="P1336" s="2305"/>
      <c r="Q1336" s="2305"/>
      <c r="R1336" s="2305"/>
      <c r="S1336" s="2305"/>
      <c r="T1336" s="2305" t="s">
        <v>633</v>
      </c>
      <c r="U1336" s="2305"/>
      <c r="V1336" s="2305"/>
      <c r="W1336" s="2305"/>
      <c r="X1336" s="2305" t="s">
        <v>180</v>
      </c>
      <c r="Y1336" s="2305"/>
      <c r="Z1336" s="2305"/>
      <c r="AA1336" s="2305"/>
      <c r="AB1336" s="2305"/>
      <c r="AC1336" s="2305"/>
      <c r="AE1336" s="18" t="s">
        <v>2460</v>
      </c>
      <c r="AF1336" s="18" t="s">
        <v>2337</v>
      </c>
      <c r="AG1336" s="18" t="s">
        <v>2459</v>
      </c>
    </row>
    <row r="1337" spans="1:33" ht="16.5" customHeight="1">
      <c r="C1337" s="630">
        <v>1</v>
      </c>
      <c r="D1337" s="2302" t="s">
        <v>2461</v>
      </c>
      <c r="E1337" s="2303"/>
      <c r="F1337" s="2303"/>
      <c r="G1337" s="2303"/>
      <c r="H1337" s="2303"/>
      <c r="I1337" s="2303"/>
      <c r="J1337" s="2303"/>
      <c r="K1337" s="2303"/>
      <c r="L1337" s="2303"/>
      <c r="M1337" s="2303"/>
      <c r="N1337" s="2303"/>
      <c r="O1337" s="2304"/>
      <c r="P1337" s="2304"/>
      <c r="Q1337" s="2304"/>
      <c r="R1337" s="2304"/>
      <c r="S1337" s="2304"/>
      <c r="T1337" s="2304"/>
      <c r="U1337" s="2304"/>
      <c r="V1337" s="2304"/>
      <c r="W1337" s="2304"/>
      <c r="X1337" s="2304"/>
      <c r="Y1337" s="2304"/>
      <c r="Z1337" s="2304"/>
      <c r="AA1337" s="2304"/>
      <c r="AB1337" s="2304"/>
      <c r="AC1337" s="2304"/>
    </row>
    <row r="1338" spans="1:33" ht="16.5" customHeight="1">
      <c r="C1338" s="630">
        <v>2</v>
      </c>
      <c r="D1338" s="2302" t="s">
        <v>2462</v>
      </c>
      <c r="E1338" s="2303"/>
      <c r="F1338" s="2303"/>
      <c r="G1338" s="2303"/>
      <c r="H1338" s="2303"/>
      <c r="I1338" s="2303"/>
      <c r="J1338" s="2303"/>
      <c r="K1338" s="2303"/>
      <c r="L1338" s="2303"/>
      <c r="M1338" s="2303"/>
      <c r="N1338" s="2303"/>
      <c r="O1338" s="2304"/>
      <c r="P1338" s="2304"/>
      <c r="Q1338" s="2304"/>
      <c r="R1338" s="2304"/>
      <c r="S1338" s="2304"/>
      <c r="T1338" s="2304"/>
      <c r="U1338" s="2304"/>
      <c r="V1338" s="2304"/>
      <c r="W1338" s="2304"/>
      <c r="X1338" s="2304"/>
      <c r="Y1338" s="2304"/>
      <c r="Z1338" s="2304"/>
      <c r="AA1338" s="2304"/>
      <c r="AB1338" s="2304"/>
      <c r="AC1338" s="2304"/>
    </row>
    <row r="1339" spans="1:33" ht="17.100000000000001" customHeight="1">
      <c r="C1339" s="630">
        <v>3</v>
      </c>
      <c r="D1339" s="2302" t="s">
        <v>2463</v>
      </c>
      <c r="E1339" s="2303"/>
      <c r="F1339" s="2303"/>
      <c r="G1339" s="2303"/>
      <c r="H1339" s="2303"/>
      <c r="I1339" s="2303"/>
      <c r="J1339" s="2303"/>
      <c r="K1339" s="2303"/>
      <c r="L1339" s="2303"/>
      <c r="M1339" s="2303"/>
      <c r="N1339" s="2303"/>
      <c r="O1339" s="2304"/>
      <c r="P1339" s="2304"/>
      <c r="Q1339" s="2304"/>
      <c r="R1339" s="2304"/>
      <c r="S1339" s="2304"/>
      <c r="T1339" s="2304"/>
      <c r="U1339" s="2304"/>
      <c r="V1339" s="2304"/>
      <c r="W1339" s="2304"/>
      <c r="X1339" s="2304"/>
      <c r="Y1339" s="2304"/>
      <c r="Z1339" s="2304"/>
      <c r="AA1339" s="2304"/>
      <c r="AB1339" s="2304"/>
      <c r="AC1339" s="2304"/>
    </row>
    <row r="1340" spans="1:33" ht="16.5" customHeight="1">
      <c r="C1340" s="630">
        <v>4</v>
      </c>
      <c r="D1340" s="2302" t="s">
        <v>2464</v>
      </c>
      <c r="E1340" s="2303"/>
      <c r="F1340" s="2303"/>
      <c r="G1340" s="2303"/>
      <c r="H1340" s="2303"/>
      <c r="I1340" s="2303"/>
      <c r="J1340" s="2303"/>
      <c r="K1340" s="2303"/>
      <c r="L1340" s="2303"/>
      <c r="M1340" s="2303"/>
      <c r="N1340" s="2303"/>
      <c r="O1340" s="2304"/>
      <c r="P1340" s="2304"/>
      <c r="Q1340" s="2304"/>
      <c r="R1340" s="2304"/>
      <c r="S1340" s="2304"/>
      <c r="T1340" s="2304"/>
      <c r="U1340" s="2304"/>
      <c r="V1340" s="2304"/>
      <c r="W1340" s="2304"/>
      <c r="X1340" s="2304"/>
      <c r="Y1340" s="2304"/>
      <c r="Z1340" s="2304"/>
      <c r="AA1340" s="2304"/>
      <c r="AB1340" s="2304"/>
      <c r="AC1340" s="2304"/>
    </row>
    <row r="1341" spans="1:33" ht="16.5" customHeight="1">
      <c r="A1341" s="33" t="s">
        <v>536</v>
      </c>
      <c r="C1341" s="630">
        <v>5</v>
      </c>
      <c r="D1341" s="2302" t="s">
        <v>2465</v>
      </c>
      <c r="E1341" s="2303"/>
      <c r="F1341" s="2303"/>
      <c r="G1341" s="2303"/>
      <c r="H1341" s="2303"/>
      <c r="I1341" s="2303"/>
      <c r="J1341" s="2303"/>
      <c r="K1341" s="2303"/>
      <c r="L1341" s="2303"/>
      <c r="M1341" s="2303"/>
      <c r="N1341" s="2303"/>
      <c r="O1341" s="2304"/>
      <c r="P1341" s="2304"/>
      <c r="Q1341" s="2304"/>
      <c r="R1341" s="2304"/>
      <c r="S1341" s="2304"/>
      <c r="T1341" s="2304"/>
      <c r="U1341" s="2304"/>
      <c r="V1341" s="2304"/>
      <c r="W1341" s="2304"/>
      <c r="X1341" s="2304"/>
      <c r="Y1341" s="2304"/>
      <c r="Z1341" s="2304"/>
      <c r="AA1341" s="2304"/>
      <c r="AB1341" s="2304"/>
      <c r="AC1341" s="2304"/>
    </row>
    <row r="1342" spans="1:33" ht="16.5" customHeight="1">
      <c r="C1342" s="29"/>
      <c r="D1342" s="29"/>
      <c r="E1342" s="29"/>
      <c r="F1342" s="29"/>
      <c r="G1342" s="29"/>
      <c r="H1342" s="29"/>
      <c r="I1342" s="29"/>
      <c r="J1342" s="29"/>
      <c r="K1342" s="29"/>
      <c r="L1342" s="29"/>
      <c r="M1342" s="29"/>
      <c r="N1342" s="29"/>
      <c r="O1342" s="29"/>
      <c r="P1342" s="29"/>
      <c r="Q1342" s="29"/>
      <c r="R1342" s="29"/>
      <c r="S1342" s="29"/>
      <c r="T1342" s="29"/>
      <c r="U1342" s="29"/>
      <c r="V1342" s="29"/>
      <c r="W1342" s="29"/>
      <c r="X1342" s="29"/>
      <c r="Y1342" s="29"/>
      <c r="Z1342" s="29"/>
      <c r="AA1342" s="29"/>
      <c r="AB1342" s="29"/>
      <c r="AC1342" s="29"/>
    </row>
    <row r="1343" spans="1:33" ht="16.5" customHeight="1">
      <c r="A1343" s="33" t="s">
        <v>2466</v>
      </c>
      <c r="C1343" s="1513" t="s">
        <v>160</v>
      </c>
      <c r="D1343" s="2305" t="s">
        <v>2334</v>
      </c>
      <c r="E1343" s="2305"/>
      <c r="F1343" s="2305"/>
      <c r="G1343" s="2305"/>
      <c r="H1343" s="2305"/>
      <c r="I1343" s="2305"/>
      <c r="J1343" s="2305"/>
      <c r="K1343" s="2305"/>
      <c r="L1343" s="2305"/>
      <c r="M1343" s="2305"/>
      <c r="N1343" s="2305"/>
      <c r="O1343" s="2305" t="s">
        <v>2335</v>
      </c>
      <c r="P1343" s="2305"/>
      <c r="Q1343" s="2305"/>
      <c r="R1343" s="2305"/>
      <c r="S1343" s="2305"/>
      <c r="T1343" s="2305" t="s">
        <v>633</v>
      </c>
      <c r="U1343" s="2305"/>
      <c r="V1343" s="2305"/>
      <c r="W1343" s="2305"/>
      <c r="X1343" s="2305" t="s">
        <v>180</v>
      </c>
      <c r="Y1343" s="2305"/>
      <c r="Z1343" s="2305"/>
      <c r="AA1343" s="2305"/>
      <c r="AB1343" s="2305"/>
      <c r="AC1343" s="2305"/>
      <c r="AE1343" s="18" t="s">
        <v>2467</v>
      </c>
      <c r="AF1343" s="18" t="s">
        <v>2337</v>
      </c>
      <c r="AG1343" s="18" t="s">
        <v>2466</v>
      </c>
    </row>
    <row r="1344" spans="1:33" ht="16.5" customHeight="1">
      <c r="C1344" s="630">
        <v>1</v>
      </c>
      <c r="D1344" s="2302" t="s">
        <v>2468</v>
      </c>
      <c r="E1344" s="2303"/>
      <c r="F1344" s="2303"/>
      <c r="G1344" s="2303"/>
      <c r="H1344" s="2303"/>
      <c r="I1344" s="2303"/>
      <c r="J1344" s="2303"/>
      <c r="K1344" s="2303"/>
      <c r="L1344" s="2303"/>
      <c r="M1344" s="2303"/>
      <c r="N1344" s="2303"/>
      <c r="O1344" s="2304"/>
      <c r="P1344" s="2304"/>
      <c r="Q1344" s="2304"/>
      <c r="R1344" s="2304"/>
      <c r="S1344" s="2304"/>
      <c r="T1344" s="2304"/>
      <c r="U1344" s="2304"/>
      <c r="V1344" s="2304"/>
      <c r="W1344" s="2304"/>
      <c r="X1344" s="2304"/>
      <c r="Y1344" s="2304"/>
      <c r="Z1344" s="2304"/>
      <c r="AA1344" s="2304"/>
      <c r="AB1344" s="2304"/>
      <c r="AC1344" s="2304"/>
    </row>
    <row r="1345" spans="1:33" ht="16.5" customHeight="1">
      <c r="C1345" s="630">
        <v>2</v>
      </c>
      <c r="D1345" s="2302" t="s">
        <v>2469</v>
      </c>
      <c r="E1345" s="2303"/>
      <c r="F1345" s="2303"/>
      <c r="G1345" s="2303"/>
      <c r="H1345" s="2303"/>
      <c r="I1345" s="2303"/>
      <c r="J1345" s="2303"/>
      <c r="K1345" s="2303"/>
      <c r="L1345" s="2303"/>
      <c r="M1345" s="2303"/>
      <c r="N1345" s="2303"/>
      <c r="O1345" s="2304"/>
      <c r="P1345" s="2304"/>
      <c r="Q1345" s="2304"/>
      <c r="R1345" s="2304"/>
      <c r="S1345" s="2304"/>
      <c r="T1345" s="2304"/>
      <c r="U1345" s="2304"/>
      <c r="V1345" s="2304"/>
      <c r="W1345" s="2304"/>
      <c r="X1345" s="2304"/>
      <c r="Y1345" s="2304"/>
      <c r="Z1345" s="2304"/>
      <c r="AA1345" s="2304"/>
      <c r="AB1345" s="2304"/>
      <c r="AC1345" s="2304"/>
    </row>
    <row r="1346" spans="1:33" ht="16.5" customHeight="1">
      <c r="C1346" s="630">
        <v>3</v>
      </c>
      <c r="D1346" s="2302" t="s">
        <v>2470</v>
      </c>
      <c r="E1346" s="2303"/>
      <c r="F1346" s="2303"/>
      <c r="G1346" s="2303"/>
      <c r="H1346" s="2303"/>
      <c r="I1346" s="2303"/>
      <c r="J1346" s="2303"/>
      <c r="K1346" s="2303"/>
      <c r="L1346" s="2303"/>
      <c r="M1346" s="2303"/>
      <c r="N1346" s="2303"/>
      <c r="O1346" s="2304"/>
      <c r="P1346" s="2304"/>
      <c r="Q1346" s="2304"/>
      <c r="R1346" s="2304"/>
      <c r="S1346" s="2304"/>
      <c r="T1346" s="2304"/>
      <c r="U1346" s="2304"/>
      <c r="V1346" s="2304"/>
      <c r="W1346" s="2304"/>
      <c r="X1346" s="2304"/>
      <c r="Y1346" s="2304"/>
      <c r="Z1346" s="2304"/>
      <c r="AA1346" s="2304"/>
      <c r="AB1346" s="2304"/>
      <c r="AC1346" s="2304"/>
    </row>
    <row r="1347" spans="1:33" ht="16.5" customHeight="1">
      <c r="C1347" s="630">
        <v>4</v>
      </c>
      <c r="D1347" s="2302" t="s">
        <v>2471</v>
      </c>
      <c r="E1347" s="2303"/>
      <c r="F1347" s="2303"/>
      <c r="G1347" s="2303"/>
      <c r="H1347" s="2303"/>
      <c r="I1347" s="2303"/>
      <c r="J1347" s="2303"/>
      <c r="K1347" s="2303"/>
      <c r="L1347" s="2303"/>
      <c r="M1347" s="2303"/>
      <c r="N1347" s="2303"/>
      <c r="O1347" s="2304"/>
      <c r="P1347" s="2304"/>
      <c r="Q1347" s="2304"/>
      <c r="R1347" s="2304"/>
      <c r="S1347" s="2304"/>
      <c r="T1347" s="2304"/>
      <c r="U1347" s="2304"/>
      <c r="V1347" s="2304"/>
      <c r="W1347" s="2304"/>
      <c r="X1347" s="2304"/>
      <c r="Y1347" s="2304"/>
      <c r="Z1347" s="2304"/>
      <c r="AA1347" s="2304"/>
      <c r="AB1347" s="2304"/>
      <c r="AC1347" s="2304"/>
    </row>
    <row r="1348" spans="1:33" ht="16.5" customHeight="1">
      <c r="C1348" s="630">
        <v>5</v>
      </c>
      <c r="D1348" s="2302" t="s">
        <v>2472</v>
      </c>
      <c r="E1348" s="2303"/>
      <c r="F1348" s="2303"/>
      <c r="G1348" s="2303"/>
      <c r="H1348" s="2303"/>
      <c r="I1348" s="2303"/>
      <c r="J1348" s="2303"/>
      <c r="K1348" s="2303"/>
      <c r="L1348" s="2303"/>
      <c r="M1348" s="2303"/>
      <c r="N1348" s="2303"/>
      <c r="O1348" s="2304"/>
      <c r="P1348" s="2304"/>
      <c r="Q1348" s="2304"/>
      <c r="R1348" s="2304"/>
      <c r="S1348" s="2304"/>
      <c r="T1348" s="2304"/>
      <c r="U1348" s="2304"/>
      <c r="V1348" s="2304"/>
      <c r="W1348" s="2304"/>
      <c r="X1348" s="2304"/>
      <c r="Y1348" s="2304"/>
      <c r="Z1348" s="2304"/>
      <c r="AA1348" s="2304"/>
      <c r="AB1348" s="2304"/>
      <c r="AC1348" s="2304"/>
    </row>
    <row r="1349" spans="1:33" ht="17.100000000000001" customHeight="1">
      <c r="C1349" s="630">
        <v>6</v>
      </c>
      <c r="D1349" s="2302" t="s">
        <v>2771</v>
      </c>
      <c r="E1349" s="2303"/>
      <c r="F1349" s="2303"/>
      <c r="G1349" s="2303"/>
      <c r="H1349" s="2303"/>
      <c r="I1349" s="2303"/>
      <c r="J1349" s="2303"/>
      <c r="K1349" s="2303"/>
      <c r="L1349" s="2303"/>
      <c r="M1349" s="2303"/>
      <c r="N1349" s="2303"/>
      <c r="O1349" s="2304"/>
      <c r="P1349" s="2304"/>
      <c r="Q1349" s="2304"/>
      <c r="R1349" s="2304"/>
      <c r="S1349" s="2304"/>
      <c r="T1349" s="2304"/>
      <c r="U1349" s="2304"/>
      <c r="V1349" s="2304"/>
      <c r="W1349" s="2304"/>
      <c r="X1349" s="2304"/>
      <c r="Y1349" s="2304"/>
      <c r="Z1349" s="2304"/>
      <c r="AA1349" s="2304"/>
      <c r="AB1349" s="2304"/>
      <c r="AC1349" s="2304"/>
    </row>
    <row r="1350" spans="1:33" ht="16.5" customHeight="1">
      <c r="C1350" s="630">
        <v>7</v>
      </c>
      <c r="D1350" s="2302" t="s">
        <v>2473</v>
      </c>
      <c r="E1350" s="2303"/>
      <c r="F1350" s="2303"/>
      <c r="G1350" s="2303"/>
      <c r="H1350" s="2303"/>
      <c r="I1350" s="2303"/>
      <c r="J1350" s="2303"/>
      <c r="K1350" s="2303"/>
      <c r="L1350" s="2303"/>
      <c r="M1350" s="2303"/>
      <c r="N1350" s="2303"/>
      <c r="O1350" s="2304"/>
      <c r="P1350" s="2304"/>
      <c r="Q1350" s="2304"/>
      <c r="R1350" s="2304"/>
      <c r="S1350" s="2304"/>
      <c r="T1350" s="2304"/>
      <c r="U1350" s="2304"/>
      <c r="V1350" s="2304"/>
      <c r="W1350" s="2304"/>
      <c r="X1350" s="2304"/>
      <c r="Y1350" s="2304"/>
      <c r="Z1350" s="2304"/>
      <c r="AA1350" s="2304"/>
      <c r="AB1350" s="2304"/>
      <c r="AC1350" s="2304"/>
    </row>
    <row r="1351" spans="1:33" ht="16.5" customHeight="1">
      <c r="C1351" s="630">
        <v>8</v>
      </c>
      <c r="D1351" s="2302" t="s">
        <v>2474</v>
      </c>
      <c r="E1351" s="2303"/>
      <c r="F1351" s="2303"/>
      <c r="G1351" s="2303"/>
      <c r="H1351" s="2303"/>
      <c r="I1351" s="2303"/>
      <c r="J1351" s="2303"/>
      <c r="K1351" s="2303"/>
      <c r="L1351" s="2303"/>
      <c r="M1351" s="2303"/>
      <c r="N1351" s="2303"/>
      <c r="O1351" s="2304"/>
      <c r="P1351" s="2304"/>
      <c r="Q1351" s="2304"/>
      <c r="R1351" s="2304"/>
      <c r="S1351" s="2304"/>
      <c r="T1351" s="2304"/>
      <c r="U1351" s="2304"/>
      <c r="V1351" s="2304"/>
      <c r="W1351" s="2304"/>
      <c r="X1351" s="2304"/>
      <c r="Y1351" s="2304"/>
      <c r="Z1351" s="2304"/>
      <c r="AA1351" s="2304"/>
      <c r="AB1351" s="2304"/>
      <c r="AC1351" s="2304"/>
    </row>
    <row r="1352" spans="1:33" ht="16.5" customHeight="1">
      <c r="C1352" s="630">
        <v>9</v>
      </c>
      <c r="D1352" s="2302" t="s">
        <v>2475</v>
      </c>
      <c r="E1352" s="2303"/>
      <c r="F1352" s="2303"/>
      <c r="G1352" s="2303"/>
      <c r="H1352" s="2303"/>
      <c r="I1352" s="2303"/>
      <c r="J1352" s="2303"/>
      <c r="K1352" s="2303"/>
      <c r="L1352" s="2303"/>
      <c r="M1352" s="2303"/>
      <c r="N1352" s="2303"/>
      <c r="O1352" s="2304"/>
      <c r="P1352" s="2304"/>
      <c r="Q1352" s="2304"/>
      <c r="R1352" s="2304"/>
      <c r="S1352" s="2304"/>
      <c r="T1352" s="2304"/>
      <c r="U1352" s="2304"/>
      <c r="V1352" s="2304"/>
      <c r="W1352" s="2304"/>
      <c r="X1352" s="2304"/>
      <c r="Y1352" s="2304"/>
      <c r="Z1352" s="2304"/>
      <c r="AA1352" s="2304"/>
      <c r="AB1352" s="2304"/>
      <c r="AC1352" s="2304"/>
    </row>
    <row r="1353" spans="1:33" ht="16.5" customHeight="1">
      <c r="C1353" s="630">
        <v>10</v>
      </c>
      <c r="D1353" s="2302" t="s">
        <v>2476</v>
      </c>
      <c r="E1353" s="2303"/>
      <c r="F1353" s="2303"/>
      <c r="G1353" s="2303"/>
      <c r="H1353" s="2303"/>
      <c r="I1353" s="2303"/>
      <c r="J1353" s="2303"/>
      <c r="K1353" s="2303"/>
      <c r="L1353" s="2303"/>
      <c r="M1353" s="2303"/>
      <c r="N1353" s="2303"/>
      <c r="O1353" s="2304"/>
      <c r="P1353" s="2304"/>
      <c r="Q1353" s="2304"/>
      <c r="R1353" s="2304"/>
      <c r="S1353" s="2304"/>
      <c r="T1353" s="2304"/>
      <c r="U1353" s="2304"/>
      <c r="V1353" s="2304"/>
      <c r="W1353" s="2304"/>
      <c r="X1353" s="2304"/>
      <c r="Y1353" s="2304"/>
      <c r="Z1353" s="2304"/>
      <c r="AA1353" s="2304"/>
      <c r="AB1353" s="2304"/>
      <c r="AC1353" s="2304"/>
    </row>
    <row r="1354" spans="1:33" ht="16.5" customHeight="1">
      <c r="A1354" s="33" t="s">
        <v>536</v>
      </c>
      <c r="C1354" s="630">
        <v>12</v>
      </c>
      <c r="D1354" s="2302" t="s">
        <v>2477</v>
      </c>
      <c r="E1354" s="2303"/>
      <c r="F1354" s="2303"/>
      <c r="G1354" s="2303"/>
      <c r="H1354" s="2303"/>
      <c r="I1354" s="2303"/>
      <c r="J1354" s="2303"/>
      <c r="K1354" s="2303"/>
      <c r="L1354" s="2303"/>
      <c r="M1354" s="2303"/>
      <c r="N1354" s="2303"/>
      <c r="O1354" s="2304"/>
      <c r="P1354" s="2304"/>
      <c r="Q1354" s="2304"/>
      <c r="R1354" s="2304"/>
      <c r="S1354" s="2304"/>
      <c r="T1354" s="2304"/>
      <c r="U1354" s="2304"/>
      <c r="V1354" s="2304"/>
      <c r="W1354" s="2304"/>
      <c r="X1354" s="2304"/>
      <c r="Y1354" s="2304"/>
      <c r="Z1354" s="2304"/>
      <c r="AA1354" s="2304"/>
      <c r="AB1354" s="2304"/>
      <c r="AC1354" s="2304"/>
    </row>
    <row r="1355" spans="1:33" ht="16.5" customHeight="1">
      <c r="C1355" s="29"/>
      <c r="D1355" s="29"/>
      <c r="E1355" s="29"/>
      <c r="F1355" s="29"/>
      <c r="G1355" s="29"/>
      <c r="H1355" s="29"/>
      <c r="I1355" s="29"/>
      <c r="J1355" s="29"/>
      <c r="K1355" s="29"/>
      <c r="L1355" s="29"/>
      <c r="M1355" s="29"/>
      <c r="N1355" s="29"/>
      <c r="O1355" s="29"/>
      <c r="P1355" s="29"/>
      <c r="Q1355" s="29"/>
      <c r="R1355" s="29"/>
      <c r="S1355" s="29"/>
      <c r="T1355" s="29"/>
      <c r="U1355" s="29"/>
      <c r="V1355" s="29"/>
      <c r="W1355" s="29"/>
      <c r="X1355" s="29"/>
      <c r="Y1355" s="29"/>
      <c r="Z1355" s="29"/>
      <c r="AA1355" s="29"/>
      <c r="AB1355" s="29"/>
      <c r="AC1355" s="29"/>
    </row>
    <row r="1356" spans="1:33" ht="16.5" customHeight="1">
      <c r="A1356" s="33" t="s">
        <v>2478</v>
      </c>
      <c r="C1356" s="1513" t="s">
        <v>160</v>
      </c>
      <c r="D1356" s="2305" t="s">
        <v>2334</v>
      </c>
      <c r="E1356" s="2305"/>
      <c r="F1356" s="2305"/>
      <c r="G1356" s="2305"/>
      <c r="H1356" s="2305"/>
      <c r="I1356" s="2305"/>
      <c r="J1356" s="2305"/>
      <c r="K1356" s="2305"/>
      <c r="L1356" s="2305"/>
      <c r="M1356" s="2305"/>
      <c r="N1356" s="2305"/>
      <c r="O1356" s="2305" t="s">
        <v>2335</v>
      </c>
      <c r="P1356" s="2305"/>
      <c r="Q1356" s="2305"/>
      <c r="R1356" s="2305"/>
      <c r="S1356" s="2305"/>
      <c r="T1356" s="2305" t="s">
        <v>633</v>
      </c>
      <c r="U1356" s="2305"/>
      <c r="V1356" s="2305"/>
      <c r="W1356" s="2305"/>
      <c r="X1356" s="2305" t="s">
        <v>180</v>
      </c>
      <c r="Y1356" s="2305"/>
      <c r="Z1356" s="2305"/>
      <c r="AA1356" s="2305"/>
      <c r="AB1356" s="2305"/>
      <c r="AC1356" s="2305"/>
      <c r="AE1356" s="18" t="s">
        <v>2479</v>
      </c>
      <c r="AF1356" s="18" t="s">
        <v>2337</v>
      </c>
      <c r="AG1356" s="18" t="s">
        <v>2478</v>
      </c>
    </row>
    <row r="1357" spans="1:33" ht="17.100000000000001" customHeight="1">
      <c r="C1357" s="812" t="s">
        <v>91</v>
      </c>
      <c r="D1357" s="2319" t="s">
        <v>2480</v>
      </c>
      <c r="E1357" s="2332"/>
      <c r="F1357" s="2332"/>
      <c r="G1357" s="2332"/>
      <c r="H1357" s="2332"/>
      <c r="I1357" s="2332"/>
      <c r="J1357" s="2332"/>
      <c r="K1357" s="2332"/>
      <c r="L1357" s="2332"/>
      <c r="M1357" s="2332"/>
      <c r="N1357" s="2332"/>
      <c r="O1357" s="2304"/>
      <c r="P1357" s="2304"/>
      <c r="Q1357" s="2304"/>
      <c r="R1357" s="2304"/>
      <c r="S1357" s="2304"/>
      <c r="T1357" s="2304"/>
      <c r="U1357" s="2304"/>
      <c r="V1357" s="2304"/>
      <c r="W1357" s="2304"/>
      <c r="X1357" s="2304"/>
      <c r="Y1357" s="2304"/>
      <c r="Z1357" s="2304"/>
      <c r="AA1357" s="2304"/>
      <c r="AB1357" s="2304"/>
      <c r="AC1357" s="2304"/>
    </row>
    <row r="1358" spans="1:33" ht="16.5" customHeight="1">
      <c r="C1358" s="630">
        <v>1</v>
      </c>
      <c r="D1358" s="2302" t="s">
        <v>2481</v>
      </c>
      <c r="E1358" s="2303"/>
      <c r="F1358" s="2303"/>
      <c r="G1358" s="2303"/>
      <c r="H1358" s="2303"/>
      <c r="I1358" s="2303"/>
      <c r="J1358" s="2303"/>
      <c r="K1358" s="2303"/>
      <c r="L1358" s="2303"/>
      <c r="M1358" s="2303"/>
      <c r="N1358" s="2303"/>
      <c r="O1358" s="2304"/>
      <c r="P1358" s="2304"/>
      <c r="Q1358" s="2304"/>
      <c r="R1358" s="2304"/>
      <c r="S1358" s="2304"/>
      <c r="T1358" s="2304"/>
      <c r="U1358" s="2304"/>
      <c r="V1358" s="2304"/>
      <c r="W1358" s="2304"/>
      <c r="X1358" s="2304"/>
      <c r="Y1358" s="2304"/>
      <c r="Z1358" s="2304"/>
      <c r="AA1358" s="2304"/>
      <c r="AB1358" s="2304"/>
      <c r="AC1358" s="2304"/>
    </row>
    <row r="1359" spans="1:33" ht="16.5" customHeight="1">
      <c r="C1359" s="630">
        <v>2</v>
      </c>
      <c r="D1359" s="2302" t="s">
        <v>2482</v>
      </c>
      <c r="E1359" s="2303"/>
      <c r="F1359" s="2303"/>
      <c r="G1359" s="2303"/>
      <c r="H1359" s="2303"/>
      <c r="I1359" s="2303"/>
      <c r="J1359" s="2303"/>
      <c r="K1359" s="2303"/>
      <c r="L1359" s="2303"/>
      <c r="M1359" s="2303"/>
      <c r="N1359" s="2303"/>
      <c r="O1359" s="2304"/>
      <c r="P1359" s="2304"/>
      <c r="Q1359" s="2304"/>
      <c r="R1359" s="2304"/>
      <c r="S1359" s="2304"/>
      <c r="T1359" s="2304"/>
      <c r="U1359" s="2304"/>
      <c r="V1359" s="2304"/>
      <c r="W1359" s="2304"/>
      <c r="X1359" s="2304"/>
      <c r="Y1359" s="2304"/>
      <c r="Z1359" s="2304"/>
      <c r="AA1359" s="2304"/>
      <c r="AB1359" s="2304"/>
      <c r="AC1359" s="2304"/>
    </row>
    <row r="1360" spans="1:33" ht="16.5" customHeight="1">
      <c r="C1360" s="630">
        <v>3</v>
      </c>
      <c r="D1360" s="2302" t="s">
        <v>2483</v>
      </c>
      <c r="E1360" s="2303"/>
      <c r="F1360" s="2303"/>
      <c r="G1360" s="2303"/>
      <c r="H1360" s="2303"/>
      <c r="I1360" s="2303"/>
      <c r="J1360" s="2303"/>
      <c r="K1360" s="2303"/>
      <c r="L1360" s="2303"/>
      <c r="M1360" s="2303"/>
      <c r="N1360" s="2303"/>
      <c r="O1360" s="2304"/>
      <c r="P1360" s="2304"/>
      <c r="Q1360" s="2304"/>
      <c r="R1360" s="2304"/>
      <c r="S1360" s="2304"/>
      <c r="T1360" s="2304"/>
      <c r="U1360" s="2304"/>
      <c r="V1360" s="2304"/>
      <c r="W1360" s="2304"/>
      <c r="X1360" s="2304"/>
      <c r="Y1360" s="2304"/>
      <c r="Z1360" s="2304"/>
      <c r="AA1360" s="2304"/>
      <c r="AB1360" s="2304"/>
      <c r="AC1360" s="2304"/>
    </row>
    <row r="1361" spans="1:33" ht="16.5" customHeight="1">
      <c r="C1361" s="630">
        <v>4</v>
      </c>
      <c r="D1361" s="2302" t="s">
        <v>2484</v>
      </c>
      <c r="E1361" s="2303"/>
      <c r="F1361" s="2303"/>
      <c r="G1361" s="2303"/>
      <c r="H1361" s="2303"/>
      <c r="I1361" s="2303"/>
      <c r="J1361" s="2303"/>
      <c r="K1361" s="2303"/>
      <c r="L1361" s="2303"/>
      <c r="M1361" s="2303"/>
      <c r="N1361" s="2303"/>
      <c r="O1361" s="2304"/>
      <c r="P1361" s="2304"/>
      <c r="Q1361" s="2304"/>
      <c r="R1361" s="2304"/>
      <c r="S1361" s="2304"/>
      <c r="T1361" s="2304"/>
      <c r="U1361" s="2304"/>
      <c r="V1361" s="2304"/>
      <c r="W1361" s="2304"/>
      <c r="X1361" s="2304"/>
      <c r="Y1361" s="2304"/>
      <c r="Z1361" s="2304"/>
      <c r="AA1361" s="2304"/>
      <c r="AB1361" s="2304"/>
      <c r="AC1361" s="2304"/>
    </row>
    <row r="1362" spans="1:33" ht="16.5" customHeight="1">
      <c r="C1362" s="630">
        <v>5</v>
      </c>
      <c r="D1362" s="2302" t="s">
        <v>2485</v>
      </c>
      <c r="E1362" s="2303"/>
      <c r="F1362" s="2303"/>
      <c r="G1362" s="2303"/>
      <c r="H1362" s="2303"/>
      <c r="I1362" s="2303"/>
      <c r="J1362" s="2303"/>
      <c r="K1362" s="2303"/>
      <c r="L1362" s="2303"/>
      <c r="M1362" s="2303"/>
      <c r="N1362" s="2303"/>
      <c r="O1362" s="2304"/>
      <c r="P1362" s="2304"/>
      <c r="Q1362" s="2304"/>
      <c r="R1362" s="2304"/>
      <c r="S1362" s="2304"/>
      <c r="T1362" s="2304"/>
      <c r="U1362" s="2304"/>
      <c r="V1362" s="2304"/>
      <c r="W1362" s="2304"/>
      <c r="X1362" s="2304"/>
      <c r="Y1362" s="2304"/>
      <c r="Z1362" s="2304"/>
      <c r="AA1362" s="2304"/>
      <c r="AB1362" s="2304"/>
      <c r="AC1362" s="2304"/>
    </row>
    <row r="1363" spans="1:33" ht="16.5" customHeight="1">
      <c r="C1363" s="630">
        <v>6</v>
      </c>
      <c r="D1363" s="2302" t="s">
        <v>2486</v>
      </c>
      <c r="E1363" s="2303"/>
      <c r="F1363" s="2303"/>
      <c r="G1363" s="2303"/>
      <c r="H1363" s="2303"/>
      <c r="I1363" s="2303"/>
      <c r="J1363" s="2303"/>
      <c r="K1363" s="2303"/>
      <c r="L1363" s="2303"/>
      <c r="M1363" s="2303"/>
      <c r="N1363" s="2303"/>
      <c r="O1363" s="2304"/>
      <c r="P1363" s="2304"/>
      <c r="Q1363" s="2304"/>
      <c r="R1363" s="2304"/>
      <c r="S1363" s="2304"/>
      <c r="T1363" s="2304"/>
      <c r="U1363" s="2304"/>
      <c r="V1363" s="2304"/>
      <c r="W1363" s="2304"/>
      <c r="X1363" s="2304"/>
      <c r="Y1363" s="2304"/>
      <c r="Z1363" s="2304"/>
      <c r="AA1363" s="2304"/>
      <c r="AB1363" s="2304"/>
      <c r="AC1363" s="2304"/>
    </row>
    <row r="1364" spans="1:33" ht="16.5" customHeight="1">
      <c r="C1364" s="812" t="s">
        <v>92</v>
      </c>
      <c r="D1364" s="2319" t="s">
        <v>2487</v>
      </c>
      <c r="E1364" s="2332"/>
      <c r="F1364" s="2332"/>
      <c r="G1364" s="2332"/>
      <c r="H1364" s="2332"/>
      <c r="I1364" s="2332"/>
      <c r="J1364" s="2332"/>
      <c r="K1364" s="2332"/>
      <c r="L1364" s="2332"/>
      <c r="M1364" s="2332"/>
      <c r="N1364" s="2332"/>
      <c r="O1364" s="2304"/>
      <c r="P1364" s="2304"/>
      <c r="Q1364" s="2304"/>
      <c r="R1364" s="2304"/>
      <c r="S1364" s="2304"/>
      <c r="T1364" s="2304"/>
      <c r="U1364" s="2304"/>
      <c r="V1364" s="2304"/>
      <c r="W1364" s="2304"/>
      <c r="X1364" s="2304"/>
      <c r="Y1364" s="2304"/>
      <c r="Z1364" s="2304"/>
      <c r="AA1364" s="2304"/>
      <c r="AB1364" s="2304"/>
      <c r="AC1364" s="2304"/>
    </row>
    <row r="1365" spans="1:33" ht="17.100000000000001" customHeight="1">
      <c r="C1365" s="630">
        <v>1</v>
      </c>
      <c r="D1365" s="2302" t="s">
        <v>2772</v>
      </c>
      <c r="E1365" s="2303"/>
      <c r="F1365" s="2303"/>
      <c r="G1365" s="2303"/>
      <c r="H1365" s="2303"/>
      <c r="I1365" s="2303"/>
      <c r="J1365" s="2303"/>
      <c r="K1365" s="2303"/>
      <c r="L1365" s="2303"/>
      <c r="M1365" s="2303"/>
      <c r="N1365" s="2303"/>
      <c r="O1365" s="2304"/>
      <c r="P1365" s="2304"/>
      <c r="Q1365" s="2304"/>
      <c r="R1365" s="2304"/>
      <c r="S1365" s="2304"/>
      <c r="T1365" s="2304"/>
      <c r="U1365" s="2304"/>
      <c r="V1365" s="2304"/>
      <c r="W1365" s="2304"/>
      <c r="X1365" s="2304"/>
      <c r="Y1365" s="2304"/>
      <c r="Z1365" s="2304"/>
      <c r="AA1365" s="2304"/>
      <c r="AB1365" s="2304"/>
      <c r="AC1365" s="2304"/>
    </row>
    <row r="1366" spans="1:33" ht="16.5" customHeight="1">
      <c r="C1366" s="630">
        <v>2</v>
      </c>
      <c r="D1366" s="2302" t="s">
        <v>2488</v>
      </c>
      <c r="E1366" s="2303"/>
      <c r="F1366" s="2303"/>
      <c r="G1366" s="2303"/>
      <c r="H1366" s="2303"/>
      <c r="I1366" s="2303"/>
      <c r="J1366" s="2303"/>
      <c r="K1366" s="2303"/>
      <c r="L1366" s="2303"/>
      <c r="M1366" s="2303"/>
      <c r="N1366" s="2303"/>
      <c r="O1366" s="2304"/>
      <c r="P1366" s="2304"/>
      <c r="Q1366" s="2304"/>
      <c r="R1366" s="2304"/>
      <c r="S1366" s="2304"/>
      <c r="T1366" s="2304"/>
      <c r="U1366" s="2304"/>
      <c r="V1366" s="2304"/>
      <c r="W1366" s="2304"/>
      <c r="X1366" s="2304"/>
      <c r="Y1366" s="2304"/>
      <c r="Z1366" s="2304"/>
      <c r="AA1366" s="2304"/>
      <c r="AB1366" s="2304"/>
      <c r="AC1366" s="2304"/>
    </row>
    <row r="1367" spans="1:33" ht="16.5" customHeight="1">
      <c r="C1367" s="630">
        <v>3</v>
      </c>
      <c r="D1367" s="2302" t="s">
        <v>2455</v>
      </c>
      <c r="E1367" s="2303"/>
      <c r="F1367" s="2303"/>
      <c r="G1367" s="2303"/>
      <c r="H1367" s="2303"/>
      <c r="I1367" s="2303"/>
      <c r="J1367" s="2303"/>
      <c r="K1367" s="2303"/>
      <c r="L1367" s="2303"/>
      <c r="M1367" s="2303"/>
      <c r="N1367" s="2303"/>
      <c r="O1367" s="2304"/>
      <c r="P1367" s="2304"/>
      <c r="Q1367" s="2304"/>
      <c r="R1367" s="2304"/>
      <c r="S1367" s="2304"/>
      <c r="T1367" s="2304"/>
      <c r="U1367" s="2304"/>
      <c r="V1367" s="2304"/>
      <c r="W1367" s="2304"/>
      <c r="X1367" s="2304"/>
      <c r="Y1367" s="2304"/>
      <c r="Z1367" s="2304"/>
      <c r="AA1367" s="2304"/>
      <c r="AB1367" s="2304"/>
      <c r="AC1367" s="2304"/>
    </row>
    <row r="1368" spans="1:33" ht="17.100000000000001" customHeight="1">
      <c r="C1368" s="630">
        <v>4</v>
      </c>
      <c r="D1368" s="2302" t="s">
        <v>2773</v>
      </c>
      <c r="E1368" s="2303"/>
      <c r="F1368" s="2303"/>
      <c r="G1368" s="2303"/>
      <c r="H1368" s="2303"/>
      <c r="I1368" s="2303"/>
      <c r="J1368" s="2303"/>
      <c r="K1368" s="2303"/>
      <c r="L1368" s="2303"/>
      <c r="M1368" s="2303"/>
      <c r="N1368" s="2303"/>
      <c r="O1368" s="2304"/>
      <c r="P1368" s="2304"/>
      <c r="Q1368" s="2304"/>
      <c r="R1368" s="2304"/>
      <c r="S1368" s="2304"/>
      <c r="T1368" s="2304"/>
      <c r="U1368" s="2304"/>
      <c r="V1368" s="2304"/>
      <c r="W1368" s="2304"/>
      <c r="X1368" s="2304"/>
      <c r="Y1368" s="2304"/>
      <c r="Z1368" s="2304"/>
      <c r="AA1368" s="2304"/>
      <c r="AB1368" s="2304"/>
      <c r="AC1368" s="2304"/>
    </row>
    <row r="1369" spans="1:33" ht="16.5" customHeight="1">
      <c r="A1369" s="33" t="s">
        <v>536</v>
      </c>
      <c r="C1369" s="630">
        <v>5</v>
      </c>
      <c r="D1369" s="2302" t="s">
        <v>2456</v>
      </c>
      <c r="E1369" s="2303"/>
      <c r="F1369" s="2303"/>
      <c r="G1369" s="2303"/>
      <c r="H1369" s="2303"/>
      <c r="I1369" s="2303"/>
      <c r="J1369" s="2303"/>
      <c r="K1369" s="2303"/>
      <c r="L1369" s="2303"/>
      <c r="M1369" s="2303"/>
      <c r="N1369" s="2303"/>
      <c r="O1369" s="2304"/>
      <c r="P1369" s="2304"/>
      <c r="Q1369" s="2304"/>
      <c r="R1369" s="2304"/>
      <c r="S1369" s="2304"/>
      <c r="T1369" s="2304"/>
      <c r="U1369" s="2304"/>
      <c r="V1369" s="2304"/>
      <c r="W1369" s="2304"/>
      <c r="X1369" s="2304"/>
      <c r="Y1369" s="2304"/>
      <c r="Z1369" s="2304"/>
      <c r="AA1369" s="2304"/>
      <c r="AB1369" s="2304"/>
      <c r="AC1369" s="2304"/>
    </row>
    <row r="1370" spans="1:33" ht="16.5" customHeight="1">
      <c r="C1370" s="29"/>
      <c r="D1370" s="29"/>
      <c r="E1370" s="29"/>
      <c r="F1370" s="29"/>
      <c r="G1370" s="29"/>
      <c r="H1370" s="29"/>
      <c r="I1370" s="29"/>
      <c r="J1370" s="29"/>
      <c r="K1370" s="29"/>
      <c r="L1370" s="29"/>
      <c r="M1370" s="29"/>
      <c r="N1370" s="29"/>
      <c r="O1370" s="29"/>
      <c r="P1370" s="29"/>
      <c r="Q1370" s="29"/>
      <c r="R1370" s="29"/>
      <c r="S1370" s="29"/>
      <c r="T1370" s="29"/>
      <c r="U1370" s="29"/>
      <c r="V1370" s="29"/>
      <c r="W1370" s="29"/>
      <c r="X1370" s="29"/>
      <c r="Y1370" s="29"/>
      <c r="Z1370" s="29"/>
      <c r="AA1370" s="29"/>
      <c r="AB1370" s="29"/>
      <c r="AC1370" s="29"/>
    </row>
    <row r="1371" spans="1:33" ht="16.5" customHeight="1">
      <c r="A1371" s="33" t="s">
        <v>2489</v>
      </c>
      <c r="C1371" s="1513" t="s">
        <v>160</v>
      </c>
      <c r="D1371" s="2305" t="s">
        <v>2334</v>
      </c>
      <c r="E1371" s="2305"/>
      <c r="F1371" s="2305"/>
      <c r="G1371" s="2305"/>
      <c r="H1371" s="2305"/>
      <c r="I1371" s="2305"/>
      <c r="J1371" s="2305"/>
      <c r="K1371" s="2305"/>
      <c r="L1371" s="2305"/>
      <c r="M1371" s="2305"/>
      <c r="N1371" s="2305"/>
      <c r="O1371" s="2305" t="s">
        <v>2335</v>
      </c>
      <c r="P1371" s="2305"/>
      <c r="Q1371" s="2305"/>
      <c r="R1371" s="2305"/>
      <c r="S1371" s="2305"/>
      <c r="T1371" s="2305" t="s">
        <v>633</v>
      </c>
      <c r="U1371" s="2305"/>
      <c r="V1371" s="2305"/>
      <c r="W1371" s="2305"/>
      <c r="X1371" s="2305" t="s">
        <v>180</v>
      </c>
      <c r="Y1371" s="2305"/>
      <c r="Z1371" s="2305"/>
      <c r="AA1371" s="2305"/>
      <c r="AB1371" s="2305"/>
      <c r="AC1371" s="2305"/>
      <c r="AE1371" s="18" t="s">
        <v>2490</v>
      </c>
      <c r="AF1371" s="18" t="s">
        <v>2337</v>
      </c>
      <c r="AG1371" s="18" t="s">
        <v>2489</v>
      </c>
    </row>
    <row r="1372" spans="1:33" ht="16.5" customHeight="1">
      <c r="C1372" s="630">
        <v>1</v>
      </c>
      <c r="D1372" s="2302" t="s">
        <v>2491</v>
      </c>
      <c r="E1372" s="2303"/>
      <c r="F1372" s="2303"/>
      <c r="G1372" s="2303"/>
      <c r="H1372" s="2303"/>
      <c r="I1372" s="2303"/>
      <c r="J1372" s="2303"/>
      <c r="K1372" s="2303"/>
      <c r="L1372" s="2303"/>
      <c r="M1372" s="2303"/>
      <c r="N1372" s="2303"/>
      <c r="O1372" s="2304"/>
      <c r="P1372" s="2304"/>
      <c r="Q1372" s="2304"/>
      <c r="R1372" s="2304"/>
      <c r="S1372" s="2304"/>
      <c r="T1372" s="2304"/>
      <c r="U1372" s="2304"/>
      <c r="V1372" s="2304"/>
      <c r="W1372" s="2304"/>
      <c r="X1372" s="2304"/>
      <c r="Y1372" s="2304"/>
      <c r="Z1372" s="2304"/>
      <c r="AA1372" s="2304"/>
      <c r="AB1372" s="2304"/>
      <c r="AC1372" s="2304"/>
    </row>
    <row r="1373" spans="1:33" ht="16.5" customHeight="1">
      <c r="C1373" s="630">
        <v>2</v>
      </c>
      <c r="D1373" s="2302" t="s">
        <v>2492</v>
      </c>
      <c r="E1373" s="2303"/>
      <c r="F1373" s="2303"/>
      <c r="G1373" s="2303"/>
      <c r="H1373" s="2303"/>
      <c r="I1373" s="2303"/>
      <c r="J1373" s="2303"/>
      <c r="K1373" s="2303"/>
      <c r="L1373" s="2303"/>
      <c r="M1373" s="2303"/>
      <c r="N1373" s="2303"/>
      <c r="O1373" s="2304"/>
      <c r="P1373" s="2304"/>
      <c r="Q1373" s="2304"/>
      <c r="R1373" s="2304"/>
      <c r="S1373" s="2304"/>
      <c r="T1373" s="2304"/>
      <c r="U1373" s="2304"/>
      <c r="V1373" s="2304"/>
      <c r="W1373" s="2304"/>
      <c r="X1373" s="2304"/>
      <c r="Y1373" s="2304"/>
      <c r="Z1373" s="2304"/>
      <c r="AA1373" s="2304"/>
      <c r="AB1373" s="2304"/>
      <c r="AC1373" s="2304"/>
    </row>
    <row r="1374" spans="1:33" ht="16.5" customHeight="1">
      <c r="C1374" s="630">
        <v>3</v>
      </c>
      <c r="D1374" s="2302" t="s">
        <v>2493</v>
      </c>
      <c r="E1374" s="2303"/>
      <c r="F1374" s="2303"/>
      <c r="G1374" s="2303"/>
      <c r="H1374" s="2303"/>
      <c r="I1374" s="2303"/>
      <c r="J1374" s="2303"/>
      <c r="K1374" s="2303"/>
      <c r="L1374" s="2303"/>
      <c r="M1374" s="2303"/>
      <c r="N1374" s="2303"/>
      <c r="O1374" s="2304"/>
      <c r="P1374" s="2304"/>
      <c r="Q1374" s="2304"/>
      <c r="R1374" s="2304"/>
      <c r="S1374" s="2304"/>
      <c r="T1374" s="2304"/>
      <c r="U1374" s="2304"/>
      <c r="V1374" s="2304"/>
      <c r="W1374" s="2304"/>
      <c r="X1374" s="2304"/>
      <c r="Y1374" s="2304"/>
      <c r="Z1374" s="2304"/>
      <c r="AA1374" s="2304"/>
      <c r="AB1374" s="2304"/>
      <c r="AC1374" s="2304"/>
    </row>
    <row r="1375" spans="1:33" ht="16.5" customHeight="1">
      <c r="C1375" s="630">
        <v>4</v>
      </c>
      <c r="D1375" s="2302" t="s">
        <v>2494</v>
      </c>
      <c r="E1375" s="2303"/>
      <c r="F1375" s="2303"/>
      <c r="G1375" s="2303"/>
      <c r="H1375" s="2303"/>
      <c r="I1375" s="2303"/>
      <c r="J1375" s="2303"/>
      <c r="K1375" s="2303"/>
      <c r="L1375" s="2303"/>
      <c r="M1375" s="2303"/>
      <c r="N1375" s="2303"/>
      <c r="O1375" s="2304"/>
      <c r="P1375" s="2304"/>
      <c r="Q1375" s="2304"/>
      <c r="R1375" s="2304"/>
      <c r="S1375" s="2304"/>
      <c r="T1375" s="2304"/>
      <c r="U1375" s="2304"/>
      <c r="V1375" s="2304"/>
      <c r="W1375" s="2304"/>
      <c r="X1375" s="2304"/>
      <c r="Y1375" s="2304"/>
      <c r="Z1375" s="2304"/>
      <c r="AA1375" s="2304"/>
      <c r="AB1375" s="2304"/>
      <c r="AC1375" s="2304"/>
    </row>
    <row r="1376" spans="1:33" ht="16.5" customHeight="1">
      <c r="C1376" s="630">
        <v>5</v>
      </c>
      <c r="D1376" s="2302" t="s">
        <v>2495</v>
      </c>
      <c r="E1376" s="2303"/>
      <c r="F1376" s="2303"/>
      <c r="G1376" s="2303"/>
      <c r="H1376" s="2303"/>
      <c r="I1376" s="2303"/>
      <c r="J1376" s="2303"/>
      <c r="K1376" s="2303"/>
      <c r="L1376" s="2303"/>
      <c r="M1376" s="2303"/>
      <c r="N1376" s="2303"/>
      <c r="O1376" s="2304"/>
      <c r="P1376" s="2304"/>
      <c r="Q1376" s="2304"/>
      <c r="R1376" s="2304"/>
      <c r="S1376" s="2304"/>
      <c r="T1376" s="2304"/>
      <c r="U1376" s="2304"/>
      <c r="V1376" s="2304"/>
      <c r="W1376" s="2304"/>
      <c r="X1376" s="2304"/>
      <c r="Y1376" s="2304"/>
      <c r="Z1376" s="2304"/>
      <c r="AA1376" s="2304"/>
      <c r="AB1376" s="2304"/>
      <c r="AC1376" s="2304"/>
    </row>
    <row r="1377" spans="1:33" ht="16.5" customHeight="1">
      <c r="C1377" s="630">
        <v>6</v>
      </c>
      <c r="D1377" s="2302" t="s">
        <v>2496</v>
      </c>
      <c r="E1377" s="2303"/>
      <c r="F1377" s="2303"/>
      <c r="G1377" s="2303"/>
      <c r="H1377" s="2303"/>
      <c r="I1377" s="2303"/>
      <c r="J1377" s="2303"/>
      <c r="K1377" s="2303"/>
      <c r="L1377" s="2303"/>
      <c r="M1377" s="2303"/>
      <c r="N1377" s="2303"/>
      <c r="O1377" s="2304"/>
      <c r="P1377" s="2304"/>
      <c r="Q1377" s="2304"/>
      <c r="R1377" s="2304"/>
      <c r="S1377" s="2304"/>
      <c r="T1377" s="2304"/>
      <c r="U1377" s="2304"/>
      <c r="V1377" s="2304"/>
      <c r="W1377" s="2304"/>
      <c r="X1377" s="2304"/>
      <c r="Y1377" s="2304"/>
      <c r="Z1377" s="2304"/>
      <c r="AA1377" s="2304"/>
      <c r="AB1377" s="2304"/>
      <c r="AC1377" s="2304"/>
    </row>
    <row r="1378" spans="1:33" ht="16.5" customHeight="1">
      <c r="C1378" s="630">
        <v>7</v>
      </c>
      <c r="D1378" s="2302" t="s">
        <v>2497</v>
      </c>
      <c r="E1378" s="2303"/>
      <c r="F1378" s="2303"/>
      <c r="G1378" s="2303"/>
      <c r="H1378" s="2303"/>
      <c r="I1378" s="2303"/>
      <c r="J1378" s="2303"/>
      <c r="K1378" s="2303"/>
      <c r="L1378" s="2303"/>
      <c r="M1378" s="2303"/>
      <c r="N1378" s="2303"/>
      <c r="O1378" s="2304"/>
      <c r="P1378" s="2304"/>
      <c r="Q1378" s="2304"/>
      <c r="R1378" s="2304"/>
      <c r="S1378" s="2304"/>
      <c r="T1378" s="2304"/>
      <c r="U1378" s="2304"/>
      <c r="V1378" s="2304"/>
      <c r="W1378" s="2304"/>
      <c r="X1378" s="2304"/>
      <c r="Y1378" s="2304"/>
      <c r="Z1378" s="2304"/>
      <c r="AA1378" s="2304"/>
      <c r="AB1378" s="2304"/>
      <c r="AC1378" s="2304"/>
    </row>
    <row r="1379" spans="1:33" ht="16.5" customHeight="1">
      <c r="C1379" s="630">
        <v>8</v>
      </c>
      <c r="D1379" s="2302" t="s">
        <v>2498</v>
      </c>
      <c r="E1379" s="2303"/>
      <c r="F1379" s="2303"/>
      <c r="G1379" s="2303"/>
      <c r="H1379" s="2303"/>
      <c r="I1379" s="2303"/>
      <c r="J1379" s="2303"/>
      <c r="K1379" s="2303"/>
      <c r="L1379" s="2303"/>
      <c r="M1379" s="2303"/>
      <c r="N1379" s="2303"/>
      <c r="O1379" s="2304"/>
      <c r="P1379" s="2304"/>
      <c r="Q1379" s="2304"/>
      <c r="R1379" s="2304"/>
      <c r="S1379" s="2304"/>
      <c r="T1379" s="2304"/>
      <c r="U1379" s="2304"/>
      <c r="V1379" s="2304"/>
      <c r="W1379" s="2304"/>
      <c r="X1379" s="2304"/>
      <c r="Y1379" s="2304"/>
      <c r="Z1379" s="2304"/>
      <c r="AA1379" s="2304"/>
      <c r="AB1379" s="2304"/>
      <c r="AC1379" s="2304"/>
    </row>
    <row r="1380" spans="1:33" ht="16.5" customHeight="1">
      <c r="A1380" s="33" t="s">
        <v>536</v>
      </c>
      <c r="C1380" s="630">
        <v>9</v>
      </c>
      <c r="D1380" s="2302" t="s">
        <v>2499</v>
      </c>
      <c r="E1380" s="2303"/>
      <c r="F1380" s="2303"/>
      <c r="G1380" s="2303"/>
      <c r="H1380" s="2303"/>
      <c r="I1380" s="2303"/>
      <c r="J1380" s="2303"/>
      <c r="K1380" s="2303"/>
      <c r="L1380" s="2303"/>
      <c r="M1380" s="2303"/>
      <c r="N1380" s="2303"/>
      <c r="O1380" s="2304"/>
      <c r="P1380" s="2304"/>
      <c r="Q1380" s="2304"/>
      <c r="R1380" s="2304"/>
      <c r="S1380" s="2304"/>
      <c r="T1380" s="2304"/>
      <c r="U1380" s="2304"/>
      <c r="V1380" s="2304"/>
      <c r="W1380" s="2304"/>
      <c r="X1380" s="2304"/>
      <c r="Y1380" s="2304"/>
      <c r="Z1380" s="2304"/>
      <c r="AA1380" s="2304"/>
      <c r="AB1380" s="2304"/>
      <c r="AC1380" s="2304"/>
    </row>
    <row r="1381" spans="1:33" ht="16.5" customHeight="1">
      <c r="C1381" s="29"/>
      <c r="D1381" s="29"/>
      <c r="E1381" s="29"/>
      <c r="F1381" s="29"/>
      <c r="G1381" s="29"/>
      <c r="H1381" s="29"/>
      <c r="I1381" s="29"/>
      <c r="J1381" s="29"/>
      <c r="K1381" s="29"/>
      <c r="L1381" s="29"/>
      <c r="M1381" s="29"/>
      <c r="N1381" s="29"/>
      <c r="O1381" s="29"/>
      <c r="P1381" s="29"/>
      <c r="Q1381" s="29"/>
      <c r="R1381" s="29"/>
      <c r="S1381" s="29"/>
      <c r="T1381" s="29"/>
      <c r="U1381" s="29"/>
      <c r="V1381" s="29"/>
      <c r="W1381" s="29"/>
      <c r="X1381" s="29"/>
      <c r="Y1381" s="29"/>
      <c r="Z1381" s="29"/>
      <c r="AA1381" s="29"/>
      <c r="AB1381" s="29"/>
      <c r="AC1381" s="29"/>
    </row>
    <row r="1382" spans="1:33" ht="16.5" customHeight="1">
      <c r="A1382" s="33" t="s">
        <v>2500</v>
      </c>
      <c r="C1382" s="1513" t="s">
        <v>160</v>
      </c>
      <c r="D1382" s="2305" t="s">
        <v>2334</v>
      </c>
      <c r="E1382" s="2305"/>
      <c r="F1382" s="2305"/>
      <c r="G1382" s="2305"/>
      <c r="H1382" s="2305"/>
      <c r="I1382" s="2305"/>
      <c r="J1382" s="2305"/>
      <c r="K1382" s="2305"/>
      <c r="L1382" s="2305"/>
      <c r="M1382" s="2305"/>
      <c r="N1382" s="2305"/>
      <c r="O1382" s="2305" t="s">
        <v>2335</v>
      </c>
      <c r="P1382" s="2305"/>
      <c r="Q1382" s="2305"/>
      <c r="R1382" s="2305"/>
      <c r="S1382" s="2305"/>
      <c r="T1382" s="2305" t="s">
        <v>633</v>
      </c>
      <c r="U1382" s="2305"/>
      <c r="V1382" s="2305"/>
      <c r="W1382" s="2305"/>
      <c r="X1382" s="2305" t="s">
        <v>180</v>
      </c>
      <c r="Y1382" s="2305"/>
      <c r="Z1382" s="2305"/>
      <c r="AA1382" s="2305"/>
      <c r="AB1382" s="2305"/>
      <c r="AC1382" s="2305"/>
      <c r="AE1382" s="18" t="s">
        <v>2501</v>
      </c>
      <c r="AF1382" s="18" t="s">
        <v>2337</v>
      </c>
      <c r="AG1382" s="18" t="s">
        <v>2500</v>
      </c>
    </row>
    <row r="1383" spans="1:33" ht="16.5" customHeight="1">
      <c r="C1383" s="630">
        <v>1</v>
      </c>
      <c r="D1383" s="2302" t="s">
        <v>2415</v>
      </c>
      <c r="E1383" s="2303"/>
      <c r="F1383" s="2303"/>
      <c r="G1383" s="2303"/>
      <c r="H1383" s="2303"/>
      <c r="I1383" s="2303"/>
      <c r="J1383" s="2303"/>
      <c r="K1383" s="2303"/>
      <c r="L1383" s="2303"/>
      <c r="M1383" s="2303"/>
      <c r="N1383" s="2303"/>
      <c r="O1383" s="2304"/>
      <c r="P1383" s="2304"/>
      <c r="Q1383" s="2304"/>
      <c r="R1383" s="2304"/>
      <c r="S1383" s="2304"/>
      <c r="T1383" s="2304"/>
      <c r="U1383" s="2304"/>
      <c r="V1383" s="2304"/>
      <c r="W1383" s="2304"/>
      <c r="X1383" s="2304"/>
      <c r="Y1383" s="2304"/>
      <c r="Z1383" s="2304"/>
      <c r="AA1383" s="2304"/>
      <c r="AB1383" s="2304"/>
      <c r="AC1383" s="2304"/>
    </row>
    <row r="1384" spans="1:33" ht="16.5" customHeight="1">
      <c r="C1384" s="630">
        <v>2</v>
      </c>
      <c r="D1384" s="2302" t="s">
        <v>2502</v>
      </c>
      <c r="E1384" s="2303"/>
      <c r="F1384" s="2303"/>
      <c r="G1384" s="2303"/>
      <c r="H1384" s="2303"/>
      <c r="I1384" s="2303"/>
      <c r="J1384" s="2303"/>
      <c r="K1384" s="2303"/>
      <c r="L1384" s="2303"/>
      <c r="M1384" s="2303"/>
      <c r="N1384" s="2303"/>
      <c r="O1384" s="2304"/>
      <c r="P1384" s="2304"/>
      <c r="Q1384" s="2304"/>
      <c r="R1384" s="2304"/>
      <c r="S1384" s="2304"/>
      <c r="T1384" s="2304"/>
      <c r="U1384" s="2304"/>
      <c r="V1384" s="2304"/>
      <c r="W1384" s="2304"/>
      <c r="X1384" s="2304"/>
      <c r="Y1384" s="2304"/>
      <c r="Z1384" s="2304"/>
      <c r="AA1384" s="2304"/>
      <c r="AB1384" s="2304"/>
      <c r="AC1384" s="2304"/>
    </row>
    <row r="1385" spans="1:33" ht="16.5" customHeight="1">
      <c r="C1385" s="630">
        <v>3</v>
      </c>
      <c r="D1385" s="2302" t="s">
        <v>2503</v>
      </c>
      <c r="E1385" s="2303"/>
      <c r="F1385" s="2303"/>
      <c r="G1385" s="2303"/>
      <c r="H1385" s="2303"/>
      <c r="I1385" s="2303"/>
      <c r="J1385" s="2303"/>
      <c r="K1385" s="2303"/>
      <c r="L1385" s="2303"/>
      <c r="M1385" s="2303"/>
      <c r="N1385" s="2303"/>
      <c r="O1385" s="2304"/>
      <c r="P1385" s="2304"/>
      <c r="Q1385" s="2304"/>
      <c r="R1385" s="2304"/>
      <c r="S1385" s="2304"/>
      <c r="T1385" s="2304"/>
      <c r="U1385" s="2304"/>
      <c r="V1385" s="2304"/>
      <c r="W1385" s="2304"/>
      <c r="X1385" s="2304"/>
      <c r="Y1385" s="2304"/>
      <c r="Z1385" s="2304"/>
      <c r="AA1385" s="2304"/>
      <c r="AB1385" s="2304"/>
      <c r="AC1385" s="2304"/>
    </row>
    <row r="1386" spans="1:33" ht="16.5" customHeight="1">
      <c r="C1386" s="630">
        <v>4</v>
      </c>
      <c r="D1386" s="2302" t="s">
        <v>2774</v>
      </c>
      <c r="E1386" s="2303"/>
      <c r="F1386" s="2303"/>
      <c r="G1386" s="2303"/>
      <c r="H1386" s="2303"/>
      <c r="I1386" s="2303"/>
      <c r="J1386" s="2303"/>
      <c r="K1386" s="2303"/>
      <c r="L1386" s="2303"/>
      <c r="M1386" s="2303"/>
      <c r="N1386" s="2303"/>
      <c r="O1386" s="2304"/>
      <c r="P1386" s="2304"/>
      <c r="Q1386" s="2304"/>
      <c r="R1386" s="2304"/>
      <c r="S1386" s="2304"/>
      <c r="T1386" s="2304"/>
      <c r="U1386" s="2304"/>
      <c r="V1386" s="2304"/>
      <c r="W1386" s="2304"/>
      <c r="X1386" s="2304"/>
      <c r="Y1386" s="2304"/>
      <c r="Z1386" s="2304"/>
      <c r="AA1386" s="2304"/>
      <c r="AB1386" s="2304"/>
      <c r="AC1386" s="2304"/>
    </row>
    <row r="1387" spans="1:33" ht="17.100000000000001" customHeight="1">
      <c r="C1387" s="630">
        <v>5</v>
      </c>
      <c r="D1387" s="2302" t="s">
        <v>2504</v>
      </c>
      <c r="E1387" s="2303"/>
      <c r="F1387" s="2303"/>
      <c r="G1387" s="2303"/>
      <c r="H1387" s="2303"/>
      <c r="I1387" s="2303"/>
      <c r="J1387" s="2303"/>
      <c r="K1387" s="2303"/>
      <c r="L1387" s="2303"/>
      <c r="M1387" s="2303"/>
      <c r="N1387" s="2303"/>
      <c r="O1387" s="2304"/>
      <c r="P1387" s="2304"/>
      <c r="Q1387" s="2304"/>
      <c r="R1387" s="2304"/>
      <c r="S1387" s="2304"/>
      <c r="T1387" s="2304"/>
      <c r="U1387" s="2304"/>
      <c r="V1387" s="2304"/>
      <c r="W1387" s="2304"/>
      <c r="X1387" s="2304"/>
      <c r="Y1387" s="2304"/>
      <c r="Z1387" s="2304"/>
      <c r="AA1387" s="2304"/>
      <c r="AB1387" s="2304"/>
      <c r="AC1387" s="2304"/>
    </row>
    <row r="1388" spans="1:33" ht="17.100000000000001" customHeight="1">
      <c r="C1388" s="630">
        <v>6</v>
      </c>
      <c r="D1388" s="2302" t="s">
        <v>2505</v>
      </c>
      <c r="E1388" s="2303"/>
      <c r="F1388" s="2303"/>
      <c r="G1388" s="2303"/>
      <c r="H1388" s="2303"/>
      <c r="I1388" s="2303"/>
      <c r="J1388" s="2303"/>
      <c r="K1388" s="2303"/>
      <c r="L1388" s="2303"/>
      <c r="M1388" s="2303"/>
      <c r="N1388" s="2303"/>
      <c r="O1388" s="2304"/>
      <c r="P1388" s="2304"/>
      <c r="Q1388" s="2304"/>
      <c r="R1388" s="2304"/>
      <c r="S1388" s="2304"/>
      <c r="T1388" s="2304"/>
      <c r="U1388" s="2304"/>
      <c r="V1388" s="2304"/>
      <c r="W1388" s="2304"/>
      <c r="X1388" s="2304"/>
      <c r="Y1388" s="2304"/>
      <c r="Z1388" s="2304"/>
      <c r="AA1388" s="2304"/>
      <c r="AB1388" s="2304"/>
      <c r="AC1388" s="2304"/>
    </row>
    <row r="1389" spans="1:33" ht="17.45" customHeight="1">
      <c r="A1389" s="33" t="s">
        <v>536</v>
      </c>
      <c r="C1389" s="630">
        <v>7</v>
      </c>
      <c r="D1389" s="2302" t="s">
        <v>2506</v>
      </c>
      <c r="E1389" s="2303"/>
      <c r="F1389" s="2303"/>
      <c r="G1389" s="2303"/>
      <c r="H1389" s="2303"/>
      <c r="I1389" s="2303"/>
      <c r="J1389" s="2303"/>
      <c r="K1389" s="2303"/>
      <c r="L1389" s="2303"/>
      <c r="M1389" s="2303"/>
      <c r="N1389" s="2303"/>
      <c r="O1389" s="2304"/>
      <c r="P1389" s="2304"/>
      <c r="Q1389" s="2304"/>
      <c r="R1389" s="2304"/>
      <c r="S1389" s="2304"/>
      <c r="T1389" s="2304"/>
      <c r="U1389" s="2304"/>
      <c r="V1389" s="2304"/>
      <c r="W1389" s="2304"/>
      <c r="X1389" s="2304"/>
      <c r="Y1389" s="2304"/>
      <c r="Z1389" s="2304"/>
      <c r="AA1389" s="2304"/>
      <c r="AB1389" s="2304"/>
      <c r="AC1389" s="2304"/>
    </row>
    <row r="1390" spans="1:33" ht="16.5" customHeight="1">
      <c r="C1390" s="29"/>
      <c r="D1390" s="29"/>
      <c r="E1390" s="29"/>
      <c r="F1390" s="29"/>
      <c r="G1390" s="29"/>
      <c r="H1390" s="29"/>
      <c r="I1390" s="29"/>
      <c r="J1390" s="29"/>
      <c r="K1390" s="29"/>
      <c r="L1390" s="29"/>
      <c r="M1390" s="29"/>
      <c r="N1390" s="29"/>
      <c r="O1390" s="29"/>
      <c r="P1390" s="29"/>
      <c r="Q1390" s="29"/>
      <c r="R1390" s="29"/>
      <c r="S1390" s="29"/>
      <c r="T1390" s="29"/>
      <c r="U1390" s="29"/>
      <c r="V1390" s="29"/>
      <c r="W1390" s="29"/>
      <c r="X1390" s="29"/>
      <c r="Y1390" s="29"/>
      <c r="Z1390" s="29"/>
      <c r="AA1390" s="29"/>
      <c r="AB1390" s="29"/>
      <c r="AC1390" s="29"/>
    </row>
    <row r="1391" spans="1:33" ht="16.5" customHeight="1">
      <c r="A1391" s="33" t="s">
        <v>2507</v>
      </c>
      <c r="C1391" s="1513" t="s">
        <v>160</v>
      </c>
      <c r="D1391" s="2305" t="s">
        <v>2334</v>
      </c>
      <c r="E1391" s="2305"/>
      <c r="F1391" s="2305"/>
      <c r="G1391" s="2305"/>
      <c r="H1391" s="2305"/>
      <c r="I1391" s="2305"/>
      <c r="J1391" s="2305"/>
      <c r="K1391" s="2305"/>
      <c r="L1391" s="2305"/>
      <c r="M1391" s="2305"/>
      <c r="N1391" s="2305"/>
      <c r="O1391" s="2305" t="s">
        <v>2335</v>
      </c>
      <c r="P1391" s="2305"/>
      <c r="Q1391" s="2305"/>
      <c r="R1391" s="2305"/>
      <c r="S1391" s="2305"/>
      <c r="T1391" s="2305" t="s">
        <v>633</v>
      </c>
      <c r="U1391" s="2305"/>
      <c r="V1391" s="2305"/>
      <c r="W1391" s="2305"/>
      <c r="X1391" s="2305" t="s">
        <v>180</v>
      </c>
      <c r="Y1391" s="2305"/>
      <c r="Z1391" s="2305"/>
      <c r="AA1391" s="2305"/>
      <c r="AB1391" s="2305"/>
      <c r="AC1391" s="2305"/>
      <c r="AE1391" s="18" t="s">
        <v>2508</v>
      </c>
      <c r="AF1391" s="18" t="s">
        <v>2337</v>
      </c>
      <c r="AG1391" s="18" t="s">
        <v>2507</v>
      </c>
    </row>
    <row r="1392" spans="1:33" ht="37.35" customHeight="1">
      <c r="C1392" s="630">
        <v>1</v>
      </c>
      <c r="D1392" s="2302" t="s">
        <v>2509</v>
      </c>
      <c r="E1392" s="2303"/>
      <c r="F1392" s="2303"/>
      <c r="G1392" s="2303"/>
      <c r="H1392" s="2303"/>
      <c r="I1392" s="2303"/>
      <c r="J1392" s="2303"/>
      <c r="K1392" s="2303"/>
      <c r="L1392" s="2303"/>
      <c r="M1392" s="2303"/>
      <c r="N1392" s="2303"/>
      <c r="O1392" s="2304"/>
      <c r="P1392" s="2304"/>
      <c r="Q1392" s="2304"/>
      <c r="R1392" s="2304"/>
      <c r="S1392" s="2304"/>
      <c r="T1392" s="2304"/>
      <c r="U1392" s="2304"/>
      <c r="V1392" s="2304"/>
      <c r="W1392" s="2304"/>
      <c r="X1392" s="2304"/>
      <c r="Y1392" s="2304"/>
      <c r="Z1392" s="2304"/>
      <c r="AA1392" s="2304"/>
      <c r="AB1392" s="2304"/>
      <c r="AC1392" s="2304"/>
    </row>
    <row r="1393" spans="1:29" ht="37.35" customHeight="1">
      <c r="C1393" s="630">
        <v>2</v>
      </c>
      <c r="D1393" s="2302" t="s">
        <v>2406</v>
      </c>
      <c r="E1393" s="2303"/>
      <c r="F1393" s="2303"/>
      <c r="G1393" s="2303"/>
      <c r="H1393" s="2303"/>
      <c r="I1393" s="2303"/>
      <c r="J1393" s="2303"/>
      <c r="K1393" s="2303"/>
      <c r="L1393" s="2303"/>
      <c r="M1393" s="2303"/>
      <c r="N1393" s="2303"/>
      <c r="O1393" s="2304"/>
      <c r="P1393" s="2304"/>
      <c r="Q1393" s="2304"/>
      <c r="R1393" s="2304"/>
      <c r="S1393" s="2304"/>
      <c r="T1393" s="2304"/>
      <c r="U1393" s="2304"/>
      <c r="V1393" s="2304"/>
      <c r="W1393" s="2304"/>
      <c r="X1393" s="2304"/>
      <c r="Y1393" s="2304"/>
      <c r="Z1393" s="2304"/>
      <c r="AA1393" s="2304"/>
      <c r="AB1393" s="2304"/>
      <c r="AC1393" s="2304"/>
    </row>
    <row r="1394" spans="1:29" ht="37.35" customHeight="1">
      <c r="C1394" s="630">
        <v>3</v>
      </c>
      <c r="D1394" s="2302" t="s">
        <v>2510</v>
      </c>
      <c r="E1394" s="2303"/>
      <c r="F1394" s="2303"/>
      <c r="G1394" s="2303"/>
      <c r="H1394" s="2303"/>
      <c r="I1394" s="2303"/>
      <c r="J1394" s="2303"/>
      <c r="K1394" s="2303"/>
      <c r="L1394" s="2303"/>
      <c r="M1394" s="2303"/>
      <c r="N1394" s="2303"/>
      <c r="O1394" s="2304"/>
      <c r="P1394" s="2304"/>
      <c r="Q1394" s="2304"/>
      <c r="R1394" s="2304"/>
      <c r="S1394" s="2304"/>
      <c r="T1394" s="2304"/>
      <c r="U1394" s="2304"/>
      <c r="V1394" s="2304"/>
      <c r="W1394" s="2304"/>
      <c r="X1394" s="2304"/>
      <c r="Y1394" s="2304"/>
      <c r="Z1394" s="2304"/>
      <c r="AA1394" s="2304"/>
      <c r="AB1394" s="2304"/>
      <c r="AC1394" s="2304"/>
    </row>
    <row r="1395" spans="1:29" ht="37.35" customHeight="1">
      <c r="C1395" s="630">
        <v>4</v>
      </c>
      <c r="D1395" s="2302" t="s">
        <v>2511</v>
      </c>
      <c r="E1395" s="2303"/>
      <c r="F1395" s="2303"/>
      <c r="G1395" s="2303"/>
      <c r="H1395" s="2303"/>
      <c r="I1395" s="2303"/>
      <c r="J1395" s="2303"/>
      <c r="K1395" s="2303"/>
      <c r="L1395" s="2303"/>
      <c r="M1395" s="2303"/>
      <c r="N1395" s="2303"/>
      <c r="O1395" s="2304"/>
      <c r="P1395" s="2304"/>
      <c r="Q1395" s="2304"/>
      <c r="R1395" s="2304"/>
      <c r="S1395" s="2304"/>
      <c r="T1395" s="2304"/>
      <c r="U1395" s="2304"/>
      <c r="V1395" s="2304"/>
      <c r="W1395" s="2304"/>
      <c r="X1395" s="2304"/>
      <c r="Y1395" s="2304"/>
      <c r="Z1395" s="2304"/>
      <c r="AA1395" s="2304"/>
      <c r="AB1395" s="2304"/>
      <c r="AC1395" s="2304"/>
    </row>
    <row r="1396" spans="1:29" ht="37.35" customHeight="1">
      <c r="C1396" s="630">
        <v>5</v>
      </c>
      <c r="D1396" s="2302" t="s">
        <v>2512</v>
      </c>
      <c r="E1396" s="2303"/>
      <c r="F1396" s="2303"/>
      <c r="G1396" s="2303"/>
      <c r="H1396" s="2303"/>
      <c r="I1396" s="2303"/>
      <c r="J1396" s="2303"/>
      <c r="K1396" s="2303"/>
      <c r="L1396" s="2303"/>
      <c r="M1396" s="2303"/>
      <c r="N1396" s="2303"/>
      <c r="O1396" s="2304"/>
      <c r="P1396" s="2304"/>
      <c r="Q1396" s="2304"/>
      <c r="R1396" s="2304"/>
      <c r="S1396" s="2304"/>
      <c r="T1396" s="2304"/>
      <c r="U1396" s="2304"/>
      <c r="V1396" s="2304"/>
      <c r="W1396" s="2304"/>
      <c r="X1396" s="2304"/>
      <c r="Y1396" s="2304"/>
      <c r="Z1396" s="2304"/>
      <c r="AA1396" s="2304"/>
      <c r="AB1396" s="2304"/>
      <c r="AC1396" s="2304"/>
    </row>
    <row r="1397" spans="1:29" ht="37.35" customHeight="1">
      <c r="C1397" s="630">
        <v>6</v>
      </c>
      <c r="D1397" s="2302" t="s">
        <v>2513</v>
      </c>
      <c r="E1397" s="2303"/>
      <c r="F1397" s="2303"/>
      <c r="G1397" s="2303"/>
      <c r="H1397" s="2303"/>
      <c r="I1397" s="2303"/>
      <c r="J1397" s="2303"/>
      <c r="K1397" s="2303"/>
      <c r="L1397" s="2303"/>
      <c r="M1397" s="2303"/>
      <c r="N1397" s="2303"/>
      <c r="O1397" s="2304"/>
      <c r="P1397" s="2304"/>
      <c r="Q1397" s="2304"/>
      <c r="R1397" s="2304"/>
      <c r="S1397" s="2304"/>
      <c r="T1397" s="2304"/>
      <c r="U1397" s="2304"/>
      <c r="V1397" s="2304"/>
      <c r="W1397" s="2304"/>
      <c r="X1397" s="2304"/>
      <c r="Y1397" s="2304"/>
      <c r="Z1397" s="2304"/>
      <c r="AA1397" s="2304"/>
      <c r="AB1397" s="2304"/>
      <c r="AC1397" s="2304"/>
    </row>
    <row r="1398" spans="1:29" ht="37.35" customHeight="1">
      <c r="C1398" s="630">
        <v>7</v>
      </c>
      <c r="D1398" s="2302" t="s">
        <v>2514</v>
      </c>
      <c r="E1398" s="2303"/>
      <c r="F1398" s="2303"/>
      <c r="G1398" s="2303"/>
      <c r="H1398" s="2303"/>
      <c r="I1398" s="2303"/>
      <c r="J1398" s="2303"/>
      <c r="K1398" s="2303"/>
      <c r="L1398" s="2303"/>
      <c r="M1398" s="2303"/>
      <c r="N1398" s="2303"/>
      <c r="O1398" s="2304"/>
      <c r="P1398" s="2304"/>
      <c r="Q1398" s="2304"/>
      <c r="R1398" s="2304"/>
      <c r="S1398" s="2304"/>
      <c r="T1398" s="2304"/>
      <c r="U1398" s="2304"/>
      <c r="V1398" s="2304"/>
      <c r="W1398" s="2304"/>
      <c r="X1398" s="2304"/>
      <c r="Y1398" s="2304"/>
      <c r="Z1398" s="2304"/>
      <c r="AA1398" s="2304"/>
      <c r="AB1398" s="2304"/>
      <c r="AC1398" s="2304"/>
    </row>
    <row r="1399" spans="1:29" ht="37.35" customHeight="1">
      <c r="C1399" s="630">
        <v>8</v>
      </c>
      <c r="D1399" s="2302" t="s">
        <v>2515</v>
      </c>
      <c r="E1399" s="2303"/>
      <c r="F1399" s="2303"/>
      <c r="G1399" s="2303"/>
      <c r="H1399" s="2303"/>
      <c r="I1399" s="2303"/>
      <c r="J1399" s="2303"/>
      <c r="K1399" s="2303"/>
      <c r="L1399" s="2303"/>
      <c r="M1399" s="2303"/>
      <c r="N1399" s="2303"/>
      <c r="O1399" s="2304"/>
      <c r="P1399" s="2304"/>
      <c r="Q1399" s="2304"/>
      <c r="R1399" s="2304"/>
      <c r="S1399" s="2304"/>
      <c r="T1399" s="2304"/>
      <c r="U1399" s="2304"/>
      <c r="V1399" s="2304"/>
      <c r="W1399" s="2304"/>
      <c r="X1399" s="2304"/>
      <c r="Y1399" s="2304"/>
      <c r="Z1399" s="2304"/>
      <c r="AA1399" s="2304"/>
      <c r="AB1399" s="2304"/>
      <c r="AC1399" s="2304"/>
    </row>
    <row r="1400" spans="1:29" ht="37.35" customHeight="1">
      <c r="C1400" s="630">
        <v>9</v>
      </c>
      <c r="D1400" s="2302" t="s">
        <v>2516</v>
      </c>
      <c r="E1400" s="2303"/>
      <c r="F1400" s="2303"/>
      <c r="G1400" s="2303"/>
      <c r="H1400" s="2303"/>
      <c r="I1400" s="2303"/>
      <c r="J1400" s="2303"/>
      <c r="K1400" s="2303"/>
      <c r="L1400" s="2303"/>
      <c r="M1400" s="2303"/>
      <c r="N1400" s="2303"/>
      <c r="O1400" s="2304"/>
      <c r="P1400" s="2304"/>
      <c r="Q1400" s="2304"/>
      <c r="R1400" s="2304"/>
      <c r="S1400" s="2304"/>
      <c r="T1400" s="2304"/>
      <c r="U1400" s="2304"/>
      <c r="V1400" s="2304"/>
      <c r="W1400" s="2304"/>
      <c r="X1400" s="2304"/>
      <c r="Y1400" s="2304"/>
      <c r="Z1400" s="2304"/>
      <c r="AA1400" s="2304"/>
      <c r="AB1400" s="2304"/>
      <c r="AC1400" s="2304"/>
    </row>
    <row r="1401" spans="1:29" ht="37.35" customHeight="1">
      <c r="C1401" s="630">
        <v>10</v>
      </c>
      <c r="D1401" s="2302" t="s">
        <v>2517</v>
      </c>
      <c r="E1401" s="2303"/>
      <c r="F1401" s="2303"/>
      <c r="G1401" s="2303"/>
      <c r="H1401" s="2303"/>
      <c r="I1401" s="2303"/>
      <c r="J1401" s="2303"/>
      <c r="K1401" s="2303"/>
      <c r="L1401" s="2303"/>
      <c r="M1401" s="2303"/>
      <c r="N1401" s="2303"/>
      <c r="O1401" s="2304"/>
      <c r="P1401" s="2304"/>
      <c r="Q1401" s="2304"/>
      <c r="R1401" s="2304"/>
      <c r="S1401" s="2304"/>
      <c r="T1401" s="2304"/>
      <c r="U1401" s="2304"/>
      <c r="V1401" s="2304"/>
      <c r="W1401" s="2304"/>
      <c r="X1401" s="2304"/>
      <c r="Y1401" s="2304"/>
      <c r="Z1401" s="2304"/>
      <c r="AA1401" s="2304"/>
      <c r="AB1401" s="2304"/>
      <c r="AC1401" s="2304"/>
    </row>
    <row r="1402" spans="1:29" ht="37.35" customHeight="1">
      <c r="C1402" s="630">
        <v>11</v>
      </c>
      <c r="D1402" s="2302" t="s">
        <v>2518</v>
      </c>
      <c r="E1402" s="2303"/>
      <c r="F1402" s="2303"/>
      <c r="G1402" s="2303"/>
      <c r="H1402" s="2303"/>
      <c r="I1402" s="2303"/>
      <c r="J1402" s="2303"/>
      <c r="K1402" s="2303"/>
      <c r="L1402" s="2303"/>
      <c r="M1402" s="2303"/>
      <c r="N1402" s="2303"/>
      <c r="O1402" s="2304"/>
      <c r="P1402" s="2304"/>
      <c r="Q1402" s="2304"/>
      <c r="R1402" s="2304"/>
      <c r="S1402" s="2304"/>
      <c r="T1402" s="2304"/>
      <c r="U1402" s="2304"/>
      <c r="V1402" s="2304"/>
      <c r="W1402" s="2304"/>
      <c r="X1402" s="2304"/>
      <c r="Y1402" s="2304"/>
      <c r="Z1402" s="2304"/>
      <c r="AA1402" s="2304"/>
      <c r="AB1402" s="2304"/>
      <c r="AC1402" s="2304"/>
    </row>
    <row r="1403" spans="1:29" ht="37.35" customHeight="1">
      <c r="C1403" s="630">
        <v>12</v>
      </c>
      <c r="D1403" s="2302" t="s">
        <v>2519</v>
      </c>
      <c r="E1403" s="2303"/>
      <c r="F1403" s="2303"/>
      <c r="G1403" s="2303"/>
      <c r="H1403" s="2303"/>
      <c r="I1403" s="2303"/>
      <c r="J1403" s="2303"/>
      <c r="K1403" s="2303"/>
      <c r="L1403" s="2303"/>
      <c r="M1403" s="2303"/>
      <c r="N1403" s="2303"/>
      <c r="O1403" s="2304"/>
      <c r="P1403" s="2304"/>
      <c r="Q1403" s="2304"/>
      <c r="R1403" s="2304"/>
      <c r="S1403" s="2304"/>
      <c r="T1403" s="2304"/>
      <c r="U1403" s="2304"/>
      <c r="V1403" s="2304"/>
      <c r="W1403" s="2304"/>
      <c r="X1403" s="2304"/>
      <c r="Y1403" s="2304"/>
      <c r="Z1403" s="2304"/>
      <c r="AA1403" s="2304"/>
      <c r="AB1403" s="2304"/>
      <c r="AC1403" s="2304"/>
    </row>
    <row r="1404" spans="1:29" ht="37.35" customHeight="1">
      <c r="C1404" s="630">
        <v>13</v>
      </c>
      <c r="D1404" s="2302" t="s">
        <v>2520</v>
      </c>
      <c r="E1404" s="2303"/>
      <c r="F1404" s="2303"/>
      <c r="G1404" s="2303"/>
      <c r="H1404" s="2303"/>
      <c r="I1404" s="2303"/>
      <c r="J1404" s="2303"/>
      <c r="K1404" s="2303"/>
      <c r="L1404" s="2303"/>
      <c r="M1404" s="2303"/>
      <c r="N1404" s="2303"/>
      <c r="O1404" s="2304"/>
      <c r="P1404" s="2304"/>
      <c r="Q1404" s="2304"/>
      <c r="R1404" s="2304"/>
      <c r="S1404" s="2304"/>
      <c r="T1404" s="2304"/>
      <c r="U1404" s="2304"/>
      <c r="V1404" s="2304"/>
      <c r="W1404" s="2304"/>
      <c r="X1404" s="2304"/>
      <c r="Y1404" s="2304"/>
      <c r="Z1404" s="2304"/>
      <c r="AA1404" s="2304"/>
      <c r="AB1404" s="2304"/>
      <c r="AC1404" s="2304"/>
    </row>
    <row r="1405" spans="1:29" ht="37.35" customHeight="1">
      <c r="C1405" s="630">
        <v>14</v>
      </c>
      <c r="D1405" s="2302" t="s">
        <v>2521</v>
      </c>
      <c r="E1405" s="2303"/>
      <c r="F1405" s="2303"/>
      <c r="G1405" s="2303"/>
      <c r="H1405" s="2303"/>
      <c r="I1405" s="2303"/>
      <c r="J1405" s="2303"/>
      <c r="K1405" s="2303"/>
      <c r="L1405" s="2303"/>
      <c r="M1405" s="2303"/>
      <c r="N1405" s="2303"/>
      <c r="O1405" s="2304"/>
      <c r="P1405" s="2304"/>
      <c r="Q1405" s="2304"/>
      <c r="R1405" s="2304"/>
      <c r="S1405" s="2304"/>
      <c r="T1405" s="2304"/>
      <c r="U1405" s="2304"/>
      <c r="V1405" s="2304"/>
      <c r="W1405" s="2304"/>
      <c r="X1405" s="2304"/>
      <c r="Y1405" s="2304"/>
      <c r="Z1405" s="2304"/>
      <c r="AA1405" s="2304"/>
      <c r="AB1405" s="2304"/>
      <c r="AC1405" s="2304"/>
    </row>
    <row r="1406" spans="1:29" ht="37.35" customHeight="1">
      <c r="C1406" s="630">
        <v>15</v>
      </c>
      <c r="D1406" s="2302" t="s">
        <v>2522</v>
      </c>
      <c r="E1406" s="2303"/>
      <c r="F1406" s="2303"/>
      <c r="G1406" s="2303"/>
      <c r="H1406" s="2303"/>
      <c r="I1406" s="2303"/>
      <c r="J1406" s="2303"/>
      <c r="K1406" s="2303"/>
      <c r="L1406" s="2303"/>
      <c r="M1406" s="2303"/>
      <c r="N1406" s="2303"/>
      <c r="O1406" s="2304"/>
      <c r="P1406" s="2304"/>
      <c r="Q1406" s="2304"/>
      <c r="R1406" s="2304"/>
      <c r="S1406" s="2304"/>
      <c r="T1406" s="2304"/>
      <c r="U1406" s="2304"/>
      <c r="V1406" s="2304"/>
      <c r="W1406" s="2304"/>
      <c r="X1406" s="2304"/>
      <c r="Y1406" s="2304"/>
      <c r="Z1406" s="2304"/>
      <c r="AA1406" s="2304"/>
      <c r="AB1406" s="2304"/>
      <c r="AC1406" s="2304"/>
    </row>
    <row r="1407" spans="1:29" ht="37.35" customHeight="1">
      <c r="C1407" s="630">
        <v>16</v>
      </c>
      <c r="D1407" s="2302" t="s">
        <v>2523</v>
      </c>
      <c r="E1407" s="2303"/>
      <c r="F1407" s="2303"/>
      <c r="G1407" s="2303"/>
      <c r="H1407" s="2303"/>
      <c r="I1407" s="2303"/>
      <c r="J1407" s="2303"/>
      <c r="K1407" s="2303"/>
      <c r="L1407" s="2303"/>
      <c r="M1407" s="2303"/>
      <c r="N1407" s="2303"/>
      <c r="O1407" s="2304"/>
      <c r="P1407" s="2304"/>
      <c r="Q1407" s="2304"/>
      <c r="R1407" s="2304"/>
      <c r="S1407" s="2304"/>
      <c r="T1407" s="2304"/>
      <c r="U1407" s="2304"/>
      <c r="V1407" s="2304"/>
      <c r="W1407" s="2304"/>
      <c r="X1407" s="2304"/>
      <c r="Y1407" s="2304"/>
      <c r="Z1407" s="2304"/>
      <c r="AA1407" s="2304"/>
      <c r="AB1407" s="2304"/>
      <c r="AC1407" s="2304"/>
    </row>
    <row r="1408" spans="1:29" ht="37.35" customHeight="1">
      <c r="A1408" s="33" t="s">
        <v>536</v>
      </c>
      <c r="C1408" s="630">
        <v>17</v>
      </c>
      <c r="D1408" s="2302" t="s">
        <v>2524</v>
      </c>
      <c r="E1408" s="2303"/>
      <c r="F1408" s="2303"/>
      <c r="G1408" s="2303"/>
      <c r="H1408" s="2303"/>
      <c r="I1408" s="2303"/>
      <c r="J1408" s="2303"/>
      <c r="K1408" s="2303"/>
      <c r="L1408" s="2303"/>
      <c r="M1408" s="2303"/>
      <c r="N1408" s="2303"/>
      <c r="O1408" s="2304"/>
      <c r="P1408" s="2304"/>
      <c r="Q1408" s="2304"/>
      <c r="R1408" s="2304"/>
      <c r="S1408" s="2304"/>
      <c r="T1408" s="2304"/>
      <c r="U1408" s="2304"/>
      <c r="V1408" s="2304"/>
      <c r="W1408" s="2304"/>
      <c r="X1408" s="2304"/>
      <c r="Y1408" s="2304"/>
      <c r="Z1408" s="2304"/>
      <c r="AA1408" s="2304"/>
      <c r="AB1408" s="2304"/>
      <c r="AC1408" s="2304"/>
    </row>
    <row r="1409" spans="1:33" ht="16.5" customHeight="1">
      <c r="C1409" s="29"/>
      <c r="D1409" s="29"/>
      <c r="E1409" s="29"/>
      <c r="F1409" s="29"/>
      <c r="G1409" s="29"/>
      <c r="H1409" s="29"/>
      <c r="I1409" s="29"/>
      <c r="J1409" s="29"/>
      <c r="K1409" s="29"/>
      <c r="L1409" s="29"/>
      <c r="M1409" s="29"/>
      <c r="N1409" s="29"/>
      <c r="O1409" s="29"/>
      <c r="P1409" s="29"/>
      <c r="Q1409" s="29"/>
      <c r="R1409" s="29"/>
      <c r="S1409" s="29"/>
      <c r="T1409" s="29"/>
      <c r="U1409" s="29"/>
      <c r="V1409" s="29"/>
      <c r="W1409" s="29"/>
      <c r="X1409" s="29"/>
      <c r="Y1409" s="29"/>
      <c r="Z1409" s="29"/>
      <c r="AA1409" s="29"/>
      <c r="AB1409" s="29"/>
      <c r="AC1409" s="29"/>
    </row>
    <row r="1410" spans="1:33" ht="16.5" customHeight="1">
      <c r="A1410" s="33" t="s">
        <v>2525</v>
      </c>
      <c r="C1410" s="1513" t="s">
        <v>160</v>
      </c>
      <c r="D1410" s="2305" t="s">
        <v>2334</v>
      </c>
      <c r="E1410" s="2305"/>
      <c r="F1410" s="2305"/>
      <c r="G1410" s="2305"/>
      <c r="H1410" s="2305"/>
      <c r="I1410" s="2305"/>
      <c r="J1410" s="2305"/>
      <c r="K1410" s="2305"/>
      <c r="L1410" s="2305"/>
      <c r="M1410" s="2305"/>
      <c r="N1410" s="2305"/>
      <c r="O1410" s="2305" t="s">
        <v>2335</v>
      </c>
      <c r="P1410" s="2305"/>
      <c r="Q1410" s="2305"/>
      <c r="R1410" s="2305"/>
      <c r="S1410" s="2305"/>
      <c r="T1410" s="2305" t="s">
        <v>633</v>
      </c>
      <c r="U1410" s="2305"/>
      <c r="V1410" s="2305"/>
      <c r="W1410" s="2305"/>
      <c r="X1410" s="2305" t="s">
        <v>180</v>
      </c>
      <c r="Y1410" s="2305"/>
      <c r="Z1410" s="2305"/>
      <c r="AA1410" s="2305"/>
      <c r="AB1410" s="2305"/>
      <c r="AC1410" s="2305"/>
      <c r="AE1410" s="18" t="s">
        <v>2526</v>
      </c>
      <c r="AF1410" s="18" t="s">
        <v>2337</v>
      </c>
      <c r="AG1410" s="18" t="s">
        <v>2527</v>
      </c>
    </row>
    <row r="1411" spans="1:33" ht="42" customHeight="1">
      <c r="C1411" s="630">
        <v>1</v>
      </c>
      <c r="D1411" s="2302" t="s">
        <v>2528</v>
      </c>
      <c r="E1411" s="2303"/>
      <c r="F1411" s="2303"/>
      <c r="G1411" s="2303"/>
      <c r="H1411" s="2303"/>
      <c r="I1411" s="2303"/>
      <c r="J1411" s="2303"/>
      <c r="K1411" s="2303"/>
      <c r="L1411" s="2303"/>
      <c r="M1411" s="2303"/>
      <c r="N1411" s="2303"/>
      <c r="O1411" s="2304"/>
      <c r="P1411" s="2304"/>
      <c r="Q1411" s="2304"/>
      <c r="R1411" s="2304"/>
      <c r="S1411" s="2304"/>
      <c r="T1411" s="2304"/>
      <c r="U1411" s="2304"/>
      <c r="V1411" s="2304"/>
      <c r="W1411" s="2304"/>
      <c r="X1411" s="2304"/>
      <c r="Y1411" s="2304"/>
      <c r="Z1411" s="2304"/>
      <c r="AA1411" s="2304"/>
      <c r="AB1411" s="2304"/>
      <c r="AC1411" s="2304"/>
    </row>
    <row r="1412" spans="1:33" ht="42" customHeight="1">
      <c r="C1412" s="630">
        <v>2</v>
      </c>
      <c r="D1412" s="2302" t="s">
        <v>2406</v>
      </c>
      <c r="E1412" s="2303"/>
      <c r="F1412" s="2303"/>
      <c r="G1412" s="2303"/>
      <c r="H1412" s="2303"/>
      <c r="I1412" s="2303"/>
      <c r="J1412" s="2303"/>
      <c r="K1412" s="2303"/>
      <c r="L1412" s="2303"/>
      <c r="M1412" s="2303"/>
      <c r="N1412" s="2303"/>
      <c r="O1412" s="2304"/>
      <c r="P1412" s="2304"/>
      <c r="Q1412" s="2304"/>
      <c r="R1412" s="2304"/>
      <c r="S1412" s="2304"/>
      <c r="T1412" s="2304"/>
      <c r="U1412" s="2304"/>
      <c r="V1412" s="2304"/>
      <c r="W1412" s="2304"/>
      <c r="X1412" s="2304"/>
      <c r="Y1412" s="2304"/>
      <c r="Z1412" s="2304"/>
      <c r="AA1412" s="2304"/>
      <c r="AB1412" s="2304"/>
      <c r="AC1412" s="2304"/>
    </row>
    <row r="1413" spans="1:33" ht="42" customHeight="1">
      <c r="C1413" s="630">
        <v>3</v>
      </c>
      <c r="D1413" s="2302" t="s">
        <v>2529</v>
      </c>
      <c r="E1413" s="2303"/>
      <c r="F1413" s="2303"/>
      <c r="G1413" s="2303"/>
      <c r="H1413" s="2303"/>
      <c r="I1413" s="2303"/>
      <c r="J1413" s="2303"/>
      <c r="K1413" s="2303"/>
      <c r="L1413" s="2303"/>
      <c r="M1413" s="2303"/>
      <c r="N1413" s="2303"/>
      <c r="O1413" s="2304"/>
      <c r="P1413" s="2304"/>
      <c r="Q1413" s="2304"/>
      <c r="R1413" s="2304"/>
      <c r="S1413" s="2304"/>
      <c r="T1413" s="2304"/>
      <c r="U1413" s="2304"/>
      <c r="V1413" s="2304"/>
      <c r="W1413" s="2304"/>
      <c r="X1413" s="2304"/>
      <c r="Y1413" s="2304"/>
      <c r="Z1413" s="2304"/>
      <c r="AA1413" s="2304"/>
      <c r="AB1413" s="2304"/>
      <c r="AC1413" s="2304"/>
    </row>
    <row r="1414" spans="1:33" ht="42" customHeight="1">
      <c r="C1414" s="630">
        <v>4</v>
      </c>
      <c r="D1414" s="2302" t="s">
        <v>2530</v>
      </c>
      <c r="E1414" s="2303"/>
      <c r="F1414" s="2303"/>
      <c r="G1414" s="2303"/>
      <c r="H1414" s="2303"/>
      <c r="I1414" s="2303"/>
      <c r="J1414" s="2303"/>
      <c r="K1414" s="2303"/>
      <c r="L1414" s="2303"/>
      <c r="M1414" s="2303"/>
      <c r="N1414" s="2303"/>
      <c r="O1414" s="2304"/>
      <c r="P1414" s="2304"/>
      <c r="Q1414" s="2304"/>
      <c r="R1414" s="2304"/>
      <c r="S1414" s="2304"/>
      <c r="T1414" s="2304"/>
      <c r="U1414" s="2304"/>
      <c r="V1414" s="2304"/>
      <c r="W1414" s="2304"/>
      <c r="X1414" s="2304"/>
      <c r="Y1414" s="2304"/>
      <c r="Z1414" s="2304"/>
      <c r="AA1414" s="2304"/>
      <c r="AB1414" s="2304"/>
      <c r="AC1414" s="2304"/>
    </row>
    <row r="1415" spans="1:33" ht="42" customHeight="1">
      <c r="C1415" s="630">
        <v>5</v>
      </c>
      <c r="D1415" s="2302" t="s">
        <v>2531</v>
      </c>
      <c r="E1415" s="2303"/>
      <c r="F1415" s="2303"/>
      <c r="G1415" s="2303"/>
      <c r="H1415" s="2303"/>
      <c r="I1415" s="2303"/>
      <c r="J1415" s="2303"/>
      <c r="K1415" s="2303"/>
      <c r="L1415" s="2303"/>
      <c r="M1415" s="2303"/>
      <c r="N1415" s="2303"/>
      <c r="O1415" s="2304"/>
      <c r="P1415" s="2304"/>
      <c r="Q1415" s="2304"/>
      <c r="R1415" s="2304"/>
      <c r="S1415" s="2304"/>
      <c r="T1415" s="2304"/>
      <c r="U1415" s="2304"/>
      <c r="V1415" s="2304"/>
      <c r="W1415" s="2304"/>
      <c r="X1415" s="2304"/>
      <c r="Y1415" s="2304"/>
      <c r="Z1415" s="2304"/>
      <c r="AA1415" s="2304"/>
      <c r="AB1415" s="2304"/>
      <c r="AC1415" s="2304"/>
    </row>
    <row r="1416" spans="1:33" ht="42" customHeight="1">
      <c r="C1416" s="630">
        <v>6</v>
      </c>
      <c r="D1416" s="2302" t="s">
        <v>2409</v>
      </c>
      <c r="E1416" s="2303"/>
      <c r="F1416" s="2303"/>
      <c r="G1416" s="2303"/>
      <c r="H1416" s="2303"/>
      <c r="I1416" s="2303"/>
      <c r="J1416" s="2303"/>
      <c r="K1416" s="2303"/>
      <c r="L1416" s="2303"/>
      <c r="M1416" s="2303"/>
      <c r="N1416" s="2303"/>
      <c r="O1416" s="2304"/>
      <c r="P1416" s="2304"/>
      <c r="Q1416" s="2304"/>
      <c r="R1416" s="2304"/>
      <c r="S1416" s="2304"/>
      <c r="T1416" s="2304"/>
      <c r="U1416" s="2304"/>
      <c r="V1416" s="2304"/>
      <c r="W1416" s="2304"/>
      <c r="X1416" s="2304"/>
      <c r="Y1416" s="2304"/>
      <c r="Z1416" s="2304"/>
      <c r="AA1416" s="2304"/>
      <c r="AB1416" s="2304"/>
      <c r="AC1416" s="2304"/>
    </row>
    <row r="1417" spans="1:33" ht="42" customHeight="1">
      <c r="C1417" s="630">
        <v>7</v>
      </c>
      <c r="D1417" s="2302" t="s">
        <v>2532</v>
      </c>
      <c r="E1417" s="2303"/>
      <c r="F1417" s="2303"/>
      <c r="G1417" s="2303"/>
      <c r="H1417" s="2303"/>
      <c r="I1417" s="2303"/>
      <c r="J1417" s="2303"/>
      <c r="K1417" s="2303"/>
      <c r="L1417" s="2303"/>
      <c r="M1417" s="2303"/>
      <c r="N1417" s="2303"/>
      <c r="O1417" s="2304"/>
      <c r="P1417" s="2304"/>
      <c r="Q1417" s="2304"/>
      <c r="R1417" s="2304"/>
      <c r="S1417" s="2304"/>
      <c r="T1417" s="2304"/>
      <c r="U1417" s="2304"/>
      <c r="V1417" s="2304"/>
      <c r="W1417" s="2304"/>
      <c r="X1417" s="2304"/>
      <c r="Y1417" s="2304"/>
      <c r="Z1417" s="2304"/>
      <c r="AA1417" s="2304"/>
      <c r="AB1417" s="2304"/>
      <c r="AC1417" s="2304"/>
    </row>
    <row r="1418" spans="1:33" ht="42" customHeight="1">
      <c r="C1418" s="630">
        <v>8</v>
      </c>
      <c r="D1418" s="2302" t="s">
        <v>2533</v>
      </c>
      <c r="E1418" s="2303"/>
      <c r="F1418" s="2303"/>
      <c r="G1418" s="2303"/>
      <c r="H1418" s="2303"/>
      <c r="I1418" s="2303"/>
      <c r="J1418" s="2303"/>
      <c r="K1418" s="2303"/>
      <c r="L1418" s="2303"/>
      <c r="M1418" s="2303"/>
      <c r="N1418" s="2303"/>
      <c r="O1418" s="2304"/>
      <c r="P1418" s="2304"/>
      <c r="Q1418" s="2304"/>
      <c r="R1418" s="2304"/>
      <c r="S1418" s="2304"/>
      <c r="T1418" s="2304"/>
      <c r="U1418" s="2304"/>
      <c r="V1418" s="2304"/>
      <c r="W1418" s="2304"/>
      <c r="X1418" s="2304"/>
      <c r="Y1418" s="2304"/>
      <c r="Z1418" s="2304"/>
      <c r="AA1418" s="2304"/>
      <c r="AB1418" s="2304"/>
      <c r="AC1418" s="2304"/>
    </row>
    <row r="1419" spans="1:33" ht="42" customHeight="1">
      <c r="C1419" s="630">
        <v>9</v>
      </c>
      <c r="D1419" s="2302" t="s">
        <v>2534</v>
      </c>
      <c r="E1419" s="2303"/>
      <c r="F1419" s="2303"/>
      <c r="G1419" s="2303"/>
      <c r="H1419" s="2303"/>
      <c r="I1419" s="2303"/>
      <c r="J1419" s="2303"/>
      <c r="K1419" s="2303"/>
      <c r="L1419" s="2303"/>
      <c r="M1419" s="2303"/>
      <c r="N1419" s="2303"/>
      <c r="O1419" s="2304"/>
      <c r="P1419" s="2304"/>
      <c r="Q1419" s="2304"/>
      <c r="R1419" s="2304"/>
      <c r="S1419" s="2304"/>
      <c r="T1419" s="2304"/>
      <c r="U1419" s="2304"/>
      <c r="V1419" s="2304"/>
      <c r="W1419" s="2304"/>
      <c r="X1419" s="2304"/>
      <c r="Y1419" s="2304"/>
      <c r="Z1419" s="2304"/>
      <c r="AA1419" s="2304"/>
      <c r="AB1419" s="2304"/>
      <c r="AC1419" s="2304"/>
    </row>
    <row r="1420" spans="1:33" ht="42" customHeight="1">
      <c r="C1420" s="630">
        <v>10</v>
      </c>
      <c r="D1420" s="2302" t="s">
        <v>2413</v>
      </c>
      <c r="E1420" s="2303"/>
      <c r="F1420" s="2303"/>
      <c r="G1420" s="2303"/>
      <c r="H1420" s="2303"/>
      <c r="I1420" s="2303"/>
      <c r="J1420" s="2303"/>
      <c r="K1420" s="2303"/>
      <c r="L1420" s="2303"/>
      <c r="M1420" s="2303"/>
      <c r="N1420" s="2303"/>
      <c r="O1420" s="2304"/>
      <c r="P1420" s="2304"/>
      <c r="Q1420" s="2304"/>
      <c r="R1420" s="2304"/>
      <c r="S1420" s="2304"/>
      <c r="T1420" s="2304"/>
      <c r="U1420" s="2304"/>
      <c r="V1420" s="2304"/>
      <c r="W1420" s="2304"/>
      <c r="X1420" s="2304"/>
      <c r="Y1420" s="2304"/>
      <c r="Z1420" s="2304"/>
      <c r="AA1420" s="2304"/>
      <c r="AB1420" s="2304"/>
      <c r="AC1420" s="2304"/>
    </row>
    <row r="1421" spans="1:33" ht="42" customHeight="1">
      <c r="C1421" s="630">
        <v>11</v>
      </c>
      <c r="D1421" s="2302" t="s">
        <v>2414</v>
      </c>
      <c r="E1421" s="2303"/>
      <c r="F1421" s="2303"/>
      <c r="G1421" s="2303"/>
      <c r="H1421" s="2303"/>
      <c r="I1421" s="2303"/>
      <c r="J1421" s="2303"/>
      <c r="K1421" s="2303"/>
      <c r="L1421" s="2303"/>
      <c r="M1421" s="2303"/>
      <c r="N1421" s="2303"/>
      <c r="O1421" s="2304"/>
      <c r="P1421" s="2304"/>
      <c r="Q1421" s="2304"/>
      <c r="R1421" s="2304"/>
      <c r="S1421" s="2304"/>
      <c r="T1421" s="2304"/>
      <c r="U1421" s="2304"/>
      <c r="V1421" s="2304"/>
      <c r="W1421" s="2304"/>
      <c r="X1421" s="2304"/>
      <c r="Y1421" s="2304"/>
      <c r="Z1421" s="2304"/>
      <c r="AA1421" s="2304"/>
      <c r="AB1421" s="2304"/>
      <c r="AC1421" s="2304"/>
    </row>
    <row r="1422" spans="1:33" ht="42" customHeight="1">
      <c r="C1422" s="630">
        <v>12</v>
      </c>
      <c r="D1422" s="2302" t="s">
        <v>2535</v>
      </c>
      <c r="E1422" s="2303"/>
      <c r="F1422" s="2303"/>
      <c r="G1422" s="2303"/>
      <c r="H1422" s="2303"/>
      <c r="I1422" s="2303"/>
      <c r="J1422" s="2303"/>
      <c r="K1422" s="2303"/>
      <c r="L1422" s="2303"/>
      <c r="M1422" s="2303"/>
      <c r="N1422" s="2303"/>
      <c r="O1422" s="2304"/>
      <c r="P1422" s="2304"/>
      <c r="Q1422" s="2304"/>
      <c r="R1422" s="2304"/>
      <c r="S1422" s="2304"/>
      <c r="T1422" s="2304"/>
      <c r="U1422" s="2304"/>
      <c r="V1422" s="2304"/>
      <c r="W1422" s="2304"/>
      <c r="X1422" s="2304"/>
      <c r="Y1422" s="2304"/>
      <c r="Z1422" s="2304"/>
      <c r="AA1422" s="2304"/>
      <c r="AB1422" s="2304"/>
      <c r="AC1422" s="2304"/>
    </row>
    <row r="1423" spans="1:33" ht="42" customHeight="1">
      <c r="C1423" s="630">
        <v>13</v>
      </c>
      <c r="D1423" s="2302" t="s">
        <v>2536</v>
      </c>
      <c r="E1423" s="2303"/>
      <c r="F1423" s="2303"/>
      <c r="G1423" s="2303"/>
      <c r="H1423" s="2303"/>
      <c r="I1423" s="2303"/>
      <c r="J1423" s="2303"/>
      <c r="K1423" s="2303"/>
      <c r="L1423" s="2303"/>
      <c r="M1423" s="2303"/>
      <c r="N1423" s="2303"/>
      <c r="O1423" s="2304"/>
      <c r="P1423" s="2304"/>
      <c r="Q1423" s="2304"/>
      <c r="R1423" s="2304"/>
      <c r="S1423" s="2304"/>
      <c r="T1423" s="2304"/>
      <c r="U1423" s="2304"/>
      <c r="V1423" s="2304"/>
      <c r="W1423" s="2304"/>
      <c r="X1423" s="2304"/>
      <c r="Y1423" s="2304"/>
      <c r="Z1423" s="2304"/>
      <c r="AA1423" s="2304"/>
      <c r="AB1423" s="2304"/>
      <c r="AC1423" s="2304"/>
    </row>
    <row r="1424" spans="1:33" ht="42" customHeight="1">
      <c r="C1424" s="630">
        <v>14</v>
      </c>
      <c r="D1424" s="2302" t="s">
        <v>2537</v>
      </c>
      <c r="E1424" s="2303"/>
      <c r="F1424" s="2303"/>
      <c r="G1424" s="2303"/>
      <c r="H1424" s="2303"/>
      <c r="I1424" s="2303"/>
      <c r="J1424" s="2303"/>
      <c r="K1424" s="2303"/>
      <c r="L1424" s="2303"/>
      <c r="M1424" s="2303"/>
      <c r="N1424" s="2303"/>
      <c r="O1424" s="2304"/>
      <c r="P1424" s="2304"/>
      <c r="Q1424" s="2304"/>
      <c r="R1424" s="2304"/>
      <c r="S1424" s="2304"/>
      <c r="T1424" s="2304"/>
      <c r="U1424" s="2304"/>
      <c r="V1424" s="2304"/>
      <c r="W1424" s="2304"/>
      <c r="X1424" s="2304"/>
      <c r="Y1424" s="2304"/>
      <c r="Z1424" s="2304"/>
      <c r="AA1424" s="2304"/>
      <c r="AB1424" s="2304"/>
      <c r="AC1424" s="2304"/>
    </row>
    <row r="1425" spans="1:33" ht="42" customHeight="1">
      <c r="C1425" s="630">
        <v>15</v>
      </c>
      <c r="D1425" s="2302" t="s">
        <v>2538</v>
      </c>
      <c r="E1425" s="2303"/>
      <c r="F1425" s="2303"/>
      <c r="G1425" s="2303"/>
      <c r="H1425" s="2303"/>
      <c r="I1425" s="2303"/>
      <c r="J1425" s="2303"/>
      <c r="K1425" s="2303"/>
      <c r="L1425" s="2303"/>
      <c r="M1425" s="2303"/>
      <c r="N1425" s="2303"/>
      <c r="O1425" s="2304"/>
      <c r="P1425" s="2304"/>
      <c r="Q1425" s="2304"/>
      <c r="R1425" s="2304"/>
      <c r="S1425" s="2304"/>
      <c r="T1425" s="2304"/>
      <c r="U1425" s="2304"/>
      <c r="V1425" s="2304"/>
      <c r="W1425" s="2304"/>
      <c r="X1425" s="2304"/>
      <c r="Y1425" s="2304"/>
      <c r="Z1425" s="2304"/>
      <c r="AA1425" s="2304"/>
      <c r="AB1425" s="2304"/>
      <c r="AC1425" s="2304"/>
    </row>
    <row r="1426" spans="1:33" ht="42" customHeight="1">
      <c r="C1426" s="630">
        <v>16</v>
      </c>
      <c r="D1426" s="2302" t="s">
        <v>2539</v>
      </c>
      <c r="E1426" s="2303" t="s">
        <v>147</v>
      </c>
      <c r="F1426" s="2303"/>
      <c r="G1426" s="2303"/>
      <c r="H1426" s="2303"/>
      <c r="I1426" s="2303"/>
      <c r="J1426" s="2303"/>
      <c r="K1426" s="2303"/>
      <c r="L1426" s="2303"/>
      <c r="M1426" s="2303"/>
      <c r="N1426" s="2303"/>
      <c r="O1426" s="2304"/>
      <c r="P1426" s="2304"/>
      <c r="Q1426" s="2304"/>
      <c r="R1426" s="2304"/>
      <c r="S1426" s="2304"/>
      <c r="T1426" s="2304"/>
      <c r="U1426" s="2304"/>
      <c r="V1426" s="2304"/>
      <c r="W1426" s="2304"/>
      <c r="X1426" s="2304"/>
      <c r="Y1426" s="2304"/>
      <c r="Z1426" s="2304"/>
      <c r="AA1426" s="2304"/>
      <c r="AB1426" s="2304"/>
      <c r="AC1426" s="2304"/>
    </row>
    <row r="1427" spans="1:33" ht="42" customHeight="1">
      <c r="A1427" s="33" t="s">
        <v>536</v>
      </c>
      <c r="C1427" s="630">
        <v>17</v>
      </c>
      <c r="D1427" s="2302" t="s">
        <v>2540</v>
      </c>
      <c r="E1427" s="2303"/>
      <c r="F1427" s="2303"/>
      <c r="G1427" s="2303"/>
      <c r="H1427" s="2303"/>
      <c r="I1427" s="2303"/>
      <c r="J1427" s="2303"/>
      <c r="K1427" s="2303"/>
      <c r="L1427" s="2303"/>
      <c r="M1427" s="2303"/>
      <c r="N1427" s="2303"/>
      <c r="O1427" s="2304"/>
      <c r="P1427" s="2304"/>
      <c r="Q1427" s="2304"/>
      <c r="R1427" s="2304"/>
      <c r="S1427" s="2304"/>
      <c r="T1427" s="2304"/>
      <c r="U1427" s="2304"/>
      <c r="V1427" s="2304"/>
      <c r="W1427" s="2304"/>
      <c r="X1427" s="2304"/>
      <c r="Y1427" s="2304"/>
      <c r="Z1427" s="2304"/>
      <c r="AA1427" s="2304"/>
      <c r="AB1427" s="2304"/>
      <c r="AC1427" s="2304"/>
    </row>
    <row r="1428" spans="1:33" ht="16.5" customHeight="1">
      <c r="C1428" s="29"/>
      <c r="D1428" s="29"/>
      <c r="E1428" s="29"/>
      <c r="F1428" s="29"/>
      <c r="G1428" s="29"/>
      <c r="H1428" s="29"/>
      <c r="I1428" s="29"/>
      <c r="J1428" s="29"/>
      <c r="K1428" s="29"/>
      <c r="L1428" s="29"/>
      <c r="M1428" s="29"/>
      <c r="N1428" s="29"/>
      <c r="O1428" s="29"/>
      <c r="P1428" s="29"/>
      <c r="Q1428" s="29"/>
      <c r="R1428" s="29"/>
      <c r="S1428" s="29"/>
      <c r="T1428" s="29"/>
      <c r="U1428" s="29"/>
      <c r="V1428" s="29"/>
      <c r="W1428" s="29"/>
      <c r="X1428" s="29"/>
      <c r="Y1428" s="29"/>
      <c r="Z1428" s="29"/>
      <c r="AA1428" s="29"/>
      <c r="AB1428" s="29"/>
      <c r="AC1428" s="29"/>
    </row>
    <row r="1429" spans="1:33" ht="35.1" customHeight="1">
      <c r="A1429" s="33" t="s">
        <v>2541</v>
      </c>
      <c r="C1429" s="2321" t="s">
        <v>2542</v>
      </c>
      <c r="D1429" s="2305" t="s">
        <v>2543</v>
      </c>
      <c r="E1429" s="2305" t="s">
        <v>2544</v>
      </c>
      <c r="F1429" s="2305"/>
      <c r="G1429" s="2305"/>
      <c r="H1429" s="2305"/>
      <c r="I1429" s="2305"/>
      <c r="J1429" s="2305"/>
      <c r="K1429" s="2305" t="s">
        <v>2545</v>
      </c>
      <c r="L1429" s="2305"/>
      <c r="M1429" s="2305"/>
      <c r="N1429" s="2305"/>
      <c r="O1429" s="2305"/>
      <c r="P1429" s="2305"/>
      <c r="Q1429" s="2305"/>
      <c r="R1429" s="2305"/>
      <c r="S1429" s="2305"/>
      <c r="T1429" s="2305"/>
      <c r="U1429" s="2305"/>
      <c r="V1429" s="2305"/>
      <c r="W1429" s="2305" t="s">
        <v>2546</v>
      </c>
      <c r="X1429" s="2305"/>
      <c r="Y1429" s="2322" t="s">
        <v>180</v>
      </c>
      <c r="Z1429" s="2323"/>
      <c r="AA1429" s="2323"/>
      <c r="AB1429" s="2323"/>
      <c r="AC1429" s="2324"/>
      <c r="AE1429" s="18" t="s">
        <v>2547</v>
      </c>
      <c r="AF1429" s="18" t="s">
        <v>2337</v>
      </c>
      <c r="AG1429" s="18" t="s">
        <v>2541</v>
      </c>
    </row>
    <row r="1430" spans="1:33" ht="16.5" customHeight="1">
      <c r="C1430" s="2321"/>
      <c r="D1430" s="2305"/>
      <c r="E1430" s="2331" t="s">
        <v>2548</v>
      </c>
      <c r="F1430" s="2331"/>
      <c r="G1430" s="2331" t="s">
        <v>2549</v>
      </c>
      <c r="H1430" s="2331"/>
      <c r="I1430" s="2331" t="s">
        <v>2550</v>
      </c>
      <c r="J1430" s="2331"/>
      <c r="K1430" s="2331" t="s">
        <v>2551</v>
      </c>
      <c r="L1430" s="2331"/>
      <c r="M1430" s="2331" t="s">
        <v>2552</v>
      </c>
      <c r="N1430" s="2331"/>
      <c r="O1430" s="2331" t="s">
        <v>2553</v>
      </c>
      <c r="P1430" s="2331"/>
      <c r="Q1430" s="2331" t="s">
        <v>2554</v>
      </c>
      <c r="R1430" s="2331"/>
      <c r="S1430" s="2331" t="s">
        <v>2555</v>
      </c>
      <c r="T1430" s="2331"/>
      <c r="U1430" s="2331" t="s">
        <v>2556</v>
      </c>
      <c r="V1430" s="2331"/>
      <c r="W1430" s="2305"/>
      <c r="X1430" s="2305"/>
      <c r="Y1430" s="2325"/>
      <c r="Z1430" s="2326"/>
      <c r="AA1430" s="2326"/>
      <c r="AB1430" s="2326"/>
      <c r="AC1430" s="2327"/>
    </row>
    <row r="1431" spans="1:33" ht="16.5" customHeight="1">
      <c r="C1431" s="2321"/>
      <c r="D1431" s="2305"/>
      <c r="E1431" s="1514" t="s">
        <v>2557</v>
      </c>
      <c r="F1431" s="1514" t="s">
        <v>160</v>
      </c>
      <c r="G1431" s="1514" t="s">
        <v>2557</v>
      </c>
      <c r="H1431" s="1514" t="s">
        <v>160</v>
      </c>
      <c r="I1431" s="1514" t="s">
        <v>2557</v>
      </c>
      <c r="J1431" s="1514" t="s">
        <v>160</v>
      </c>
      <c r="K1431" s="1514" t="s">
        <v>2557</v>
      </c>
      <c r="L1431" s="1514" t="s">
        <v>160</v>
      </c>
      <c r="M1431" s="1514" t="s">
        <v>2557</v>
      </c>
      <c r="N1431" s="1514" t="s">
        <v>160</v>
      </c>
      <c r="O1431" s="1514" t="s">
        <v>2557</v>
      </c>
      <c r="P1431" s="1514" t="s">
        <v>160</v>
      </c>
      <c r="Q1431" s="1514" t="s">
        <v>2557</v>
      </c>
      <c r="R1431" s="1514" t="s">
        <v>160</v>
      </c>
      <c r="S1431" s="1514" t="s">
        <v>2557</v>
      </c>
      <c r="T1431" s="1514" t="s">
        <v>160</v>
      </c>
      <c r="U1431" s="1514" t="s">
        <v>2557</v>
      </c>
      <c r="V1431" s="1514" t="s">
        <v>160</v>
      </c>
      <c r="W1431" s="1514" t="s">
        <v>2557</v>
      </c>
      <c r="X1431" s="1514" t="s">
        <v>160</v>
      </c>
      <c r="Y1431" s="2328"/>
      <c r="Z1431" s="2329"/>
      <c r="AA1431" s="2329"/>
      <c r="AB1431" s="2329"/>
      <c r="AC1431" s="2330"/>
    </row>
    <row r="1432" spans="1:33" ht="16.5" customHeight="1">
      <c r="C1432" s="630"/>
      <c r="D1432" s="803"/>
      <c r="E1432" s="803"/>
      <c r="F1432" s="803"/>
      <c r="G1432" s="803"/>
      <c r="H1432" s="803"/>
      <c r="I1432" s="803"/>
      <c r="J1432" s="803"/>
      <c r="K1432" s="803"/>
      <c r="L1432" s="803"/>
      <c r="M1432" s="803"/>
      <c r="N1432" s="803"/>
      <c r="O1432" s="803"/>
      <c r="P1432" s="803"/>
      <c r="Q1432" s="803"/>
      <c r="R1432" s="803"/>
      <c r="S1432" s="803"/>
      <c r="T1432" s="803"/>
      <c r="U1432" s="803"/>
      <c r="V1432" s="803"/>
      <c r="W1432" s="26"/>
      <c r="X1432" s="1515"/>
      <c r="Y1432" s="2320"/>
      <c r="Z1432" s="2320"/>
      <c r="AA1432" s="2320"/>
      <c r="AB1432" s="2320"/>
      <c r="AC1432" s="2320"/>
    </row>
    <row r="1433" spans="1:33" ht="16.5" customHeight="1">
      <c r="C1433" s="630"/>
      <c r="D1433" s="803"/>
      <c r="E1433" s="803"/>
      <c r="F1433" s="803"/>
      <c r="G1433" s="803"/>
      <c r="H1433" s="803"/>
      <c r="I1433" s="803"/>
      <c r="J1433" s="803"/>
      <c r="K1433" s="803"/>
      <c r="L1433" s="803"/>
      <c r="M1433" s="803"/>
      <c r="N1433" s="803"/>
      <c r="O1433" s="803"/>
      <c r="P1433" s="803"/>
      <c r="Q1433" s="803"/>
      <c r="R1433" s="803"/>
      <c r="S1433" s="803"/>
      <c r="T1433" s="803"/>
      <c r="U1433" s="803"/>
      <c r="V1433" s="803"/>
      <c r="W1433" s="26"/>
      <c r="X1433" s="1515"/>
      <c r="Y1433" s="2320"/>
      <c r="Z1433" s="2320"/>
      <c r="AA1433" s="2320"/>
      <c r="AB1433" s="2320"/>
      <c r="AC1433" s="2320"/>
    </row>
    <row r="1434" spans="1:33" ht="16.5" customHeight="1">
      <c r="C1434" s="630"/>
      <c r="D1434" s="803"/>
      <c r="E1434" s="803"/>
      <c r="F1434" s="803"/>
      <c r="G1434" s="803"/>
      <c r="H1434" s="803"/>
      <c r="I1434" s="803"/>
      <c r="J1434" s="1516"/>
      <c r="K1434" s="1516"/>
      <c r="L1434" s="1516"/>
      <c r="M1434" s="1516"/>
      <c r="N1434" s="1516"/>
      <c r="O1434" s="1516"/>
      <c r="P1434" s="1516"/>
      <c r="Q1434" s="1516"/>
      <c r="R1434" s="1516"/>
      <c r="S1434" s="1516"/>
      <c r="T1434" s="1516"/>
      <c r="U1434" s="1516"/>
      <c r="V1434" s="1516"/>
      <c r="W1434" s="26"/>
      <c r="X1434" s="1515"/>
      <c r="Y1434" s="2320"/>
      <c r="Z1434" s="2320"/>
      <c r="AA1434" s="2320"/>
      <c r="AB1434" s="2320"/>
      <c r="AC1434" s="2320"/>
    </row>
    <row r="1435" spans="1:33" ht="16.5" customHeight="1">
      <c r="C1435" s="630"/>
      <c r="D1435" s="803"/>
      <c r="E1435" s="803"/>
      <c r="F1435" s="803"/>
      <c r="G1435" s="803"/>
      <c r="H1435" s="803"/>
      <c r="I1435" s="803"/>
      <c r="J1435" s="1516"/>
      <c r="K1435" s="1516"/>
      <c r="L1435" s="1516"/>
      <c r="M1435" s="1516"/>
      <c r="N1435" s="1516"/>
      <c r="O1435" s="1516"/>
      <c r="P1435" s="1516"/>
      <c r="Q1435" s="1516"/>
      <c r="R1435" s="1516"/>
      <c r="S1435" s="1516"/>
      <c r="T1435" s="1516"/>
      <c r="U1435" s="1516"/>
      <c r="V1435" s="1516"/>
      <c r="W1435" s="26"/>
      <c r="X1435" s="1515"/>
      <c r="Y1435" s="2320"/>
      <c r="Z1435" s="2320"/>
      <c r="AA1435" s="2320"/>
      <c r="AB1435" s="2320"/>
      <c r="AC1435" s="2320"/>
    </row>
    <row r="1436" spans="1:33" ht="16.5" customHeight="1">
      <c r="C1436" s="630"/>
      <c r="D1436" s="803"/>
      <c r="E1436" s="803"/>
      <c r="F1436" s="803"/>
      <c r="G1436" s="803"/>
      <c r="H1436" s="803"/>
      <c r="I1436" s="803"/>
      <c r="J1436" s="1516"/>
      <c r="K1436" s="1516"/>
      <c r="L1436" s="1516"/>
      <c r="M1436" s="1516"/>
      <c r="N1436" s="1516"/>
      <c r="O1436" s="1516"/>
      <c r="P1436" s="1516"/>
      <c r="Q1436" s="1516"/>
      <c r="R1436" s="1516"/>
      <c r="S1436" s="1516"/>
      <c r="T1436" s="1516"/>
      <c r="U1436" s="1516"/>
      <c r="V1436" s="1516"/>
      <c r="W1436" s="26"/>
      <c r="X1436" s="1515"/>
      <c r="Y1436" s="2320"/>
      <c r="Z1436" s="2320"/>
      <c r="AA1436" s="2320"/>
      <c r="AB1436" s="2320"/>
      <c r="AC1436" s="2320"/>
    </row>
    <row r="1437" spans="1:33" ht="16.5" customHeight="1">
      <c r="C1437" s="630"/>
      <c r="D1437" s="803"/>
      <c r="E1437" s="803"/>
      <c r="F1437" s="803"/>
      <c r="G1437" s="803"/>
      <c r="H1437" s="803"/>
      <c r="I1437" s="803"/>
      <c r="J1437" s="1516"/>
      <c r="K1437" s="1516"/>
      <c r="L1437" s="1516"/>
      <c r="M1437" s="1516"/>
      <c r="N1437" s="1516"/>
      <c r="O1437" s="1516"/>
      <c r="P1437" s="1516"/>
      <c r="Q1437" s="1516"/>
      <c r="R1437" s="1516"/>
      <c r="S1437" s="1516"/>
      <c r="T1437" s="1516"/>
      <c r="U1437" s="1516"/>
      <c r="V1437" s="1516"/>
      <c r="W1437" s="26"/>
      <c r="X1437" s="1515"/>
      <c r="Y1437" s="2320"/>
      <c r="Z1437" s="2320"/>
      <c r="AA1437" s="2320"/>
      <c r="AB1437" s="2320"/>
      <c r="AC1437" s="2320"/>
    </row>
    <row r="1438" spans="1:33" ht="16.5" customHeight="1">
      <c r="C1438" s="630"/>
      <c r="D1438" s="803"/>
      <c r="E1438" s="803"/>
      <c r="F1438" s="803"/>
      <c r="G1438" s="803"/>
      <c r="H1438" s="803"/>
      <c r="I1438" s="803"/>
      <c r="J1438" s="1516"/>
      <c r="K1438" s="1516"/>
      <c r="L1438" s="1516"/>
      <c r="M1438" s="1516"/>
      <c r="N1438" s="1516"/>
      <c r="O1438" s="1516"/>
      <c r="P1438" s="1516"/>
      <c r="Q1438" s="1516"/>
      <c r="R1438" s="1516"/>
      <c r="S1438" s="1516"/>
      <c r="T1438" s="1516"/>
      <c r="U1438" s="1516"/>
      <c r="V1438" s="1516"/>
      <c r="W1438" s="26"/>
      <c r="X1438" s="1515"/>
      <c r="Y1438" s="2320"/>
      <c r="Z1438" s="2320"/>
      <c r="AA1438" s="2320"/>
      <c r="AB1438" s="2320"/>
      <c r="AC1438" s="2320"/>
    </row>
    <row r="1439" spans="1:33" ht="16.5" customHeight="1">
      <c r="C1439" s="630"/>
      <c r="D1439" s="803"/>
      <c r="E1439" s="803"/>
      <c r="F1439" s="803"/>
      <c r="G1439" s="803"/>
      <c r="H1439" s="803"/>
      <c r="I1439" s="803"/>
      <c r="J1439" s="1516"/>
      <c r="K1439" s="1516"/>
      <c r="L1439" s="1516"/>
      <c r="M1439" s="1516"/>
      <c r="N1439" s="1516"/>
      <c r="O1439" s="1516"/>
      <c r="P1439" s="1516"/>
      <c r="Q1439" s="1516"/>
      <c r="R1439" s="1516"/>
      <c r="S1439" s="1516"/>
      <c r="T1439" s="1516"/>
      <c r="U1439" s="1516"/>
      <c r="V1439" s="1516"/>
      <c r="W1439" s="26"/>
      <c r="X1439" s="1515"/>
      <c r="Y1439" s="2320"/>
      <c r="Z1439" s="2320"/>
      <c r="AA1439" s="2320"/>
      <c r="AB1439" s="2320"/>
      <c r="AC1439" s="2320"/>
    </row>
    <row r="1440" spans="1:33" ht="16.5" customHeight="1">
      <c r="C1440" s="630"/>
      <c r="D1440" s="803"/>
      <c r="E1440" s="803"/>
      <c r="F1440" s="803"/>
      <c r="G1440" s="803"/>
      <c r="H1440" s="803"/>
      <c r="I1440" s="803"/>
      <c r="J1440" s="1516"/>
      <c r="K1440" s="1516"/>
      <c r="L1440" s="1516"/>
      <c r="M1440" s="1516"/>
      <c r="N1440" s="1516"/>
      <c r="O1440" s="1516"/>
      <c r="P1440" s="1516"/>
      <c r="Q1440" s="1516"/>
      <c r="R1440" s="1516"/>
      <c r="S1440" s="1516"/>
      <c r="T1440" s="1516"/>
      <c r="U1440" s="1516"/>
      <c r="V1440" s="1516"/>
      <c r="W1440" s="26"/>
      <c r="X1440" s="1515"/>
      <c r="Y1440" s="2320"/>
      <c r="Z1440" s="2320"/>
      <c r="AA1440" s="2320"/>
      <c r="AB1440" s="2320"/>
      <c r="AC1440" s="2320"/>
    </row>
    <row r="1441" spans="1:33" ht="16.5" customHeight="1">
      <c r="C1441" s="630"/>
      <c r="D1441" s="803"/>
      <c r="E1441" s="803"/>
      <c r="F1441" s="803"/>
      <c r="G1441" s="803"/>
      <c r="H1441" s="803"/>
      <c r="I1441" s="803"/>
      <c r="J1441" s="1516"/>
      <c r="K1441" s="1516"/>
      <c r="L1441" s="1516"/>
      <c r="M1441" s="1516"/>
      <c r="N1441" s="1516"/>
      <c r="O1441" s="1516"/>
      <c r="P1441" s="1516"/>
      <c r="Q1441" s="1516"/>
      <c r="R1441" s="1516"/>
      <c r="S1441" s="1516"/>
      <c r="T1441" s="1516"/>
      <c r="U1441" s="1516"/>
      <c r="V1441" s="1516"/>
      <c r="W1441" s="26"/>
      <c r="X1441" s="1515"/>
      <c r="Y1441" s="2320"/>
      <c r="Z1441" s="2320"/>
      <c r="AA1441" s="2320"/>
      <c r="AB1441" s="2320"/>
      <c r="AC1441" s="2320"/>
    </row>
    <row r="1442" spans="1:33" ht="16.5" customHeight="1">
      <c r="C1442" s="630"/>
      <c r="D1442" s="803"/>
      <c r="E1442" s="803"/>
      <c r="F1442" s="803"/>
      <c r="G1442" s="803"/>
      <c r="H1442" s="803"/>
      <c r="I1442" s="803"/>
      <c r="J1442" s="1516"/>
      <c r="K1442" s="1516"/>
      <c r="L1442" s="1516"/>
      <c r="M1442" s="1516"/>
      <c r="N1442" s="1516"/>
      <c r="O1442" s="1516"/>
      <c r="P1442" s="1516"/>
      <c r="Q1442" s="1516"/>
      <c r="R1442" s="1516"/>
      <c r="S1442" s="1516"/>
      <c r="T1442" s="1516"/>
      <c r="U1442" s="1516"/>
      <c r="V1442" s="1516"/>
      <c r="W1442" s="26"/>
      <c r="X1442" s="1515"/>
      <c r="Y1442" s="2320"/>
      <c r="Z1442" s="2320"/>
      <c r="AA1442" s="2320"/>
      <c r="AB1442" s="2320"/>
      <c r="AC1442" s="2320"/>
    </row>
    <row r="1443" spans="1:33" ht="16.5" customHeight="1">
      <c r="C1443" s="630"/>
      <c r="D1443" s="803"/>
      <c r="E1443" s="803"/>
      <c r="F1443" s="803"/>
      <c r="G1443" s="803"/>
      <c r="H1443" s="803"/>
      <c r="I1443" s="803"/>
      <c r="J1443" s="1516"/>
      <c r="K1443" s="1516"/>
      <c r="L1443" s="1516"/>
      <c r="M1443" s="1516"/>
      <c r="N1443" s="1516"/>
      <c r="O1443" s="1516"/>
      <c r="P1443" s="1516"/>
      <c r="Q1443" s="1516"/>
      <c r="R1443" s="1516"/>
      <c r="S1443" s="1516"/>
      <c r="T1443" s="1516"/>
      <c r="U1443" s="1516"/>
      <c r="V1443" s="1516"/>
      <c r="W1443" s="26"/>
      <c r="X1443" s="1515"/>
      <c r="Y1443" s="2320"/>
      <c r="Z1443" s="2320"/>
      <c r="AA1443" s="2320"/>
      <c r="AB1443" s="2320"/>
      <c r="AC1443" s="2320"/>
    </row>
    <row r="1444" spans="1:33" ht="16.5" customHeight="1">
      <c r="A1444" s="33" t="s">
        <v>536</v>
      </c>
      <c r="C1444" s="630"/>
      <c r="D1444" s="803"/>
      <c r="E1444" s="803"/>
      <c r="F1444" s="803"/>
      <c r="G1444" s="803"/>
      <c r="H1444" s="803"/>
      <c r="I1444" s="803"/>
      <c r="J1444" s="1516"/>
      <c r="K1444" s="1516"/>
      <c r="L1444" s="1516"/>
      <c r="M1444" s="1516"/>
      <c r="N1444" s="1516"/>
      <c r="O1444" s="1516"/>
      <c r="P1444" s="1516"/>
      <c r="Q1444" s="1516"/>
      <c r="R1444" s="1516"/>
      <c r="S1444" s="1516"/>
      <c r="T1444" s="1516"/>
      <c r="U1444" s="1516"/>
      <c r="V1444" s="1516"/>
      <c r="W1444" s="26"/>
      <c r="X1444" s="1515"/>
      <c r="Y1444" s="2320"/>
      <c r="Z1444" s="2320"/>
      <c r="AA1444" s="2320"/>
      <c r="AB1444" s="2320"/>
      <c r="AC1444" s="2320"/>
    </row>
    <row r="1445" spans="1:33" ht="16.5" customHeight="1">
      <c r="C1445" s="29"/>
      <c r="D1445" s="29"/>
      <c r="E1445" s="29"/>
      <c r="F1445" s="29"/>
      <c r="G1445" s="29"/>
      <c r="H1445" s="29"/>
      <c r="I1445" s="29"/>
      <c r="J1445" s="29"/>
      <c r="K1445" s="29"/>
      <c r="L1445" s="29"/>
      <c r="M1445" s="29"/>
      <c r="N1445" s="29"/>
      <c r="O1445" s="29"/>
      <c r="P1445" s="29"/>
      <c r="Q1445" s="29"/>
      <c r="R1445" s="29"/>
      <c r="S1445" s="29"/>
      <c r="T1445" s="29"/>
      <c r="U1445" s="29"/>
      <c r="V1445" s="29"/>
      <c r="W1445" s="29"/>
      <c r="X1445" s="29"/>
      <c r="Y1445" s="29"/>
      <c r="Z1445" s="29"/>
      <c r="AA1445" s="29"/>
      <c r="AB1445" s="29"/>
      <c r="AC1445" s="29"/>
    </row>
    <row r="1446" spans="1:33" ht="35.1" customHeight="1">
      <c r="A1446" s="33" t="s">
        <v>2558</v>
      </c>
      <c r="C1446" s="1513" t="s">
        <v>160</v>
      </c>
      <c r="D1446" s="2311" t="s">
        <v>2334</v>
      </c>
      <c r="E1446" s="2312"/>
      <c r="F1446" s="2312"/>
      <c r="G1446" s="2312"/>
      <c r="H1446" s="2312"/>
      <c r="I1446" s="2312"/>
      <c r="J1446" s="2312"/>
      <c r="K1446" s="2312"/>
      <c r="L1446" s="2312"/>
      <c r="M1446" s="2313"/>
      <c r="N1446" s="2305" t="s">
        <v>1821</v>
      </c>
      <c r="O1446" s="2305"/>
      <c r="P1446" s="2305"/>
      <c r="Q1446" s="2311" t="s">
        <v>1822</v>
      </c>
      <c r="R1446" s="2312"/>
      <c r="S1446" s="2313"/>
      <c r="T1446" s="2305" t="s">
        <v>633</v>
      </c>
      <c r="U1446" s="2305"/>
      <c r="V1446" s="2305"/>
      <c r="W1446" s="2305"/>
      <c r="X1446" s="2305" t="s">
        <v>180</v>
      </c>
      <c r="Y1446" s="2305"/>
      <c r="Z1446" s="2305"/>
      <c r="AA1446" s="2305"/>
      <c r="AB1446" s="2305"/>
      <c r="AC1446" s="2305"/>
      <c r="AE1446" s="18" t="s">
        <v>2559</v>
      </c>
      <c r="AF1446" s="18" t="s">
        <v>2337</v>
      </c>
      <c r="AG1446" s="18" t="s">
        <v>2560</v>
      </c>
    </row>
    <row r="1447" spans="1:33" ht="17.100000000000001" customHeight="1">
      <c r="C1447" s="812">
        <v>1</v>
      </c>
      <c r="D1447" s="2319" t="s">
        <v>2775</v>
      </c>
      <c r="E1447" s="2319"/>
      <c r="F1447" s="2319"/>
      <c r="G1447" s="2319"/>
      <c r="H1447" s="2319"/>
      <c r="I1447" s="2319"/>
      <c r="J1447" s="2319"/>
      <c r="K1447" s="2319"/>
      <c r="L1447" s="2319"/>
      <c r="M1447" s="2319"/>
      <c r="N1447" s="2304"/>
      <c r="O1447" s="2304"/>
      <c r="P1447" s="2304"/>
      <c r="Q1447" s="2308"/>
      <c r="R1447" s="2309"/>
      <c r="S1447" s="2310"/>
      <c r="T1447" s="2304"/>
      <c r="U1447" s="2304"/>
      <c r="V1447" s="2304"/>
      <c r="W1447" s="2304"/>
      <c r="X1447" s="2304"/>
      <c r="Y1447" s="2304"/>
      <c r="Z1447" s="2304"/>
      <c r="AA1447" s="2304"/>
      <c r="AB1447" s="2304"/>
      <c r="AC1447" s="2304"/>
    </row>
    <row r="1448" spans="1:33" ht="17.100000000000001" customHeight="1">
      <c r="C1448" s="2304" t="s">
        <v>147</v>
      </c>
      <c r="D1448" s="2302" t="s">
        <v>2776</v>
      </c>
      <c r="E1448" s="2302"/>
      <c r="F1448" s="2302"/>
      <c r="G1448" s="2302"/>
      <c r="H1448" s="2302"/>
      <c r="I1448" s="2302"/>
      <c r="J1448" s="2302"/>
      <c r="K1448" s="2302"/>
      <c r="L1448" s="2302"/>
      <c r="M1448" s="2302"/>
      <c r="N1448" s="2304"/>
      <c r="O1448" s="2304"/>
      <c r="P1448" s="2304"/>
      <c r="Q1448" s="2308"/>
      <c r="R1448" s="2309"/>
      <c r="S1448" s="2310"/>
      <c r="T1448" s="2304"/>
      <c r="U1448" s="2304"/>
      <c r="V1448" s="2304"/>
      <c r="W1448" s="2304"/>
      <c r="X1448" s="2304"/>
      <c r="Y1448" s="2304"/>
      <c r="Z1448" s="2304"/>
      <c r="AA1448" s="2304"/>
      <c r="AB1448" s="2304"/>
      <c r="AC1448" s="2304"/>
    </row>
    <row r="1449" spans="1:33" ht="17.100000000000001" customHeight="1">
      <c r="C1449" s="2304"/>
      <c r="D1449" s="2302" t="s">
        <v>2561</v>
      </c>
      <c r="E1449" s="2302"/>
      <c r="F1449" s="2302"/>
      <c r="G1449" s="2302"/>
      <c r="H1449" s="2302"/>
      <c r="I1449" s="2302"/>
      <c r="J1449" s="2302"/>
      <c r="K1449" s="2302"/>
      <c r="L1449" s="2302"/>
      <c r="M1449" s="2302"/>
      <c r="N1449" s="2304"/>
      <c r="O1449" s="2304"/>
      <c r="P1449" s="2304"/>
      <c r="Q1449" s="2308"/>
      <c r="R1449" s="2309"/>
      <c r="S1449" s="2310"/>
      <c r="T1449" s="2304"/>
      <c r="U1449" s="2304"/>
      <c r="V1449" s="2304"/>
      <c r="W1449" s="2304"/>
      <c r="X1449" s="2304"/>
      <c r="Y1449" s="2304"/>
      <c r="Z1449" s="2304"/>
      <c r="AA1449" s="2304"/>
      <c r="AB1449" s="2304"/>
      <c r="AC1449" s="2304"/>
    </row>
    <row r="1450" spans="1:33" ht="17.100000000000001" customHeight="1">
      <c r="C1450" s="2304"/>
      <c r="D1450" s="2302" t="s">
        <v>2562</v>
      </c>
      <c r="E1450" s="2302"/>
      <c r="F1450" s="2302"/>
      <c r="G1450" s="2302"/>
      <c r="H1450" s="2302"/>
      <c r="I1450" s="2302"/>
      <c r="J1450" s="2302"/>
      <c r="K1450" s="2302"/>
      <c r="L1450" s="2302"/>
      <c r="M1450" s="2302"/>
      <c r="N1450" s="2304"/>
      <c r="O1450" s="2304"/>
      <c r="P1450" s="2304"/>
      <c r="Q1450" s="2308"/>
      <c r="R1450" s="2309"/>
      <c r="S1450" s="2310"/>
      <c r="T1450" s="2304"/>
      <c r="U1450" s="2304"/>
      <c r="V1450" s="2304"/>
      <c r="W1450" s="2304"/>
      <c r="X1450" s="2304"/>
      <c r="Y1450" s="2304"/>
      <c r="Z1450" s="2304"/>
      <c r="AA1450" s="2304"/>
      <c r="AB1450" s="2304"/>
      <c r="AC1450" s="2304"/>
    </row>
    <row r="1451" spans="1:33" ht="17.100000000000001" customHeight="1">
      <c r="C1451" s="2304"/>
      <c r="D1451" s="2302" t="s">
        <v>2563</v>
      </c>
      <c r="E1451" s="2302"/>
      <c r="F1451" s="2302"/>
      <c r="G1451" s="2302"/>
      <c r="H1451" s="2302"/>
      <c r="I1451" s="2302"/>
      <c r="J1451" s="2302"/>
      <c r="K1451" s="2302"/>
      <c r="L1451" s="2302"/>
      <c r="M1451" s="2302"/>
      <c r="N1451" s="2304"/>
      <c r="O1451" s="2304"/>
      <c r="P1451" s="2304"/>
      <c r="Q1451" s="2308"/>
      <c r="R1451" s="2309"/>
      <c r="S1451" s="2310"/>
      <c r="T1451" s="2304"/>
      <c r="U1451" s="2304"/>
      <c r="V1451" s="2304"/>
      <c r="W1451" s="2304"/>
      <c r="X1451" s="2304"/>
      <c r="Y1451" s="2304"/>
      <c r="Z1451" s="2304"/>
      <c r="AA1451" s="2304"/>
      <c r="AB1451" s="2304"/>
      <c r="AC1451" s="2304"/>
    </row>
    <row r="1452" spans="1:33" ht="17.100000000000001" customHeight="1">
      <c r="C1452" s="2304"/>
      <c r="D1452" s="2302" t="s">
        <v>2564</v>
      </c>
      <c r="E1452" s="2302"/>
      <c r="F1452" s="2302"/>
      <c r="G1452" s="2302"/>
      <c r="H1452" s="2302"/>
      <c r="I1452" s="2302"/>
      <c r="J1452" s="2302"/>
      <c r="K1452" s="2302"/>
      <c r="L1452" s="2302"/>
      <c r="M1452" s="2302"/>
      <c r="N1452" s="2304"/>
      <c r="O1452" s="2304"/>
      <c r="P1452" s="2304"/>
      <c r="Q1452" s="2308"/>
      <c r="R1452" s="2309"/>
      <c r="S1452" s="2310"/>
      <c r="T1452" s="2304"/>
      <c r="U1452" s="2304"/>
      <c r="V1452" s="2304"/>
      <c r="W1452" s="2304"/>
      <c r="X1452" s="2304"/>
      <c r="Y1452" s="2304"/>
      <c r="Z1452" s="2304"/>
      <c r="AA1452" s="2304"/>
      <c r="AB1452" s="2304"/>
      <c r="AC1452" s="2304"/>
    </row>
    <row r="1453" spans="1:33" ht="17.100000000000001" customHeight="1">
      <c r="C1453" s="812">
        <v>2</v>
      </c>
      <c r="D1453" s="2319" t="s">
        <v>2565</v>
      </c>
      <c r="E1453" s="2319"/>
      <c r="F1453" s="2319"/>
      <c r="G1453" s="2319"/>
      <c r="H1453" s="2319"/>
      <c r="I1453" s="2319"/>
      <c r="J1453" s="2319"/>
      <c r="K1453" s="2319"/>
      <c r="L1453" s="2319"/>
      <c r="M1453" s="2319"/>
      <c r="N1453" s="2304"/>
      <c r="O1453" s="2304"/>
      <c r="P1453" s="2304"/>
      <c r="Q1453" s="2308"/>
      <c r="R1453" s="2309"/>
      <c r="S1453" s="2310"/>
      <c r="T1453" s="2304"/>
      <c r="U1453" s="2304"/>
      <c r="V1453" s="2304"/>
      <c r="W1453" s="2304"/>
      <c r="X1453" s="2304"/>
      <c r="Y1453" s="2304"/>
      <c r="Z1453" s="2304"/>
      <c r="AA1453" s="2304"/>
      <c r="AB1453" s="2304"/>
      <c r="AC1453" s="2304"/>
    </row>
    <row r="1454" spans="1:33" ht="17.100000000000001" customHeight="1">
      <c r="C1454" s="2304" t="s">
        <v>147</v>
      </c>
      <c r="D1454" s="2302" t="s">
        <v>2566</v>
      </c>
      <c r="E1454" s="2302"/>
      <c r="F1454" s="2302"/>
      <c r="G1454" s="2302"/>
      <c r="H1454" s="2302"/>
      <c r="I1454" s="2302"/>
      <c r="J1454" s="2302"/>
      <c r="K1454" s="2302"/>
      <c r="L1454" s="2302"/>
      <c r="M1454" s="2302"/>
      <c r="N1454" s="2304"/>
      <c r="O1454" s="2304"/>
      <c r="P1454" s="2304"/>
      <c r="Q1454" s="2308"/>
      <c r="R1454" s="2309"/>
      <c r="S1454" s="2310"/>
      <c r="T1454" s="2304"/>
      <c r="U1454" s="2304"/>
      <c r="V1454" s="2304"/>
      <c r="W1454" s="2304"/>
      <c r="X1454" s="2304"/>
      <c r="Y1454" s="2304"/>
      <c r="Z1454" s="2304"/>
      <c r="AA1454" s="2304"/>
      <c r="AB1454" s="2304"/>
      <c r="AC1454" s="2304"/>
    </row>
    <row r="1455" spans="1:33" ht="17.100000000000001" customHeight="1">
      <c r="C1455" s="2304"/>
      <c r="D1455" s="2302" t="s">
        <v>2567</v>
      </c>
      <c r="E1455" s="2302"/>
      <c r="F1455" s="2302"/>
      <c r="G1455" s="2302"/>
      <c r="H1455" s="2302"/>
      <c r="I1455" s="2302"/>
      <c r="J1455" s="2302"/>
      <c r="K1455" s="2302"/>
      <c r="L1455" s="2302"/>
      <c r="M1455" s="2302"/>
      <c r="N1455" s="2304"/>
      <c r="O1455" s="2304"/>
      <c r="P1455" s="2304"/>
      <c r="Q1455" s="2308"/>
      <c r="R1455" s="2309"/>
      <c r="S1455" s="2310"/>
      <c r="T1455" s="2304"/>
      <c r="U1455" s="2304"/>
      <c r="V1455" s="2304"/>
      <c r="W1455" s="2304"/>
      <c r="X1455" s="2304"/>
      <c r="Y1455" s="2304"/>
      <c r="Z1455" s="2304"/>
      <c r="AA1455" s="2304"/>
      <c r="AB1455" s="2304"/>
      <c r="AC1455" s="2304"/>
    </row>
    <row r="1456" spans="1:33" ht="17.100000000000001" customHeight="1">
      <c r="C1456" s="2304"/>
      <c r="D1456" s="2302" t="s">
        <v>2568</v>
      </c>
      <c r="E1456" s="2302"/>
      <c r="F1456" s="2302"/>
      <c r="G1456" s="2302"/>
      <c r="H1456" s="2302"/>
      <c r="I1456" s="2302"/>
      <c r="J1456" s="2302"/>
      <c r="K1456" s="2302"/>
      <c r="L1456" s="2302"/>
      <c r="M1456" s="2302"/>
      <c r="N1456" s="2304"/>
      <c r="O1456" s="2304"/>
      <c r="P1456" s="2304"/>
      <c r="Q1456" s="2308"/>
      <c r="R1456" s="2309"/>
      <c r="S1456" s="2310"/>
      <c r="T1456" s="2304"/>
      <c r="U1456" s="2304"/>
      <c r="V1456" s="2304"/>
      <c r="W1456" s="2304"/>
      <c r="X1456" s="2304"/>
      <c r="Y1456" s="2304"/>
      <c r="Z1456" s="2304"/>
      <c r="AA1456" s="2304"/>
      <c r="AB1456" s="2304"/>
      <c r="AC1456" s="2304"/>
    </row>
    <row r="1457" spans="1:33" ht="17.100000000000001" customHeight="1">
      <c r="C1457" s="2304"/>
      <c r="D1457" s="2302" t="s">
        <v>2564</v>
      </c>
      <c r="E1457" s="2302"/>
      <c r="F1457" s="2302"/>
      <c r="G1457" s="2302"/>
      <c r="H1457" s="2302"/>
      <c r="I1457" s="2302"/>
      <c r="J1457" s="2302"/>
      <c r="K1457" s="2302"/>
      <c r="L1457" s="2302"/>
      <c r="M1457" s="2302"/>
      <c r="N1457" s="2304"/>
      <c r="O1457" s="2304"/>
      <c r="P1457" s="2304"/>
      <c r="Q1457" s="2308"/>
      <c r="R1457" s="2309"/>
      <c r="S1457" s="2310"/>
      <c r="T1457" s="2304"/>
      <c r="U1457" s="2304"/>
      <c r="V1457" s="2304"/>
      <c r="W1457" s="2304"/>
      <c r="X1457" s="2304"/>
      <c r="Y1457" s="2304"/>
      <c r="Z1457" s="2304"/>
      <c r="AA1457" s="2304"/>
      <c r="AB1457" s="2304"/>
      <c r="AC1457" s="2304"/>
    </row>
    <row r="1458" spans="1:33" ht="17.100000000000001" customHeight="1">
      <c r="C1458" s="812">
        <v>3</v>
      </c>
      <c r="D1458" s="2319" t="s">
        <v>2569</v>
      </c>
      <c r="E1458" s="2319"/>
      <c r="F1458" s="2319"/>
      <c r="G1458" s="2319"/>
      <c r="H1458" s="2319"/>
      <c r="I1458" s="2319"/>
      <c r="J1458" s="2319"/>
      <c r="K1458" s="2319"/>
      <c r="L1458" s="2319"/>
      <c r="M1458" s="2319"/>
      <c r="N1458" s="2304"/>
      <c r="O1458" s="2304"/>
      <c r="P1458" s="2304"/>
      <c r="Q1458" s="2308"/>
      <c r="R1458" s="2309"/>
      <c r="S1458" s="2310"/>
      <c r="T1458" s="2304"/>
      <c r="U1458" s="2304"/>
      <c r="V1458" s="2304"/>
      <c r="W1458" s="2304"/>
      <c r="X1458" s="2304"/>
      <c r="Y1458" s="2304"/>
      <c r="Z1458" s="2304"/>
      <c r="AA1458" s="2304"/>
      <c r="AB1458" s="2304"/>
      <c r="AC1458" s="2304"/>
    </row>
    <row r="1459" spans="1:33" ht="17.100000000000001" customHeight="1">
      <c r="C1459" s="2304"/>
      <c r="D1459" s="2302" t="s">
        <v>2570</v>
      </c>
      <c r="E1459" s="2302"/>
      <c r="F1459" s="2302"/>
      <c r="G1459" s="2302"/>
      <c r="H1459" s="2302"/>
      <c r="I1459" s="2302"/>
      <c r="J1459" s="2302"/>
      <c r="K1459" s="2302"/>
      <c r="L1459" s="2302"/>
      <c r="M1459" s="2302"/>
      <c r="N1459" s="2304"/>
      <c r="O1459" s="2304"/>
      <c r="P1459" s="2304"/>
      <c r="Q1459" s="2308"/>
      <c r="R1459" s="2309"/>
      <c r="S1459" s="2310"/>
      <c r="T1459" s="2304"/>
      <c r="U1459" s="2304"/>
      <c r="V1459" s="2304"/>
      <c r="W1459" s="2304"/>
      <c r="X1459" s="2304"/>
      <c r="Y1459" s="2304"/>
      <c r="Z1459" s="2304"/>
      <c r="AA1459" s="2304"/>
      <c r="AB1459" s="2304"/>
      <c r="AC1459" s="2304"/>
    </row>
    <row r="1460" spans="1:33" ht="17.100000000000001" customHeight="1">
      <c r="C1460" s="2304"/>
      <c r="D1460" s="2302" t="s">
        <v>2571</v>
      </c>
      <c r="E1460" s="2302"/>
      <c r="F1460" s="2302"/>
      <c r="G1460" s="2302"/>
      <c r="H1460" s="2302"/>
      <c r="I1460" s="2302"/>
      <c r="J1460" s="2302"/>
      <c r="K1460" s="2302"/>
      <c r="L1460" s="2302"/>
      <c r="M1460" s="2302"/>
      <c r="N1460" s="2304"/>
      <c r="O1460" s="2304"/>
      <c r="P1460" s="2304"/>
      <c r="Q1460" s="2308"/>
      <c r="R1460" s="2309"/>
      <c r="S1460" s="2310"/>
      <c r="T1460" s="2304"/>
      <c r="U1460" s="2304"/>
      <c r="V1460" s="2304"/>
      <c r="W1460" s="2304"/>
      <c r="X1460" s="2304"/>
      <c r="Y1460" s="2304"/>
      <c r="Z1460" s="2304"/>
      <c r="AA1460" s="2304"/>
      <c r="AB1460" s="2304"/>
      <c r="AC1460" s="2304"/>
    </row>
    <row r="1461" spans="1:33" ht="17.100000000000001" customHeight="1">
      <c r="C1461" s="2304"/>
      <c r="D1461" s="2302" t="s">
        <v>2568</v>
      </c>
      <c r="E1461" s="2302"/>
      <c r="F1461" s="2302"/>
      <c r="G1461" s="2302"/>
      <c r="H1461" s="2302"/>
      <c r="I1461" s="2302"/>
      <c r="J1461" s="2302"/>
      <c r="K1461" s="2302"/>
      <c r="L1461" s="2302"/>
      <c r="M1461" s="2302"/>
      <c r="N1461" s="2304"/>
      <c r="O1461" s="2304"/>
      <c r="P1461" s="2304"/>
      <c r="Q1461" s="2308"/>
      <c r="R1461" s="2309"/>
      <c r="S1461" s="2310"/>
      <c r="T1461" s="2304"/>
      <c r="U1461" s="2304"/>
      <c r="V1461" s="2304"/>
      <c r="W1461" s="2304"/>
      <c r="X1461" s="2304"/>
      <c r="Y1461" s="2304"/>
      <c r="Z1461" s="2304"/>
      <c r="AA1461" s="2304"/>
      <c r="AB1461" s="2304"/>
      <c r="AC1461" s="2304"/>
    </row>
    <row r="1462" spans="1:33" ht="17.100000000000001" customHeight="1">
      <c r="C1462" s="2304"/>
      <c r="D1462" s="2302" t="s">
        <v>2564</v>
      </c>
      <c r="E1462" s="2302"/>
      <c r="F1462" s="2302"/>
      <c r="G1462" s="2302"/>
      <c r="H1462" s="2302"/>
      <c r="I1462" s="2302"/>
      <c r="J1462" s="2302"/>
      <c r="K1462" s="2302"/>
      <c r="L1462" s="2302"/>
      <c r="M1462" s="2302"/>
      <c r="N1462" s="2304"/>
      <c r="O1462" s="2304"/>
      <c r="P1462" s="2304"/>
      <c r="Q1462" s="2308"/>
      <c r="R1462" s="2309"/>
      <c r="S1462" s="2310"/>
      <c r="T1462" s="2304"/>
      <c r="U1462" s="2304"/>
      <c r="V1462" s="2304"/>
      <c r="W1462" s="2304"/>
      <c r="X1462" s="2304"/>
      <c r="Y1462" s="2304"/>
      <c r="Z1462" s="2304"/>
      <c r="AA1462" s="2304"/>
      <c r="AB1462" s="2304"/>
      <c r="AC1462" s="2304"/>
    </row>
    <row r="1463" spans="1:33" ht="17.100000000000001" customHeight="1">
      <c r="C1463" s="812">
        <v>4</v>
      </c>
      <c r="D1463" s="2319" t="s">
        <v>2572</v>
      </c>
      <c r="E1463" s="2319"/>
      <c r="F1463" s="2319"/>
      <c r="G1463" s="2319"/>
      <c r="H1463" s="2319"/>
      <c r="I1463" s="2319"/>
      <c r="J1463" s="2319"/>
      <c r="K1463" s="2319"/>
      <c r="L1463" s="2319"/>
      <c r="M1463" s="2319"/>
      <c r="N1463" s="2304"/>
      <c r="O1463" s="2304"/>
      <c r="P1463" s="2304"/>
      <c r="Q1463" s="2308"/>
      <c r="R1463" s="2309"/>
      <c r="S1463" s="2310"/>
      <c r="T1463" s="2304"/>
      <c r="U1463" s="2304"/>
      <c r="V1463" s="2304"/>
      <c r="W1463" s="2304"/>
      <c r="X1463" s="2304"/>
      <c r="Y1463" s="2304"/>
      <c r="Z1463" s="2304"/>
      <c r="AA1463" s="2304"/>
      <c r="AB1463" s="2304"/>
      <c r="AC1463" s="2304"/>
    </row>
    <row r="1464" spans="1:33" ht="17.100000000000001" customHeight="1">
      <c r="C1464" s="2302"/>
      <c r="D1464" s="2302" t="s">
        <v>2573</v>
      </c>
      <c r="E1464" s="2302"/>
      <c r="F1464" s="2302"/>
      <c r="G1464" s="2302"/>
      <c r="H1464" s="2302"/>
      <c r="I1464" s="2302"/>
      <c r="J1464" s="2302"/>
      <c r="K1464" s="2302"/>
      <c r="L1464" s="2302"/>
      <c r="M1464" s="2302"/>
      <c r="N1464" s="2304"/>
      <c r="O1464" s="2304"/>
      <c r="P1464" s="2304"/>
      <c r="Q1464" s="2308"/>
      <c r="R1464" s="2309"/>
      <c r="S1464" s="2310"/>
      <c r="T1464" s="2304"/>
      <c r="U1464" s="2304"/>
      <c r="V1464" s="2304"/>
      <c r="W1464" s="2304"/>
      <c r="X1464" s="2304"/>
      <c r="Y1464" s="2304"/>
      <c r="Z1464" s="2304"/>
      <c r="AA1464" s="2304"/>
      <c r="AB1464" s="2304"/>
      <c r="AC1464" s="2304"/>
    </row>
    <row r="1465" spans="1:33" ht="17.100000000000001" customHeight="1">
      <c r="C1465" s="2302"/>
      <c r="D1465" s="2302" t="s">
        <v>2574</v>
      </c>
      <c r="E1465" s="2302"/>
      <c r="F1465" s="2302"/>
      <c r="G1465" s="2302"/>
      <c r="H1465" s="2302"/>
      <c r="I1465" s="2302"/>
      <c r="J1465" s="2302"/>
      <c r="K1465" s="2302"/>
      <c r="L1465" s="2302"/>
      <c r="M1465" s="2302"/>
      <c r="N1465" s="2304"/>
      <c r="O1465" s="2304"/>
      <c r="P1465" s="2304"/>
      <c r="Q1465" s="2308"/>
      <c r="R1465" s="2309"/>
      <c r="S1465" s="2310"/>
      <c r="T1465" s="2304"/>
      <c r="U1465" s="2304"/>
      <c r="V1465" s="2304"/>
      <c r="W1465" s="2304"/>
      <c r="X1465" s="2304"/>
      <c r="Y1465" s="2304"/>
      <c r="Z1465" s="2304"/>
      <c r="AA1465" s="2304"/>
      <c r="AB1465" s="2304"/>
      <c r="AC1465" s="2304"/>
    </row>
    <row r="1466" spans="1:33" ht="17.100000000000001" customHeight="1">
      <c r="C1466" s="2302"/>
      <c r="D1466" s="2302" t="s">
        <v>2568</v>
      </c>
      <c r="E1466" s="2302"/>
      <c r="F1466" s="2302"/>
      <c r="G1466" s="2302"/>
      <c r="H1466" s="2302"/>
      <c r="I1466" s="2302"/>
      <c r="J1466" s="2302"/>
      <c r="K1466" s="2302"/>
      <c r="L1466" s="2302"/>
      <c r="M1466" s="2302"/>
      <c r="N1466" s="2304"/>
      <c r="O1466" s="2304"/>
      <c r="P1466" s="2304"/>
      <c r="Q1466" s="2308"/>
      <c r="R1466" s="2309"/>
      <c r="S1466" s="2310"/>
      <c r="T1466" s="2304"/>
      <c r="U1466" s="2304"/>
      <c r="V1466" s="2304"/>
      <c r="W1466" s="2304"/>
      <c r="X1466" s="2304"/>
      <c r="Y1466" s="2304"/>
      <c r="Z1466" s="2304"/>
      <c r="AA1466" s="2304"/>
      <c r="AB1466" s="2304"/>
      <c r="AC1466" s="2304"/>
    </row>
    <row r="1467" spans="1:33" ht="17.45" customHeight="1">
      <c r="A1467" s="33" t="s">
        <v>536</v>
      </c>
      <c r="C1467" s="2302"/>
      <c r="D1467" s="2302" t="s">
        <v>2564</v>
      </c>
      <c r="E1467" s="2302"/>
      <c r="F1467" s="2302"/>
      <c r="G1467" s="2302"/>
      <c r="H1467" s="2302"/>
      <c r="I1467" s="2302"/>
      <c r="J1467" s="2302"/>
      <c r="K1467" s="2302"/>
      <c r="L1467" s="2302"/>
      <c r="M1467" s="2302"/>
      <c r="N1467" s="2304"/>
      <c r="O1467" s="2304"/>
      <c r="P1467" s="2304"/>
      <c r="Q1467" s="2308"/>
      <c r="R1467" s="2309"/>
      <c r="S1467" s="2310"/>
      <c r="T1467" s="2304"/>
      <c r="U1467" s="2304"/>
      <c r="V1467" s="2304"/>
      <c r="W1467" s="2304"/>
      <c r="X1467" s="2304"/>
      <c r="Y1467" s="2304"/>
      <c r="Z1467" s="2304"/>
      <c r="AA1467" s="2304"/>
      <c r="AB1467" s="2304"/>
      <c r="AC1467" s="2304"/>
    </row>
    <row r="1468" spans="1:33" ht="16.5" customHeight="1">
      <c r="C1468" s="29"/>
      <c r="D1468" s="29"/>
      <c r="E1468" s="29"/>
      <c r="F1468" s="29"/>
      <c r="G1468" s="29"/>
      <c r="H1468" s="29"/>
      <c r="I1468" s="29"/>
      <c r="J1468" s="29"/>
      <c r="K1468" s="29"/>
      <c r="L1468" s="29"/>
      <c r="M1468" s="29"/>
      <c r="N1468" s="29"/>
      <c r="O1468" s="29"/>
      <c r="P1468" s="29"/>
      <c r="Q1468" s="29"/>
      <c r="R1468" s="29"/>
      <c r="S1468" s="29"/>
      <c r="T1468" s="29"/>
      <c r="U1468" s="29"/>
      <c r="V1468" s="29"/>
      <c r="W1468" s="29"/>
      <c r="X1468" s="29"/>
      <c r="Y1468" s="29"/>
      <c r="Z1468" s="29"/>
      <c r="AA1468" s="29"/>
      <c r="AB1468" s="29"/>
      <c r="AC1468" s="29"/>
    </row>
    <row r="1469" spans="1:33" ht="35.1" customHeight="1">
      <c r="A1469" s="33" t="s">
        <v>2575</v>
      </c>
      <c r="C1469" s="1513" t="s">
        <v>160</v>
      </c>
      <c r="D1469" s="2311" t="s">
        <v>2334</v>
      </c>
      <c r="E1469" s="2312"/>
      <c r="F1469" s="2312"/>
      <c r="G1469" s="2312"/>
      <c r="H1469" s="2312"/>
      <c r="I1469" s="2312"/>
      <c r="J1469" s="2312"/>
      <c r="K1469" s="2312"/>
      <c r="L1469" s="2312"/>
      <c r="M1469" s="2313"/>
      <c r="N1469" s="2305" t="s">
        <v>1821</v>
      </c>
      <c r="O1469" s="2305"/>
      <c r="P1469" s="2305"/>
      <c r="Q1469" s="2311" t="s">
        <v>1822</v>
      </c>
      <c r="R1469" s="2312"/>
      <c r="S1469" s="2313"/>
      <c r="T1469" s="2305" t="s">
        <v>633</v>
      </c>
      <c r="U1469" s="2305"/>
      <c r="V1469" s="2305"/>
      <c r="W1469" s="2305"/>
      <c r="X1469" s="2305" t="s">
        <v>180</v>
      </c>
      <c r="Y1469" s="2305"/>
      <c r="Z1469" s="2305"/>
      <c r="AA1469" s="2305"/>
      <c r="AB1469" s="2305"/>
      <c r="AC1469" s="2305"/>
      <c r="AE1469" s="18" t="s">
        <v>2576</v>
      </c>
      <c r="AF1469" s="18" t="s">
        <v>2337</v>
      </c>
      <c r="AG1469" s="18" t="s">
        <v>2575</v>
      </c>
    </row>
    <row r="1470" spans="1:33" ht="28.35" customHeight="1">
      <c r="C1470" s="630">
        <v>1</v>
      </c>
      <c r="D1470" s="2302" t="s">
        <v>2577</v>
      </c>
      <c r="E1470" s="2302"/>
      <c r="F1470" s="2302"/>
      <c r="G1470" s="2302"/>
      <c r="H1470" s="2302"/>
      <c r="I1470" s="2302"/>
      <c r="J1470" s="2302"/>
      <c r="K1470" s="2302"/>
      <c r="L1470" s="2302"/>
      <c r="M1470" s="2302"/>
      <c r="N1470" s="2304"/>
      <c r="O1470" s="2304"/>
      <c r="P1470" s="2304"/>
      <c r="Q1470" s="2308"/>
      <c r="R1470" s="2309"/>
      <c r="S1470" s="2310"/>
      <c r="T1470" s="2304"/>
      <c r="U1470" s="2304"/>
      <c r="V1470" s="2304"/>
      <c r="W1470" s="2304"/>
      <c r="X1470" s="2304"/>
      <c r="Y1470" s="2304"/>
      <c r="Z1470" s="2304"/>
      <c r="AA1470" s="2304"/>
      <c r="AB1470" s="2304"/>
      <c r="AC1470" s="2304"/>
    </row>
    <row r="1471" spans="1:33" ht="28.35" customHeight="1">
      <c r="C1471" s="630">
        <v>2</v>
      </c>
      <c r="D1471" s="2302" t="s">
        <v>2578</v>
      </c>
      <c r="E1471" s="2302"/>
      <c r="F1471" s="2302"/>
      <c r="G1471" s="2302"/>
      <c r="H1471" s="2302"/>
      <c r="I1471" s="2302"/>
      <c r="J1471" s="2302"/>
      <c r="K1471" s="2302"/>
      <c r="L1471" s="2302"/>
      <c r="M1471" s="2302"/>
      <c r="N1471" s="2304"/>
      <c r="O1471" s="2304"/>
      <c r="P1471" s="2304"/>
      <c r="Q1471" s="2308"/>
      <c r="R1471" s="2309"/>
      <c r="S1471" s="2310"/>
      <c r="T1471" s="2304"/>
      <c r="U1471" s="2304"/>
      <c r="V1471" s="2304"/>
      <c r="W1471" s="2304"/>
      <c r="X1471" s="2304"/>
      <c r="Y1471" s="2304"/>
      <c r="Z1471" s="2304"/>
      <c r="AA1471" s="2304"/>
      <c r="AB1471" s="2304"/>
      <c r="AC1471" s="2304"/>
    </row>
    <row r="1472" spans="1:33" ht="28.35" customHeight="1">
      <c r="C1472" s="630">
        <v>3</v>
      </c>
      <c r="D1472" s="2302" t="s">
        <v>2579</v>
      </c>
      <c r="E1472" s="2302"/>
      <c r="F1472" s="2302"/>
      <c r="G1472" s="2302"/>
      <c r="H1472" s="2302"/>
      <c r="I1472" s="2302"/>
      <c r="J1472" s="2302"/>
      <c r="K1472" s="2302"/>
      <c r="L1472" s="2302"/>
      <c r="M1472" s="2302"/>
      <c r="N1472" s="2304"/>
      <c r="O1472" s="2304"/>
      <c r="P1472" s="2304"/>
      <c r="Q1472" s="2308"/>
      <c r="R1472" s="2309"/>
      <c r="S1472" s="2310"/>
      <c r="T1472" s="2304"/>
      <c r="U1472" s="2304"/>
      <c r="V1472" s="2304"/>
      <c r="W1472" s="2304"/>
      <c r="X1472" s="2304"/>
      <c r="Y1472" s="2304"/>
      <c r="Z1472" s="2304"/>
      <c r="AA1472" s="2304"/>
      <c r="AB1472" s="2304"/>
      <c r="AC1472" s="2304"/>
    </row>
    <row r="1473" spans="1:33" ht="40.35" customHeight="1">
      <c r="C1473" s="630">
        <v>4</v>
      </c>
      <c r="D1473" s="2302" t="s">
        <v>2580</v>
      </c>
      <c r="E1473" s="2302"/>
      <c r="F1473" s="2302"/>
      <c r="G1473" s="2302"/>
      <c r="H1473" s="2302"/>
      <c r="I1473" s="2302"/>
      <c r="J1473" s="2302"/>
      <c r="K1473" s="2302"/>
      <c r="L1473" s="2302"/>
      <c r="M1473" s="2302"/>
      <c r="N1473" s="2304"/>
      <c r="O1473" s="2304"/>
      <c r="P1473" s="2304"/>
      <c r="Q1473" s="2308"/>
      <c r="R1473" s="2309"/>
      <c r="S1473" s="2310"/>
      <c r="T1473" s="2304"/>
      <c r="U1473" s="2304"/>
      <c r="V1473" s="2304"/>
      <c r="W1473" s="2304"/>
      <c r="X1473" s="2304"/>
      <c r="Y1473" s="2304"/>
      <c r="Z1473" s="2304"/>
      <c r="AA1473" s="2304"/>
      <c r="AB1473" s="2304"/>
      <c r="AC1473" s="2304"/>
    </row>
    <row r="1474" spans="1:33" ht="27.6" customHeight="1">
      <c r="C1474" s="630">
        <v>5</v>
      </c>
      <c r="D1474" s="2302" t="s">
        <v>2581</v>
      </c>
      <c r="E1474" s="2302"/>
      <c r="F1474" s="2302"/>
      <c r="G1474" s="2302"/>
      <c r="H1474" s="2302"/>
      <c r="I1474" s="2302"/>
      <c r="J1474" s="2302"/>
      <c r="K1474" s="2302"/>
      <c r="L1474" s="2302"/>
      <c r="M1474" s="2302"/>
      <c r="N1474" s="2304"/>
      <c r="O1474" s="2304"/>
      <c r="P1474" s="2304"/>
      <c r="Q1474" s="2308"/>
      <c r="R1474" s="2309"/>
      <c r="S1474" s="2310"/>
      <c r="T1474" s="2304"/>
      <c r="U1474" s="2304"/>
      <c r="V1474" s="2304"/>
      <c r="W1474" s="2304"/>
      <c r="X1474" s="2304"/>
      <c r="Y1474" s="2304"/>
      <c r="Z1474" s="2304"/>
      <c r="AA1474" s="2304"/>
      <c r="AB1474" s="2304"/>
      <c r="AC1474" s="2304"/>
    </row>
    <row r="1475" spans="1:33" ht="27.6" customHeight="1">
      <c r="A1475" s="33" t="s">
        <v>536</v>
      </c>
      <c r="C1475" s="630">
        <v>6</v>
      </c>
      <c r="D1475" s="2302" t="s">
        <v>2582</v>
      </c>
      <c r="E1475" s="2302" t="s">
        <v>147</v>
      </c>
      <c r="F1475" s="2302"/>
      <c r="G1475" s="2302"/>
      <c r="H1475" s="2302"/>
      <c r="I1475" s="2302"/>
      <c r="J1475" s="2302"/>
      <c r="K1475" s="2302"/>
      <c r="L1475" s="2302"/>
      <c r="M1475" s="2302"/>
      <c r="N1475" s="2304"/>
      <c r="O1475" s="2304"/>
      <c r="P1475" s="2304"/>
      <c r="Q1475" s="2308"/>
      <c r="R1475" s="2309"/>
      <c r="S1475" s="2310"/>
      <c r="T1475" s="2304"/>
      <c r="U1475" s="2304"/>
      <c r="V1475" s="2304"/>
      <c r="W1475" s="2304"/>
      <c r="X1475" s="2304"/>
      <c r="Y1475" s="2304"/>
      <c r="Z1475" s="2304"/>
      <c r="AA1475" s="2304"/>
      <c r="AB1475" s="2304"/>
      <c r="AC1475" s="2304"/>
    </row>
    <row r="1476" spans="1:33" ht="16.5" customHeight="1">
      <c r="C1476" s="29"/>
      <c r="D1476" s="29"/>
      <c r="E1476" s="29"/>
      <c r="F1476" s="29"/>
      <c r="G1476" s="29"/>
      <c r="H1476" s="29"/>
      <c r="I1476" s="29"/>
      <c r="J1476" s="29"/>
      <c r="K1476" s="29"/>
      <c r="L1476" s="29"/>
      <c r="M1476" s="29"/>
      <c r="N1476" s="29"/>
      <c r="O1476" s="29"/>
      <c r="P1476" s="29"/>
      <c r="Q1476" s="29"/>
      <c r="R1476" s="29"/>
      <c r="S1476" s="29"/>
      <c r="T1476" s="29"/>
      <c r="U1476" s="29"/>
      <c r="V1476" s="29"/>
      <c r="W1476" s="29"/>
      <c r="X1476" s="29"/>
      <c r="Y1476" s="29"/>
      <c r="Z1476" s="29"/>
      <c r="AA1476" s="29"/>
      <c r="AB1476" s="29"/>
      <c r="AC1476" s="29"/>
    </row>
    <row r="1477" spans="1:33" ht="16.5" customHeight="1">
      <c r="A1477" s="33" t="s">
        <v>2583</v>
      </c>
      <c r="C1477" s="1513" t="s">
        <v>160</v>
      </c>
      <c r="D1477" s="2305" t="s">
        <v>2334</v>
      </c>
      <c r="E1477" s="2305"/>
      <c r="F1477" s="2305"/>
      <c r="G1477" s="2305"/>
      <c r="H1477" s="2305"/>
      <c r="I1477" s="2305"/>
      <c r="J1477" s="2305"/>
      <c r="K1477" s="2305"/>
      <c r="L1477" s="2305"/>
      <c r="M1477" s="2305"/>
      <c r="N1477" s="2305"/>
      <c r="O1477" s="2305" t="s">
        <v>2335</v>
      </c>
      <c r="P1477" s="2305"/>
      <c r="Q1477" s="2305"/>
      <c r="R1477" s="2305"/>
      <c r="S1477" s="2305"/>
      <c r="T1477" s="2305" t="s">
        <v>633</v>
      </c>
      <c r="U1477" s="2305"/>
      <c r="V1477" s="2305"/>
      <c r="W1477" s="2305"/>
      <c r="X1477" s="2305" t="s">
        <v>180</v>
      </c>
      <c r="Y1477" s="2305"/>
      <c r="Z1477" s="2305"/>
      <c r="AA1477" s="2305"/>
      <c r="AB1477" s="2305"/>
      <c r="AC1477" s="2305"/>
      <c r="AE1477" s="18" t="s">
        <v>2584</v>
      </c>
      <c r="AF1477" s="18" t="s">
        <v>2337</v>
      </c>
      <c r="AG1477" s="18" t="s">
        <v>2583</v>
      </c>
    </row>
    <row r="1478" spans="1:33" ht="39" customHeight="1">
      <c r="C1478" s="630">
        <v>1</v>
      </c>
      <c r="D1478" s="2302" t="s">
        <v>2585</v>
      </c>
      <c r="E1478" s="2303"/>
      <c r="F1478" s="2303"/>
      <c r="G1478" s="2303"/>
      <c r="H1478" s="2303"/>
      <c r="I1478" s="2303"/>
      <c r="J1478" s="2303"/>
      <c r="K1478" s="2303"/>
      <c r="L1478" s="2303"/>
      <c r="M1478" s="2303"/>
      <c r="N1478" s="2303"/>
      <c r="O1478" s="2304"/>
      <c r="P1478" s="2304"/>
      <c r="Q1478" s="2304"/>
      <c r="R1478" s="2304"/>
      <c r="S1478" s="2304"/>
      <c r="T1478" s="2304"/>
      <c r="U1478" s="2304"/>
      <c r="V1478" s="2304"/>
      <c r="W1478" s="2304"/>
      <c r="X1478" s="2304"/>
      <c r="Y1478" s="2304"/>
      <c r="Z1478" s="2304"/>
      <c r="AA1478" s="2304"/>
      <c r="AB1478" s="2304"/>
      <c r="AC1478" s="2304"/>
    </row>
    <row r="1479" spans="1:33" ht="39" customHeight="1">
      <c r="C1479" s="630">
        <v>2</v>
      </c>
      <c r="D1479" s="2302" t="s">
        <v>2586</v>
      </c>
      <c r="E1479" s="2303"/>
      <c r="F1479" s="2303"/>
      <c r="G1479" s="2303"/>
      <c r="H1479" s="2303"/>
      <c r="I1479" s="2303"/>
      <c r="J1479" s="2303"/>
      <c r="K1479" s="2303"/>
      <c r="L1479" s="2303"/>
      <c r="M1479" s="2303"/>
      <c r="N1479" s="2303"/>
      <c r="O1479" s="2304"/>
      <c r="P1479" s="2304"/>
      <c r="Q1479" s="2304"/>
      <c r="R1479" s="2304"/>
      <c r="S1479" s="2304"/>
      <c r="T1479" s="2304"/>
      <c r="U1479" s="2304"/>
      <c r="V1479" s="2304"/>
      <c r="W1479" s="2304"/>
      <c r="X1479" s="2304"/>
      <c r="Y1479" s="2304"/>
      <c r="Z1479" s="2304"/>
      <c r="AA1479" s="2304"/>
      <c r="AB1479" s="2304"/>
      <c r="AC1479" s="2304"/>
    </row>
    <row r="1480" spans="1:33" ht="39" customHeight="1">
      <c r="C1480" s="630">
        <v>3</v>
      </c>
      <c r="D1480" s="2302" t="s">
        <v>2587</v>
      </c>
      <c r="E1480" s="2303"/>
      <c r="F1480" s="2303"/>
      <c r="G1480" s="2303"/>
      <c r="H1480" s="2303"/>
      <c r="I1480" s="2303"/>
      <c r="J1480" s="2303"/>
      <c r="K1480" s="2303"/>
      <c r="L1480" s="2303"/>
      <c r="M1480" s="2303"/>
      <c r="N1480" s="2303"/>
      <c r="O1480" s="2304"/>
      <c r="P1480" s="2304"/>
      <c r="Q1480" s="2304"/>
      <c r="R1480" s="2304"/>
      <c r="S1480" s="2304"/>
      <c r="T1480" s="2304"/>
      <c r="U1480" s="2304"/>
      <c r="V1480" s="2304"/>
      <c r="W1480" s="2304"/>
      <c r="X1480" s="2304"/>
      <c r="Y1480" s="2304"/>
      <c r="Z1480" s="2304"/>
      <c r="AA1480" s="2304"/>
      <c r="AB1480" s="2304"/>
      <c r="AC1480" s="2304"/>
    </row>
    <row r="1481" spans="1:33" ht="39" customHeight="1">
      <c r="C1481" s="630">
        <v>4</v>
      </c>
      <c r="D1481" s="2302" t="s">
        <v>2588</v>
      </c>
      <c r="E1481" s="2303"/>
      <c r="F1481" s="2303"/>
      <c r="G1481" s="2303"/>
      <c r="H1481" s="2303"/>
      <c r="I1481" s="2303"/>
      <c r="J1481" s="2303"/>
      <c r="K1481" s="2303"/>
      <c r="L1481" s="2303"/>
      <c r="M1481" s="2303"/>
      <c r="N1481" s="2303"/>
      <c r="O1481" s="2304"/>
      <c r="P1481" s="2304"/>
      <c r="Q1481" s="2304"/>
      <c r="R1481" s="2304"/>
      <c r="S1481" s="2304"/>
      <c r="T1481" s="2304"/>
      <c r="U1481" s="2304"/>
      <c r="V1481" s="2304"/>
      <c r="W1481" s="2304"/>
      <c r="X1481" s="2304"/>
      <c r="Y1481" s="2304"/>
      <c r="Z1481" s="2304"/>
      <c r="AA1481" s="2304"/>
      <c r="AB1481" s="2304"/>
      <c r="AC1481" s="2304"/>
    </row>
    <row r="1482" spans="1:33" ht="39" customHeight="1">
      <c r="C1482" s="630">
        <v>5</v>
      </c>
      <c r="D1482" s="2302" t="s">
        <v>2589</v>
      </c>
      <c r="E1482" s="2303"/>
      <c r="F1482" s="2303"/>
      <c r="G1482" s="2303"/>
      <c r="H1482" s="2303"/>
      <c r="I1482" s="2303"/>
      <c r="J1482" s="2303"/>
      <c r="K1482" s="2303"/>
      <c r="L1482" s="2303"/>
      <c r="M1482" s="2303"/>
      <c r="N1482" s="2303"/>
      <c r="O1482" s="2304"/>
      <c r="P1482" s="2304"/>
      <c r="Q1482" s="2304"/>
      <c r="R1482" s="2304"/>
      <c r="S1482" s="2304"/>
      <c r="T1482" s="2304"/>
      <c r="U1482" s="2304"/>
      <c r="V1482" s="2304"/>
      <c r="W1482" s="2304"/>
      <c r="X1482" s="2304"/>
      <c r="Y1482" s="2304"/>
      <c r="Z1482" s="2304"/>
      <c r="AA1482" s="2304"/>
      <c r="AB1482" s="2304"/>
      <c r="AC1482" s="2304"/>
    </row>
    <row r="1483" spans="1:33" ht="39" customHeight="1">
      <c r="C1483" s="630">
        <v>6</v>
      </c>
      <c r="D1483" s="2302" t="s">
        <v>2590</v>
      </c>
      <c r="E1483" s="2303"/>
      <c r="F1483" s="2303"/>
      <c r="G1483" s="2303"/>
      <c r="H1483" s="2303"/>
      <c r="I1483" s="2303"/>
      <c r="J1483" s="2303"/>
      <c r="K1483" s="2303"/>
      <c r="L1483" s="2303"/>
      <c r="M1483" s="2303"/>
      <c r="N1483" s="2303"/>
      <c r="O1483" s="2304"/>
      <c r="P1483" s="2304"/>
      <c r="Q1483" s="2304"/>
      <c r="R1483" s="2304"/>
      <c r="S1483" s="2304"/>
      <c r="T1483" s="2304"/>
      <c r="U1483" s="2304"/>
      <c r="V1483" s="2304"/>
      <c r="W1483" s="2304"/>
      <c r="X1483" s="2304"/>
      <c r="Y1483" s="2304"/>
      <c r="Z1483" s="2304"/>
      <c r="AA1483" s="2304"/>
      <c r="AB1483" s="2304"/>
      <c r="AC1483" s="2304"/>
    </row>
    <row r="1484" spans="1:33" ht="39" customHeight="1">
      <c r="C1484" s="630">
        <v>7</v>
      </c>
      <c r="D1484" s="2302" t="s">
        <v>2591</v>
      </c>
      <c r="E1484" s="2303"/>
      <c r="F1484" s="2303"/>
      <c r="G1484" s="2303"/>
      <c r="H1484" s="2303"/>
      <c r="I1484" s="2303"/>
      <c r="J1484" s="2303"/>
      <c r="K1484" s="2303"/>
      <c r="L1484" s="2303"/>
      <c r="M1484" s="2303"/>
      <c r="N1484" s="2303"/>
      <c r="O1484" s="2304"/>
      <c r="P1484" s="2304"/>
      <c r="Q1484" s="2304"/>
      <c r="R1484" s="2304"/>
      <c r="S1484" s="2304"/>
      <c r="T1484" s="2304"/>
      <c r="U1484" s="2304"/>
      <c r="V1484" s="2304"/>
      <c r="W1484" s="2304"/>
      <c r="X1484" s="2304"/>
      <c r="Y1484" s="2304"/>
      <c r="Z1484" s="2304"/>
      <c r="AA1484" s="2304"/>
      <c r="AB1484" s="2304"/>
      <c r="AC1484" s="2304"/>
    </row>
    <row r="1485" spans="1:33" ht="39" customHeight="1">
      <c r="C1485" s="630">
        <v>8</v>
      </c>
      <c r="D1485" s="2302" t="s">
        <v>2592</v>
      </c>
      <c r="E1485" s="2303"/>
      <c r="F1485" s="2303"/>
      <c r="G1485" s="2303"/>
      <c r="H1485" s="2303"/>
      <c r="I1485" s="2303"/>
      <c r="J1485" s="2303"/>
      <c r="K1485" s="2303"/>
      <c r="L1485" s="2303"/>
      <c r="M1485" s="2303"/>
      <c r="N1485" s="2303"/>
      <c r="O1485" s="2304"/>
      <c r="P1485" s="2304"/>
      <c r="Q1485" s="2304"/>
      <c r="R1485" s="2304"/>
      <c r="S1485" s="2304"/>
      <c r="T1485" s="2304"/>
      <c r="U1485" s="2304"/>
      <c r="V1485" s="2304"/>
      <c r="W1485" s="2304"/>
      <c r="X1485" s="2304"/>
      <c r="Y1485" s="2304"/>
      <c r="Z1485" s="2304"/>
      <c r="AA1485" s="2304"/>
      <c r="AB1485" s="2304"/>
      <c r="AC1485" s="2304"/>
    </row>
    <row r="1486" spans="1:33" ht="39" customHeight="1">
      <c r="C1486" s="630">
        <v>9</v>
      </c>
      <c r="D1486" s="2302" t="s">
        <v>2593</v>
      </c>
      <c r="E1486" s="2303"/>
      <c r="F1486" s="2303"/>
      <c r="G1486" s="2303"/>
      <c r="H1486" s="2303"/>
      <c r="I1486" s="2303"/>
      <c r="J1486" s="2303"/>
      <c r="K1486" s="2303"/>
      <c r="L1486" s="2303"/>
      <c r="M1486" s="2303"/>
      <c r="N1486" s="2303"/>
      <c r="O1486" s="2304"/>
      <c r="P1486" s="2304"/>
      <c r="Q1486" s="2304"/>
      <c r="R1486" s="2304"/>
      <c r="S1486" s="2304"/>
      <c r="T1486" s="2304"/>
      <c r="U1486" s="2304"/>
      <c r="V1486" s="2304"/>
      <c r="W1486" s="2304"/>
      <c r="X1486" s="2304"/>
      <c r="Y1486" s="2304"/>
      <c r="Z1486" s="2304"/>
      <c r="AA1486" s="2304"/>
      <c r="AB1486" s="2304"/>
      <c r="AC1486" s="2304"/>
    </row>
    <row r="1487" spans="1:33" ht="39" customHeight="1">
      <c r="C1487" s="630">
        <v>10</v>
      </c>
      <c r="D1487" s="2302" t="s">
        <v>2594</v>
      </c>
      <c r="E1487" s="2303"/>
      <c r="F1487" s="2303"/>
      <c r="G1487" s="2303"/>
      <c r="H1487" s="2303"/>
      <c r="I1487" s="2303"/>
      <c r="J1487" s="2303"/>
      <c r="K1487" s="2303"/>
      <c r="L1487" s="2303"/>
      <c r="M1487" s="2303"/>
      <c r="N1487" s="2303"/>
      <c r="O1487" s="2304"/>
      <c r="P1487" s="2304"/>
      <c r="Q1487" s="2304"/>
      <c r="R1487" s="2304"/>
      <c r="S1487" s="2304"/>
      <c r="T1487" s="2304"/>
      <c r="U1487" s="2304"/>
      <c r="V1487" s="2304"/>
      <c r="W1487" s="2304"/>
      <c r="X1487" s="2304"/>
      <c r="Y1487" s="2304"/>
      <c r="Z1487" s="2304"/>
      <c r="AA1487" s="2304"/>
      <c r="AB1487" s="2304"/>
      <c r="AC1487" s="2304"/>
    </row>
    <row r="1488" spans="1:33" ht="39" customHeight="1">
      <c r="C1488" s="630">
        <v>11</v>
      </c>
      <c r="D1488" s="2302" t="s">
        <v>2595</v>
      </c>
      <c r="E1488" s="2303"/>
      <c r="F1488" s="2303"/>
      <c r="G1488" s="2303"/>
      <c r="H1488" s="2303"/>
      <c r="I1488" s="2303"/>
      <c r="J1488" s="2303"/>
      <c r="K1488" s="2303"/>
      <c r="L1488" s="2303"/>
      <c r="M1488" s="2303"/>
      <c r="N1488" s="2303"/>
      <c r="O1488" s="2304"/>
      <c r="P1488" s="2304"/>
      <c r="Q1488" s="2304"/>
      <c r="R1488" s="2304"/>
      <c r="S1488" s="2304"/>
      <c r="T1488" s="2304"/>
      <c r="U1488" s="2304"/>
      <c r="V1488" s="2304"/>
      <c r="W1488" s="2304"/>
      <c r="X1488" s="2304"/>
      <c r="Y1488" s="2304"/>
      <c r="Z1488" s="2304"/>
      <c r="AA1488" s="2304"/>
      <c r="AB1488" s="2304"/>
      <c r="AC1488" s="2304"/>
    </row>
    <row r="1489" spans="1:33" ht="39" customHeight="1">
      <c r="A1489" s="33" t="s">
        <v>536</v>
      </c>
      <c r="C1489" s="630">
        <v>12</v>
      </c>
      <c r="D1489" s="2302" t="s">
        <v>2596</v>
      </c>
      <c r="E1489" s="2303"/>
      <c r="F1489" s="2303"/>
      <c r="G1489" s="2303"/>
      <c r="H1489" s="2303"/>
      <c r="I1489" s="2303"/>
      <c r="J1489" s="2303"/>
      <c r="K1489" s="2303"/>
      <c r="L1489" s="2303"/>
      <c r="M1489" s="2303"/>
      <c r="N1489" s="2303"/>
      <c r="O1489" s="2304"/>
      <c r="P1489" s="2304"/>
      <c r="Q1489" s="2304"/>
      <c r="R1489" s="2304"/>
      <c r="S1489" s="2304"/>
      <c r="T1489" s="2304"/>
      <c r="U1489" s="2304"/>
      <c r="V1489" s="2304"/>
      <c r="W1489" s="2304"/>
      <c r="X1489" s="2304"/>
      <c r="Y1489" s="2304"/>
      <c r="Z1489" s="2304"/>
      <c r="AA1489" s="2304"/>
      <c r="AB1489" s="2304"/>
      <c r="AC1489" s="2304"/>
    </row>
    <row r="1490" spans="1:33" ht="16.5" customHeight="1">
      <c r="C1490" s="29"/>
      <c r="D1490" s="29"/>
      <c r="E1490" s="29"/>
      <c r="F1490" s="29"/>
      <c r="G1490" s="29"/>
      <c r="H1490" s="29"/>
      <c r="I1490" s="29"/>
      <c r="J1490" s="29"/>
      <c r="K1490" s="29"/>
      <c r="L1490" s="29"/>
      <c r="M1490" s="29"/>
      <c r="N1490" s="29"/>
      <c r="O1490" s="29"/>
      <c r="P1490" s="29"/>
      <c r="Q1490" s="29"/>
      <c r="R1490" s="29"/>
      <c r="S1490" s="29"/>
      <c r="T1490" s="29"/>
      <c r="U1490" s="29"/>
      <c r="V1490" s="29"/>
      <c r="W1490" s="29"/>
      <c r="X1490" s="29"/>
      <c r="Y1490" s="29"/>
      <c r="Z1490" s="29"/>
      <c r="AA1490" s="29"/>
      <c r="AB1490" s="29"/>
      <c r="AC1490" s="29"/>
    </row>
    <row r="1491" spans="1:33" ht="16.5" customHeight="1">
      <c r="A1491" s="33" t="s">
        <v>2597</v>
      </c>
      <c r="C1491" s="1513" t="s">
        <v>160</v>
      </c>
      <c r="D1491" s="2305" t="s">
        <v>2334</v>
      </c>
      <c r="E1491" s="2305"/>
      <c r="F1491" s="2305"/>
      <c r="G1491" s="2305"/>
      <c r="H1491" s="2305"/>
      <c r="I1491" s="2305"/>
      <c r="J1491" s="2305"/>
      <c r="K1491" s="2305"/>
      <c r="L1491" s="2305"/>
      <c r="M1491" s="2305"/>
      <c r="N1491" s="2305"/>
      <c r="O1491" s="2305" t="s">
        <v>2335</v>
      </c>
      <c r="P1491" s="2305"/>
      <c r="Q1491" s="2305"/>
      <c r="R1491" s="2305"/>
      <c r="S1491" s="2305"/>
      <c r="T1491" s="2305" t="s">
        <v>633</v>
      </c>
      <c r="U1491" s="2305"/>
      <c r="V1491" s="2305"/>
      <c r="W1491" s="2305"/>
      <c r="X1491" s="2305" t="s">
        <v>180</v>
      </c>
      <c r="Y1491" s="2305"/>
      <c r="Z1491" s="2305"/>
      <c r="AA1491" s="2305"/>
      <c r="AB1491" s="2305"/>
      <c r="AC1491" s="2305"/>
      <c r="AE1491" s="18" t="s">
        <v>2598</v>
      </c>
      <c r="AF1491" s="18" t="s">
        <v>2337</v>
      </c>
      <c r="AG1491" s="18" t="s">
        <v>2597</v>
      </c>
    </row>
    <row r="1492" spans="1:33" ht="36.6" customHeight="1">
      <c r="C1492" s="630">
        <v>1</v>
      </c>
      <c r="D1492" s="2302" t="s">
        <v>2415</v>
      </c>
      <c r="E1492" s="2303"/>
      <c r="F1492" s="2303"/>
      <c r="G1492" s="2303"/>
      <c r="H1492" s="2303"/>
      <c r="I1492" s="2303"/>
      <c r="J1492" s="2303"/>
      <c r="K1492" s="2303"/>
      <c r="L1492" s="2303"/>
      <c r="M1492" s="2303"/>
      <c r="N1492" s="2303"/>
      <c r="O1492" s="2304"/>
      <c r="P1492" s="2304"/>
      <c r="Q1492" s="2304"/>
      <c r="R1492" s="2304"/>
      <c r="S1492" s="2304"/>
      <c r="T1492" s="2304"/>
      <c r="U1492" s="2304"/>
      <c r="V1492" s="2304"/>
      <c r="W1492" s="2304"/>
      <c r="X1492" s="2304"/>
      <c r="Y1492" s="2304"/>
      <c r="Z1492" s="2304"/>
      <c r="AA1492" s="2304"/>
      <c r="AB1492" s="2304"/>
      <c r="AC1492" s="2304"/>
    </row>
    <row r="1493" spans="1:33" ht="36.6" customHeight="1">
      <c r="C1493" s="630">
        <v>2</v>
      </c>
      <c r="D1493" s="2302" t="s">
        <v>2599</v>
      </c>
      <c r="E1493" s="2303"/>
      <c r="F1493" s="2303"/>
      <c r="G1493" s="2303"/>
      <c r="H1493" s="2303"/>
      <c r="I1493" s="2303"/>
      <c r="J1493" s="2303"/>
      <c r="K1493" s="2303"/>
      <c r="L1493" s="2303"/>
      <c r="M1493" s="2303"/>
      <c r="N1493" s="2303"/>
      <c r="O1493" s="2304"/>
      <c r="P1493" s="2304"/>
      <c r="Q1493" s="2304"/>
      <c r="R1493" s="2304"/>
      <c r="S1493" s="2304"/>
      <c r="T1493" s="2304"/>
      <c r="U1493" s="2304"/>
      <c r="V1493" s="2304"/>
      <c r="W1493" s="2304"/>
      <c r="X1493" s="2304"/>
      <c r="Y1493" s="2304"/>
      <c r="Z1493" s="2304"/>
      <c r="AA1493" s="2304"/>
      <c r="AB1493" s="2304"/>
      <c r="AC1493" s="2304"/>
    </row>
    <row r="1494" spans="1:33" ht="36.6" customHeight="1">
      <c r="C1494" s="630">
        <v>3</v>
      </c>
      <c r="D1494" s="2302" t="s">
        <v>2600</v>
      </c>
      <c r="E1494" s="2303"/>
      <c r="F1494" s="2303"/>
      <c r="G1494" s="2303"/>
      <c r="H1494" s="2303"/>
      <c r="I1494" s="2303"/>
      <c r="J1494" s="2303"/>
      <c r="K1494" s="2303"/>
      <c r="L1494" s="2303"/>
      <c r="M1494" s="2303"/>
      <c r="N1494" s="2303"/>
      <c r="O1494" s="2304"/>
      <c r="P1494" s="2304"/>
      <c r="Q1494" s="2304"/>
      <c r="R1494" s="2304"/>
      <c r="S1494" s="2304"/>
      <c r="T1494" s="2304"/>
      <c r="U1494" s="2304"/>
      <c r="V1494" s="2304"/>
      <c r="W1494" s="2304"/>
      <c r="X1494" s="2304"/>
      <c r="Y1494" s="2304"/>
      <c r="Z1494" s="2304"/>
      <c r="AA1494" s="2304"/>
      <c r="AB1494" s="2304"/>
      <c r="AC1494" s="2304"/>
    </row>
    <row r="1495" spans="1:33" ht="36.6" customHeight="1">
      <c r="C1495" s="630">
        <v>4</v>
      </c>
      <c r="D1495" s="2302" t="s">
        <v>1410</v>
      </c>
      <c r="E1495" s="2303"/>
      <c r="F1495" s="2303"/>
      <c r="G1495" s="2303"/>
      <c r="H1495" s="2303"/>
      <c r="I1495" s="2303"/>
      <c r="J1495" s="2303"/>
      <c r="K1495" s="2303"/>
      <c r="L1495" s="2303"/>
      <c r="M1495" s="2303"/>
      <c r="N1495" s="2303"/>
      <c r="O1495" s="2304"/>
      <c r="P1495" s="2304"/>
      <c r="Q1495" s="2304"/>
      <c r="R1495" s="2304"/>
      <c r="S1495" s="2304"/>
      <c r="T1495" s="2304"/>
      <c r="U1495" s="2304"/>
      <c r="V1495" s="2304"/>
      <c r="W1495" s="2304"/>
      <c r="X1495" s="2304"/>
      <c r="Y1495" s="2304"/>
      <c r="Z1495" s="2304"/>
      <c r="AA1495" s="2304"/>
      <c r="AB1495" s="2304"/>
      <c r="AC1495" s="2304"/>
    </row>
    <row r="1496" spans="1:33" ht="36.6" customHeight="1">
      <c r="C1496" s="630">
        <v>5</v>
      </c>
      <c r="D1496" s="2302" t="s">
        <v>2428</v>
      </c>
      <c r="E1496" s="2303"/>
      <c r="F1496" s="2303"/>
      <c r="G1496" s="2303"/>
      <c r="H1496" s="2303"/>
      <c r="I1496" s="2303"/>
      <c r="J1496" s="2303"/>
      <c r="K1496" s="2303"/>
      <c r="L1496" s="2303"/>
      <c r="M1496" s="2303"/>
      <c r="N1496" s="2303"/>
      <c r="O1496" s="2304"/>
      <c r="P1496" s="2304"/>
      <c r="Q1496" s="2304"/>
      <c r="R1496" s="2304"/>
      <c r="S1496" s="2304"/>
      <c r="T1496" s="2304"/>
      <c r="U1496" s="2304"/>
      <c r="V1496" s="2304"/>
      <c r="W1496" s="2304"/>
      <c r="X1496" s="2304"/>
      <c r="Y1496" s="2304"/>
      <c r="Z1496" s="2304"/>
      <c r="AA1496" s="2304"/>
      <c r="AB1496" s="2304"/>
      <c r="AC1496" s="2304"/>
    </row>
    <row r="1497" spans="1:33" ht="36.6" customHeight="1">
      <c r="C1497" s="630">
        <v>6</v>
      </c>
      <c r="D1497" s="2302" t="s">
        <v>2601</v>
      </c>
      <c r="E1497" s="2303"/>
      <c r="F1497" s="2303"/>
      <c r="G1497" s="2303"/>
      <c r="H1497" s="2303"/>
      <c r="I1497" s="2303"/>
      <c r="J1497" s="2303"/>
      <c r="K1497" s="2303"/>
      <c r="L1497" s="2303"/>
      <c r="M1497" s="2303"/>
      <c r="N1497" s="2303"/>
      <c r="O1497" s="2304"/>
      <c r="P1497" s="2304"/>
      <c r="Q1497" s="2304"/>
      <c r="R1497" s="2304"/>
      <c r="S1497" s="2304"/>
      <c r="T1497" s="2304"/>
      <c r="U1497" s="2304"/>
      <c r="V1497" s="2304"/>
      <c r="W1497" s="2304"/>
      <c r="X1497" s="2304"/>
      <c r="Y1497" s="2304"/>
      <c r="Z1497" s="2304"/>
      <c r="AA1497" s="2304"/>
      <c r="AB1497" s="2304"/>
      <c r="AC1497" s="2304"/>
    </row>
    <row r="1498" spans="1:33" ht="36.6" customHeight="1">
      <c r="C1498" s="630">
        <v>7</v>
      </c>
      <c r="D1498" s="2302" t="s">
        <v>2602</v>
      </c>
      <c r="E1498" s="2303"/>
      <c r="F1498" s="2303"/>
      <c r="G1498" s="2303"/>
      <c r="H1498" s="2303"/>
      <c r="I1498" s="2303"/>
      <c r="J1498" s="2303"/>
      <c r="K1498" s="2303"/>
      <c r="L1498" s="2303"/>
      <c r="M1498" s="2303"/>
      <c r="N1498" s="2303"/>
      <c r="O1498" s="2304"/>
      <c r="P1498" s="2304"/>
      <c r="Q1498" s="2304"/>
      <c r="R1498" s="2304"/>
      <c r="S1498" s="2304"/>
      <c r="T1498" s="2304"/>
      <c r="U1498" s="2304"/>
      <c r="V1498" s="2304"/>
      <c r="W1498" s="2304"/>
      <c r="X1498" s="2304"/>
      <c r="Y1498" s="2304"/>
      <c r="Z1498" s="2304"/>
      <c r="AA1498" s="2304"/>
      <c r="AB1498" s="2304"/>
      <c r="AC1498" s="2304"/>
    </row>
    <row r="1499" spans="1:33" ht="36.6" customHeight="1">
      <c r="C1499" s="630">
        <v>8</v>
      </c>
      <c r="D1499" s="2302" t="s">
        <v>2603</v>
      </c>
      <c r="E1499" s="2303"/>
      <c r="F1499" s="2303"/>
      <c r="G1499" s="2303"/>
      <c r="H1499" s="2303"/>
      <c r="I1499" s="2303"/>
      <c r="J1499" s="2303"/>
      <c r="K1499" s="2303"/>
      <c r="L1499" s="2303"/>
      <c r="M1499" s="2303"/>
      <c r="N1499" s="2303"/>
      <c r="O1499" s="2304"/>
      <c r="P1499" s="2304"/>
      <c r="Q1499" s="2304"/>
      <c r="R1499" s="2304"/>
      <c r="S1499" s="2304"/>
      <c r="T1499" s="2304"/>
      <c r="U1499" s="2304"/>
      <c r="V1499" s="2304"/>
      <c r="W1499" s="2304"/>
      <c r="X1499" s="2304"/>
      <c r="Y1499" s="2304"/>
      <c r="Z1499" s="2304"/>
      <c r="AA1499" s="2304"/>
      <c r="AB1499" s="2304"/>
      <c r="AC1499" s="2304"/>
    </row>
    <row r="1500" spans="1:33" ht="36.6" customHeight="1">
      <c r="C1500" s="630">
        <v>9</v>
      </c>
      <c r="D1500" s="2302" t="s">
        <v>2604</v>
      </c>
      <c r="E1500" s="2303"/>
      <c r="F1500" s="2303"/>
      <c r="G1500" s="2303"/>
      <c r="H1500" s="2303"/>
      <c r="I1500" s="2303"/>
      <c r="J1500" s="2303"/>
      <c r="K1500" s="2303"/>
      <c r="L1500" s="2303"/>
      <c r="M1500" s="2303"/>
      <c r="N1500" s="2303"/>
      <c r="O1500" s="2304"/>
      <c r="P1500" s="2304"/>
      <c r="Q1500" s="2304"/>
      <c r="R1500" s="2304"/>
      <c r="S1500" s="2304"/>
      <c r="T1500" s="2304"/>
      <c r="U1500" s="2304"/>
      <c r="V1500" s="2304"/>
      <c r="W1500" s="2304"/>
      <c r="X1500" s="2304"/>
      <c r="Y1500" s="2304"/>
      <c r="Z1500" s="2304"/>
      <c r="AA1500" s="2304"/>
      <c r="AB1500" s="2304"/>
      <c r="AC1500" s="2304"/>
    </row>
    <row r="1501" spans="1:33" ht="36.6" customHeight="1">
      <c r="C1501" s="630">
        <v>10</v>
      </c>
      <c r="D1501" s="2302" t="s">
        <v>2605</v>
      </c>
      <c r="E1501" s="2303"/>
      <c r="F1501" s="2303"/>
      <c r="G1501" s="2303"/>
      <c r="H1501" s="2303"/>
      <c r="I1501" s="2303"/>
      <c r="J1501" s="2303"/>
      <c r="K1501" s="2303"/>
      <c r="L1501" s="2303"/>
      <c r="M1501" s="2303"/>
      <c r="N1501" s="2303"/>
      <c r="O1501" s="2304"/>
      <c r="P1501" s="2304"/>
      <c r="Q1501" s="2304"/>
      <c r="R1501" s="2304"/>
      <c r="S1501" s="2304"/>
      <c r="T1501" s="2304"/>
      <c r="U1501" s="2304"/>
      <c r="V1501" s="2304"/>
      <c r="W1501" s="2304"/>
      <c r="X1501" s="2304"/>
      <c r="Y1501" s="2304"/>
      <c r="Z1501" s="2304"/>
      <c r="AA1501" s="2304"/>
      <c r="AB1501" s="2304"/>
      <c r="AC1501" s="2304"/>
    </row>
    <row r="1502" spans="1:33" ht="36.6" customHeight="1">
      <c r="A1502" s="33" t="s">
        <v>536</v>
      </c>
      <c r="C1502" s="630">
        <v>11</v>
      </c>
      <c r="D1502" s="2302" t="s">
        <v>2606</v>
      </c>
      <c r="E1502" s="2303"/>
      <c r="F1502" s="2303"/>
      <c r="G1502" s="2303"/>
      <c r="H1502" s="2303"/>
      <c r="I1502" s="2303"/>
      <c r="J1502" s="2303"/>
      <c r="K1502" s="2303"/>
      <c r="L1502" s="2303"/>
      <c r="M1502" s="2303"/>
      <c r="N1502" s="2303"/>
      <c r="O1502" s="2304"/>
      <c r="P1502" s="2304"/>
      <c r="Q1502" s="2304"/>
      <c r="R1502" s="2304"/>
      <c r="S1502" s="2304"/>
      <c r="T1502" s="2304"/>
      <c r="U1502" s="2304"/>
      <c r="V1502" s="2304"/>
      <c r="W1502" s="2304"/>
      <c r="X1502" s="2304"/>
      <c r="Y1502" s="2304"/>
      <c r="Z1502" s="2304"/>
      <c r="AA1502" s="2304"/>
      <c r="AB1502" s="2304"/>
      <c r="AC1502" s="2304"/>
    </row>
    <row r="1503" spans="1:33" ht="16.5" customHeight="1">
      <c r="C1503" s="29"/>
      <c r="D1503" s="29"/>
      <c r="E1503" s="29"/>
      <c r="F1503" s="29"/>
      <c r="G1503" s="29"/>
      <c r="H1503" s="29"/>
      <c r="I1503" s="29"/>
      <c r="J1503" s="29"/>
      <c r="K1503" s="29"/>
      <c r="L1503" s="29"/>
      <c r="M1503" s="29"/>
      <c r="N1503" s="29"/>
      <c r="O1503" s="29"/>
      <c r="P1503" s="29"/>
      <c r="Q1503" s="29"/>
      <c r="R1503" s="29"/>
      <c r="S1503" s="29"/>
      <c r="T1503" s="29"/>
      <c r="U1503" s="29"/>
      <c r="V1503" s="29"/>
      <c r="W1503" s="29"/>
      <c r="X1503" s="29"/>
      <c r="Y1503" s="29"/>
      <c r="Z1503" s="29"/>
      <c r="AA1503" s="29"/>
      <c r="AB1503" s="29"/>
      <c r="AC1503" s="29"/>
    </row>
    <row r="1504" spans="1:33" ht="16.5" customHeight="1">
      <c r="A1504" s="33" t="s">
        <v>2607</v>
      </c>
      <c r="C1504" s="1513" t="s">
        <v>160</v>
      </c>
      <c r="D1504" s="2305" t="s">
        <v>2334</v>
      </c>
      <c r="E1504" s="2305"/>
      <c r="F1504" s="2305"/>
      <c r="G1504" s="2305"/>
      <c r="H1504" s="2305"/>
      <c r="I1504" s="2305"/>
      <c r="J1504" s="2305"/>
      <c r="K1504" s="2305"/>
      <c r="L1504" s="2305"/>
      <c r="M1504" s="2305"/>
      <c r="N1504" s="2305"/>
      <c r="O1504" s="2305" t="s">
        <v>2335</v>
      </c>
      <c r="P1504" s="2305"/>
      <c r="Q1504" s="2305"/>
      <c r="R1504" s="2305"/>
      <c r="S1504" s="2305"/>
      <c r="T1504" s="2305" t="s">
        <v>633</v>
      </c>
      <c r="U1504" s="2305"/>
      <c r="V1504" s="2305"/>
      <c r="W1504" s="2305"/>
      <c r="X1504" s="2305" t="s">
        <v>180</v>
      </c>
      <c r="Y1504" s="2305"/>
      <c r="Z1504" s="2305"/>
      <c r="AA1504" s="2305"/>
      <c r="AB1504" s="2305"/>
      <c r="AC1504" s="2305"/>
      <c r="AE1504" s="18" t="s">
        <v>2608</v>
      </c>
      <c r="AF1504" s="18" t="s">
        <v>2337</v>
      </c>
      <c r="AG1504" s="18" t="s">
        <v>2607</v>
      </c>
    </row>
    <row r="1505" spans="3:29" ht="39" customHeight="1">
      <c r="C1505" s="630">
        <v>1</v>
      </c>
      <c r="D1505" s="2302" t="s">
        <v>2609</v>
      </c>
      <c r="E1505" s="2303"/>
      <c r="F1505" s="2303"/>
      <c r="G1505" s="2303"/>
      <c r="H1505" s="2303"/>
      <c r="I1505" s="2303"/>
      <c r="J1505" s="2303"/>
      <c r="K1505" s="2303"/>
      <c r="L1505" s="2303"/>
      <c r="M1505" s="2303"/>
      <c r="N1505" s="2303"/>
      <c r="O1505" s="2304"/>
      <c r="P1505" s="2304"/>
      <c r="Q1505" s="2304"/>
      <c r="R1505" s="2304"/>
      <c r="S1505" s="2304"/>
      <c r="T1505" s="2304"/>
      <c r="U1505" s="2304"/>
      <c r="V1505" s="2304"/>
      <c r="W1505" s="2304"/>
      <c r="X1505" s="2304"/>
      <c r="Y1505" s="2304"/>
      <c r="Z1505" s="2304"/>
      <c r="AA1505" s="2304"/>
      <c r="AB1505" s="2304"/>
      <c r="AC1505" s="2304"/>
    </row>
    <row r="1506" spans="3:29" ht="39" customHeight="1">
      <c r="C1506" s="630">
        <v>2</v>
      </c>
      <c r="D1506" s="2302" t="s">
        <v>2610</v>
      </c>
      <c r="E1506" s="2303"/>
      <c r="F1506" s="2303"/>
      <c r="G1506" s="2303"/>
      <c r="H1506" s="2303"/>
      <c r="I1506" s="2303"/>
      <c r="J1506" s="2303"/>
      <c r="K1506" s="2303"/>
      <c r="L1506" s="2303"/>
      <c r="M1506" s="2303"/>
      <c r="N1506" s="2303"/>
      <c r="O1506" s="2304"/>
      <c r="P1506" s="2304"/>
      <c r="Q1506" s="2304"/>
      <c r="R1506" s="2304"/>
      <c r="S1506" s="2304"/>
      <c r="T1506" s="2304"/>
      <c r="U1506" s="2304"/>
      <c r="V1506" s="2304"/>
      <c r="W1506" s="2304"/>
      <c r="X1506" s="2304"/>
      <c r="Y1506" s="2304"/>
      <c r="Z1506" s="2304"/>
      <c r="AA1506" s="2304"/>
      <c r="AB1506" s="2304"/>
      <c r="AC1506" s="2304"/>
    </row>
    <row r="1507" spans="3:29" ht="39" customHeight="1">
      <c r="C1507" s="630">
        <v>3</v>
      </c>
      <c r="D1507" s="2302" t="s">
        <v>2611</v>
      </c>
      <c r="E1507" s="2303"/>
      <c r="F1507" s="2303"/>
      <c r="G1507" s="2303"/>
      <c r="H1507" s="2303"/>
      <c r="I1507" s="2303"/>
      <c r="J1507" s="2303"/>
      <c r="K1507" s="2303"/>
      <c r="L1507" s="2303"/>
      <c r="M1507" s="2303"/>
      <c r="N1507" s="2303"/>
      <c r="O1507" s="2304"/>
      <c r="P1507" s="2304"/>
      <c r="Q1507" s="2304"/>
      <c r="R1507" s="2304"/>
      <c r="S1507" s="2304"/>
      <c r="T1507" s="2304"/>
      <c r="U1507" s="2304"/>
      <c r="V1507" s="2304"/>
      <c r="W1507" s="2304"/>
      <c r="X1507" s="2304"/>
      <c r="Y1507" s="2304"/>
      <c r="Z1507" s="2304"/>
      <c r="AA1507" s="2304"/>
      <c r="AB1507" s="2304"/>
      <c r="AC1507" s="2304"/>
    </row>
    <row r="1508" spans="3:29" ht="39" customHeight="1">
      <c r="C1508" s="630">
        <v>4</v>
      </c>
      <c r="D1508" s="2302" t="s">
        <v>2612</v>
      </c>
      <c r="E1508" s="2303"/>
      <c r="F1508" s="2303"/>
      <c r="G1508" s="2303"/>
      <c r="H1508" s="2303"/>
      <c r="I1508" s="2303"/>
      <c r="J1508" s="2303"/>
      <c r="K1508" s="2303"/>
      <c r="L1508" s="2303"/>
      <c r="M1508" s="2303"/>
      <c r="N1508" s="2303"/>
      <c r="O1508" s="2304"/>
      <c r="P1508" s="2304"/>
      <c r="Q1508" s="2304"/>
      <c r="R1508" s="2304"/>
      <c r="S1508" s="2304"/>
      <c r="T1508" s="2304"/>
      <c r="U1508" s="2304"/>
      <c r="V1508" s="2304"/>
      <c r="W1508" s="2304"/>
      <c r="X1508" s="2304"/>
      <c r="Y1508" s="2304"/>
      <c r="Z1508" s="2304"/>
      <c r="AA1508" s="2304"/>
      <c r="AB1508" s="2304"/>
      <c r="AC1508" s="2304"/>
    </row>
    <row r="1509" spans="3:29" ht="39" customHeight="1">
      <c r="C1509" s="630">
        <v>5</v>
      </c>
      <c r="D1509" s="2302" t="s">
        <v>2613</v>
      </c>
      <c r="E1509" s="2303"/>
      <c r="F1509" s="2303"/>
      <c r="G1509" s="2303"/>
      <c r="H1509" s="2303"/>
      <c r="I1509" s="2303"/>
      <c r="J1509" s="2303"/>
      <c r="K1509" s="2303"/>
      <c r="L1509" s="2303"/>
      <c r="M1509" s="2303"/>
      <c r="N1509" s="2303"/>
      <c r="O1509" s="2304"/>
      <c r="P1509" s="2304"/>
      <c r="Q1509" s="2304"/>
      <c r="R1509" s="2304"/>
      <c r="S1509" s="2304"/>
      <c r="T1509" s="2304"/>
      <c r="U1509" s="2304"/>
      <c r="V1509" s="2304"/>
      <c r="W1509" s="2304"/>
      <c r="X1509" s="2304"/>
      <c r="Y1509" s="2304"/>
      <c r="Z1509" s="2304"/>
      <c r="AA1509" s="2304"/>
      <c r="AB1509" s="2304"/>
      <c r="AC1509" s="2304"/>
    </row>
    <row r="1510" spans="3:29" ht="39" customHeight="1">
      <c r="C1510" s="630">
        <v>6</v>
      </c>
      <c r="D1510" s="2302" t="s">
        <v>2614</v>
      </c>
      <c r="E1510" s="2303"/>
      <c r="F1510" s="2303"/>
      <c r="G1510" s="2303"/>
      <c r="H1510" s="2303"/>
      <c r="I1510" s="2303"/>
      <c r="J1510" s="2303"/>
      <c r="K1510" s="2303"/>
      <c r="L1510" s="2303"/>
      <c r="M1510" s="2303"/>
      <c r="N1510" s="2303"/>
      <c r="O1510" s="2304"/>
      <c r="P1510" s="2304"/>
      <c r="Q1510" s="2304"/>
      <c r="R1510" s="2304"/>
      <c r="S1510" s="2304"/>
      <c r="T1510" s="2304"/>
      <c r="U1510" s="2304"/>
      <c r="V1510" s="2304"/>
      <c r="W1510" s="2304"/>
      <c r="X1510" s="2304"/>
      <c r="Y1510" s="2304"/>
      <c r="Z1510" s="2304"/>
      <c r="AA1510" s="2304"/>
      <c r="AB1510" s="2304"/>
      <c r="AC1510" s="2304"/>
    </row>
    <row r="1511" spans="3:29" ht="39" customHeight="1">
      <c r="C1511" s="630">
        <v>7</v>
      </c>
      <c r="D1511" s="2302" t="s">
        <v>2615</v>
      </c>
      <c r="E1511" s="2303"/>
      <c r="F1511" s="2303"/>
      <c r="G1511" s="2303"/>
      <c r="H1511" s="2303"/>
      <c r="I1511" s="2303"/>
      <c r="J1511" s="2303"/>
      <c r="K1511" s="2303"/>
      <c r="L1511" s="2303"/>
      <c r="M1511" s="2303"/>
      <c r="N1511" s="2303"/>
      <c r="O1511" s="2304"/>
      <c r="P1511" s="2304"/>
      <c r="Q1511" s="2304"/>
      <c r="R1511" s="2304"/>
      <c r="S1511" s="2304"/>
      <c r="T1511" s="2304"/>
      <c r="U1511" s="2304"/>
      <c r="V1511" s="2304"/>
      <c r="W1511" s="2304"/>
      <c r="X1511" s="2304"/>
      <c r="Y1511" s="2304"/>
      <c r="Z1511" s="2304"/>
      <c r="AA1511" s="2304"/>
      <c r="AB1511" s="2304"/>
      <c r="AC1511" s="2304"/>
    </row>
    <row r="1512" spans="3:29" ht="39" customHeight="1">
      <c r="C1512" s="630">
        <v>8</v>
      </c>
      <c r="D1512" s="2302" t="s">
        <v>2616</v>
      </c>
      <c r="E1512" s="2303"/>
      <c r="F1512" s="2303"/>
      <c r="G1512" s="2303"/>
      <c r="H1512" s="2303"/>
      <c r="I1512" s="2303"/>
      <c r="J1512" s="2303"/>
      <c r="K1512" s="2303"/>
      <c r="L1512" s="2303"/>
      <c r="M1512" s="2303"/>
      <c r="N1512" s="2303"/>
      <c r="O1512" s="2304"/>
      <c r="P1512" s="2304"/>
      <c r="Q1512" s="2304"/>
      <c r="R1512" s="2304"/>
      <c r="S1512" s="2304"/>
      <c r="T1512" s="2304"/>
      <c r="U1512" s="2304"/>
      <c r="V1512" s="2304"/>
      <c r="W1512" s="2304"/>
      <c r="X1512" s="2304"/>
      <c r="Y1512" s="2304"/>
      <c r="Z1512" s="2304"/>
      <c r="AA1512" s="2304"/>
      <c r="AB1512" s="2304"/>
      <c r="AC1512" s="2304"/>
    </row>
    <row r="1513" spans="3:29" ht="39" customHeight="1">
      <c r="C1513" s="630">
        <v>9</v>
      </c>
      <c r="D1513" s="2302" t="s">
        <v>2617</v>
      </c>
      <c r="E1513" s="2303"/>
      <c r="F1513" s="2303"/>
      <c r="G1513" s="2303"/>
      <c r="H1513" s="2303"/>
      <c r="I1513" s="2303"/>
      <c r="J1513" s="2303"/>
      <c r="K1513" s="2303"/>
      <c r="L1513" s="2303"/>
      <c r="M1513" s="2303"/>
      <c r="N1513" s="2303"/>
      <c r="O1513" s="2304"/>
      <c r="P1513" s="2304"/>
      <c r="Q1513" s="2304"/>
      <c r="R1513" s="2304"/>
      <c r="S1513" s="2304"/>
      <c r="T1513" s="2304"/>
      <c r="U1513" s="2304"/>
      <c r="V1513" s="2304"/>
      <c r="W1513" s="2304"/>
      <c r="X1513" s="2304"/>
      <c r="Y1513" s="2304"/>
      <c r="Z1513" s="2304"/>
      <c r="AA1513" s="2304"/>
      <c r="AB1513" s="2304"/>
      <c r="AC1513" s="2304"/>
    </row>
    <row r="1514" spans="3:29" ht="39" customHeight="1">
      <c r="C1514" s="630">
        <v>10</v>
      </c>
      <c r="D1514" s="2302" t="s">
        <v>2618</v>
      </c>
      <c r="E1514" s="2303"/>
      <c r="F1514" s="2303"/>
      <c r="G1514" s="2303"/>
      <c r="H1514" s="2303"/>
      <c r="I1514" s="2303"/>
      <c r="J1514" s="2303"/>
      <c r="K1514" s="2303"/>
      <c r="L1514" s="2303"/>
      <c r="M1514" s="2303"/>
      <c r="N1514" s="2303"/>
      <c r="O1514" s="2304"/>
      <c r="P1514" s="2304"/>
      <c r="Q1514" s="2304"/>
      <c r="R1514" s="2304"/>
      <c r="S1514" s="2304"/>
      <c r="T1514" s="2304"/>
      <c r="U1514" s="2304"/>
      <c r="V1514" s="2304"/>
      <c r="W1514" s="2304"/>
      <c r="X1514" s="2304"/>
      <c r="Y1514" s="2304"/>
      <c r="Z1514" s="2304"/>
      <c r="AA1514" s="2304"/>
      <c r="AB1514" s="2304"/>
      <c r="AC1514" s="2304"/>
    </row>
    <row r="1515" spans="3:29" ht="39" customHeight="1">
      <c r="C1515" s="630">
        <v>11</v>
      </c>
      <c r="D1515" s="2302" t="s">
        <v>2619</v>
      </c>
      <c r="E1515" s="2303"/>
      <c r="F1515" s="2303"/>
      <c r="G1515" s="2303"/>
      <c r="H1515" s="2303"/>
      <c r="I1515" s="2303"/>
      <c r="J1515" s="2303"/>
      <c r="K1515" s="2303"/>
      <c r="L1515" s="2303"/>
      <c r="M1515" s="2303"/>
      <c r="N1515" s="2303"/>
      <c r="O1515" s="2304"/>
      <c r="P1515" s="2304"/>
      <c r="Q1515" s="2304"/>
      <c r="R1515" s="2304"/>
      <c r="S1515" s="2304"/>
      <c r="T1515" s="2304"/>
      <c r="U1515" s="2304"/>
      <c r="V1515" s="2304"/>
      <c r="W1515" s="2304"/>
      <c r="X1515" s="2304"/>
      <c r="Y1515" s="2304"/>
      <c r="Z1515" s="2304"/>
      <c r="AA1515" s="2304"/>
      <c r="AB1515" s="2304"/>
      <c r="AC1515" s="2304"/>
    </row>
    <row r="1516" spans="3:29" ht="39" customHeight="1">
      <c r="C1516" s="630">
        <v>12</v>
      </c>
      <c r="D1516" s="2302" t="s">
        <v>2620</v>
      </c>
      <c r="E1516" s="2303"/>
      <c r="F1516" s="2303"/>
      <c r="G1516" s="2303"/>
      <c r="H1516" s="2303"/>
      <c r="I1516" s="2303"/>
      <c r="J1516" s="2303"/>
      <c r="K1516" s="2303"/>
      <c r="L1516" s="2303"/>
      <c r="M1516" s="2303"/>
      <c r="N1516" s="2303"/>
      <c r="O1516" s="2304"/>
      <c r="P1516" s="2304"/>
      <c r="Q1516" s="2304"/>
      <c r="R1516" s="2304"/>
      <c r="S1516" s="2304"/>
      <c r="T1516" s="2304"/>
      <c r="U1516" s="2304"/>
      <c r="V1516" s="2304"/>
      <c r="W1516" s="2304"/>
      <c r="X1516" s="2304"/>
      <c r="Y1516" s="2304"/>
      <c r="Z1516" s="2304"/>
      <c r="AA1516" s="2304"/>
      <c r="AB1516" s="2304"/>
      <c r="AC1516" s="2304"/>
    </row>
    <row r="1517" spans="3:29" ht="39" customHeight="1">
      <c r="C1517" s="630">
        <v>13</v>
      </c>
      <c r="D1517" s="2302" t="s">
        <v>2621</v>
      </c>
      <c r="E1517" s="2303"/>
      <c r="F1517" s="2303"/>
      <c r="G1517" s="2303"/>
      <c r="H1517" s="2303"/>
      <c r="I1517" s="2303"/>
      <c r="J1517" s="2303"/>
      <c r="K1517" s="2303"/>
      <c r="L1517" s="2303"/>
      <c r="M1517" s="2303"/>
      <c r="N1517" s="2303"/>
      <c r="O1517" s="2304"/>
      <c r="P1517" s="2304"/>
      <c r="Q1517" s="2304"/>
      <c r="R1517" s="2304"/>
      <c r="S1517" s="2304"/>
      <c r="T1517" s="2304"/>
      <c r="U1517" s="2304"/>
      <c r="V1517" s="2304"/>
      <c r="W1517" s="2304"/>
      <c r="X1517" s="2304"/>
      <c r="Y1517" s="2304"/>
      <c r="Z1517" s="2304"/>
      <c r="AA1517" s="2304"/>
      <c r="AB1517" s="2304"/>
      <c r="AC1517" s="2304"/>
    </row>
    <row r="1518" spans="3:29" ht="39" customHeight="1">
      <c r="C1518" s="630">
        <v>14</v>
      </c>
      <c r="D1518" s="2302" t="s">
        <v>2622</v>
      </c>
      <c r="E1518" s="2303"/>
      <c r="F1518" s="2303"/>
      <c r="G1518" s="2303"/>
      <c r="H1518" s="2303"/>
      <c r="I1518" s="2303"/>
      <c r="J1518" s="2303"/>
      <c r="K1518" s="2303"/>
      <c r="L1518" s="2303"/>
      <c r="M1518" s="2303"/>
      <c r="N1518" s="2303"/>
      <c r="O1518" s="2304"/>
      <c r="P1518" s="2304"/>
      <c r="Q1518" s="2304"/>
      <c r="R1518" s="2304"/>
      <c r="S1518" s="2304"/>
      <c r="T1518" s="2304"/>
      <c r="U1518" s="2304"/>
      <c r="V1518" s="2304"/>
      <c r="W1518" s="2304"/>
      <c r="X1518" s="2304"/>
      <c r="Y1518" s="2304"/>
      <c r="Z1518" s="2304"/>
      <c r="AA1518" s="2304"/>
      <c r="AB1518" s="2304"/>
      <c r="AC1518" s="2304"/>
    </row>
    <row r="1519" spans="3:29" ht="39" customHeight="1">
      <c r="C1519" s="630">
        <v>15</v>
      </c>
      <c r="D1519" s="2302" t="s">
        <v>2623</v>
      </c>
      <c r="E1519" s="2303"/>
      <c r="F1519" s="2303"/>
      <c r="G1519" s="2303"/>
      <c r="H1519" s="2303"/>
      <c r="I1519" s="2303"/>
      <c r="J1519" s="2303"/>
      <c r="K1519" s="2303"/>
      <c r="L1519" s="2303"/>
      <c r="M1519" s="2303"/>
      <c r="N1519" s="2303"/>
      <c r="O1519" s="2304"/>
      <c r="P1519" s="2304"/>
      <c r="Q1519" s="2304"/>
      <c r="R1519" s="2304"/>
      <c r="S1519" s="2304"/>
      <c r="T1519" s="2304"/>
      <c r="U1519" s="2304"/>
      <c r="V1519" s="2304"/>
      <c r="W1519" s="2304"/>
      <c r="X1519" s="2304"/>
      <c r="Y1519" s="2304"/>
      <c r="Z1519" s="2304"/>
      <c r="AA1519" s="2304"/>
      <c r="AB1519" s="2304"/>
      <c r="AC1519" s="2304"/>
    </row>
    <row r="1520" spans="3:29" ht="39" customHeight="1">
      <c r="C1520" s="630">
        <v>16</v>
      </c>
      <c r="D1520" s="2302" t="s">
        <v>2624</v>
      </c>
      <c r="E1520" s="2303"/>
      <c r="F1520" s="2303"/>
      <c r="G1520" s="2303"/>
      <c r="H1520" s="2303"/>
      <c r="I1520" s="2303"/>
      <c r="J1520" s="2303"/>
      <c r="K1520" s="2303"/>
      <c r="L1520" s="2303"/>
      <c r="M1520" s="2303"/>
      <c r="N1520" s="2303"/>
      <c r="O1520" s="2304"/>
      <c r="P1520" s="2304"/>
      <c r="Q1520" s="2304"/>
      <c r="R1520" s="2304"/>
      <c r="S1520" s="2304"/>
      <c r="T1520" s="2304"/>
      <c r="U1520" s="2304"/>
      <c r="V1520" s="2304"/>
      <c r="W1520" s="2304"/>
      <c r="X1520" s="2304"/>
      <c r="Y1520" s="2304"/>
      <c r="Z1520" s="2304"/>
      <c r="AA1520" s="2304"/>
      <c r="AB1520" s="2304"/>
      <c r="AC1520" s="2304"/>
    </row>
    <row r="1521" spans="1:33" ht="39" customHeight="1">
      <c r="C1521" s="630">
        <v>17</v>
      </c>
      <c r="D1521" s="2302" t="s">
        <v>2625</v>
      </c>
      <c r="E1521" s="2303"/>
      <c r="F1521" s="2303"/>
      <c r="G1521" s="2303"/>
      <c r="H1521" s="2303"/>
      <c r="I1521" s="2303"/>
      <c r="J1521" s="2303"/>
      <c r="K1521" s="2303"/>
      <c r="L1521" s="2303"/>
      <c r="M1521" s="2303"/>
      <c r="N1521" s="2303"/>
      <c r="O1521" s="2304"/>
      <c r="P1521" s="2304"/>
      <c r="Q1521" s="2304"/>
      <c r="R1521" s="2304"/>
      <c r="S1521" s="2304"/>
      <c r="T1521" s="2304"/>
      <c r="U1521" s="2304"/>
      <c r="V1521" s="2304"/>
      <c r="W1521" s="2304"/>
      <c r="X1521" s="2304"/>
      <c r="Y1521" s="2304"/>
      <c r="Z1521" s="2304"/>
      <c r="AA1521" s="2304"/>
      <c r="AB1521" s="2304"/>
      <c r="AC1521" s="2304"/>
    </row>
    <row r="1522" spans="1:33" ht="39" customHeight="1">
      <c r="C1522" s="630">
        <v>18</v>
      </c>
      <c r="D1522" s="2302" t="s">
        <v>2626</v>
      </c>
      <c r="E1522" s="2303"/>
      <c r="F1522" s="2303"/>
      <c r="G1522" s="2303"/>
      <c r="H1522" s="2303"/>
      <c r="I1522" s="2303"/>
      <c r="J1522" s="2303"/>
      <c r="K1522" s="2303"/>
      <c r="L1522" s="2303"/>
      <c r="M1522" s="2303"/>
      <c r="N1522" s="2303"/>
      <c r="O1522" s="2304"/>
      <c r="P1522" s="2304"/>
      <c r="Q1522" s="2304"/>
      <c r="R1522" s="2304"/>
      <c r="S1522" s="2304"/>
      <c r="T1522" s="2304"/>
      <c r="U1522" s="2304"/>
      <c r="V1522" s="2304"/>
      <c r="W1522" s="2304"/>
      <c r="X1522" s="2304"/>
      <c r="Y1522" s="2304"/>
      <c r="Z1522" s="2304"/>
      <c r="AA1522" s="2304"/>
      <c r="AB1522" s="2304"/>
      <c r="AC1522" s="2304"/>
    </row>
    <row r="1523" spans="1:33" ht="39" customHeight="1">
      <c r="A1523" s="33" t="s">
        <v>536</v>
      </c>
      <c r="C1523" s="630">
        <v>19</v>
      </c>
      <c r="D1523" s="2302" t="s">
        <v>2627</v>
      </c>
      <c r="E1523" s="2303"/>
      <c r="F1523" s="2303"/>
      <c r="G1523" s="2303"/>
      <c r="H1523" s="2303"/>
      <c r="I1523" s="2303"/>
      <c r="J1523" s="2303"/>
      <c r="K1523" s="2303"/>
      <c r="L1523" s="2303"/>
      <c r="M1523" s="2303"/>
      <c r="N1523" s="2303"/>
      <c r="O1523" s="2304"/>
      <c r="P1523" s="2304"/>
      <c r="Q1523" s="2304"/>
      <c r="R1523" s="2304"/>
      <c r="S1523" s="2304"/>
      <c r="T1523" s="2304"/>
      <c r="U1523" s="2304"/>
      <c r="V1523" s="2304"/>
      <c r="W1523" s="2304"/>
      <c r="X1523" s="2304"/>
      <c r="Y1523" s="2304"/>
      <c r="Z1523" s="2304"/>
      <c r="AA1523" s="2304"/>
      <c r="AB1523" s="2304"/>
      <c r="AC1523" s="2304"/>
    </row>
    <row r="1524" spans="1:33" ht="16.5" customHeight="1">
      <c r="C1524" s="29"/>
      <c r="D1524" s="29"/>
      <c r="E1524" s="29"/>
      <c r="F1524" s="29"/>
      <c r="G1524" s="29"/>
      <c r="H1524" s="29"/>
      <c r="I1524" s="29"/>
      <c r="J1524" s="29"/>
      <c r="K1524" s="29"/>
      <c r="L1524" s="29"/>
      <c r="M1524" s="29"/>
      <c r="N1524" s="29"/>
      <c r="O1524" s="29"/>
      <c r="P1524" s="29"/>
      <c r="Q1524" s="29"/>
      <c r="R1524" s="29"/>
      <c r="S1524" s="29"/>
      <c r="T1524" s="29"/>
      <c r="U1524" s="29"/>
      <c r="V1524" s="29"/>
      <c r="W1524" s="29"/>
      <c r="X1524" s="29"/>
      <c r="Y1524" s="29"/>
      <c r="Z1524" s="29"/>
      <c r="AA1524" s="29"/>
      <c r="AB1524" s="29"/>
      <c r="AC1524" s="29"/>
    </row>
    <row r="1525" spans="1:33" ht="16.5" customHeight="1">
      <c r="A1525" s="33" t="s">
        <v>2628</v>
      </c>
      <c r="C1525" s="1513" t="s">
        <v>160</v>
      </c>
      <c r="D1525" s="2305" t="s">
        <v>2334</v>
      </c>
      <c r="E1525" s="2305"/>
      <c r="F1525" s="2305"/>
      <c r="G1525" s="2305"/>
      <c r="H1525" s="2305"/>
      <c r="I1525" s="2305"/>
      <c r="J1525" s="2305"/>
      <c r="K1525" s="2305"/>
      <c r="L1525" s="2305"/>
      <c r="M1525" s="2305"/>
      <c r="N1525" s="2305"/>
      <c r="O1525" s="2305" t="s">
        <v>2335</v>
      </c>
      <c r="P1525" s="2305"/>
      <c r="Q1525" s="2305"/>
      <c r="R1525" s="2305"/>
      <c r="S1525" s="2305"/>
      <c r="T1525" s="2305" t="s">
        <v>633</v>
      </c>
      <c r="U1525" s="2305"/>
      <c r="V1525" s="2305"/>
      <c r="W1525" s="2305"/>
      <c r="X1525" s="2305" t="s">
        <v>180</v>
      </c>
      <c r="Y1525" s="2305"/>
      <c r="Z1525" s="2305"/>
      <c r="AA1525" s="2305"/>
      <c r="AB1525" s="2305"/>
      <c r="AC1525" s="2305"/>
      <c r="AE1525" s="18" t="s">
        <v>2629</v>
      </c>
      <c r="AF1525" s="18" t="s">
        <v>2337</v>
      </c>
      <c r="AG1525" s="18" t="s">
        <v>2628</v>
      </c>
    </row>
    <row r="1526" spans="1:33" ht="16.5" customHeight="1">
      <c r="C1526" s="630">
        <v>1</v>
      </c>
      <c r="D1526" s="2302" t="s">
        <v>2461</v>
      </c>
      <c r="E1526" s="2303"/>
      <c r="F1526" s="2303"/>
      <c r="G1526" s="2303"/>
      <c r="H1526" s="2303"/>
      <c r="I1526" s="2303"/>
      <c r="J1526" s="2303"/>
      <c r="K1526" s="2303"/>
      <c r="L1526" s="2303"/>
      <c r="M1526" s="2303"/>
      <c r="N1526" s="2303"/>
      <c r="O1526" s="2304"/>
      <c r="P1526" s="2304"/>
      <c r="Q1526" s="2304"/>
      <c r="R1526" s="2304"/>
      <c r="S1526" s="2304"/>
      <c r="T1526" s="2304"/>
      <c r="U1526" s="2304"/>
      <c r="V1526" s="2304"/>
      <c r="W1526" s="2304"/>
      <c r="X1526" s="2304"/>
      <c r="Y1526" s="2304"/>
      <c r="Z1526" s="2304"/>
      <c r="AA1526" s="2304"/>
      <c r="AB1526" s="2304"/>
      <c r="AC1526" s="2304"/>
    </row>
    <row r="1527" spans="1:33" ht="38.1" customHeight="1">
      <c r="C1527" s="630">
        <v>2</v>
      </c>
      <c r="D1527" s="2302" t="s">
        <v>2630</v>
      </c>
      <c r="E1527" s="2303"/>
      <c r="F1527" s="2303"/>
      <c r="G1527" s="2303"/>
      <c r="H1527" s="2303"/>
      <c r="I1527" s="2303"/>
      <c r="J1527" s="2303"/>
      <c r="K1527" s="2303"/>
      <c r="L1527" s="2303"/>
      <c r="M1527" s="2303"/>
      <c r="N1527" s="2303"/>
      <c r="O1527" s="2304"/>
      <c r="P1527" s="2304"/>
      <c r="Q1527" s="2304"/>
      <c r="R1527" s="2304"/>
      <c r="S1527" s="2304"/>
      <c r="T1527" s="2304"/>
      <c r="U1527" s="2304"/>
      <c r="V1527" s="2304"/>
      <c r="W1527" s="2304"/>
      <c r="X1527" s="2304"/>
      <c r="Y1527" s="2304"/>
      <c r="Z1527" s="2304"/>
      <c r="AA1527" s="2304"/>
      <c r="AB1527" s="2304"/>
      <c r="AC1527" s="2304"/>
    </row>
    <row r="1528" spans="1:33" ht="16.5" customHeight="1">
      <c r="C1528" s="630">
        <v>3</v>
      </c>
      <c r="D1528" s="2302" t="s">
        <v>2631</v>
      </c>
      <c r="E1528" s="2303"/>
      <c r="F1528" s="2303"/>
      <c r="G1528" s="2303"/>
      <c r="H1528" s="2303"/>
      <c r="I1528" s="2303"/>
      <c r="J1528" s="2303"/>
      <c r="K1528" s="2303"/>
      <c r="L1528" s="2303"/>
      <c r="M1528" s="2303"/>
      <c r="N1528" s="2303"/>
      <c r="O1528" s="2304"/>
      <c r="P1528" s="2304"/>
      <c r="Q1528" s="2304"/>
      <c r="R1528" s="2304"/>
      <c r="S1528" s="2304"/>
      <c r="T1528" s="2304"/>
      <c r="U1528" s="2304"/>
      <c r="V1528" s="2304"/>
      <c r="W1528" s="2304"/>
      <c r="X1528" s="2304"/>
      <c r="Y1528" s="2304"/>
      <c r="Z1528" s="2304"/>
      <c r="AA1528" s="2304"/>
      <c r="AB1528" s="2304"/>
      <c r="AC1528" s="2304"/>
    </row>
    <row r="1529" spans="1:33" ht="16.5" customHeight="1">
      <c r="C1529" s="630">
        <v>4</v>
      </c>
      <c r="D1529" s="2302" t="s">
        <v>2632</v>
      </c>
      <c r="E1529" s="2303"/>
      <c r="F1529" s="2303"/>
      <c r="G1529" s="2303"/>
      <c r="H1529" s="2303"/>
      <c r="I1529" s="2303"/>
      <c r="J1529" s="2303"/>
      <c r="K1529" s="2303"/>
      <c r="L1529" s="2303"/>
      <c r="M1529" s="2303"/>
      <c r="N1529" s="2303"/>
      <c r="O1529" s="2304"/>
      <c r="P1529" s="2304"/>
      <c r="Q1529" s="2304"/>
      <c r="R1529" s="2304"/>
      <c r="S1529" s="2304"/>
      <c r="T1529" s="2304"/>
      <c r="U1529" s="2304"/>
      <c r="V1529" s="2304"/>
      <c r="W1529" s="2304"/>
      <c r="X1529" s="2304"/>
      <c r="Y1529" s="2304"/>
      <c r="Z1529" s="2304"/>
      <c r="AA1529" s="2304"/>
      <c r="AB1529" s="2304"/>
      <c r="AC1529" s="2304"/>
    </row>
    <row r="1530" spans="1:33" ht="16.5" customHeight="1">
      <c r="A1530" s="33" t="s">
        <v>536</v>
      </c>
      <c r="C1530" s="630">
        <v>5</v>
      </c>
      <c r="D1530" s="2302" t="s">
        <v>2633</v>
      </c>
      <c r="E1530" s="2303"/>
      <c r="F1530" s="2303"/>
      <c r="G1530" s="2303"/>
      <c r="H1530" s="2303"/>
      <c r="I1530" s="2303"/>
      <c r="J1530" s="2303"/>
      <c r="K1530" s="2303"/>
      <c r="L1530" s="2303"/>
      <c r="M1530" s="2303"/>
      <c r="N1530" s="2303"/>
      <c r="O1530" s="2304"/>
      <c r="P1530" s="2304"/>
      <c r="Q1530" s="2304"/>
      <c r="R1530" s="2304"/>
      <c r="S1530" s="2304"/>
      <c r="T1530" s="2304"/>
      <c r="U1530" s="2304"/>
      <c r="V1530" s="2304"/>
      <c r="W1530" s="2304"/>
      <c r="X1530" s="2304"/>
      <c r="Y1530" s="2304"/>
      <c r="Z1530" s="2304"/>
      <c r="AA1530" s="2304"/>
      <c r="AB1530" s="2304"/>
      <c r="AC1530" s="2304"/>
    </row>
    <row r="1531" spans="1:33" ht="16.5" customHeight="1">
      <c r="C1531" s="29"/>
      <c r="D1531" s="29"/>
      <c r="E1531" s="29"/>
      <c r="F1531" s="29"/>
      <c r="G1531" s="29"/>
      <c r="H1531" s="29"/>
      <c r="I1531" s="29"/>
      <c r="J1531" s="29"/>
      <c r="K1531" s="29"/>
      <c r="L1531" s="29"/>
      <c r="M1531" s="29"/>
      <c r="N1531" s="29"/>
      <c r="O1531" s="29"/>
      <c r="P1531" s="29"/>
      <c r="Q1531" s="29"/>
      <c r="R1531" s="29"/>
      <c r="S1531" s="29"/>
      <c r="T1531" s="29"/>
      <c r="U1531" s="29"/>
      <c r="V1531" s="29"/>
      <c r="W1531" s="29"/>
      <c r="X1531" s="29"/>
      <c r="Y1531" s="29"/>
      <c r="Z1531" s="29"/>
      <c r="AA1531" s="29"/>
      <c r="AB1531" s="29"/>
      <c r="AC1531" s="29"/>
    </row>
    <row r="1532" spans="1:33" ht="16.5" customHeight="1">
      <c r="A1532" s="33" t="s">
        <v>2634</v>
      </c>
      <c r="C1532" s="1513" t="s">
        <v>160</v>
      </c>
      <c r="D1532" s="2305" t="s">
        <v>2334</v>
      </c>
      <c r="E1532" s="2305"/>
      <c r="F1532" s="2305"/>
      <c r="G1532" s="2305"/>
      <c r="H1532" s="2305"/>
      <c r="I1532" s="2305"/>
      <c r="J1532" s="2305"/>
      <c r="K1532" s="2305"/>
      <c r="L1532" s="2305"/>
      <c r="M1532" s="2305"/>
      <c r="N1532" s="2305"/>
      <c r="O1532" s="2305" t="s">
        <v>2335</v>
      </c>
      <c r="P1532" s="2305"/>
      <c r="Q1532" s="2305"/>
      <c r="R1532" s="2305"/>
      <c r="S1532" s="2305"/>
      <c r="T1532" s="2305" t="s">
        <v>633</v>
      </c>
      <c r="U1532" s="2305"/>
      <c r="V1532" s="2305"/>
      <c r="W1532" s="2305"/>
      <c r="X1532" s="2305" t="s">
        <v>180</v>
      </c>
      <c r="Y1532" s="2305"/>
      <c r="Z1532" s="2305"/>
      <c r="AA1532" s="2305"/>
      <c r="AB1532" s="2305"/>
      <c r="AC1532" s="2305"/>
      <c r="AE1532" s="18" t="s">
        <v>2635</v>
      </c>
      <c r="AF1532" s="18" t="s">
        <v>2337</v>
      </c>
      <c r="AG1532" s="18" t="s">
        <v>2634</v>
      </c>
    </row>
    <row r="1533" spans="1:33" ht="16.5" customHeight="1">
      <c r="C1533" s="630">
        <v>1</v>
      </c>
      <c r="D1533" s="2302" t="s">
        <v>2415</v>
      </c>
      <c r="E1533" s="2303"/>
      <c r="F1533" s="2303"/>
      <c r="G1533" s="2303"/>
      <c r="H1533" s="2303"/>
      <c r="I1533" s="2303"/>
      <c r="J1533" s="2303"/>
      <c r="K1533" s="2303"/>
      <c r="L1533" s="2303"/>
      <c r="M1533" s="2303"/>
      <c r="N1533" s="2303"/>
      <c r="O1533" s="2304"/>
      <c r="P1533" s="2304"/>
      <c r="Q1533" s="2304"/>
      <c r="R1533" s="2304"/>
      <c r="S1533" s="2304"/>
      <c r="T1533" s="2304"/>
      <c r="U1533" s="2304"/>
      <c r="V1533" s="2304"/>
      <c r="W1533" s="2304"/>
      <c r="X1533" s="2304"/>
      <c r="Y1533" s="2304"/>
      <c r="Z1533" s="2304"/>
      <c r="AA1533" s="2304"/>
      <c r="AB1533" s="2304"/>
      <c r="AC1533" s="2304"/>
    </row>
    <row r="1534" spans="1:33" ht="16.5" customHeight="1">
      <c r="C1534" s="630">
        <v>2</v>
      </c>
      <c r="D1534" s="2302" t="s">
        <v>2636</v>
      </c>
      <c r="E1534" s="2303"/>
      <c r="F1534" s="2303"/>
      <c r="G1534" s="2303"/>
      <c r="H1534" s="2303"/>
      <c r="I1534" s="2303"/>
      <c r="J1534" s="2303"/>
      <c r="K1534" s="2303"/>
      <c r="L1534" s="2303"/>
      <c r="M1534" s="2303"/>
      <c r="N1534" s="2303"/>
      <c r="O1534" s="2304"/>
      <c r="P1534" s="2304"/>
      <c r="Q1534" s="2304"/>
      <c r="R1534" s="2304"/>
      <c r="S1534" s="2304"/>
      <c r="T1534" s="2304"/>
      <c r="U1534" s="2304"/>
      <c r="V1534" s="2304"/>
      <c r="W1534" s="2304"/>
      <c r="X1534" s="2304"/>
      <c r="Y1534" s="2304"/>
      <c r="Z1534" s="2304"/>
      <c r="AA1534" s="2304"/>
      <c r="AB1534" s="2304"/>
      <c r="AC1534" s="2304"/>
    </row>
    <row r="1535" spans="1:33" ht="16.5" customHeight="1">
      <c r="C1535" s="630">
        <v>3</v>
      </c>
      <c r="D1535" s="2302" t="s">
        <v>2637</v>
      </c>
      <c r="E1535" s="2303"/>
      <c r="F1535" s="2303"/>
      <c r="G1535" s="2303"/>
      <c r="H1535" s="2303"/>
      <c r="I1535" s="2303"/>
      <c r="J1535" s="2303"/>
      <c r="K1535" s="2303"/>
      <c r="L1535" s="2303"/>
      <c r="M1535" s="2303"/>
      <c r="N1535" s="2303"/>
      <c r="O1535" s="2304"/>
      <c r="P1535" s="2304"/>
      <c r="Q1535" s="2304"/>
      <c r="R1535" s="2304"/>
      <c r="S1535" s="2304"/>
      <c r="T1535" s="2304"/>
      <c r="U1535" s="2304"/>
      <c r="V1535" s="2304"/>
      <c r="W1535" s="2304"/>
      <c r="X1535" s="2304"/>
      <c r="Y1535" s="2304"/>
      <c r="Z1535" s="2304"/>
      <c r="AA1535" s="2304"/>
      <c r="AB1535" s="2304"/>
      <c r="AC1535" s="2304"/>
    </row>
    <row r="1536" spans="1:33" ht="16.5" customHeight="1">
      <c r="C1536" s="630">
        <v>4</v>
      </c>
      <c r="D1536" s="2302" t="s">
        <v>2638</v>
      </c>
      <c r="E1536" s="2303"/>
      <c r="F1536" s="2303"/>
      <c r="G1536" s="2303"/>
      <c r="H1536" s="2303"/>
      <c r="I1536" s="2303"/>
      <c r="J1536" s="2303"/>
      <c r="K1536" s="2303"/>
      <c r="L1536" s="2303"/>
      <c r="M1536" s="2303"/>
      <c r="N1536" s="2303"/>
      <c r="O1536" s="2304"/>
      <c r="P1536" s="2304"/>
      <c r="Q1536" s="2304"/>
      <c r="R1536" s="2304"/>
      <c r="S1536" s="2304"/>
      <c r="T1536" s="2304"/>
      <c r="U1536" s="2304"/>
      <c r="V1536" s="2304"/>
      <c r="W1536" s="2304"/>
      <c r="X1536" s="2304"/>
      <c r="Y1536" s="2304"/>
      <c r="Z1536" s="2304"/>
      <c r="AA1536" s="2304"/>
      <c r="AB1536" s="2304"/>
      <c r="AC1536" s="2304"/>
    </row>
    <row r="1537" spans="1:33" ht="16.5" customHeight="1">
      <c r="A1537" s="33" t="s">
        <v>536</v>
      </c>
      <c r="C1537" s="630">
        <v>5</v>
      </c>
      <c r="D1537" s="2302" t="s">
        <v>2639</v>
      </c>
      <c r="E1537" s="2303"/>
      <c r="F1537" s="2303"/>
      <c r="G1537" s="2303"/>
      <c r="H1537" s="2303"/>
      <c r="I1537" s="2303"/>
      <c r="J1537" s="2303"/>
      <c r="K1537" s="2303"/>
      <c r="L1537" s="2303"/>
      <c r="M1537" s="2303"/>
      <c r="N1537" s="2303"/>
      <c r="O1537" s="2304"/>
      <c r="P1537" s="2304"/>
      <c r="Q1537" s="2304"/>
      <c r="R1537" s="2304"/>
      <c r="S1537" s="2304"/>
      <c r="T1537" s="2304"/>
      <c r="U1537" s="2304"/>
      <c r="V1537" s="2304"/>
      <c r="W1537" s="2304"/>
      <c r="X1537" s="2304"/>
      <c r="Y1537" s="2304"/>
      <c r="Z1537" s="2304"/>
      <c r="AA1537" s="2304"/>
      <c r="AB1537" s="2304"/>
      <c r="AC1537" s="2304"/>
    </row>
    <row r="1538" spans="1:33" ht="16.5" customHeight="1">
      <c r="C1538" s="29"/>
      <c r="D1538" s="29"/>
      <c r="E1538" s="29"/>
      <c r="F1538" s="29"/>
      <c r="G1538" s="29"/>
      <c r="H1538" s="29"/>
      <c r="I1538" s="29"/>
      <c r="J1538" s="29"/>
      <c r="K1538" s="29"/>
      <c r="L1538" s="29"/>
      <c r="M1538" s="29"/>
      <c r="N1538" s="29"/>
      <c r="O1538" s="29"/>
      <c r="P1538" s="29"/>
      <c r="Q1538" s="29"/>
      <c r="R1538" s="29"/>
      <c r="S1538" s="29"/>
      <c r="T1538" s="29"/>
      <c r="U1538" s="29"/>
      <c r="V1538" s="29"/>
      <c r="W1538" s="29"/>
      <c r="X1538" s="29"/>
      <c r="Y1538" s="29"/>
      <c r="Z1538" s="29"/>
      <c r="AA1538" s="29"/>
      <c r="AB1538" s="29"/>
      <c r="AC1538" s="29"/>
    </row>
    <row r="1539" spans="1:33" ht="16.5" customHeight="1">
      <c r="A1539" s="33" t="s">
        <v>2640</v>
      </c>
      <c r="C1539" s="1513" t="s">
        <v>160</v>
      </c>
      <c r="D1539" s="2305" t="s">
        <v>2334</v>
      </c>
      <c r="E1539" s="2305"/>
      <c r="F1539" s="2305"/>
      <c r="G1539" s="2305"/>
      <c r="H1539" s="2305"/>
      <c r="I1539" s="2305"/>
      <c r="J1539" s="2305"/>
      <c r="K1539" s="2305"/>
      <c r="L1539" s="2305"/>
      <c r="M1539" s="2305"/>
      <c r="N1539" s="2305"/>
      <c r="O1539" s="2305" t="s">
        <v>2335</v>
      </c>
      <c r="P1539" s="2305"/>
      <c r="Q1539" s="2305"/>
      <c r="R1539" s="2305"/>
      <c r="S1539" s="2305"/>
      <c r="T1539" s="2305" t="s">
        <v>633</v>
      </c>
      <c r="U1539" s="2305"/>
      <c r="V1539" s="2305"/>
      <c r="W1539" s="2305"/>
      <c r="X1539" s="2305" t="s">
        <v>180</v>
      </c>
      <c r="Y1539" s="2305"/>
      <c r="Z1539" s="2305"/>
      <c r="AA1539" s="2305"/>
      <c r="AB1539" s="2305"/>
      <c r="AC1539" s="2305"/>
      <c r="AE1539" s="18" t="s">
        <v>2641</v>
      </c>
      <c r="AF1539" s="18" t="s">
        <v>2337</v>
      </c>
      <c r="AG1539" s="18" t="s">
        <v>2640</v>
      </c>
    </row>
    <row r="1540" spans="1:33" ht="16.5" customHeight="1">
      <c r="C1540" s="630">
        <v>1</v>
      </c>
      <c r="D1540" s="2302" t="s">
        <v>2415</v>
      </c>
      <c r="E1540" s="2303"/>
      <c r="F1540" s="2303"/>
      <c r="G1540" s="2303"/>
      <c r="H1540" s="2303"/>
      <c r="I1540" s="2303"/>
      <c r="J1540" s="2303"/>
      <c r="K1540" s="2303"/>
      <c r="L1540" s="2303"/>
      <c r="M1540" s="2303"/>
      <c r="N1540" s="2303"/>
      <c r="O1540" s="2304"/>
      <c r="P1540" s="2304"/>
      <c r="Q1540" s="2304"/>
      <c r="R1540" s="2304"/>
      <c r="S1540" s="2304"/>
      <c r="T1540" s="2304"/>
      <c r="U1540" s="2304"/>
      <c r="V1540" s="2304"/>
      <c r="W1540" s="2304"/>
      <c r="X1540" s="2304"/>
      <c r="Y1540" s="2304"/>
      <c r="Z1540" s="2304"/>
      <c r="AA1540" s="2304"/>
      <c r="AB1540" s="2304"/>
      <c r="AC1540" s="2304"/>
    </row>
    <row r="1541" spans="1:33" ht="16.5" customHeight="1">
      <c r="C1541" s="630">
        <v>2</v>
      </c>
      <c r="D1541" s="2302" t="s">
        <v>2642</v>
      </c>
      <c r="E1541" s="2303"/>
      <c r="F1541" s="2303"/>
      <c r="G1541" s="2303"/>
      <c r="H1541" s="2303"/>
      <c r="I1541" s="2303"/>
      <c r="J1541" s="2303"/>
      <c r="K1541" s="2303"/>
      <c r="L1541" s="2303"/>
      <c r="M1541" s="2303"/>
      <c r="N1541" s="2303"/>
      <c r="O1541" s="2304"/>
      <c r="P1541" s="2304"/>
      <c r="Q1541" s="2304"/>
      <c r="R1541" s="2304"/>
      <c r="S1541" s="2304"/>
      <c r="T1541" s="2304"/>
      <c r="U1541" s="2304"/>
      <c r="V1541" s="2304"/>
      <c r="W1541" s="2304"/>
      <c r="X1541" s="2304"/>
      <c r="Y1541" s="2304"/>
      <c r="Z1541" s="2304"/>
      <c r="AA1541" s="2304"/>
      <c r="AB1541" s="2304"/>
      <c r="AC1541" s="2304"/>
    </row>
    <row r="1542" spans="1:33" ht="16.5" customHeight="1">
      <c r="C1542" s="630">
        <v>3</v>
      </c>
      <c r="D1542" s="2302" t="s">
        <v>2643</v>
      </c>
      <c r="E1542" s="2303"/>
      <c r="F1542" s="2303"/>
      <c r="G1542" s="2303"/>
      <c r="H1542" s="2303"/>
      <c r="I1542" s="2303"/>
      <c r="J1542" s="2303"/>
      <c r="K1542" s="2303"/>
      <c r="L1542" s="2303"/>
      <c r="M1542" s="2303"/>
      <c r="N1542" s="2303"/>
      <c r="O1542" s="2304"/>
      <c r="P1542" s="2304"/>
      <c r="Q1542" s="2304"/>
      <c r="R1542" s="2304"/>
      <c r="S1542" s="2304"/>
      <c r="T1542" s="2304"/>
      <c r="U1542" s="2304"/>
      <c r="V1542" s="2304"/>
      <c r="W1542" s="2304"/>
      <c r="X1542" s="2304"/>
      <c r="Y1542" s="2304"/>
      <c r="Z1542" s="2304"/>
      <c r="AA1542" s="2304"/>
      <c r="AB1542" s="2304"/>
      <c r="AC1542" s="2304"/>
    </row>
    <row r="1543" spans="1:33" ht="42.6" customHeight="1">
      <c r="C1543" s="630">
        <v>4</v>
      </c>
      <c r="D1543" s="2302" t="s">
        <v>2644</v>
      </c>
      <c r="E1543" s="2303"/>
      <c r="F1543" s="2303"/>
      <c r="G1543" s="2303"/>
      <c r="H1543" s="2303"/>
      <c r="I1543" s="2303"/>
      <c r="J1543" s="2303"/>
      <c r="K1543" s="2303"/>
      <c r="L1543" s="2303"/>
      <c r="M1543" s="2303"/>
      <c r="N1543" s="2303"/>
      <c r="O1543" s="2304"/>
      <c r="P1543" s="2304"/>
      <c r="Q1543" s="2304"/>
      <c r="R1543" s="2304"/>
      <c r="S1543" s="2304"/>
      <c r="T1543" s="2304"/>
      <c r="U1543" s="2304"/>
      <c r="V1543" s="2304"/>
      <c r="W1543" s="2304"/>
      <c r="X1543" s="2304"/>
      <c r="Y1543" s="2304"/>
      <c r="Z1543" s="2304"/>
      <c r="AA1543" s="2304"/>
      <c r="AB1543" s="2304"/>
      <c r="AC1543" s="2304"/>
    </row>
    <row r="1544" spans="1:33" ht="16.5" customHeight="1">
      <c r="A1544" s="33" t="s">
        <v>536</v>
      </c>
      <c r="C1544" s="630">
        <v>5</v>
      </c>
      <c r="D1544" s="2302" t="s">
        <v>2645</v>
      </c>
      <c r="E1544" s="2303"/>
      <c r="F1544" s="2303"/>
      <c r="G1544" s="2303"/>
      <c r="H1544" s="2303"/>
      <c r="I1544" s="2303"/>
      <c r="J1544" s="2303"/>
      <c r="K1544" s="2303"/>
      <c r="L1544" s="2303"/>
      <c r="M1544" s="2303"/>
      <c r="N1544" s="2303"/>
      <c r="O1544" s="2304"/>
      <c r="P1544" s="2304"/>
      <c r="Q1544" s="2304"/>
      <c r="R1544" s="2304"/>
      <c r="S1544" s="2304"/>
      <c r="T1544" s="2304"/>
      <c r="U1544" s="2304"/>
      <c r="V1544" s="2304"/>
      <c r="W1544" s="2304"/>
      <c r="X1544" s="2304"/>
      <c r="Y1544" s="2304"/>
      <c r="Z1544" s="2304"/>
      <c r="AA1544" s="2304"/>
      <c r="AB1544" s="2304"/>
      <c r="AC1544" s="2304"/>
    </row>
    <row r="1545" spans="1:33" ht="16.5" customHeight="1">
      <c r="C1545" s="29"/>
      <c r="D1545" s="29"/>
      <c r="E1545" s="29"/>
      <c r="F1545" s="29"/>
      <c r="G1545" s="29"/>
      <c r="H1545" s="29"/>
      <c r="I1545" s="29"/>
      <c r="J1545" s="29"/>
      <c r="K1545" s="29"/>
      <c r="L1545" s="29"/>
      <c r="M1545" s="29"/>
      <c r="N1545" s="29"/>
      <c r="O1545" s="29"/>
      <c r="P1545" s="29"/>
      <c r="Q1545" s="29"/>
      <c r="R1545" s="29"/>
      <c r="S1545" s="29"/>
      <c r="T1545" s="29"/>
      <c r="U1545" s="29"/>
      <c r="V1545" s="29"/>
      <c r="W1545" s="29"/>
      <c r="X1545" s="29"/>
      <c r="Y1545" s="29"/>
      <c r="Z1545" s="29"/>
      <c r="AA1545" s="29"/>
      <c r="AB1545" s="29"/>
      <c r="AC1545" s="29"/>
    </row>
    <row r="1546" spans="1:33" ht="16.5" customHeight="1">
      <c r="A1546" s="33" t="s">
        <v>2646</v>
      </c>
      <c r="C1546" s="1513" t="s">
        <v>160</v>
      </c>
      <c r="D1546" s="2305" t="s">
        <v>2334</v>
      </c>
      <c r="E1546" s="2305"/>
      <c r="F1546" s="2305"/>
      <c r="G1546" s="2305"/>
      <c r="H1546" s="2305"/>
      <c r="I1546" s="2305"/>
      <c r="J1546" s="2305"/>
      <c r="K1546" s="2305"/>
      <c r="L1546" s="2305"/>
      <c r="M1546" s="2305"/>
      <c r="N1546" s="2305"/>
      <c r="O1546" s="2305" t="s">
        <v>2335</v>
      </c>
      <c r="P1546" s="2305"/>
      <c r="Q1546" s="2305"/>
      <c r="R1546" s="2305"/>
      <c r="S1546" s="2305"/>
      <c r="T1546" s="2305" t="s">
        <v>633</v>
      </c>
      <c r="U1546" s="2305"/>
      <c r="V1546" s="2305"/>
      <c r="W1546" s="2305"/>
      <c r="X1546" s="2305" t="s">
        <v>180</v>
      </c>
      <c r="Y1546" s="2305"/>
      <c r="Z1546" s="2305"/>
      <c r="AA1546" s="2305"/>
      <c r="AB1546" s="2305"/>
      <c r="AC1546" s="2305"/>
      <c r="AE1546" s="18" t="s">
        <v>2647</v>
      </c>
      <c r="AF1546" s="18" t="s">
        <v>2337</v>
      </c>
      <c r="AG1546" s="18" t="s">
        <v>2646</v>
      </c>
    </row>
    <row r="1547" spans="1:33" ht="39" customHeight="1">
      <c r="C1547" s="630">
        <v>1</v>
      </c>
      <c r="D1547" s="2302" t="s">
        <v>2648</v>
      </c>
      <c r="E1547" s="2303"/>
      <c r="F1547" s="2303"/>
      <c r="G1547" s="2303"/>
      <c r="H1547" s="2303"/>
      <c r="I1547" s="2303"/>
      <c r="J1547" s="2303"/>
      <c r="K1547" s="2303"/>
      <c r="L1547" s="2303"/>
      <c r="M1547" s="2303"/>
      <c r="N1547" s="2303"/>
      <c r="O1547" s="2304"/>
      <c r="P1547" s="2304"/>
      <c r="Q1547" s="2304"/>
      <c r="R1547" s="2304"/>
      <c r="S1547" s="2304"/>
      <c r="T1547" s="2304"/>
      <c r="U1547" s="2304"/>
      <c r="V1547" s="2304"/>
      <c r="W1547" s="2304"/>
      <c r="X1547" s="2304"/>
      <c r="Y1547" s="2304"/>
      <c r="Z1547" s="2304"/>
      <c r="AA1547" s="2304"/>
      <c r="AB1547" s="2304"/>
      <c r="AC1547" s="2304"/>
    </row>
    <row r="1548" spans="1:33" ht="39" customHeight="1">
      <c r="C1548" s="630">
        <v>2</v>
      </c>
      <c r="D1548" s="2302" t="s">
        <v>2406</v>
      </c>
      <c r="E1548" s="2303"/>
      <c r="F1548" s="2303"/>
      <c r="G1548" s="2303"/>
      <c r="H1548" s="2303"/>
      <c r="I1548" s="2303"/>
      <c r="J1548" s="2303"/>
      <c r="K1548" s="2303"/>
      <c r="L1548" s="2303"/>
      <c r="M1548" s="2303"/>
      <c r="N1548" s="2303"/>
      <c r="O1548" s="2304"/>
      <c r="P1548" s="2304"/>
      <c r="Q1548" s="2304"/>
      <c r="R1548" s="2304"/>
      <c r="S1548" s="2304"/>
      <c r="T1548" s="2304"/>
      <c r="U1548" s="2304"/>
      <c r="V1548" s="2304"/>
      <c r="W1548" s="2304"/>
      <c r="X1548" s="2304"/>
      <c r="Y1548" s="2304"/>
      <c r="Z1548" s="2304"/>
      <c r="AA1548" s="2304"/>
      <c r="AB1548" s="2304"/>
      <c r="AC1548" s="2304"/>
    </row>
    <row r="1549" spans="1:33" ht="39" customHeight="1">
      <c r="C1549" s="630">
        <v>3</v>
      </c>
      <c r="D1549" s="2302" t="s">
        <v>2649</v>
      </c>
      <c r="E1549" s="2303"/>
      <c r="F1549" s="2303"/>
      <c r="G1549" s="2303"/>
      <c r="H1549" s="2303"/>
      <c r="I1549" s="2303"/>
      <c r="J1549" s="2303"/>
      <c r="K1549" s="2303"/>
      <c r="L1549" s="2303"/>
      <c r="M1549" s="2303"/>
      <c r="N1549" s="2303"/>
      <c r="O1549" s="2304"/>
      <c r="P1549" s="2304"/>
      <c r="Q1549" s="2304"/>
      <c r="R1549" s="2304"/>
      <c r="S1549" s="2304"/>
      <c r="T1549" s="2304"/>
      <c r="U1549" s="2304"/>
      <c r="V1549" s="2304"/>
      <c r="W1549" s="2304"/>
      <c r="X1549" s="2304"/>
      <c r="Y1549" s="2304"/>
      <c r="Z1549" s="2304"/>
      <c r="AA1549" s="2304"/>
      <c r="AB1549" s="2304"/>
      <c r="AC1549" s="2304"/>
    </row>
    <row r="1550" spans="1:33" ht="39" customHeight="1">
      <c r="C1550" s="630">
        <v>4</v>
      </c>
      <c r="D1550" s="2302" t="s">
        <v>2650</v>
      </c>
      <c r="E1550" s="2303"/>
      <c r="F1550" s="2303"/>
      <c r="G1550" s="2303"/>
      <c r="H1550" s="2303"/>
      <c r="I1550" s="2303"/>
      <c r="J1550" s="2303"/>
      <c r="K1550" s="2303"/>
      <c r="L1550" s="2303"/>
      <c r="M1550" s="2303"/>
      <c r="N1550" s="2303"/>
      <c r="O1550" s="2304"/>
      <c r="P1550" s="2304"/>
      <c r="Q1550" s="2304"/>
      <c r="R1550" s="2304"/>
      <c r="S1550" s="2304"/>
      <c r="T1550" s="2304"/>
      <c r="U1550" s="2304"/>
      <c r="V1550" s="2304"/>
      <c r="W1550" s="2304"/>
      <c r="X1550" s="2304"/>
      <c r="Y1550" s="2304"/>
      <c r="Z1550" s="2304"/>
      <c r="AA1550" s="2304"/>
      <c r="AB1550" s="2304"/>
      <c r="AC1550" s="2304"/>
    </row>
    <row r="1551" spans="1:33" ht="39" customHeight="1">
      <c r="C1551" s="630">
        <v>5</v>
      </c>
      <c r="D1551" s="2302" t="s">
        <v>2651</v>
      </c>
      <c r="E1551" s="2303"/>
      <c r="F1551" s="2303"/>
      <c r="G1551" s="2303"/>
      <c r="H1551" s="2303"/>
      <c r="I1551" s="2303"/>
      <c r="J1551" s="2303"/>
      <c r="K1551" s="2303"/>
      <c r="L1551" s="2303"/>
      <c r="M1551" s="2303"/>
      <c r="N1551" s="2303"/>
      <c r="O1551" s="2304"/>
      <c r="P1551" s="2304"/>
      <c r="Q1551" s="2304"/>
      <c r="R1551" s="2304"/>
      <c r="S1551" s="2304"/>
      <c r="T1551" s="2304"/>
      <c r="U1551" s="2304"/>
      <c r="V1551" s="2304"/>
      <c r="W1551" s="2304"/>
      <c r="X1551" s="2304"/>
      <c r="Y1551" s="2304"/>
      <c r="Z1551" s="2304"/>
      <c r="AA1551" s="2304"/>
      <c r="AB1551" s="2304"/>
      <c r="AC1551" s="2304"/>
    </row>
    <row r="1552" spans="1:33" ht="39" customHeight="1">
      <c r="C1552" s="630">
        <v>6</v>
      </c>
      <c r="D1552" s="2302" t="s">
        <v>2652</v>
      </c>
      <c r="E1552" s="2303"/>
      <c r="F1552" s="2303"/>
      <c r="G1552" s="2303"/>
      <c r="H1552" s="2303"/>
      <c r="I1552" s="2303"/>
      <c r="J1552" s="2303"/>
      <c r="K1552" s="2303"/>
      <c r="L1552" s="2303"/>
      <c r="M1552" s="2303"/>
      <c r="N1552" s="2303"/>
      <c r="O1552" s="2304"/>
      <c r="P1552" s="2304"/>
      <c r="Q1552" s="2304"/>
      <c r="R1552" s="2304"/>
      <c r="S1552" s="2304"/>
      <c r="T1552" s="2304"/>
      <c r="U1552" s="2304"/>
      <c r="V1552" s="2304"/>
      <c r="W1552" s="2304"/>
      <c r="X1552" s="2304"/>
      <c r="Y1552" s="2304"/>
      <c r="Z1552" s="2304"/>
      <c r="AA1552" s="2304"/>
      <c r="AB1552" s="2304"/>
      <c r="AC1552" s="2304"/>
    </row>
    <row r="1553" spans="1:33" ht="39" customHeight="1">
      <c r="C1553" s="630">
        <v>7</v>
      </c>
      <c r="D1553" s="2302" t="s">
        <v>2653</v>
      </c>
      <c r="E1553" s="2303"/>
      <c r="F1553" s="2303"/>
      <c r="G1553" s="2303"/>
      <c r="H1553" s="2303"/>
      <c r="I1553" s="2303"/>
      <c r="J1553" s="2303"/>
      <c r="K1553" s="2303"/>
      <c r="L1553" s="2303"/>
      <c r="M1553" s="2303"/>
      <c r="N1553" s="2303"/>
      <c r="O1553" s="2304"/>
      <c r="P1553" s="2304"/>
      <c r="Q1553" s="2304"/>
      <c r="R1553" s="2304"/>
      <c r="S1553" s="2304"/>
      <c r="T1553" s="2304"/>
      <c r="U1553" s="2304"/>
      <c r="V1553" s="2304"/>
      <c r="W1553" s="2304"/>
      <c r="X1553" s="2304"/>
      <c r="Y1553" s="2304"/>
      <c r="Z1553" s="2304"/>
      <c r="AA1553" s="2304"/>
      <c r="AB1553" s="2304"/>
      <c r="AC1553" s="2304"/>
    </row>
    <row r="1554" spans="1:33" ht="39" customHeight="1">
      <c r="C1554" s="630">
        <v>8</v>
      </c>
      <c r="D1554" s="2302" t="s">
        <v>2654</v>
      </c>
      <c r="E1554" s="2303"/>
      <c r="F1554" s="2303"/>
      <c r="G1554" s="2303"/>
      <c r="H1554" s="2303"/>
      <c r="I1554" s="2303"/>
      <c r="J1554" s="2303"/>
      <c r="K1554" s="2303"/>
      <c r="L1554" s="2303"/>
      <c r="M1554" s="2303"/>
      <c r="N1554" s="2303"/>
      <c r="O1554" s="2304"/>
      <c r="P1554" s="2304"/>
      <c r="Q1554" s="2304"/>
      <c r="R1554" s="2304"/>
      <c r="S1554" s="2304"/>
      <c r="T1554" s="2304"/>
      <c r="U1554" s="2304"/>
      <c r="V1554" s="2304"/>
      <c r="W1554" s="2304"/>
      <c r="X1554" s="2304"/>
      <c r="Y1554" s="2304"/>
      <c r="Z1554" s="2304"/>
      <c r="AA1554" s="2304"/>
      <c r="AB1554" s="2304"/>
      <c r="AC1554" s="2304"/>
    </row>
    <row r="1555" spans="1:33" ht="39" customHeight="1">
      <c r="C1555" s="630">
        <v>9</v>
      </c>
      <c r="D1555" s="2302" t="s">
        <v>2655</v>
      </c>
      <c r="E1555" s="2303"/>
      <c r="F1555" s="2303"/>
      <c r="G1555" s="2303"/>
      <c r="H1555" s="2303"/>
      <c r="I1555" s="2303"/>
      <c r="J1555" s="2303"/>
      <c r="K1555" s="2303"/>
      <c r="L1555" s="2303"/>
      <c r="M1555" s="2303"/>
      <c r="N1555" s="2303"/>
      <c r="O1555" s="2304"/>
      <c r="P1555" s="2304"/>
      <c r="Q1555" s="2304"/>
      <c r="R1555" s="2304"/>
      <c r="S1555" s="2304"/>
      <c r="T1555" s="2304"/>
      <c r="U1555" s="2304"/>
      <c r="V1555" s="2304"/>
      <c r="W1555" s="2304"/>
      <c r="X1555" s="2304"/>
      <c r="Y1555" s="2304"/>
      <c r="Z1555" s="2304"/>
      <c r="AA1555" s="2304"/>
      <c r="AB1555" s="2304"/>
      <c r="AC1555" s="2304"/>
    </row>
    <row r="1556" spans="1:33" ht="39" customHeight="1">
      <c r="C1556" s="630">
        <v>10</v>
      </c>
      <c r="D1556" s="2302" t="s">
        <v>2656</v>
      </c>
      <c r="E1556" s="2303" t="s">
        <v>147</v>
      </c>
      <c r="F1556" s="2303"/>
      <c r="G1556" s="2303"/>
      <c r="H1556" s="2303"/>
      <c r="I1556" s="2303"/>
      <c r="J1556" s="2303"/>
      <c r="K1556" s="2303"/>
      <c r="L1556" s="2303"/>
      <c r="M1556" s="2303"/>
      <c r="N1556" s="2303"/>
      <c r="O1556" s="2304"/>
      <c r="P1556" s="2304"/>
      <c r="Q1556" s="2304"/>
      <c r="R1556" s="2304"/>
      <c r="S1556" s="2304"/>
      <c r="T1556" s="2304"/>
      <c r="U1556" s="2304"/>
      <c r="V1556" s="2304"/>
      <c r="W1556" s="2304"/>
      <c r="X1556" s="2304"/>
      <c r="Y1556" s="2304"/>
      <c r="Z1556" s="2304"/>
      <c r="AA1556" s="2304"/>
      <c r="AB1556" s="2304"/>
      <c r="AC1556" s="2304"/>
    </row>
    <row r="1557" spans="1:33" ht="39" customHeight="1">
      <c r="C1557" s="630">
        <v>11</v>
      </c>
      <c r="D1557" s="2302" t="s">
        <v>2657</v>
      </c>
      <c r="E1557" s="2303" t="s">
        <v>147</v>
      </c>
      <c r="F1557" s="2303"/>
      <c r="G1557" s="2303"/>
      <c r="H1557" s="2303"/>
      <c r="I1557" s="2303"/>
      <c r="J1557" s="2303"/>
      <c r="K1557" s="2303"/>
      <c r="L1557" s="2303"/>
      <c r="M1557" s="2303"/>
      <c r="N1557" s="2303"/>
      <c r="O1557" s="2304"/>
      <c r="P1557" s="2304"/>
      <c r="Q1557" s="2304"/>
      <c r="R1557" s="2304"/>
      <c r="S1557" s="2304"/>
      <c r="T1557" s="2304"/>
      <c r="U1557" s="2304"/>
      <c r="V1557" s="2304"/>
      <c r="W1557" s="2304"/>
      <c r="X1557" s="2304"/>
      <c r="Y1557" s="2304"/>
      <c r="Z1557" s="2304"/>
      <c r="AA1557" s="2304"/>
      <c r="AB1557" s="2304"/>
      <c r="AC1557" s="2304"/>
    </row>
    <row r="1558" spans="1:33" ht="39" customHeight="1">
      <c r="A1558" s="33" t="s">
        <v>536</v>
      </c>
      <c r="C1558" s="630">
        <v>12</v>
      </c>
      <c r="D1558" s="2302" t="s">
        <v>2540</v>
      </c>
      <c r="E1558" s="2303"/>
      <c r="F1558" s="2303"/>
      <c r="G1558" s="2303"/>
      <c r="H1558" s="2303"/>
      <c r="I1558" s="2303"/>
      <c r="J1558" s="2303"/>
      <c r="K1558" s="2303"/>
      <c r="L1558" s="2303"/>
      <c r="M1558" s="2303"/>
      <c r="N1558" s="2303"/>
      <c r="O1558" s="2304"/>
      <c r="P1558" s="2304"/>
      <c r="Q1558" s="2304"/>
      <c r="R1558" s="2304"/>
      <c r="S1558" s="2304"/>
      <c r="T1558" s="2304"/>
      <c r="U1558" s="2304"/>
      <c r="V1558" s="2304"/>
      <c r="W1558" s="2304"/>
      <c r="X1558" s="2304"/>
      <c r="Y1558" s="2304"/>
      <c r="Z1558" s="2304"/>
      <c r="AA1558" s="2304"/>
      <c r="AB1558" s="2304"/>
      <c r="AC1558" s="2304"/>
    </row>
    <row r="1559" spans="1:33" ht="16.5" customHeight="1">
      <c r="C1559" s="29"/>
      <c r="D1559" s="29"/>
      <c r="E1559" s="29"/>
      <c r="F1559" s="29"/>
      <c r="G1559" s="29"/>
      <c r="H1559" s="29"/>
      <c r="I1559" s="29"/>
      <c r="J1559" s="29"/>
      <c r="K1559" s="29"/>
      <c r="L1559" s="29"/>
      <c r="M1559" s="29"/>
      <c r="N1559" s="29"/>
      <c r="O1559" s="29"/>
      <c r="P1559" s="29"/>
      <c r="Q1559" s="29"/>
      <c r="R1559" s="29"/>
      <c r="S1559" s="29"/>
      <c r="T1559" s="29"/>
      <c r="U1559" s="29"/>
      <c r="V1559" s="29"/>
      <c r="W1559" s="29"/>
      <c r="X1559" s="29"/>
      <c r="Y1559" s="29"/>
      <c r="Z1559" s="29"/>
      <c r="AA1559" s="29"/>
      <c r="AB1559" s="29"/>
      <c r="AC1559" s="29"/>
    </row>
    <row r="1560" spans="1:33" ht="16.5" customHeight="1">
      <c r="A1560" s="33" t="s">
        <v>2658</v>
      </c>
      <c r="C1560" s="1513" t="s">
        <v>160</v>
      </c>
      <c r="D1560" s="2305" t="s">
        <v>2334</v>
      </c>
      <c r="E1560" s="2305"/>
      <c r="F1560" s="2305"/>
      <c r="G1560" s="2305"/>
      <c r="H1560" s="2305"/>
      <c r="I1560" s="2305"/>
      <c r="J1560" s="2305"/>
      <c r="K1560" s="2305"/>
      <c r="L1560" s="2305"/>
      <c r="M1560" s="2305"/>
      <c r="N1560" s="2305"/>
      <c r="O1560" s="2305" t="s">
        <v>2335</v>
      </c>
      <c r="P1560" s="2305"/>
      <c r="Q1560" s="2305"/>
      <c r="R1560" s="2305"/>
      <c r="S1560" s="2305"/>
      <c r="T1560" s="2305" t="s">
        <v>633</v>
      </c>
      <c r="U1560" s="2305"/>
      <c r="V1560" s="2305"/>
      <c r="W1560" s="2305"/>
      <c r="X1560" s="2305" t="s">
        <v>180</v>
      </c>
      <c r="Y1560" s="2305"/>
      <c r="Z1560" s="2305"/>
      <c r="AA1560" s="2305"/>
      <c r="AB1560" s="2305"/>
      <c r="AC1560" s="2305"/>
      <c r="AE1560" s="18" t="s">
        <v>2659</v>
      </c>
      <c r="AF1560" s="18" t="s">
        <v>2337</v>
      </c>
      <c r="AG1560" s="18" t="s">
        <v>2660</v>
      </c>
    </row>
    <row r="1561" spans="1:33" ht="39" customHeight="1">
      <c r="C1561" s="630">
        <v>1</v>
      </c>
      <c r="D1561" s="2302" t="s">
        <v>2661</v>
      </c>
      <c r="E1561" s="2303"/>
      <c r="F1561" s="2303"/>
      <c r="G1561" s="2303"/>
      <c r="H1561" s="2303"/>
      <c r="I1561" s="2303"/>
      <c r="J1561" s="2303"/>
      <c r="K1561" s="2303"/>
      <c r="L1561" s="2303"/>
      <c r="M1561" s="2303"/>
      <c r="N1561" s="2303"/>
      <c r="O1561" s="2304"/>
      <c r="P1561" s="2304"/>
      <c r="Q1561" s="2304"/>
      <c r="R1561" s="2304"/>
      <c r="S1561" s="2304"/>
      <c r="T1561" s="2304"/>
      <c r="U1561" s="2304"/>
      <c r="V1561" s="2304"/>
      <c r="W1561" s="2304"/>
      <c r="X1561" s="2304"/>
      <c r="Y1561" s="2304"/>
      <c r="Z1561" s="2304"/>
      <c r="AA1561" s="2304"/>
      <c r="AB1561" s="2304"/>
      <c r="AC1561" s="2304"/>
    </row>
    <row r="1562" spans="1:33" ht="39" customHeight="1">
      <c r="C1562" s="630">
        <v>2</v>
      </c>
      <c r="D1562" s="2302" t="s">
        <v>2406</v>
      </c>
      <c r="E1562" s="2303"/>
      <c r="F1562" s="2303"/>
      <c r="G1562" s="2303"/>
      <c r="H1562" s="2303"/>
      <c r="I1562" s="2303"/>
      <c r="J1562" s="2303"/>
      <c r="K1562" s="2303"/>
      <c r="L1562" s="2303"/>
      <c r="M1562" s="2303"/>
      <c r="N1562" s="2303"/>
      <c r="O1562" s="2304"/>
      <c r="P1562" s="2304"/>
      <c r="Q1562" s="2304"/>
      <c r="R1562" s="2304"/>
      <c r="S1562" s="2304"/>
      <c r="T1562" s="2304"/>
      <c r="U1562" s="2304"/>
      <c r="V1562" s="2304"/>
      <c r="W1562" s="2304"/>
      <c r="X1562" s="2304"/>
      <c r="Y1562" s="2304"/>
      <c r="Z1562" s="2304"/>
      <c r="AA1562" s="2304"/>
      <c r="AB1562" s="2304"/>
      <c r="AC1562" s="2304"/>
    </row>
    <row r="1563" spans="1:33" ht="39" customHeight="1">
      <c r="C1563" s="630">
        <v>3</v>
      </c>
      <c r="D1563" s="2302" t="s">
        <v>2662</v>
      </c>
      <c r="E1563" s="2303"/>
      <c r="F1563" s="2303"/>
      <c r="G1563" s="2303"/>
      <c r="H1563" s="2303"/>
      <c r="I1563" s="2303"/>
      <c r="J1563" s="2303"/>
      <c r="K1563" s="2303"/>
      <c r="L1563" s="2303"/>
      <c r="M1563" s="2303"/>
      <c r="N1563" s="2303"/>
      <c r="O1563" s="2304"/>
      <c r="P1563" s="2304"/>
      <c r="Q1563" s="2304"/>
      <c r="R1563" s="2304"/>
      <c r="S1563" s="2304"/>
      <c r="T1563" s="2304"/>
      <c r="U1563" s="2304"/>
      <c r="V1563" s="2304"/>
      <c r="W1563" s="2304"/>
      <c r="X1563" s="2304"/>
      <c r="Y1563" s="2304"/>
      <c r="Z1563" s="2304"/>
      <c r="AA1563" s="2304"/>
      <c r="AB1563" s="2304"/>
      <c r="AC1563" s="2304"/>
    </row>
    <row r="1564" spans="1:33" ht="39" customHeight="1">
      <c r="C1564" s="630">
        <v>4</v>
      </c>
      <c r="D1564" s="2302" t="s">
        <v>2650</v>
      </c>
      <c r="E1564" s="2303"/>
      <c r="F1564" s="2303"/>
      <c r="G1564" s="2303"/>
      <c r="H1564" s="2303"/>
      <c r="I1564" s="2303"/>
      <c r="J1564" s="2303"/>
      <c r="K1564" s="2303"/>
      <c r="L1564" s="2303"/>
      <c r="M1564" s="2303"/>
      <c r="N1564" s="2303"/>
      <c r="O1564" s="2304"/>
      <c r="P1564" s="2304"/>
      <c r="Q1564" s="2304"/>
      <c r="R1564" s="2304"/>
      <c r="S1564" s="2304"/>
      <c r="T1564" s="2304"/>
      <c r="U1564" s="2304"/>
      <c r="V1564" s="2304"/>
      <c r="W1564" s="2304"/>
      <c r="X1564" s="2304"/>
      <c r="Y1564" s="2304"/>
      <c r="Z1564" s="2304"/>
      <c r="AA1564" s="2304"/>
      <c r="AB1564" s="2304"/>
      <c r="AC1564" s="2304"/>
    </row>
    <row r="1565" spans="1:33" ht="39" customHeight="1">
      <c r="C1565" s="630">
        <v>5</v>
      </c>
      <c r="D1565" s="2302" t="s">
        <v>2531</v>
      </c>
      <c r="E1565" s="2303"/>
      <c r="F1565" s="2303"/>
      <c r="G1565" s="2303"/>
      <c r="H1565" s="2303"/>
      <c r="I1565" s="2303"/>
      <c r="J1565" s="2303"/>
      <c r="K1565" s="2303"/>
      <c r="L1565" s="2303"/>
      <c r="M1565" s="2303"/>
      <c r="N1565" s="2303"/>
      <c r="O1565" s="2304"/>
      <c r="P1565" s="2304"/>
      <c r="Q1565" s="2304"/>
      <c r="R1565" s="2304"/>
      <c r="S1565" s="2304"/>
      <c r="T1565" s="2304"/>
      <c r="U1565" s="2304"/>
      <c r="V1565" s="2304"/>
      <c r="W1565" s="2304"/>
      <c r="X1565" s="2304"/>
      <c r="Y1565" s="2304"/>
      <c r="Z1565" s="2304"/>
      <c r="AA1565" s="2304"/>
      <c r="AB1565" s="2304"/>
      <c r="AC1565" s="2304"/>
    </row>
    <row r="1566" spans="1:33" ht="39" customHeight="1">
      <c r="C1566" s="630">
        <v>6</v>
      </c>
      <c r="D1566" s="2302" t="s">
        <v>2663</v>
      </c>
      <c r="E1566" s="2303"/>
      <c r="F1566" s="2303"/>
      <c r="G1566" s="2303"/>
      <c r="H1566" s="2303"/>
      <c r="I1566" s="2303"/>
      <c r="J1566" s="2303"/>
      <c r="K1566" s="2303"/>
      <c r="L1566" s="2303"/>
      <c r="M1566" s="2303"/>
      <c r="N1566" s="2303"/>
      <c r="O1566" s="2304"/>
      <c r="P1566" s="2304"/>
      <c r="Q1566" s="2304"/>
      <c r="R1566" s="2304"/>
      <c r="S1566" s="2304"/>
      <c r="T1566" s="2304"/>
      <c r="U1566" s="2304"/>
      <c r="V1566" s="2304"/>
      <c r="W1566" s="2304"/>
      <c r="X1566" s="2304"/>
      <c r="Y1566" s="2304"/>
      <c r="Z1566" s="2304"/>
      <c r="AA1566" s="2304"/>
      <c r="AB1566" s="2304"/>
      <c r="AC1566" s="2304"/>
    </row>
    <row r="1567" spans="1:33" ht="39" customHeight="1">
      <c r="C1567" s="630">
        <v>7</v>
      </c>
      <c r="D1567" s="2302" t="s">
        <v>2664</v>
      </c>
      <c r="E1567" s="2303"/>
      <c r="F1567" s="2303"/>
      <c r="G1567" s="2303"/>
      <c r="H1567" s="2303"/>
      <c r="I1567" s="2303"/>
      <c r="J1567" s="2303"/>
      <c r="K1567" s="2303"/>
      <c r="L1567" s="2303"/>
      <c r="M1567" s="2303"/>
      <c r="N1567" s="2303"/>
      <c r="O1567" s="2304"/>
      <c r="P1567" s="2304"/>
      <c r="Q1567" s="2304"/>
      <c r="R1567" s="2304"/>
      <c r="S1567" s="2304"/>
      <c r="T1567" s="2304"/>
      <c r="U1567" s="2304"/>
      <c r="V1567" s="2304"/>
      <c r="W1567" s="2304"/>
      <c r="X1567" s="2304"/>
      <c r="Y1567" s="2304"/>
      <c r="Z1567" s="2304"/>
      <c r="AA1567" s="2304"/>
      <c r="AB1567" s="2304"/>
      <c r="AC1567" s="2304"/>
    </row>
    <row r="1568" spans="1:33" ht="39" customHeight="1">
      <c r="C1568" s="630">
        <v>8</v>
      </c>
      <c r="D1568" s="2302" t="s">
        <v>2665</v>
      </c>
      <c r="E1568" s="2303" t="s">
        <v>147</v>
      </c>
      <c r="F1568" s="2303"/>
      <c r="G1568" s="2303"/>
      <c r="H1568" s="2303"/>
      <c r="I1568" s="2303"/>
      <c r="J1568" s="2303"/>
      <c r="K1568" s="2303"/>
      <c r="L1568" s="2303"/>
      <c r="M1568" s="2303"/>
      <c r="N1568" s="2303"/>
      <c r="O1568" s="2304"/>
      <c r="P1568" s="2304"/>
      <c r="Q1568" s="2304"/>
      <c r="R1568" s="2304"/>
      <c r="S1568" s="2304"/>
      <c r="T1568" s="2304"/>
      <c r="U1568" s="2304"/>
      <c r="V1568" s="2304"/>
      <c r="W1568" s="2304"/>
      <c r="X1568" s="2304"/>
      <c r="Y1568" s="2304"/>
      <c r="Z1568" s="2304"/>
      <c r="AA1568" s="2304"/>
      <c r="AB1568" s="2304"/>
      <c r="AC1568" s="2304"/>
    </row>
    <row r="1569" spans="1:33" ht="39" customHeight="1">
      <c r="A1569" s="33" t="s">
        <v>536</v>
      </c>
      <c r="C1569" s="630">
        <v>9</v>
      </c>
      <c r="D1569" s="2302" t="s">
        <v>2540</v>
      </c>
      <c r="E1569" s="2303"/>
      <c r="F1569" s="2303"/>
      <c r="G1569" s="2303"/>
      <c r="H1569" s="2303"/>
      <c r="I1569" s="2303"/>
      <c r="J1569" s="2303"/>
      <c r="K1569" s="2303"/>
      <c r="L1569" s="2303"/>
      <c r="M1569" s="2303"/>
      <c r="N1569" s="2303"/>
      <c r="O1569" s="2304"/>
      <c r="P1569" s="2304"/>
      <c r="Q1569" s="2304"/>
      <c r="R1569" s="2304"/>
      <c r="S1569" s="2304"/>
      <c r="T1569" s="2304"/>
      <c r="U1569" s="2304"/>
      <c r="V1569" s="2304"/>
      <c r="W1569" s="2304"/>
      <c r="X1569" s="2304"/>
      <c r="Y1569" s="2304"/>
      <c r="Z1569" s="2304"/>
      <c r="AA1569" s="2304"/>
      <c r="AB1569" s="2304"/>
      <c r="AC1569" s="2304"/>
    </row>
    <row r="1570" spans="1:33" ht="16.5" customHeight="1">
      <c r="C1570" s="29"/>
      <c r="D1570" s="29"/>
      <c r="E1570" s="29"/>
      <c r="F1570" s="29"/>
      <c r="G1570" s="29"/>
      <c r="H1570" s="29"/>
      <c r="I1570" s="29"/>
      <c r="J1570" s="29"/>
      <c r="K1570" s="29"/>
      <c r="L1570" s="29"/>
      <c r="M1570" s="29"/>
      <c r="N1570" s="29"/>
      <c r="O1570" s="29"/>
      <c r="P1570" s="29"/>
      <c r="Q1570" s="29"/>
      <c r="R1570" s="29"/>
      <c r="S1570" s="29"/>
      <c r="T1570" s="29"/>
      <c r="U1570" s="29"/>
      <c r="V1570" s="29"/>
      <c r="W1570" s="29"/>
      <c r="X1570" s="29"/>
      <c r="Y1570" s="29"/>
      <c r="Z1570" s="29"/>
      <c r="AA1570" s="29"/>
      <c r="AB1570" s="29"/>
      <c r="AC1570" s="29"/>
    </row>
    <row r="1571" spans="1:33" ht="16.5" customHeight="1">
      <c r="A1571" s="33" t="s">
        <v>2666</v>
      </c>
      <c r="C1571" s="1513" t="s">
        <v>160</v>
      </c>
      <c r="D1571" s="2305" t="s">
        <v>2334</v>
      </c>
      <c r="E1571" s="2305"/>
      <c r="F1571" s="2305"/>
      <c r="G1571" s="2305"/>
      <c r="H1571" s="2305"/>
      <c r="I1571" s="2305"/>
      <c r="J1571" s="2305"/>
      <c r="K1571" s="2305"/>
      <c r="L1571" s="2305"/>
      <c r="M1571" s="2305"/>
      <c r="N1571" s="2305"/>
      <c r="O1571" s="2305" t="s">
        <v>2335</v>
      </c>
      <c r="P1571" s="2305"/>
      <c r="Q1571" s="2305"/>
      <c r="R1571" s="2305"/>
      <c r="S1571" s="2305"/>
      <c r="T1571" s="2305" t="s">
        <v>633</v>
      </c>
      <c r="U1571" s="2305"/>
      <c r="V1571" s="2305"/>
      <c r="W1571" s="2305"/>
      <c r="X1571" s="2305" t="s">
        <v>180</v>
      </c>
      <c r="Y1571" s="2305"/>
      <c r="Z1571" s="2305"/>
      <c r="AA1571" s="2305"/>
      <c r="AB1571" s="2305"/>
      <c r="AC1571" s="2305"/>
      <c r="AE1571" s="18" t="s">
        <v>2667</v>
      </c>
      <c r="AF1571" s="18" t="s">
        <v>2337</v>
      </c>
      <c r="AG1571" s="18" t="s">
        <v>2668</v>
      </c>
    </row>
    <row r="1572" spans="1:33" ht="17.100000000000001" customHeight="1">
      <c r="C1572" s="630">
        <v>1</v>
      </c>
      <c r="D1572" s="2302" t="s">
        <v>2509</v>
      </c>
      <c r="E1572" s="2303"/>
      <c r="F1572" s="2303"/>
      <c r="G1572" s="2303"/>
      <c r="H1572" s="2303"/>
      <c r="I1572" s="2303"/>
      <c r="J1572" s="2303"/>
      <c r="K1572" s="2303"/>
      <c r="L1572" s="2303"/>
      <c r="M1572" s="2303"/>
      <c r="N1572" s="2303"/>
      <c r="O1572" s="2304"/>
      <c r="P1572" s="2304"/>
      <c r="Q1572" s="2304"/>
      <c r="R1572" s="2304"/>
      <c r="S1572" s="2304"/>
      <c r="T1572" s="2304"/>
      <c r="U1572" s="2304"/>
      <c r="V1572" s="2304"/>
      <c r="W1572" s="2304"/>
      <c r="X1572" s="2304"/>
      <c r="Y1572" s="2304"/>
      <c r="Z1572" s="2304"/>
      <c r="AA1572" s="2304"/>
      <c r="AB1572" s="2304"/>
      <c r="AC1572" s="2304"/>
    </row>
    <row r="1573" spans="1:33" ht="17.100000000000001" customHeight="1">
      <c r="C1573" s="630">
        <v>2</v>
      </c>
      <c r="D1573" s="2302" t="s">
        <v>2669</v>
      </c>
      <c r="E1573" s="2303"/>
      <c r="F1573" s="2303"/>
      <c r="G1573" s="2303"/>
      <c r="H1573" s="2303"/>
      <c r="I1573" s="2303"/>
      <c r="J1573" s="2303"/>
      <c r="K1573" s="2303"/>
      <c r="L1573" s="2303"/>
      <c r="M1573" s="2303"/>
      <c r="N1573" s="2303"/>
      <c r="O1573" s="2304"/>
      <c r="P1573" s="2304"/>
      <c r="Q1573" s="2304"/>
      <c r="R1573" s="2304"/>
      <c r="S1573" s="2304"/>
      <c r="T1573" s="2304"/>
      <c r="U1573" s="2304"/>
      <c r="V1573" s="2304"/>
      <c r="W1573" s="2304"/>
      <c r="X1573" s="2304"/>
      <c r="Y1573" s="2304"/>
      <c r="Z1573" s="2304"/>
      <c r="AA1573" s="2304"/>
      <c r="AB1573" s="2304"/>
      <c r="AC1573" s="2304"/>
    </row>
    <row r="1574" spans="1:33" ht="17.100000000000001" customHeight="1">
      <c r="C1574" s="630">
        <v>3</v>
      </c>
      <c r="D1574" s="2302" t="s">
        <v>2670</v>
      </c>
      <c r="E1574" s="2303"/>
      <c r="F1574" s="2303"/>
      <c r="G1574" s="2303"/>
      <c r="H1574" s="2303"/>
      <c r="I1574" s="2303"/>
      <c r="J1574" s="2303"/>
      <c r="K1574" s="2303"/>
      <c r="L1574" s="2303"/>
      <c r="M1574" s="2303"/>
      <c r="N1574" s="2303"/>
      <c r="O1574" s="2304"/>
      <c r="P1574" s="2304"/>
      <c r="Q1574" s="2304"/>
      <c r="R1574" s="2304"/>
      <c r="S1574" s="2304"/>
      <c r="T1574" s="2304"/>
      <c r="U1574" s="2304"/>
      <c r="V1574" s="2304"/>
      <c r="W1574" s="2304"/>
      <c r="X1574" s="2304"/>
      <c r="Y1574" s="2304"/>
      <c r="Z1574" s="2304"/>
      <c r="AA1574" s="2304"/>
      <c r="AB1574" s="2304"/>
      <c r="AC1574" s="2304"/>
    </row>
    <row r="1575" spans="1:33" ht="17.100000000000001" customHeight="1">
      <c r="C1575" s="630">
        <v>4</v>
      </c>
      <c r="D1575" s="2302" t="s">
        <v>2671</v>
      </c>
      <c r="E1575" s="2303"/>
      <c r="F1575" s="2303"/>
      <c r="G1575" s="2303"/>
      <c r="H1575" s="2303"/>
      <c r="I1575" s="2303"/>
      <c r="J1575" s="2303"/>
      <c r="K1575" s="2303"/>
      <c r="L1575" s="2303"/>
      <c r="M1575" s="2303"/>
      <c r="N1575" s="2303"/>
      <c r="O1575" s="2304"/>
      <c r="P1575" s="2304"/>
      <c r="Q1575" s="2304"/>
      <c r="R1575" s="2304"/>
      <c r="S1575" s="2304"/>
      <c r="T1575" s="2304"/>
      <c r="U1575" s="2304"/>
      <c r="V1575" s="2304"/>
      <c r="W1575" s="2304"/>
      <c r="X1575" s="2304"/>
      <c r="Y1575" s="2304"/>
      <c r="Z1575" s="2304"/>
      <c r="AA1575" s="2304"/>
      <c r="AB1575" s="2304"/>
      <c r="AC1575" s="2304"/>
    </row>
    <row r="1576" spans="1:33" ht="17.100000000000001" customHeight="1">
      <c r="C1576" s="630">
        <v>5</v>
      </c>
      <c r="D1576" s="2302" t="s">
        <v>2672</v>
      </c>
      <c r="E1576" s="2303"/>
      <c r="F1576" s="2303"/>
      <c r="G1576" s="2303"/>
      <c r="H1576" s="2303"/>
      <c r="I1576" s="2303"/>
      <c r="J1576" s="2303"/>
      <c r="K1576" s="2303"/>
      <c r="L1576" s="2303"/>
      <c r="M1576" s="2303"/>
      <c r="N1576" s="2303"/>
      <c r="O1576" s="2304"/>
      <c r="P1576" s="2304"/>
      <c r="Q1576" s="2304"/>
      <c r="R1576" s="2304"/>
      <c r="S1576" s="2304"/>
      <c r="T1576" s="2304"/>
      <c r="U1576" s="2304"/>
      <c r="V1576" s="2304"/>
      <c r="W1576" s="2304"/>
      <c r="X1576" s="2304"/>
      <c r="Y1576" s="2304"/>
      <c r="Z1576" s="2304"/>
      <c r="AA1576" s="2304"/>
      <c r="AB1576" s="2304"/>
      <c r="AC1576" s="2304"/>
    </row>
    <row r="1577" spans="1:33" ht="36.6" customHeight="1">
      <c r="C1577" s="630">
        <v>6</v>
      </c>
      <c r="D1577" s="2302" t="s">
        <v>2673</v>
      </c>
      <c r="E1577" s="2303"/>
      <c r="F1577" s="2303"/>
      <c r="G1577" s="2303"/>
      <c r="H1577" s="2303"/>
      <c r="I1577" s="2303"/>
      <c r="J1577" s="2303"/>
      <c r="K1577" s="2303"/>
      <c r="L1577" s="2303"/>
      <c r="M1577" s="2303"/>
      <c r="N1577" s="2303"/>
      <c r="O1577" s="2304"/>
      <c r="P1577" s="2304"/>
      <c r="Q1577" s="2304"/>
      <c r="R1577" s="2304"/>
      <c r="S1577" s="2304"/>
      <c r="T1577" s="2304"/>
      <c r="U1577" s="2304"/>
      <c r="V1577" s="2304"/>
      <c r="W1577" s="2304"/>
      <c r="X1577" s="2304"/>
      <c r="Y1577" s="2304"/>
      <c r="Z1577" s="2304"/>
      <c r="AA1577" s="2304"/>
      <c r="AB1577" s="2304"/>
      <c r="AC1577" s="2304"/>
    </row>
    <row r="1578" spans="1:33" ht="17.100000000000001" customHeight="1">
      <c r="C1578" s="630">
        <v>7</v>
      </c>
      <c r="D1578" s="2302" t="s">
        <v>2664</v>
      </c>
      <c r="E1578" s="2303"/>
      <c r="F1578" s="2303"/>
      <c r="G1578" s="2303"/>
      <c r="H1578" s="2303"/>
      <c r="I1578" s="2303"/>
      <c r="J1578" s="2303"/>
      <c r="K1578" s="2303"/>
      <c r="L1578" s="2303"/>
      <c r="M1578" s="2303"/>
      <c r="N1578" s="2303"/>
      <c r="O1578" s="2304"/>
      <c r="P1578" s="2304"/>
      <c r="Q1578" s="2304"/>
      <c r="R1578" s="2304"/>
      <c r="S1578" s="2304"/>
      <c r="T1578" s="2304"/>
      <c r="U1578" s="2304"/>
      <c r="V1578" s="2304"/>
      <c r="W1578" s="2304"/>
      <c r="X1578" s="2304"/>
      <c r="Y1578" s="2304"/>
      <c r="Z1578" s="2304"/>
      <c r="AA1578" s="2304"/>
      <c r="AB1578" s="2304"/>
      <c r="AC1578" s="2304"/>
    </row>
    <row r="1579" spans="1:33" ht="35.450000000000003" customHeight="1">
      <c r="C1579" s="630">
        <v>8</v>
      </c>
      <c r="D1579" s="2302" t="s">
        <v>2674</v>
      </c>
      <c r="E1579" s="2303"/>
      <c r="F1579" s="2303"/>
      <c r="G1579" s="2303"/>
      <c r="H1579" s="2303"/>
      <c r="I1579" s="2303"/>
      <c r="J1579" s="2303"/>
      <c r="K1579" s="2303"/>
      <c r="L1579" s="2303"/>
      <c r="M1579" s="2303"/>
      <c r="N1579" s="2303"/>
      <c r="O1579" s="2304"/>
      <c r="P1579" s="2304"/>
      <c r="Q1579" s="2304"/>
      <c r="R1579" s="2304"/>
      <c r="S1579" s="2304"/>
      <c r="T1579" s="2304"/>
      <c r="U1579" s="2304"/>
      <c r="V1579" s="2304"/>
      <c r="W1579" s="2304"/>
      <c r="X1579" s="2304"/>
      <c r="Y1579" s="2304"/>
      <c r="Z1579" s="2304"/>
      <c r="AA1579" s="2304"/>
      <c r="AB1579" s="2304"/>
      <c r="AC1579" s="2304"/>
    </row>
    <row r="1580" spans="1:33" ht="17.45" customHeight="1">
      <c r="A1580" s="33" t="s">
        <v>536</v>
      </c>
      <c r="C1580" s="630">
        <v>9</v>
      </c>
      <c r="D1580" s="2302" t="s">
        <v>2524</v>
      </c>
      <c r="E1580" s="2303"/>
      <c r="F1580" s="2303"/>
      <c r="G1580" s="2303"/>
      <c r="H1580" s="2303"/>
      <c r="I1580" s="2303"/>
      <c r="J1580" s="2303"/>
      <c r="K1580" s="2303"/>
      <c r="L1580" s="2303"/>
      <c r="M1580" s="2303"/>
      <c r="N1580" s="2303"/>
      <c r="O1580" s="2304"/>
      <c r="P1580" s="2304"/>
      <c r="Q1580" s="2304"/>
      <c r="R1580" s="2304"/>
      <c r="S1580" s="2304"/>
      <c r="T1580" s="2304"/>
      <c r="U1580" s="2304"/>
      <c r="V1580" s="2304"/>
      <c r="W1580" s="2304"/>
      <c r="X1580" s="2304"/>
      <c r="Y1580" s="2304"/>
      <c r="Z1580" s="2304"/>
      <c r="AA1580" s="2304"/>
      <c r="AB1580" s="2304"/>
      <c r="AC1580" s="2304"/>
    </row>
    <row r="1581" spans="1:33" ht="16.5" customHeight="1">
      <c r="C1581" s="29"/>
      <c r="D1581" s="29"/>
      <c r="E1581" s="29"/>
      <c r="F1581" s="29"/>
      <c r="G1581" s="29"/>
      <c r="H1581" s="29"/>
      <c r="I1581" s="29"/>
      <c r="J1581" s="29"/>
      <c r="K1581" s="29"/>
      <c r="L1581" s="29"/>
      <c r="M1581" s="29"/>
      <c r="N1581" s="29"/>
      <c r="O1581" s="29"/>
      <c r="P1581" s="29"/>
      <c r="Q1581" s="29"/>
      <c r="R1581" s="29"/>
      <c r="S1581" s="29"/>
      <c r="T1581" s="29"/>
      <c r="U1581" s="29"/>
      <c r="V1581" s="29"/>
      <c r="W1581" s="29"/>
      <c r="X1581" s="29"/>
      <c r="Y1581" s="29"/>
      <c r="Z1581" s="29"/>
      <c r="AA1581" s="29"/>
      <c r="AB1581" s="29"/>
      <c r="AC1581" s="29"/>
    </row>
    <row r="1582" spans="1:33" ht="17.100000000000001" customHeight="1">
      <c r="A1582" s="33" t="s">
        <v>2675</v>
      </c>
      <c r="C1582" s="1513" t="s">
        <v>160</v>
      </c>
      <c r="D1582" s="2311" t="s">
        <v>2334</v>
      </c>
      <c r="E1582" s="2312"/>
      <c r="F1582" s="2312"/>
      <c r="G1582" s="2312"/>
      <c r="H1582" s="2312"/>
      <c r="I1582" s="2312"/>
      <c r="J1582" s="2312"/>
      <c r="K1582" s="2312"/>
      <c r="L1582" s="2312"/>
      <c r="M1582" s="2313"/>
      <c r="N1582" s="2305" t="s">
        <v>1821</v>
      </c>
      <c r="O1582" s="2305"/>
      <c r="P1582" s="2305"/>
      <c r="Q1582" s="2311" t="s">
        <v>1822</v>
      </c>
      <c r="R1582" s="2312"/>
      <c r="S1582" s="2313"/>
      <c r="T1582" s="2305" t="s">
        <v>633</v>
      </c>
      <c r="U1582" s="2305"/>
      <c r="V1582" s="2305"/>
      <c r="W1582" s="2305"/>
      <c r="X1582" s="2305" t="s">
        <v>180</v>
      </c>
      <c r="Y1582" s="2305"/>
      <c r="Z1582" s="2305"/>
      <c r="AA1582" s="2305"/>
      <c r="AB1582" s="2305"/>
      <c r="AC1582" s="2305"/>
      <c r="AE1582" s="18" t="s">
        <v>2676</v>
      </c>
      <c r="AF1582" s="18" t="s">
        <v>2337</v>
      </c>
      <c r="AG1582" s="18" t="s">
        <v>2675</v>
      </c>
    </row>
    <row r="1583" spans="1:33" ht="17.100000000000001" customHeight="1">
      <c r="C1583" s="812">
        <v>1</v>
      </c>
      <c r="D1583" s="2317" t="s">
        <v>2677</v>
      </c>
      <c r="E1583" s="2318"/>
      <c r="F1583" s="2318"/>
      <c r="G1583" s="2318"/>
      <c r="H1583" s="2318"/>
      <c r="I1583" s="2318"/>
      <c r="J1583" s="2318"/>
      <c r="K1583" s="2318"/>
      <c r="L1583" s="2318"/>
      <c r="M1583" s="2318"/>
      <c r="N1583" s="2285"/>
      <c r="O1583" s="2285"/>
      <c r="P1583" s="2285"/>
      <c r="Q1583" s="2304"/>
      <c r="R1583" s="2304"/>
      <c r="S1583" s="2304"/>
      <c r="T1583" s="2308"/>
      <c r="U1583" s="2309"/>
      <c r="V1583" s="2309"/>
      <c r="W1583" s="2310"/>
      <c r="X1583" s="2308"/>
      <c r="Y1583" s="2309"/>
      <c r="Z1583" s="2309"/>
      <c r="AA1583" s="2309"/>
      <c r="AB1583" s="2309"/>
      <c r="AC1583" s="2310"/>
    </row>
    <row r="1584" spans="1:33" ht="17.100000000000001" customHeight="1">
      <c r="C1584" s="2314"/>
      <c r="D1584" s="2306" t="s">
        <v>2678</v>
      </c>
      <c r="E1584" s="2307"/>
      <c r="F1584" s="2307"/>
      <c r="G1584" s="2307"/>
      <c r="H1584" s="2307"/>
      <c r="I1584" s="2307"/>
      <c r="J1584" s="2307"/>
      <c r="K1584" s="2307"/>
      <c r="L1584" s="2307"/>
      <c r="M1584" s="2307"/>
      <c r="N1584" s="2285"/>
      <c r="O1584" s="2285"/>
      <c r="P1584" s="2285"/>
      <c r="Q1584" s="2304"/>
      <c r="R1584" s="2304"/>
      <c r="S1584" s="2304"/>
      <c r="T1584" s="2308"/>
      <c r="U1584" s="2309"/>
      <c r="V1584" s="2309"/>
      <c r="W1584" s="2310"/>
      <c r="X1584" s="2308"/>
      <c r="Y1584" s="2309"/>
      <c r="Z1584" s="2309"/>
      <c r="AA1584" s="2309"/>
      <c r="AB1584" s="2309"/>
      <c r="AC1584" s="2310"/>
    </row>
    <row r="1585" spans="3:29" ht="17.100000000000001" customHeight="1">
      <c r="C1585" s="2315"/>
      <c r="D1585" s="2306" t="s">
        <v>2679</v>
      </c>
      <c r="E1585" s="2307"/>
      <c r="F1585" s="2307"/>
      <c r="G1585" s="2307"/>
      <c r="H1585" s="2307"/>
      <c r="I1585" s="2307"/>
      <c r="J1585" s="2307"/>
      <c r="K1585" s="2307"/>
      <c r="L1585" s="2307"/>
      <c r="M1585" s="2307"/>
      <c r="N1585" s="2285"/>
      <c r="O1585" s="2285"/>
      <c r="P1585" s="2285"/>
      <c r="Q1585" s="2304"/>
      <c r="R1585" s="2304"/>
      <c r="S1585" s="2304"/>
      <c r="T1585" s="2308"/>
      <c r="U1585" s="2309"/>
      <c r="V1585" s="2309"/>
      <c r="W1585" s="2310"/>
      <c r="X1585" s="2308"/>
      <c r="Y1585" s="2309"/>
      <c r="Z1585" s="2309"/>
      <c r="AA1585" s="2309"/>
      <c r="AB1585" s="2309"/>
      <c r="AC1585" s="2310"/>
    </row>
    <row r="1586" spans="3:29" ht="17.100000000000001" customHeight="1">
      <c r="C1586" s="2315"/>
      <c r="D1586" s="2306" t="s">
        <v>2680</v>
      </c>
      <c r="E1586" s="2307"/>
      <c r="F1586" s="2307"/>
      <c r="G1586" s="2307"/>
      <c r="H1586" s="2307"/>
      <c r="I1586" s="2307"/>
      <c r="J1586" s="2307"/>
      <c r="K1586" s="2307"/>
      <c r="L1586" s="2307"/>
      <c r="M1586" s="2307"/>
      <c r="N1586" s="2285"/>
      <c r="O1586" s="2285"/>
      <c r="P1586" s="2285"/>
      <c r="Q1586" s="2304"/>
      <c r="R1586" s="2304"/>
      <c r="S1586" s="2304"/>
      <c r="T1586" s="2308"/>
      <c r="U1586" s="2309"/>
      <c r="V1586" s="2309"/>
      <c r="W1586" s="2310"/>
      <c r="X1586" s="2308"/>
      <c r="Y1586" s="2309"/>
      <c r="Z1586" s="2309"/>
      <c r="AA1586" s="2309"/>
      <c r="AB1586" s="2309"/>
      <c r="AC1586" s="2310"/>
    </row>
    <row r="1587" spans="3:29" ht="17.100000000000001" customHeight="1">
      <c r="C1587" s="2315"/>
      <c r="D1587" s="2306" t="s">
        <v>2681</v>
      </c>
      <c r="E1587" s="2307"/>
      <c r="F1587" s="2307"/>
      <c r="G1587" s="2307"/>
      <c r="H1587" s="2307"/>
      <c r="I1587" s="2307"/>
      <c r="J1587" s="2307"/>
      <c r="K1587" s="2307"/>
      <c r="L1587" s="2307"/>
      <c r="M1587" s="2307"/>
      <c r="N1587" s="2285"/>
      <c r="O1587" s="2285"/>
      <c r="P1587" s="2285"/>
      <c r="Q1587" s="2304"/>
      <c r="R1587" s="2304"/>
      <c r="S1587" s="2304"/>
      <c r="T1587" s="2308"/>
      <c r="U1587" s="2309"/>
      <c r="V1587" s="2309"/>
      <c r="W1587" s="2310"/>
      <c r="X1587" s="2308"/>
      <c r="Y1587" s="2309"/>
      <c r="Z1587" s="2309"/>
      <c r="AA1587" s="2309"/>
      <c r="AB1587" s="2309"/>
      <c r="AC1587" s="2310"/>
    </row>
    <row r="1588" spans="3:29" ht="17.100000000000001" customHeight="1">
      <c r="C1588" s="2315"/>
      <c r="D1588" s="2306" t="s">
        <v>2682</v>
      </c>
      <c r="E1588" s="2307"/>
      <c r="F1588" s="2307"/>
      <c r="G1588" s="2307"/>
      <c r="H1588" s="2307"/>
      <c r="I1588" s="2307"/>
      <c r="J1588" s="2307"/>
      <c r="K1588" s="2307"/>
      <c r="L1588" s="2307"/>
      <c r="M1588" s="2307"/>
      <c r="N1588" s="2285"/>
      <c r="O1588" s="2285"/>
      <c r="P1588" s="2285"/>
      <c r="Q1588" s="2304"/>
      <c r="R1588" s="2304"/>
      <c r="S1588" s="2304"/>
      <c r="T1588" s="2308"/>
      <c r="U1588" s="2309"/>
      <c r="V1588" s="2309"/>
      <c r="W1588" s="2310"/>
      <c r="X1588" s="2308"/>
      <c r="Y1588" s="2309"/>
      <c r="Z1588" s="2309"/>
      <c r="AA1588" s="2309"/>
      <c r="AB1588" s="2309"/>
      <c r="AC1588" s="2310"/>
    </row>
    <row r="1589" spans="3:29" ht="17.100000000000001" customHeight="1">
      <c r="C1589" s="2315"/>
      <c r="D1589" s="2306" t="s">
        <v>2683</v>
      </c>
      <c r="E1589" s="2307"/>
      <c r="F1589" s="2307"/>
      <c r="G1589" s="2307"/>
      <c r="H1589" s="2307"/>
      <c r="I1589" s="2307"/>
      <c r="J1589" s="2307"/>
      <c r="K1589" s="2307"/>
      <c r="L1589" s="2307"/>
      <c r="M1589" s="2307"/>
      <c r="N1589" s="2285"/>
      <c r="O1589" s="2285"/>
      <c r="P1589" s="2285"/>
      <c r="Q1589" s="2304"/>
      <c r="R1589" s="2304"/>
      <c r="S1589" s="2304"/>
      <c r="T1589" s="2308"/>
      <c r="U1589" s="2309"/>
      <c r="V1589" s="2309"/>
      <c r="W1589" s="2310"/>
      <c r="X1589" s="2308"/>
      <c r="Y1589" s="2309"/>
      <c r="Z1589" s="2309"/>
      <c r="AA1589" s="2309"/>
      <c r="AB1589" s="2309"/>
      <c r="AC1589" s="2310"/>
    </row>
    <row r="1590" spans="3:29" ht="17.100000000000001" customHeight="1">
      <c r="C1590" s="2315"/>
      <c r="D1590" s="2306" t="s">
        <v>2777</v>
      </c>
      <c r="E1590" s="2307"/>
      <c r="F1590" s="2307"/>
      <c r="G1590" s="2307"/>
      <c r="H1590" s="2307"/>
      <c r="I1590" s="2307"/>
      <c r="J1590" s="2307"/>
      <c r="K1590" s="2307"/>
      <c r="L1590" s="2307"/>
      <c r="M1590" s="2307"/>
      <c r="N1590" s="2285"/>
      <c r="O1590" s="2285"/>
      <c r="P1590" s="2285"/>
      <c r="Q1590" s="2304"/>
      <c r="R1590" s="2304"/>
      <c r="S1590" s="2304"/>
      <c r="T1590" s="2308"/>
      <c r="U1590" s="2309"/>
      <c r="V1590" s="2309"/>
      <c r="W1590" s="2310"/>
      <c r="X1590" s="2308"/>
      <c r="Y1590" s="2309"/>
      <c r="Z1590" s="2309"/>
      <c r="AA1590" s="2309"/>
      <c r="AB1590" s="2309"/>
      <c r="AC1590" s="2310"/>
    </row>
    <row r="1591" spans="3:29" ht="17.100000000000001" customHeight="1">
      <c r="C1591" s="2315"/>
      <c r="D1591" s="2306" t="s">
        <v>2778</v>
      </c>
      <c r="E1591" s="2307"/>
      <c r="F1591" s="2307"/>
      <c r="G1591" s="2307"/>
      <c r="H1591" s="2307"/>
      <c r="I1591" s="2307"/>
      <c r="J1591" s="2307"/>
      <c r="K1591" s="2307"/>
      <c r="L1591" s="2307"/>
      <c r="M1591" s="2307"/>
      <c r="N1591" s="2285"/>
      <c r="O1591" s="2285"/>
      <c r="P1591" s="2285"/>
      <c r="Q1591" s="2304"/>
      <c r="R1591" s="2304"/>
      <c r="S1591" s="2304"/>
      <c r="T1591" s="2308"/>
      <c r="U1591" s="2309"/>
      <c r="V1591" s="2309"/>
      <c r="W1591" s="2310"/>
      <c r="X1591" s="2308"/>
      <c r="Y1591" s="2309"/>
      <c r="Z1591" s="2309"/>
      <c r="AA1591" s="2309"/>
      <c r="AB1591" s="2309"/>
      <c r="AC1591" s="2310"/>
    </row>
    <row r="1592" spans="3:29" ht="17.100000000000001" customHeight="1">
      <c r="C1592" s="2315"/>
      <c r="D1592" s="2306" t="s">
        <v>2684</v>
      </c>
      <c r="E1592" s="2307"/>
      <c r="F1592" s="2307"/>
      <c r="G1592" s="2307"/>
      <c r="H1592" s="2307"/>
      <c r="I1592" s="2307"/>
      <c r="J1592" s="2307"/>
      <c r="K1592" s="2307"/>
      <c r="L1592" s="2307"/>
      <c r="M1592" s="2307"/>
      <c r="N1592" s="2285"/>
      <c r="O1592" s="2285"/>
      <c r="P1592" s="2285"/>
      <c r="Q1592" s="2304"/>
      <c r="R1592" s="2304"/>
      <c r="S1592" s="2304"/>
      <c r="T1592" s="2308"/>
      <c r="U1592" s="2309"/>
      <c r="V1592" s="2309"/>
      <c r="W1592" s="2310"/>
      <c r="X1592" s="2308"/>
      <c r="Y1592" s="2309"/>
      <c r="Z1592" s="2309"/>
      <c r="AA1592" s="2309"/>
      <c r="AB1592" s="2309"/>
      <c r="AC1592" s="2310"/>
    </row>
    <row r="1593" spans="3:29" ht="17.100000000000001" customHeight="1">
      <c r="C1593" s="2315"/>
      <c r="D1593" s="2306" t="s">
        <v>2779</v>
      </c>
      <c r="E1593" s="2307"/>
      <c r="F1593" s="2307"/>
      <c r="G1593" s="2307"/>
      <c r="H1593" s="2307"/>
      <c r="I1593" s="2307"/>
      <c r="J1593" s="2307"/>
      <c r="K1593" s="2307"/>
      <c r="L1593" s="2307"/>
      <c r="M1593" s="2307"/>
      <c r="N1593" s="2285"/>
      <c r="O1593" s="2285"/>
      <c r="P1593" s="2285"/>
      <c r="Q1593" s="2304"/>
      <c r="R1593" s="2304"/>
      <c r="S1593" s="2304"/>
      <c r="T1593" s="2308"/>
      <c r="U1593" s="2309"/>
      <c r="V1593" s="2309"/>
      <c r="W1593" s="2310"/>
      <c r="X1593" s="2308"/>
      <c r="Y1593" s="2309"/>
      <c r="Z1593" s="2309"/>
      <c r="AA1593" s="2309"/>
      <c r="AB1593" s="2309"/>
      <c r="AC1593" s="2310"/>
    </row>
    <row r="1594" spans="3:29" ht="17.100000000000001" customHeight="1">
      <c r="C1594" s="2316"/>
      <c r="D1594" s="2306" t="s">
        <v>2685</v>
      </c>
      <c r="E1594" s="2307"/>
      <c r="F1594" s="2307"/>
      <c r="G1594" s="2307"/>
      <c r="H1594" s="2307"/>
      <c r="I1594" s="2307"/>
      <c r="J1594" s="2307"/>
      <c r="K1594" s="2307"/>
      <c r="L1594" s="2307"/>
      <c r="M1594" s="2307"/>
      <c r="N1594" s="2285"/>
      <c r="O1594" s="2285"/>
      <c r="P1594" s="2285"/>
      <c r="Q1594" s="2304"/>
      <c r="R1594" s="2304"/>
      <c r="S1594" s="2304"/>
      <c r="T1594" s="2308"/>
      <c r="U1594" s="2309"/>
      <c r="V1594" s="2309"/>
      <c r="W1594" s="2310"/>
      <c r="X1594" s="2308"/>
      <c r="Y1594" s="2309"/>
      <c r="Z1594" s="2309"/>
      <c r="AA1594" s="2309"/>
      <c r="AB1594" s="2309"/>
      <c r="AC1594" s="2310"/>
    </row>
    <row r="1595" spans="3:29" ht="17.100000000000001" customHeight="1">
      <c r="C1595" s="812">
        <v>2</v>
      </c>
      <c r="D1595" s="2317" t="s">
        <v>2686</v>
      </c>
      <c r="E1595" s="2318"/>
      <c r="F1595" s="2318"/>
      <c r="G1595" s="2318"/>
      <c r="H1595" s="2318"/>
      <c r="I1595" s="2318"/>
      <c r="J1595" s="2318"/>
      <c r="K1595" s="2318"/>
      <c r="L1595" s="2318"/>
      <c r="M1595" s="2318"/>
      <c r="N1595" s="2285"/>
      <c r="O1595" s="2285"/>
      <c r="P1595" s="2285"/>
      <c r="Q1595" s="2304"/>
      <c r="R1595" s="2304"/>
      <c r="S1595" s="2304"/>
      <c r="T1595" s="2308"/>
      <c r="U1595" s="2309"/>
      <c r="V1595" s="2309"/>
      <c r="W1595" s="2310"/>
      <c r="X1595" s="2308"/>
      <c r="Y1595" s="2309"/>
      <c r="Z1595" s="2309"/>
      <c r="AA1595" s="2309"/>
      <c r="AB1595" s="2309"/>
      <c r="AC1595" s="2310"/>
    </row>
    <row r="1596" spans="3:29" ht="17.100000000000001" customHeight="1">
      <c r="C1596" s="2314"/>
      <c r="D1596" s="2306" t="s">
        <v>2687</v>
      </c>
      <c r="E1596" s="2307"/>
      <c r="F1596" s="2307"/>
      <c r="G1596" s="2307"/>
      <c r="H1596" s="2307"/>
      <c r="I1596" s="2307"/>
      <c r="J1596" s="2307"/>
      <c r="K1596" s="2307"/>
      <c r="L1596" s="2307"/>
      <c r="M1596" s="2307"/>
      <c r="N1596" s="2285"/>
      <c r="O1596" s="2285"/>
      <c r="P1596" s="2285"/>
      <c r="Q1596" s="2304"/>
      <c r="R1596" s="2304"/>
      <c r="S1596" s="2304"/>
      <c r="T1596" s="2308"/>
      <c r="U1596" s="2309"/>
      <c r="V1596" s="2309"/>
      <c r="W1596" s="2310"/>
      <c r="X1596" s="2308"/>
      <c r="Y1596" s="2309"/>
      <c r="Z1596" s="2309"/>
      <c r="AA1596" s="2309"/>
      <c r="AB1596" s="2309"/>
      <c r="AC1596" s="2310"/>
    </row>
    <row r="1597" spans="3:29" ht="17.100000000000001" customHeight="1">
      <c r="C1597" s="2315"/>
      <c r="D1597" s="2306" t="s">
        <v>2780</v>
      </c>
      <c r="E1597" s="2307"/>
      <c r="F1597" s="2307"/>
      <c r="G1597" s="2307"/>
      <c r="H1597" s="2307"/>
      <c r="I1597" s="2307"/>
      <c r="J1597" s="2307"/>
      <c r="K1597" s="2307"/>
      <c r="L1597" s="2307"/>
      <c r="M1597" s="2307"/>
      <c r="N1597" s="2285"/>
      <c r="O1597" s="2285"/>
      <c r="P1597" s="2285"/>
      <c r="Q1597" s="2304"/>
      <c r="R1597" s="2304"/>
      <c r="S1597" s="2304"/>
      <c r="T1597" s="2308"/>
      <c r="U1597" s="2309"/>
      <c r="V1597" s="2309"/>
      <c r="W1597" s="2310"/>
      <c r="X1597" s="2308"/>
      <c r="Y1597" s="2309"/>
      <c r="Z1597" s="2309"/>
      <c r="AA1597" s="2309"/>
      <c r="AB1597" s="2309"/>
      <c r="AC1597" s="2310"/>
    </row>
    <row r="1598" spans="3:29" ht="17.100000000000001" customHeight="1">
      <c r="C1598" s="2315"/>
      <c r="D1598" s="2306" t="s">
        <v>2688</v>
      </c>
      <c r="E1598" s="2307"/>
      <c r="F1598" s="2307"/>
      <c r="G1598" s="2307"/>
      <c r="H1598" s="2307"/>
      <c r="I1598" s="2307"/>
      <c r="J1598" s="2307"/>
      <c r="K1598" s="2307"/>
      <c r="L1598" s="2307"/>
      <c r="M1598" s="2307"/>
      <c r="N1598" s="2285"/>
      <c r="O1598" s="2285"/>
      <c r="P1598" s="2285"/>
      <c r="Q1598" s="2304"/>
      <c r="R1598" s="2304"/>
      <c r="S1598" s="2304"/>
      <c r="T1598" s="2308"/>
      <c r="U1598" s="2309"/>
      <c r="V1598" s="2309"/>
      <c r="W1598" s="2310"/>
      <c r="X1598" s="2308"/>
      <c r="Y1598" s="2309"/>
      <c r="Z1598" s="2309"/>
      <c r="AA1598" s="2309"/>
      <c r="AB1598" s="2309"/>
      <c r="AC1598" s="2310"/>
    </row>
    <row r="1599" spans="3:29" ht="17.100000000000001" customHeight="1">
      <c r="C1599" s="2315"/>
      <c r="D1599" s="2306" t="s">
        <v>2781</v>
      </c>
      <c r="E1599" s="2307"/>
      <c r="F1599" s="2307"/>
      <c r="G1599" s="2307"/>
      <c r="H1599" s="2307"/>
      <c r="I1599" s="2307"/>
      <c r="J1599" s="2307"/>
      <c r="K1599" s="2307"/>
      <c r="L1599" s="2307"/>
      <c r="M1599" s="2307"/>
      <c r="N1599" s="2285"/>
      <c r="O1599" s="2285"/>
      <c r="P1599" s="2285"/>
      <c r="Q1599" s="2304"/>
      <c r="R1599" s="2304"/>
      <c r="S1599" s="2304"/>
      <c r="T1599" s="2308"/>
      <c r="U1599" s="2309"/>
      <c r="V1599" s="2309"/>
      <c r="W1599" s="2310"/>
      <c r="X1599" s="2308"/>
      <c r="Y1599" s="2309"/>
      <c r="Z1599" s="2309"/>
      <c r="AA1599" s="2309"/>
      <c r="AB1599" s="2309"/>
      <c r="AC1599" s="2310"/>
    </row>
    <row r="1600" spans="3:29" ht="17.100000000000001" customHeight="1">
      <c r="C1600" s="2315"/>
      <c r="D1600" s="2306" t="s">
        <v>2782</v>
      </c>
      <c r="E1600" s="2307"/>
      <c r="F1600" s="2307"/>
      <c r="G1600" s="2307"/>
      <c r="H1600" s="2307"/>
      <c r="I1600" s="2307"/>
      <c r="J1600" s="2307"/>
      <c r="K1600" s="2307"/>
      <c r="L1600" s="2307"/>
      <c r="M1600" s="2307"/>
      <c r="N1600" s="2285"/>
      <c r="O1600" s="2285"/>
      <c r="P1600" s="2285"/>
      <c r="Q1600" s="2304"/>
      <c r="R1600" s="2304"/>
      <c r="S1600" s="2304"/>
      <c r="T1600" s="2308"/>
      <c r="U1600" s="2309"/>
      <c r="V1600" s="2309"/>
      <c r="W1600" s="2310"/>
      <c r="X1600" s="2308"/>
      <c r="Y1600" s="2309"/>
      <c r="Z1600" s="2309"/>
      <c r="AA1600" s="2309"/>
      <c r="AB1600" s="2309"/>
      <c r="AC1600" s="2310"/>
    </row>
    <row r="1601" spans="1:33" ht="17.100000000000001" customHeight="1">
      <c r="C1601" s="2315"/>
      <c r="D1601" s="2306" t="s">
        <v>2689</v>
      </c>
      <c r="E1601" s="2307"/>
      <c r="F1601" s="2307"/>
      <c r="G1601" s="2307"/>
      <c r="H1601" s="2307"/>
      <c r="I1601" s="2307"/>
      <c r="J1601" s="2307"/>
      <c r="K1601" s="2307"/>
      <c r="L1601" s="2307"/>
      <c r="M1601" s="2307"/>
      <c r="N1601" s="2285"/>
      <c r="O1601" s="2285"/>
      <c r="P1601" s="2285"/>
      <c r="Q1601" s="2304"/>
      <c r="R1601" s="2304"/>
      <c r="S1601" s="2304"/>
      <c r="T1601" s="2308"/>
      <c r="U1601" s="2309"/>
      <c r="V1601" s="2309"/>
      <c r="W1601" s="2310"/>
      <c r="X1601" s="2308"/>
      <c r="Y1601" s="2309"/>
      <c r="Z1601" s="2309"/>
      <c r="AA1601" s="2309"/>
      <c r="AB1601" s="2309"/>
      <c r="AC1601" s="2310"/>
    </row>
    <row r="1602" spans="1:33" ht="17.45" customHeight="1">
      <c r="A1602" s="33" t="s">
        <v>536</v>
      </c>
      <c r="C1602" s="2316"/>
      <c r="D1602" s="2306" t="s">
        <v>2690</v>
      </c>
      <c r="E1602" s="2307"/>
      <c r="F1602" s="2307"/>
      <c r="G1602" s="2307"/>
      <c r="H1602" s="2307"/>
      <c r="I1602" s="2307"/>
      <c r="J1602" s="2307"/>
      <c r="K1602" s="2307"/>
      <c r="L1602" s="2307"/>
      <c r="M1602" s="2307"/>
      <c r="N1602" s="2285"/>
      <c r="O1602" s="2285"/>
      <c r="P1602" s="2285"/>
      <c r="Q1602" s="2304"/>
      <c r="R1602" s="2304"/>
      <c r="S1602" s="2304"/>
      <c r="T1602" s="2308"/>
      <c r="U1602" s="2309"/>
      <c r="V1602" s="2309"/>
      <c r="W1602" s="2310"/>
      <c r="X1602" s="2308"/>
      <c r="Y1602" s="2309"/>
      <c r="Z1602" s="2309"/>
      <c r="AA1602" s="2309"/>
      <c r="AB1602" s="2309"/>
      <c r="AC1602" s="2310"/>
    </row>
    <row r="1603" spans="1:33" ht="16.5" customHeight="1">
      <c r="C1603" s="29"/>
      <c r="D1603" s="29"/>
      <c r="E1603" s="29"/>
      <c r="F1603" s="29"/>
      <c r="G1603" s="29"/>
      <c r="H1603" s="29"/>
      <c r="I1603" s="29"/>
      <c r="J1603" s="29"/>
      <c r="K1603" s="29"/>
      <c r="L1603" s="29"/>
      <c r="M1603" s="29"/>
      <c r="N1603" s="29"/>
      <c r="O1603" s="29"/>
      <c r="P1603" s="29"/>
      <c r="Q1603" s="29"/>
      <c r="R1603" s="29"/>
      <c r="S1603" s="29"/>
      <c r="T1603" s="29"/>
      <c r="U1603" s="29"/>
      <c r="V1603" s="29"/>
      <c r="W1603" s="29"/>
      <c r="X1603" s="29"/>
      <c r="Y1603" s="29"/>
      <c r="Z1603" s="29"/>
      <c r="AA1603" s="29"/>
      <c r="AB1603" s="29"/>
      <c r="AC1603" s="29"/>
    </row>
    <row r="1604" spans="1:33" ht="17.100000000000001" customHeight="1">
      <c r="A1604" s="33" t="s">
        <v>2691</v>
      </c>
      <c r="C1604" s="1513" t="s">
        <v>160</v>
      </c>
      <c r="D1604" s="2311" t="s">
        <v>2334</v>
      </c>
      <c r="E1604" s="2312"/>
      <c r="F1604" s="2312"/>
      <c r="G1604" s="2312"/>
      <c r="H1604" s="2312"/>
      <c r="I1604" s="2312"/>
      <c r="J1604" s="2312"/>
      <c r="K1604" s="2312"/>
      <c r="L1604" s="2312"/>
      <c r="M1604" s="2313"/>
      <c r="N1604" s="2305" t="s">
        <v>1821</v>
      </c>
      <c r="O1604" s="2305"/>
      <c r="P1604" s="2305"/>
      <c r="Q1604" s="2311" t="s">
        <v>1822</v>
      </c>
      <c r="R1604" s="2312"/>
      <c r="S1604" s="2313"/>
      <c r="T1604" s="2305" t="s">
        <v>633</v>
      </c>
      <c r="U1604" s="2305"/>
      <c r="V1604" s="2305"/>
      <c r="W1604" s="2305"/>
      <c r="X1604" s="2305" t="s">
        <v>180</v>
      </c>
      <c r="Y1604" s="2305"/>
      <c r="Z1604" s="2305"/>
      <c r="AA1604" s="2305"/>
      <c r="AB1604" s="2305"/>
      <c r="AC1604" s="2305"/>
      <c r="AE1604" s="18" t="s">
        <v>2692</v>
      </c>
      <c r="AF1604" s="18" t="s">
        <v>2337</v>
      </c>
      <c r="AG1604" s="18" t="s">
        <v>2693</v>
      </c>
    </row>
    <row r="1605" spans="1:33" ht="17.100000000000001" customHeight="1">
      <c r="C1605" s="630">
        <v>1</v>
      </c>
      <c r="D1605" s="2306" t="s">
        <v>2694</v>
      </c>
      <c r="E1605" s="2307"/>
      <c r="F1605" s="2307"/>
      <c r="G1605" s="2307"/>
      <c r="H1605" s="2307"/>
      <c r="I1605" s="2307"/>
      <c r="J1605" s="2307"/>
      <c r="K1605" s="2307"/>
      <c r="L1605" s="2307"/>
      <c r="M1605" s="2307"/>
      <c r="N1605" s="2285"/>
      <c r="O1605" s="2285"/>
      <c r="P1605" s="2285"/>
      <c r="Q1605" s="2304"/>
      <c r="R1605" s="2304"/>
      <c r="S1605" s="2304"/>
      <c r="T1605" s="2308"/>
      <c r="U1605" s="2309"/>
      <c r="V1605" s="2309"/>
      <c r="W1605" s="2310"/>
      <c r="X1605" s="2308"/>
      <c r="Y1605" s="2309"/>
      <c r="Z1605" s="2309"/>
      <c r="AA1605" s="2309"/>
      <c r="AB1605" s="2309"/>
      <c r="AC1605" s="2310"/>
    </row>
    <row r="1606" spans="1:33" ht="17.100000000000001" customHeight="1">
      <c r="C1606" s="630">
        <v>2</v>
      </c>
      <c r="D1606" s="2306" t="s">
        <v>2695</v>
      </c>
      <c r="E1606" s="2307"/>
      <c r="F1606" s="2307"/>
      <c r="G1606" s="2307"/>
      <c r="H1606" s="2307"/>
      <c r="I1606" s="2307"/>
      <c r="J1606" s="2307"/>
      <c r="K1606" s="2307"/>
      <c r="L1606" s="2307"/>
      <c r="M1606" s="2307"/>
      <c r="N1606" s="2285"/>
      <c r="O1606" s="2285"/>
      <c r="P1606" s="2285"/>
      <c r="Q1606" s="2304"/>
      <c r="R1606" s="2304"/>
      <c r="S1606" s="2304"/>
      <c r="T1606" s="2308"/>
      <c r="U1606" s="2309"/>
      <c r="V1606" s="2309"/>
      <c r="W1606" s="2310"/>
      <c r="X1606" s="2308"/>
      <c r="Y1606" s="2309"/>
      <c r="Z1606" s="2309"/>
      <c r="AA1606" s="2309"/>
      <c r="AB1606" s="2309"/>
      <c r="AC1606" s="2310"/>
    </row>
    <row r="1607" spans="1:33" ht="17.100000000000001" customHeight="1">
      <c r="C1607" s="630">
        <v>3</v>
      </c>
      <c r="D1607" s="2306" t="s">
        <v>2612</v>
      </c>
      <c r="E1607" s="2307"/>
      <c r="F1607" s="2307"/>
      <c r="G1607" s="2307"/>
      <c r="H1607" s="2307"/>
      <c r="I1607" s="2307"/>
      <c r="J1607" s="2307"/>
      <c r="K1607" s="2307"/>
      <c r="L1607" s="2307"/>
      <c r="M1607" s="2307"/>
      <c r="N1607" s="2285"/>
      <c r="O1607" s="2285"/>
      <c r="P1607" s="2285"/>
      <c r="Q1607" s="2304"/>
      <c r="R1607" s="2304"/>
      <c r="S1607" s="2304"/>
      <c r="T1607" s="2308"/>
      <c r="U1607" s="2309"/>
      <c r="V1607" s="2309"/>
      <c r="W1607" s="2310"/>
      <c r="X1607" s="2308"/>
      <c r="Y1607" s="2309"/>
      <c r="Z1607" s="2309"/>
      <c r="AA1607" s="2309"/>
      <c r="AB1607" s="2309"/>
      <c r="AC1607" s="2310"/>
    </row>
    <row r="1608" spans="1:33" ht="17.100000000000001" customHeight="1">
      <c r="C1608" s="630">
        <v>4</v>
      </c>
      <c r="D1608" s="2306" t="s">
        <v>2696</v>
      </c>
      <c r="E1608" s="2307"/>
      <c r="F1608" s="2307"/>
      <c r="G1608" s="2307"/>
      <c r="H1608" s="2307"/>
      <c r="I1608" s="2307"/>
      <c r="J1608" s="2307"/>
      <c r="K1608" s="2307"/>
      <c r="L1608" s="2307"/>
      <c r="M1608" s="2307"/>
      <c r="N1608" s="2285"/>
      <c r="O1608" s="2285"/>
      <c r="P1608" s="2285"/>
      <c r="Q1608" s="2304"/>
      <c r="R1608" s="2304"/>
      <c r="S1608" s="2304"/>
      <c r="T1608" s="2308"/>
      <c r="U1608" s="2309"/>
      <c r="V1608" s="2309"/>
      <c r="W1608" s="2310"/>
      <c r="X1608" s="2308"/>
      <c r="Y1608" s="2309"/>
      <c r="Z1608" s="2309"/>
      <c r="AA1608" s="2309"/>
      <c r="AB1608" s="2309"/>
      <c r="AC1608" s="2310"/>
    </row>
    <row r="1609" spans="1:33" ht="17.100000000000001" customHeight="1">
      <c r="C1609" s="630">
        <v>5</v>
      </c>
      <c r="D1609" s="2306" t="s">
        <v>2697</v>
      </c>
      <c r="E1609" s="2307"/>
      <c r="F1609" s="2307"/>
      <c r="G1609" s="2307"/>
      <c r="H1609" s="2307"/>
      <c r="I1609" s="2307"/>
      <c r="J1609" s="2307"/>
      <c r="K1609" s="2307"/>
      <c r="L1609" s="2307"/>
      <c r="M1609" s="2307"/>
      <c r="N1609" s="2285"/>
      <c r="O1609" s="2285"/>
      <c r="P1609" s="2285"/>
      <c r="Q1609" s="2304"/>
      <c r="R1609" s="2304"/>
      <c r="S1609" s="2304"/>
      <c r="T1609" s="2308"/>
      <c r="U1609" s="2309"/>
      <c r="V1609" s="2309"/>
      <c r="W1609" s="2310"/>
      <c r="X1609" s="2308"/>
      <c r="Y1609" s="2309"/>
      <c r="Z1609" s="2309"/>
      <c r="AA1609" s="2309"/>
      <c r="AB1609" s="2309"/>
      <c r="AC1609" s="2310"/>
    </row>
    <row r="1610" spans="1:33" ht="17.100000000000001" customHeight="1">
      <c r="C1610" s="630">
        <v>6</v>
      </c>
      <c r="D1610" s="2306" t="s">
        <v>2698</v>
      </c>
      <c r="E1610" s="2307"/>
      <c r="F1610" s="2307"/>
      <c r="G1610" s="2307"/>
      <c r="H1610" s="2307"/>
      <c r="I1610" s="2307"/>
      <c r="J1610" s="2307"/>
      <c r="K1610" s="2307"/>
      <c r="L1610" s="2307"/>
      <c r="M1610" s="2307"/>
      <c r="N1610" s="2285"/>
      <c r="O1610" s="2285"/>
      <c r="P1610" s="2285"/>
      <c r="Q1610" s="2304"/>
      <c r="R1610" s="2304"/>
      <c r="S1610" s="2304"/>
      <c r="T1610" s="2308"/>
      <c r="U1610" s="2309"/>
      <c r="V1610" s="2309"/>
      <c r="W1610" s="2310"/>
      <c r="X1610" s="2308"/>
      <c r="Y1610" s="2309"/>
      <c r="Z1610" s="2309"/>
      <c r="AA1610" s="2309"/>
      <c r="AB1610" s="2309"/>
      <c r="AC1610" s="2310"/>
    </row>
    <row r="1611" spans="1:33" ht="17.100000000000001" customHeight="1">
      <c r="C1611" s="630">
        <v>7</v>
      </c>
      <c r="D1611" s="2306" t="s">
        <v>2699</v>
      </c>
      <c r="E1611" s="2307"/>
      <c r="F1611" s="2307"/>
      <c r="G1611" s="2307"/>
      <c r="H1611" s="2307"/>
      <c r="I1611" s="2307"/>
      <c r="J1611" s="2307"/>
      <c r="K1611" s="2307"/>
      <c r="L1611" s="2307"/>
      <c r="M1611" s="2307"/>
      <c r="N1611" s="2285"/>
      <c r="O1611" s="2285"/>
      <c r="P1611" s="2285"/>
      <c r="Q1611" s="2304"/>
      <c r="R1611" s="2304"/>
      <c r="S1611" s="2304"/>
      <c r="T1611" s="2308"/>
      <c r="U1611" s="2309"/>
      <c r="V1611" s="2309"/>
      <c r="W1611" s="2310"/>
      <c r="X1611" s="2308"/>
      <c r="Y1611" s="2309"/>
      <c r="Z1611" s="2309"/>
      <c r="AA1611" s="2309"/>
      <c r="AB1611" s="2309"/>
      <c r="AC1611" s="2310"/>
    </row>
    <row r="1612" spans="1:33" ht="17.100000000000001" customHeight="1">
      <c r="C1612" s="630">
        <v>8</v>
      </c>
      <c r="D1612" s="2306" t="s">
        <v>2700</v>
      </c>
      <c r="E1612" s="2307"/>
      <c r="F1612" s="2307"/>
      <c r="G1612" s="2307"/>
      <c r="H1612" s="2307"/>
      <c r="I1612" s="2307"/>
      <c r="J1612" s="2307"/>
      <c r="K1612" s="2307"/>
      <c r="L1612" s="2307"/>
      <c r="M1612" s="2307"/>
      <c r="N1612" s="2285"/>
      <c r="O1612" s="2285"/>
      <c r="P1612" s="2285"/>
      <c r="Q1612" s="2304"/>
      <c r="R1612" s="2304"/>
      <c r="S1612" s="2304"/>
      <c r="T1612" s="2308"/>
      <c r="U1612" s="2309"/>
      <c r="V1612" s="2309"/>
      <c r="W1612" s="2310"/>
      <c r="X1612" s="2308"/>
      <c r="Y1612" s="2309"/>
      <c r="Z1612" s="2309"/>
      <c r="AA1612" s="2309"/>
      <c r="AB1612" s="2309"/>
      <c r="AC1612" s="2310"/>
    </row>
    <row r="1613" spans="1:33" ht="17.100000000000001" customHeight="1">
      <c r="C1613" s="630">
        <v>9</v>
      </c>
      <c r="D1613" s="2306" t="s">
        <v>2701</v>
      </c>
      <c r="E1613" s="2307"/>
      <c r="F1613" s="2307"/>
      <c r="G1613" s="2307"/>
      <c r="H1613" s="2307"/>
      <c r="I1613" s="2307"/>
      <c r="J1613" s="2307"/>
      <c r="K1613" s="2307"/>
      <c r="L1613" s="2307"/>
      <c r="M1613" s="2307"/>
      <c r="N1613" s="2285"/>
      <c r="O1613" s="2285"/>
      <c r="P1613" s="2285"/>
      <c r="Q1613" s="2304"/>
      <c r="R1613" s="2304"/>
      <c r="S1613" s="2304"/>
      <c r="T1613" s="2308"/>
      <c r="U1613" s="2309"/>
      <c r="V1613" s="2309"/>
      <c r="W1613" s="2310"/>
      <c r="X1613" s="2308"/>
      <c r="Y1613" s="2309"/>
      <c r="Z1613" s="2309"/>
      <c r="AA1613" s="2309"/>
      <c r="AB1613" s="2309"/>
      <c r="AC1613" s="2310"/>
    </row>
    <row r="1614" spans="1:33" ht="17.100000000000001" customHeight="1">
      <c r="C1614" s="630">
        <v>10</v>
      </c>
      <c r="D1614" s="2306" t="s">
        <v>2702</v>
      </c>
      <c r="E1614" s="2307"/>
      <c r="F1614" s="2307"/>
      <c r="G1614" s="2307"/>
      <c r="H1614" s="2307"/>
      <c r="I1614" s="2307"/>
      <c r="J1614" s="2307"/>
      <c r="K1614" s="2307"/>
      <c r="L1614" s="2307"/>
      <c r="M1614" s="2307"/>
      <c r="N1614" s="2285"/>
      <c r="O1614" s="2285"/>
      <c r="P1614" s="2285"/>
      <c r="Q1614" s="2304"/>
      <c r="R1614" s="2304"/>
      <c r="S1614" s="2304"/>
      <c r="T1614" s="2308"/>
      <c r="U1614" s="2309"/>
      <c r="V1614" s="2309"/>
      <c r="W1614" s="2310"/>
      <c r="X1614" s="2308"/>
      <c r="Y1614" s="2309"/>
      <c r="Z1614" s="2309"/>
      <c r="AA1614" s="2309"/>
      <c r="AB1614" s="2309"/>
      <c r="AC1614" s="2310"/>
    </row>
    <row r="1615" spans="1:33" ht="34.35" customHeight="1">
      <c r="A1615" s="33" t="s">
        <v>536</v>
      </c>
      <c r="C1615" s="630">
        <v>11</v>
      </c>
      <c r="D1615" s="2306" t="s">
        <v>2703</v>
      </c>
      <c r="E1615" s="2307"/>
      <c r="F1615" s="2307"/>
      <c r="G1615" s="2307"/>
      <c r="H1615" s="2307"/>
      <c r="I1615" s="2307"/>
      <c r="J1615" s="2307"/>
      <c r="K1615" s="2307"/>
      <c r="L1615" s="2307"/>
      <c r="M1615" s="2307"/>
      <c r="N1615" s="2285"/>
      <c r="O1615" s="2285"/>
      <c r="P1615" s="2285"/>
      <c r="Q1615" s="2304"/>
      <c r="R1615" s="2304"/>
      <c r="S1615" s="2304"/>
      <c r="T1615" s="2308"/>
      <c r="U1615" s="2309"/>
      <c r="V1615" s="2309"/>
      <c r="W1615" s="2310"/>
      <c r="X1615" s="2308"/>
      <c r="Y1615" s="2309"/>
      <c r="Z1615" s="2309"/>
      <c r="AA1615" s="2309"/>
      <c r="AB1615" s="2309"/>
      <c r="AC1615" s="2310"/>
    </row>
    <row r="1616" spans="1:33" ht="16.5" customHeight="1">
      <c r="C1616" s="29"/>
      <c r="D1616" s="29"/>
      <c r="E1616" s="29"/>
      <c r="F1616" s="29"/>
      <c r="G1616" s="29"/>
      <c r="H1616" s="29"/>
      <c r="I1616" s="29"/>
      <c r="J1616" s="29"/>
      <c r="K1616" s="29"/>
      <c r="L1616" s="29"/>
      <c r="M1616" s="29"/>
      <c r="N1616" s="29"/>
      <c r="O1616" s="29"/>
      <c r="P1616" s="29"/>
      <c r="Q1616" s="29"/>
      <c r="R1616" s="29"/>
      <c r="S1616" s="29"/>
      <c r="T1616" s="29"/>
      <c r="U1616" s="29"/>
      <c r="V1616" s="29"/>
      <c r="W1616" s="29"/>
      <c r="X1616" s="29"/>
      <c r="Y1616" s="29"/>
      <c r="Z1616" s="29"/>
      <c r="AA1616" s="29"/>
      <c r="AB1616" s="29"/>
      <c r="AC1616" s="29"/>
    </row>
    <row r="1617" spans="1:33" ht="16.5" customHeight="1">
      <c r="A1617" s="33" t="s">
        <v>2704</v>
      </c>
      <c r="C1617" s="1513" t="s">
        <v>160</v>
      </c>
      <c r="D1617" s="2305" t="s">
        <v>2334</v>
      </c>
      <c r="E1617" s="2305"/>
      <c r="F1617" s="2305"/>
      <c r="G1617" s="2305"/>
      <c r="H1617" s="2305"/>
      <c r="I1617" s="2305"/>
      <c r="J1617" s="2305"/>
      <c r="K1617" s="2305"/>
      <c r="L1617" s="2305"/>
      <c r="M1617" s="2305"/>
      <c r="N1617" s="2305"/>
      <c r="O1617" s="2305" t="s">
        <v>2335</v>
      </c>
      <c r="P1617" s="2305"/>
      <c r="Q1617" s="2305"/>
      <c r="R1617" s="2305"/>
      <c r="S1617" s="2305"/>
      <c r="T1617" s="2305" t="s">
        <v>633</v>
      </c>
      <c r="U1617" s="2305"/>
      <c r="V1617" s="2305"/>
      <c r="W1617" s="2305"/>
      <c r="X1617" s="2305" t="s">
        <v>180</v>
      </c>
      <c r="Y1617" s="2305"/>
      <c r="Z1617" s="2305"/>
      <c r="AA1617" s="2305"/>
      <c r="AB1617" s="2305"/>
      <c r="AC1617" s="2305"/>
      <c r="AE1617" s="18" t="s">
        <v>2705</v>
      </c>
      <c r="AF1617" s="18" t="s">
        <v>2337</v>
      </c>
      <c r="AG1617" s="18" t="s">
        <v>2706</v>
      </c>
    </row>
    <row r="1618" spans="1:33" ht="36.6" customHeight="1">
      <c r="C1618" s="630">
        <v>1</v>
      </c>
      <c r="D1618" s="2302" t="s">
        <v>2707</v>
      </c>
      <c r="E1618" s="2303"/>
      <c r="F1618" s="2303"/>
      <c r="G1618" s="2303"/>
      <c r="H1618" s="2303"/>
      <c r="I1618" s="2303"/>
      <c r="J1618" s="2303"/>
      <c r="K1618" s="2303"/>
      <c r="L1618" s="2303"/>
      <c r="M1618" s="2303"/>
      <c r="N1618" s="2303"/>
      <c r="O1618" s="2304"/>
      <c r="P1618" s="2304"/>
      <c r="Q1618" s="2304"/>
      <c r="R1618" s="2304"/>
      <c r="S1618" s="2304"/>
      <c r="T1618" s="2304"/>
      <c r="U1618" s="2304"/>
      <c r="V1618" s="2304"/>
      <c r="W1618" s="2304"/>
      <c r="X1618" s="2304"/>
      <c r="Y1618" s="2304"/>
      <c r="Z1618" s="2304"/>
      <c r="AA1618" s="2304"/>
      <c r="AB1618" s="2304"/>
      <c r="AC1618" s="2304"/>
    </row>
    <row r="1619" spans="1:33" ht="36.6" customHeight="1">
      <c r="C1619" s="630">
        <v>2</v>
      </c>
      <c r="D1619" s="2302" t="s">
        <v>1410</v>
      </c>
      <c r="E1619" s="2303"/>
      <c r="F1619" s="2303"/>
      <c r="G1619" s="2303"/>
      <c r="H1619" s="2303"/>
      <c r="I1619" s="2303"/>
      <c r="J1619" s="2303"/>
      <c r="K1619" s="2303"/>
      <c r="L1619" s="2303"/>
      <c r="M1619" s="2303"/>
      <c r="N1619" s="2303"/>
      <c r="O1619" s="2304"/>
      <c r="P1619" s="2304"/>
      <c r="Q1619" s="2304"/>
      <c r="R1619" s="2304"/>
      <c r="S1619" s="2304"/>
      <c r="T1619" s="2304"/>
      <c r="U1619" s="2304"/>
      <c r="V1619" s="2304"/>
      <c r="W1619" s="2304"/>
      <c r="X1619" s="2304"/>
      <c r="Y1619" s="2304"/>
      <c r="Z1619" s="2304"/>
      <c r="AA1619" s="2304"/>
      <c r="AB1619" s="2304"/>
      <c r="AC1619" s="2304"/>
    </row>
    <row r="1620" spans="1:33" ht="36.6" customHeight="1">
      <c r="C1620" s="630">
        <v>3</v>
      </c>
      <c r="D1620" s="2302" t="s">
        <v>2708</v>
      </c>
      <c r="E1620" s="2303"/>
      <c r="F1620" s="2303"/>
      <c r="G1620" s="2303"/>
      <c r="H1620" s="2303"/>
      <c r="I1620" s="2303"/>
      <c r="J1620" s="2303"/>
      <c r="K1620" s="2303"/>
      <c r="L1620" s="2303"/>
      <c r="M1620" s="2303"/>
      <c r="N1620" s="2303"/>
      <c r="O1620" s="2304"/>
      <c r="P1620" s="2304"/>
      <c r="Q1620" s="2304"/>
      <c r="R1620" s="2304"/>
      <c r="S1620" s="2304"/>
      <c r="T1620" s="2304"/>
      <c r="U1620" s="2304"/>
      <c r="V1620" s="2304"/>
      <c r="W1620" s="2304"/>
      <c r="X1620" s="2304"/>
      <c r="Y1620" s="2304"/>
      <c r="Z1620" s="2304"/>
      <c r="AA1620" s="2304"/>
      <c r="AB1620" s="2304"/>
      <c r="AC1620" s="2304"/>
    </row>
    <row r="1621" spans="1:33" ht="36.6" customHeight="1">
      <c r="C1621" s="630">
        <v>4</v>
      </c>
      <c r="D1621" s="2302" t="s">
        <v>2709</v>
      </c>
      <c r="E1621" s="2303"/>
      <c r="F1621" s="2303"/>
      <c r="G1621" s="2303"/>
      <c r="H1621" s="2303"/>
      <c r="I1621" s="2303"/>
      <c r="J1621" s="2303"/>
      <c r="K1621" s="2303"/>
      <c r="L1621" s="2303"/>
      <c r="M1621" s="2303"/>
      <c r="N1621" s="2303"/>
      <c r="O1621" s="2304"/>
      <c r="P1621" s="2304"/>
      <c r="Q1621" s="2304"/>
      <c r="R1621" s="2304"/>
      <c r="S1621" s="2304"/>
      <c r="T1621" s="2304"/>
      <c r="U1621" s="2304"/>
      <c r="V1621" s="2304"/>
      <c r="W1621" s="2304"/>
      <c r="X1621" s="2304"/>
      <c r="Y1621" s="2304"/>
      <c r="Z1621" s="2304"/>
      <c r="AA1621" s="2304"/>
      <c r="AB1621" s="2304"/>
      <c r="AC1621" s="2304"/>
    </row>
    <row r="1622" spans="1:33" ht="36.6" customHeight="1">
      <c r="C1622" s="630">
        <v>5</v>
      </c>
      <c r="D1622" s="2302" t="s">
        <v>2710</v>
      </c>
      <c r="E1622" s="2303"/>
      <c r="F1622" s="2303"/>
      <c r="G1622" s="2303"/>
      <c r="H1622" s="2303"/>
      <c r="I1622" s="2303"/>
      <c r="J1622" s="2303"/>
      <c r="K1622" s="2303"/>
      <c r="L1622" s="2303"/>
      <c r="M1622" s="2303"/>
      <c r="N1622" s="2303"/>
      <c r="O1622" s="2304"/>
      <c r="P1622" s="2304"/>
      <c r="Q1622" s="2304"/>
      <c r="R1622" s="2304"/>
      <c r="S1622" s="2304"/>
      <c r="T1622" s="2304"/>
      <c r="U1622" s="2304"/>
      <c r="V1622" s="2304"/>
      <c r="W1622" s="2304"/>
      <c r="X1622" s="2304"/>
      <c r="Y1622" s="2304"/>
      <c r="Z1622" s="2304"/>
      <c r="AA1622" s="2304"/>
      <c r="AB1622" s="2304"/>
      <c r="AC1622" s="2304"/>
    </row>
    <row r="1623" spans="1:33" ht="36.6" customHeight="1">
      <c r="A1623" s="33" t="s">
        <v>536</v>
      </c>
      <c r="C1623" s="630">
        <v>6</v>
      </c>
      <c r="D1623" s="2302" t="s">
        <v>2711</v>
      </c>
      <c r="E1623" s="2303"/>
      <c r="F1623" s="2303"/>
      <c r="G1623" s="2303"/>
      <c r="H1623" s="2303"/>
      <c r="I1623" s="2303"/>
      <c r="J1623" s="2303"/>
      <c r="K1623" s="2303"/>
      <c r="L1623" s="2303"/>
      <c r="M1623" s="2303"/>
      <c r="N1623" s="2303"/>
      <c r="O1623" s="2304"/>
      <c r="P1623" s="2304"/>
      <c r="Q1623" s="2304"/>
      <c r="R1623" s="2304"/>
      <c r="S1623" s="2304"/>
      <c r="T1623" s="2304"/>
      <c r="U1623" s="2304"/>
      <c r="V1623" s="2304"/>
      <c r="W1623" s="2304"/>
      <c r="X1623" s="2304"/>
      <c r="Y1623" s="2304"/>
      <c r="Z1623" s="2304"/>
      <c r="AA1623" s="2304"/>
      <c r="AB1623" s="2304"/>
      <c r="AC1623" s="2304"/>
    </row>
    <row r="1624" spans="1:33" ht="16.5" customHeight="1">
      <c r="C1624" s="29"/>
      <c r="D1624" s="29"/>
      <c r="E1624" s="29"/>
      <c r="F1624" s="29"/>
      <c r="G1624" s="29"/>
      <c r="H1624" s="29"/>
      <c r="I1624" s="29"/>
      <c r="J1624" s="29"/>
      <c r="K1624" s="29"/>
      <c r="L1624" s="29"/>
      <c r="M1624" s="29"/>
      <c r="N1624" s="29"/>
      <c r="O1624" s="29"/>
      <c r="P1624" s="29"/>
      <c r="Q1624" s="29"/>
      <c r="R1624" s="29"/>
      <c r="S1624" s="29"/>
      <c r="T1624" s="29"/>
      <c r="U1624" s="29"/>
      <c r="V1624" s="29"/>
      <c r="W1624" s="29"/>
      <c r="X1624" s="29"/>
      <c r="Y1624" s="29"/>
      <c r="Z1624" s="29"/>
      <c r="AA1624" s="29"/>
      <c r="AB1624" s="29"/>
      <c r="AC1624" s="29"/>
    </row>
    <row r="1625" spans="1:33" ht="16.5" customHeight="1">
      <c r="A1625" s="33" t="s">
        <v>2712</v>
      </c>
      <c r="C1625" s="1513" t="s">
        <v>160</v>
      </c>
      <c r="D1625" s="2305" t="s">
        <v>2334</v>
      </c>
      <c r="E1625" s="2305"/>
      <c r="F1625" s="2305"/>
      <c r="G1625" s="2305"/>
      <c r="H1625" s="2305"/>
      <c r="I1625" s="2305"/>
      <c r="J1625" s="2305"/>
      <c r="K1625" s="2305"/>
      <c r="L1625" s="2305"/>
      <c r="M1625" s="2305"/>
      <c r="N1625" s="2305"/>
      <c r="O1625" s="2305" t="s">
        <v>2335</v>
      </c>
      <c r="P1625" s="2305"/>
      <c r="Q1625" s="2305"/>
      <c r="R1625" s="2305"/>
      <c r="S1625" s="2305"/>
      <c r="T1625" s="2305" t="s">
        <v>633</v>
      </c>
      <c r="U1625" s="2305"/>
      <c r="V1625" s="2305"/>
      <c r="W1625" s="2305"/>
      <c r="X1625" s="2305" t="s">
        <v>180</v>
      </c>
      <c r="Y1625" s="2305"/>
      <c r="Z1625" s="2305"/>
      <c r="AA1625" s="2305"/>
      <c r="AB1625" s="2305"/>
      <c r="AC1625" s="2305"/>
      <c r="AE1625" s="18" t="s">
        <v>2713</v>
      </c>
      <c r="AF1625" s="18" t="s">
        <v>2337</v>
      </c>
      <c r="AG1625" s="18" t="s">
        <v>2714</v>
      </c>
    </row>
    <row r="1626" spans="1:33" ht="16.5" customHeight="1">
      <c r="C1626" s="630">
        <v>1</v>
      </c>
      <c r="D1626" s="2302" t="s">
        <v>2585</v>
      </c>
      <c r="E1626" s="2303"/>
      <c r="F1626" s="2303"/>
      <c r="G1626" s="2303"/>
      <c r="H1626" s="2303"/>
      <c r="I1626" s="2303"/>
      <c r="J1626" s="2303"/>
      <c r="K1626" s="2303"/>
      <c r="L1626" s="2303"/>
      <c r="M1626" s="2303"/>
      <c r="N1626" s="2303"/>
      <c r="O1626" s="2304"/>
      <c r="P1626" s="2304"/>
      <c r="Q1626" s="2304"/>
      <c r="R1626" s="2304"/>
      <c r="S1626" s="2304"/>
      <c r="T1626" s="2304"/>
      <c r="U1626" s="2304"/>
      <c r="V1626" s="2304"/>
      <c r="W1626" s="2304"/>
      <c r="X1626" s="2304"/>
      <c r="Y1626" s="2304"/>
      <c r="Z1626" s="2304"/>
      <c r="AA1626" s="2304"/>
      <c r="AB1626" s="2304"/>
      <c r="AC1626" s="2304"/>
    </row>
    <row r="1627" spans="1:33" ht="17.100000000000001" customHeight="1">
      <c r="C1627" s="630">
        <v>2</v>
      </c>
      <c r="D1627" s="2302" t="s">
        <v>1410</v>
      </c>
      <c r="E1627" s="2303"/>
      <c r="F1627" s="2303"/>
      <c r="G1627" s="2303"/>
      <c r="H1627" s="2303"/>
      <c r="I1627" s="2303"/>
      <c r="J1627" s="2303"/>
      <c r="K1627" s="2303"/>
      <c r="L1627" s="2303"/>
      <c r="M1627" s="2303"/>
      <c r="N1627" s="2303"/>
      <c r="O1627" s="2304"/>
      <c r="P1627" s="2304"/>
      <c r="Q1627" s="2304"/>
      <c r="R1627" s="2304"/>
      <c r="S1627" s="2304"/>
      <c r="T1627" s="2304"/>
      <c r="U1627" s="2304"/>
      <c r="V1627" s="2304"/>
      <c r="W1627" s="2304"/>
      <c r="X1627" s="2304"/>
      <c r="Y1627" s="2304"/>
      <c r="Z1627" s="2304"/>
      <c r="AA1627" s="2304"/>
      <c r="AB1627" s="2304"/>
      <c r="AC1627" s="2304"/>
    </row>
    <row r="1628" spans="1:33" ht="35.1" customHeight="1">
      <c r="C1628" s="630">
        <v>3</v>
      </c>
      <c r="D1628" s="2302" t="s">
        <v>2715</v>
      </c>
      <c r="E1628" s="2303"/>
      <c r="F1628" s="2303"/>
      <c r="G1628" s="2303"/>
      <c r="H1628" s="2303"/>
      <c r="I1628" s="2303"/>
      <c r="J1628" s="2303"/>
      <c r="K1628" s="2303"/>
      <c r="L1628" s="2303"/>
      <c r="M1628" s="2303"/>
      <c r="N1628" s="2303"/>
      <c r="O1628" s="2304"/>
      <c r="P1628" s="2304"/>
      <c r="Q1628" s="2304"/>
      <c r="R1628" s="2304"/>
      <c r="S1628" s="2304"/>
      <c r="T1628" s="2304"/>
      <c r="U1628" s="2304"/>
      <c r="V1628" s="2304"/>
      <c r="W1628" s="2304"/>
      <c r="X1628" s="2304"/>
      <c r="Y1628" s="2304"/>
      <c r="Z1628" s="2304"/>
      <c r="AA1628" s="2304"/>
      <c r="AB1628" s="2304"/>
      <c r="AC1628" s="2304"/>
    </row>
    <row r="1629" spans="1:33" ht="16.5" customHeight="1">
      <c r="C1629" s="630">
        <v>4</v>
      </c>
      <c r="D1629" s="2302" t="s">
        <v>2716</v>
      </c>
      <c r="E1629" s="2303"/>
      <c r="F1629" s="2303"/>
      <c r="G1629" s="2303"/>
      <c r="H1629" s="2303"/>
      <c r="I1629" s="2303"/>
      <c r="J1629" s="2303"/>
      <c r="K1629" s="2303"/>
      <c r="L1629" s="2303"/>
      <c r="M1629" s="2303"/>
      <c r="N1629" s="2303"/>
      <c r="O1629" s="2304"/>
      <c r="P1629" s="2304"/>
      <c r="Q1629" s="2304"/>
      <c r="R1629" s="2304"/>
      <c r="S1629" s="2304"/>
      <c r="T1629" s="2304"/>
      <c r="U1629" s="2304"/>
      <c r="V1629" s="2304"/>
      <c r="W1629" s="2304"/>
      <c r="X1629" s="2304"/>
      <c r="Y1629" s="2304"/>
      <c r="Z1629" s="2304"/>
      <c r="AA1629" s="2304"/>
      <c r="AB1629" s="2304"/>
      <c r="AC1629" s="2304"/>
    </row>
    <row r="1630" spans="1:33" ht="35.1" customHeight="1">
      <c r="C1630" s="630">
        <v>5</v>
      </c>
      <c r="D1630" s="2302" t="s">
        <v>2717</v>
      </c>
      <c r="E1630" s="2303"/>
      <c r="F1630" s="2303"/>
      <c r="G1630" s="2303"/>
      <c r="H1630" s="2303"/>
      <c r="I1630" s="2303"/>
      <c r="J1630" s="2303"/>
      <c r="K1630" s="2303"/>
      <c r="L1630" s="2303"/>
      <c r="M1630" s="2303"/>
      <c r="N1630" s="2303"/>
      <c r="O1630" s="2304"/>
      <c r="P1630" s="2304"/>
      <c r="Q1630" s="2304"/>
      <c r="R1630" s="2304"/>
      <c r="S1630" s="2304"/>
      <c r="T1630" s="2304"/>
      <c r="U1630" s="2304"/>
      <c r="V1630" s="2304"/>
      <c r="W1630" s="2304"/>
      <c r="X1630" s="2304"/>
      <c r="Y1630" s="2304"/>
      <c r="Z1630" s="2304"/>
      <c r="AA1630" s="2304"/>
      <c r="AB1630" s="2304"/>
      <c r="AC1630" s="2304"/>
    </row>
    <row r="1631" spans="1:33" ht="16.5" customHeight="1">
      <c r="A1631" s="33" t="s">
        <v>536</v>
      </c>
      <c r="C1631" s="630">
        <v>6</v>
      </c>
      <c r="D1631" s="2302" t="s">
        <v>2718</v>
      </c>
      <c r="E1631" s="2303"/>
      <c r="F1631" s="2303"/>
      <c r="G1631" s="2303"/>
      <c r="H1631" s="2303"/>
      <c r="I1631" s="2303"/>
      <c r="J1631" s="2303"/>
      <c r="K1631" s="2303"/>
      <c r="L1631" s="2303"/>
      <c r="M1631" s="2303"/>
      <c r="N1631" s="2303"/>
      <c r="O1631" s="2304"/>
      <c r="P1631" s="2304"/>
      <c r="Q1631" s="2304"/>
      <c r="R1631" s="2304"/>
      <c r="S1631" s="2304"/>
      <c r="T1631" s="2304"/>
      <c r="U1631" s="2304"/>
      <c r="V1631" s="2304"/>
      <c r="W1631" s="2304"/>
      <c r="X1631" s="2304"/>
      <c r="Y1631" s="2304"/>
      <c r="Z1631" s="2304"/>
      <c r="AA1631" s="2304"/>
      <c r="AB1631" s="2304"/>
      <c r="AC1631" s="2304"/>
    </row>
    <row r="1632" spans="1:33" ht="16.5" customHeight="1">
      <c r="C1632" s="29"/>
      <c r="D1632" s="29"/>
      <c r="E1632" s="29"/>
      <c r="F1632" s="29"/>
      <c r="G1632" s="29"/>
      <c r="H1632" s="29"/>
      <c r="I1632" s="29"/>
      <c r="J1632" s="29"/>
      <c r="K1632" s="29"/>
      <c r="L1632" s="29"/>
      <c r="M1632" s="29"/>
      <c r="N1632" s="29"/>
      <c r="O1632" s="29"/>
      <c r="P1632" s="29"/>
      <c r="Q1632" s="29"/>
      <c r="R1632" s="29"/>
      <c r="S1632" s="29"/>
      <c r="T1632" s="29"/>
      <c r="U1632" s="29"/>
      <c r="V1632" s="29"/>
      <c r="W1632" s="29"/>
      <c r="X1632" s="29"/>
      <c r="Y1632" s="29"/>
      <c r="Z1632" s="29"/>
      <c r="AA1632" s="29"/>
      <c r="AB1632" s="29"/>
      <c r="AC1632" s="29"/>
    </row>
    <row r="1633" spans="1:33" ht="16.5" customHeight="1">
      <c r="A1633" s="33" t="s">
        <v>2719</v>
      </c>
      <c r="C1633" s="1513" t="s">
        <v>160</v>
      </c>
      <c r="D1633" s="2305" t="s">
        <v>2334</v>
      </c>
      <c r="E1633" s="2305"/>
      <c r="F1633" s="2305"/>
      <c r="G1633" s="2305"/>
      <c r="H1633" s="2305"/>
      <c r="I1633" s="2305"/>
      <c r="J1633" s="2305"/>
      <c r="K1633" s="2305"/>
      <c r="L1633" s="2305"/>
      <c r="M1633" s="2305"/>
      <c r="N1633" s="2305"/>
      <c r="O1633" s="2305" t="s">
        <v>2335</v>
      </c>
      <c r="P1633" s="2305"/>
      <c r="Q1633" s="2305"/>
      <c r="R1633" s="2305"/>
      <c r="S1633" s="2305"/>
      <c r="T1633" s="2305" t="s">
        <v>633</v>
      </c>
      <c r="U1633" s="2305"/>
      <c r="V1633" s="2305"/>
      <c r="W1633" s="2305"/>
      <c r="X1633" s="2305" t="s">
        <v>180</v>
      </c>
      <c r="Y1633" s="2305"/>
      <c r="Z1633" s="2305"/>
      <c r="AA1633" s="2305"/>
      <c r="AB1633" s="2305"/>
      <c r="AC1633" s="2305"/>
      <c r="AE1633" s="18" t="s">
        <v>2720</v>
      </c>
      <c r="AF1633" s="18" t="s">
        <v>2337</v>
      </c>
      <c r="AG1633" s="18" t="s">
        <v>2721</v>
      </c>
    </row>
    <row r="1634" spans="1:33" ht="16.5" customHeight="1">
      <c r="C1634" s="630">
        <v>1</v>
      </c>
      <c r="D1634" s="2302" t="s">
        <v>2415</v>
      </c>
      <c r="E1634" s="2303"/>
      <c r="F1634" s="2303"/>
      <c r="G1634" s="2303"/>
      <c r="H1634" s="2303"/>
      <c r="I1634" s="2303"/>
      <c r="J1634" s="2303"/>
      <c r="K1634" s="2303"/>
      <c r="L1634" s="2303"/>
      <c r="M1634" s="2303"/>
      <c r="N1634" s="2303"/>
      <c r="O1634" s="2304"/>
      <c r="P1634" s="2304"/>
      <c r="Q1634" s="2304"/>
      <c r="R1634" s="2304"/>
      <c r="S1634" s="2304"/>
      <c r="T1634" s="2304"/>
      <c r="U1634" s="2304"/>
      <c r="V1634" s="2304"/>
      <c r="W1634" s="2304"/>
      <c r="X1634" s="2304"/>
      <c r="Y1634" s="2304"/>
      <c r="Z1634" s="2304"/>
      <c r="AA1634" s="2304"/>
      <c r="AB1634" s="2304"/>
      <c r="AC1634" s="2304"/>
    </row>
    <row r="1635" spans="1:33" ht="17.100000000000001" customHeight="1">
      <c r="C1635" s="630">
        <v>2</v>
      </c>
      <c r="D1635" s="2302" t="s">
        <v>2722</v>
      </c>
      <c r="E1635" s="2303"/>
      <c r="F1635" s="2303"/>
      <c r="G1635" s="2303"/>
      <c r="H1635" s="2303"/>
      <c r="I1635" s="2303"/>
      <c r="J1635" s="2303"/>
      <c r="K1635" s="2303"/>
      <c r="L1635" s="2303"/>
      <c r="M1635" s="2303"/>
      <c r="N1635" s="2303"/>
      <c r="O1635" s="2304"/>
      <c r="P1635" s="2304"/>
      <c r="Q1635" s="2304"/>
      <c r="R1635" s="2304"/>
      <c r="S1635" s="2304"/>
      <c r="T1635" s="2304"/>
      <c r="U1635" s="2304"/>
      <c r="V1635" s="2304"/>
      <c r="W1635" s="2304"/>
      <c r="X1635" s="2304"/>
      <c r="Y1635" s="2304"/>
      <c r="Z1635" s="2304"/>
      <c r="AA1635" s="2304"/>
      <c r="AB1635" s="2304"/>
      <c r="AC1635" s="2304"/>
    </row>
    <row r="1636" spans="1:33" ht="16.5" customHeight="1">
      <c r="C1636" s="630">
        <v>3</v>
      </c>
      <c r="D1636" s="2302" t="s">
        <v>2723</v>
      </c>
      <c r="E1636" s="2303"/>
      <c r="F1636" s="2303"/>
      <c r="G1636" s="2303"/>
      <c r="H1636" s="2303"/>
      <c r="I1636" s="2303"/>
      <c r="J1636" s="2303"/>
      <c r="K1636" s="2303"/>
      <c r="L1636" s="2303"/>
      <c r="M1636" s="2303"/>
      <c r="N1636" s="2303"/>
      <c r="O1636" s="2304"/>
      <c r="P1636" s="2304"/>
      <c r="Q1636" s="2304"/>
      <c r="R1636" s="2304"/>
      <c r="S1636" s="2304"/>
      <c r="T1636" s="2304"/>
      <c r="U1636" s="2304"/>
      <c r="V1636" s="2304"/>
      <c r="W1636" s="2304"/>
      <c r="X1636" s="2304"/>
      <c r="Y1636" s="2304"/>
      <c r="Z1636" s="2304"/>
      <c r="AA1636" s="2304"/>
      <c r="AB1636" s="2304"/>
      <c r="AC1636" s="2304"/>
    </row>
    <row r="1637" spans="1:33" ht="36.6" customHeight="1">
      <c r="C1637" s="630">
        <v>4</v>
      </c>
      <c r="D1637" s="2302" t="s">
        <v>2724</v>
      </c>
      <c r="E1637" s="2303"/>
      <c r="F1637" s="2303"/>
      <c r="G1637" s="2303"/>
      <c r="H1637" s="2303"/>
      <c r="I1637" s="2303"/>
      <c r="J1637" s="2303"/>
      <c r="K1637" s="2303"/>
      <c r="L1637" s="2303"/>
      <c r="M1637" s="2303"/>
      <c r="N1637" s="2303"/>
      <c r="O1637" s="2304"/>
      <c r="P1637" s="2304"/>
      <c r="Q1637" s="2304"/>
      <c r="R1637" s="2304"/>
      <c r="S1637" s="2304"/>
      <c r="T1637" s="2304"/>
      <c r="U1637" s="2304"/>
      <c r="V1637" s="2304"/>
      <c r="W1637" s="2304"/>
      <c r="X1637" s="2304"/>
      <c r="Y1637" s="2304"/>
      <c r="Z1637" s="2304"/>
      <c r="AA1637" s="2304"/>
      <c r="AB1637" s="2304"/>
      <c r="AC1637" s="2304"/>
    </row>
    <row r="1638" spans="1:33" ht="36.6" customHeight="1">
      <c r="C1638" s="630">
        <v>5</v>
      </c>
      <c r="D1638" s="2302" t="s">
        <v>2725</v>
      </c>
      <c r="E1638" s="2303"/>
      <c r="F1638" s="2303"/>
      <c r="G1638" s="2303"/>
      <c r="H1638" s="2303"/>
      <c r="I1638" s="2303"/>
      <c r="J1638" s="2303"/>
      <c r="K1638" s="2303"/>
      <c r="L1638" s="2303"/>
      <c r="M1638" s="2303"/>
      <c r="N1638" s="2303"/>
      <c r="O1638" s="2304"/>
      <c r="P1638" s="2304"/>
      <c r="Q1638" s="2304"/>
      <c r="R1638" s="2304"/>
      <c r="S1638" s="2304"/>
      <c r="T1638" s="2304"/>
      <c r="U1638" s="2304"/>
      <c r="V1638" s="2304"/>
      <c r="W1638" s="2304"/>
      <c r="X1638" s="2304"/>
      <c r="Y1638" s="2304"/>
      <c r="Z1638" s="2304"/>
      <c r="AA1638" s="2304"/>
      <c r="AB1638" s="2304"/>
      <c r="AC1638" s="2304"/>
    </row>
    <row r="1639" spans="1:33" ht="36.6" customHeight="1">
      <c r="A1639" s="33" t="s">
        <v>536</v>
      </c>
      <c r="C1639" s="630">
        <v>6</v>
      </c>
      <c r="D1639" s="2302" t="s">
        <v>2726</v>
      </c>
      <c r="E1639" s="2303"/>
      <c r="F1639" s="2303"/>
      <c r="G1639" s="2303"/>
      <c r="H1639" s="2303"/>
      <c r="I1639" s="2303"/>
      <c r="J1639" s="2303"/>
      <c r="K1639" s="2303"/>
      <c r="L1639" s="2303"/>
      <c r="M1639" s="2303"/>
      <c r="N1639" s="2303"/>
      <c r="O1639" s="2304"/>
      <c r="P1639" s="2304"/>
      <c r="Q1639" s="2304"/>
      <c r="R1639" s="2304"/>
      <c r="S1639" s="2304"/>
      <c r="T1639" s="2304"/>
      <c r="U1639" s="2304"/>
      <c r="V1639" s="2304"/>
      <c r="W1639" s="2304"/>
      <c r="X1639" s="2304"/>
      <c r="Y1639" s="2304"/>
      <c r="Z1639" s="2304"/>
      <c r="AA1639" s="2304"/>
      <c r="AB1639" s="2304"/>
      <c r="AC1639" s="2304"/>
    </row>
    <row r="1640" spans="1:33" ht="16.5" customHeight="1">
      <c r="C1640" s="29"/>
      <c r="D1640" s="29"/>
      <c r="E1640" s="29"/>
      <c r="F1640" s="29"/>
      <c r="G1640" s="29"/>
      <c r="H1640" s="29"/>
      <c r="I1640" s="29"/>
      <c r="J1640" s="29"/>
      <c r="K1640" s="29"/>
      <c r="L1640" s="29"/>
      <c r="M1640" s="29"/>
      <c r="N1640" s="29"/>
      <c r="O1640" s="29"/>
      <c r="P1640" s="29"/>
      <c r="Q1640" s="29"/>
      <c r="R1640" s="29"/>
      <c r="S1640" s="29"/>
      <c r="T1640" s="29"/>
      <c r="U1640" s="29"/>
      <c r="V1640" s="29"/>
      <c r="W1640" s="29"/>
      <c r="X1640" s="29"/>
      <c r="Y1640" s="29"/>
      <c r="Z1640" s="29"/>
      <c r="AA1640" s="29"/>
      <c r="AB1640" s="29"/>
      <c r="AC1640" s="29"/>
    </row>
    <row r="1641" spans="1:33" ht="16.5" customHeight="1">
      <c r="A1641" s="33" t="s">
        <v>2727</v>
      </c>
      <c r="C1641" s="1513" t="s">
        <v>160</v>
      </c>
      <c r="D1641" s="2305" t="s">
        <v>2334</v>
      </c>
      <c r="E1641" s="2305"/>
      <c r="F1641" s="2305"/>
      <c r="G1641" s="2305"/>
      <c r="H1641" s="2305"/>
      <c r="I1641" s="2305"/>
      <c r="J1641" s="2305"/>
      <c r="K1641" s="2305"/>
      <c r="L1641" s="2305"/>
      <c r="M1641" s="2305"/>
      <c r="N1641" s="2305"/>
      <c r="O1641" s="2305" t="s">
        <v>2335</v>
      </c>
      <c r="P1641" s="2305"/>
      <c r="Q1641" s="2305"/>
      <c r="R1641" s="2305"/>
      <c r="S1641" s="2305"/>
      <c r="T1641" s="2305" t="s">
        <v>633</v>
      </c>
      <c r="U1641" s="2305"/>
      <c r="V1641" s="2305"/>
      <c r="W1641" s="2305"/>
      <c r="X1641" s="2305" t="s">
        <v>180</v>
      </c>
      <c r="Y1641" s="2305"/>
      <c r="Z1641" s="2305"/>
      <c r="AA1641" s="2305"/>
      <c r="AB1641" s="2305"/>
      <c r="AC1641" s="2305"/>
      <c r="AE1641" s="18" t="s">
        <v>2728</v>
      </c>
      <c r="AF1641" s="18" t="s">
        <v>2337</v>
      </c>
      <c r="AG1641" s="18" t="s">
        <v>2729</v>
      </c>
    </row>
    <row r="1642" spans="1:33" ht="52.35" customHeight="1">
      <c r="C1642" s="630">
        <v>1</v>
      </c>
      <c r="D1642" s="2302" t="s">
        <v>2415</v>
      </c>
      <c r="E1642" s="2303"/>
      <c r="F1642" s="2303"/>
      <c r="G1642" s="2303"/>
      <c r="H1642" s="2303"/>
      <c r="I1642" s="2303"/>
      <c r="J1642" s="2303"/>
      <c r="K1642" s="2303"/>
      <c r="L1642" s="2303"/>
      <c r="M1642" s="2303"/>
      <c r="N1642" s="2303"/>
      <c r="O1642" s="2304"/>
      <c r="P1642" s="2304"/>
      <c r="Q1642" s="2304"/>
      <c r="R1642" s="2304"/>
      <c r="S1642" s="2304"/>
      <c r="T1642" s="2304"/>
      <c r="U1642" s="2304"/>
      <c r="V1642" s="2304"/>
      <c r="W1642" s="2304"/>
      <c r="X1642" s="2304"/>
      <c r="Y1642" s="2304"/>
      <c r="Z1642" s="2304"/>
      <c r="AA1642" s="2304"/>
      <c r="AB1642" s="2304"/>
      <c r="AC1642" s="2304"/>
    </row>
    <row r="1643" spans="1:33" ht="52.35" customHeight="1">
      <c r="C1643" s="630">
        <v>2</v>
      </c>
      <c r="D1643" s="2302" t="s">
        <v>2730</v>
      </c>
      <c r="E1643" s="2303"/>
      <c r="F1643" s="2303"/>
      <c r="G1643" s="2303"/>
      <c r="H1643" s="2303"/>
      <c r="I1643" s="2303"/>
      <c r="J1643" s="2303"/>
      <c r="K1643" s="2303"/>
      <c r="L1643" s="2303"/>
      <c r="M1643" s="2303"/>
      <c r="N1643" s="2303"/>
      <c r="O1643" s="2304"/>
      <c r="P1643" s="2304"/>
      <c r="Q1643" s="2304"/>
      <c r="R1643" s="2304"/>
      <c r="S1643" s="2304"/>
      <c r="T1643" s="2304"/>
      <c r="U1643" s="2304"/>
      <c r="V1643" s="2304"/>
      <c r="W1643" s="2304"/>
      <c r="X1643" s="2304"/>
      <c r="Y1643" s="2304"/>
      <c r="Z1643" s="2304"/>
      <c r="AA1643" s="2304"/>
      <c r="AB1643" s="2304"/>
      <c r="AC1643" s="2304"/>
    </row>
    <row r="1644" spans="1:33" ht="52.35" customHeight="1">
      <c r="A1644" s="33" t="s">
        <v>536</v>
      </c>
      <c r="C1644" s="630">
        <v>3</v>
      </c>
      <c r="D1644" s="2302" t="s">
        <v>2731</v>
      </c>
      <c r="E1644" s="2303"/>
      <c r="F1644" s="2303"/>
      <c r="G1644" s="2303"/>
      <c r="H1644" s="2303"/>
      <c r="I1644" s="2303"/>
      <c r="J1644" s="2303"/>
      <c r="K1644" s="2303"/>
      <c r="L1644" s="2303"/>
      <c r="M1644" s="2303"/>
      <c r="N1644" s="2303"/>
      <c r="O1644" s="2304"/>
      <c r="P1644" s="2304"/>
      <c r="Q1644" s="2304"/>
      <c r="R1644" s="2304"/>
      <c r="S1644" s="2304"/>
      <c r="T1644" s="2304"/>
      <c r="U1644" s="2304"/>
      <c r="V1644" s="2304"/>
      <c r="W1644" s="2304"/>
      <c r="X1644" s="2304"/>
      <c r="Y1644" s="2304"/>
      <c r="Z1644" s="2304"/>
      <c r="AA1644" s="2304"/>
      <c r="AB1644" s="2304"/>
      <c r="AC1644" s="2304"/>
    </row>
    <row r="1645" spans="1:33" ht="16.5" customHeight="1">
      <c r="C1645" s="29"/>
      <c r="D1645" s="29"/>
      <c r="E1645" s="29"/>
      <c r="F1645" s="29"/>
      <c r="G1645" s="29"/>
      <c r="H1645" s="29"/>
      <c r="I1645" s="29"/>
      <c r="J1645" s="29"/>
      <c r="K1645" s="29"/>
      <c r="L1645" s="29"/>
      <c r="M1645" s="29"/>
      <c r="N1645" s="29"/>
      <c r="O1645" s="29"/>
      <c r="P1645" s="29"/>
      <c r="Q1645" s="29"/>
      <c r="R1645" s="29"/>
      <c r="S1645" s="29"/>
      <c r="T1645" s="29"/>
      <c r="U1645" s="29"/>
      <c r="V1645" s="29"/>
      <c r="W1645" s="29"/>
      <c r="X1645" s="29"/>
      <c r="Y1645" s="29"/>
      <c r="Z1645" s="29"/>
      <c r="AA1645" s="29"/>
      <c r="AB1645" s="29"/>
      <c r="AC1645" s="29"/>
    </row>
    <row r="1646" spans="1:33" ht="16.5" customHeight="1">
      <c r="A1646" s="33" t="s">
        <v>2732</v>
      </c>
      <c r="C1646" s="1513" t="s">
        <v>160</v>
      </c>
      <c r="D1646" s="2305" t="s">
        <v>2334</v>
      </c>
      <c r="E1646" s="2305"/>
      <c r="F1646" s="2305"/>
      <c r="G1646" s="2305"/>
      <c r="H1646" s="2305"/>
      <c r="I1646" s="2305"/>
      <c r="J1646" s="2305"/>
      <c r="K1646" s="2305"/>
      <c r="L1646" s="2305"/>
      <c r="M1646" s="2305"/>
      <c r="N1646" s="2305"/>
      <c r="O1646" s="2305" t="s">
        <v>2335</v>
      </c>
      <c r="P1646" s="2305"/>
      <c r="Q1646" s="2305"/>
      <c r="R1646" s="2305"/>
      <c r="S1646" s="2305"/>
      <c r="T1646" s="2305" t="s">
        <v>633</v>
      </c>
      <c r="U1646" s="2305"/>
      <c r="V1646" s="2305"/>
      <c r="W1646" s="2305"/>
      <c r="X1646" s="2305" t="s">
        <v>180</v>
      </c>
      <c r="Y1646" s="2305"/>
      <c r="Z1646" s="2305"/>
      <c r="AA1646" s="2305"/>
      <c r="AB1646" s="2305"/>
      <c r="AC1646" s="2305"/>
      <c r="AE1646" s="18" t="s">
        <v>2733</v>
      </c>
      <c r="AF1646" s="18" t="s">
        <v>2337</v>
      </c>
      <c r="AG1646" s="18" t="s">
        <v>2732</v>
      </c>
    </row>
    <row r="1647" spans="1:33" ht="16.5" customHeight="1">
      <c r="C1647" s="630">
        <v>1</v>
      </c>
      <c r="D1647" s="2302" t="s">
        <v>2585</v>
      </c>
      <c r="E1647" s="2303"/>
      <c r="F1647" s="2303"/>
      <c r="G1647" s="2303"/>
      <c r="H1647" s="2303"/>
      <c r="I1647" s="2303"/>
      <c r="J1647" s="2303"/>
      <c r="K1647" s="2303"/>
      <c r="L1647" s="2303"/>
      <c r="M1647" s="2303"/>
      <c r="N1647" s="2303"/>
      <c r="O1647" s="2304"/>
      <c r="P1647" s="2304"/>
      <c r="Q1647" s="2304"/>
      <c r="R1647" s="2304"/>
      <c r="S1647" s="2304"/>
      <c r="T1647" s="2304"/>
      <c r="U1647" s="2304"/>
      <c r="V1647" s="2304"/>
      <c r="W1647" s="2304"/>
      <c r="X1647" s="2304"/>
      <c r="Y1647" s="2304"/>
      <c r="Z1647" s="2304"/>
      <c r="AA1647" s="2304"/>
      <c r="AB1647" s="2304"/>
      <c r="AC1647" s="2304"/>
    </row>
    <row r="1648" spans="1:33" ht="36.6" customHeight="1">
      <c r="C1648" s="630">
        <v>2</v>
      </c>
      <c r="D1648" s="2302" t="s">
        <v>2734</v>
      </c>
      <c r="E1648" s="2303"/>
      <c r="F1648" s="2303"/>
      <c r="G1648" s="2303"/>
      <c r="H1648" s="2303"/>
      <c r="I1648" s="2303"/>
      <c r="J1648" s="2303"/>
      <c r="K1648" s="2303"/>
      <c r="L1648" s="2303"/>
      <c r="M1648" s="2303"/>
      <c r="N1648" s="2303"/>
      <c r="O1648" s="2304"/>
      <c r="P1648" s="2304"/>
      <c r="Q1648" s="2304"/>
      <c r="R1648" s="2304"/>
      <c r="S1648" s="2304"/>
      <c r="T1648" s="2304"/>
      <c r="U1648" s="2304"/>
      <c r="V1648" s="2304"/>
      <c r="W1648" s="2304"/>
      <c r="X1648" s="2304"/>
      <c r="Y1648" s="2304"/>
      <c r="Z1648" s="2304"/>
      <c r="AA1648" s="2304"/>
      <c r="AB1648" s="2304"/>
      <c r="AC1648" s="2304"/>
    </row>
    <row r="1649" spans="1:33" ht="17.100000000000001" customHeight="1">
      <c r="C1649" s="630">
        <v>3</v>
      </c>
      <c r="D1649" s="2302" t="s">
        <v>2735</v>
      </c>
      <c r="E1649" s="2303"/>
      <c r="F1649" s="2303"/>
      <c r="G1649" s="2303"/>
      <c r="H1649" s="2303"/>
      <c r="I1649" s="2303"/>
      <c r="J1649" s="2303"/>
      <c r="K1649" s="2303"/>
      <c r="L1649" s="2303"/>
      <c r="M1649" s="2303"/>
      <c r="N1649" s="2303"/>
      <c r="O1649" s="2304"/>
      <c r="P1649" s="2304"/>
      <c r="Q1649" s="2304"/>
      <c r="R1649" s="2304"/>
      <c r="S1649" s="2304"/>
      <c r="T1649" s="2304"/>
      <c r="U1649" s="2304"/>
      <c r="V1649" s="2304"/>
      <c r="W1649" s="2304"/>
      <c r="X1649" s="2304"/>
      <c r="Y1649" s="2304"/>
      <c r="Z1649" s="2304"/>
      <c r="AA1649" s="2304"/>
      <c r="AB1649" s="2304"/>
      <c r="AC1649" s="2304"/>
    </row>
    <row r="1650" spans="1:33" ht="45.6" customHeight="1">
      <c r="A1650" s="33" t="s">
        <v>536</v>
      </c>
      <c r="C1650" s="630">
        <v>4</v>
      </c>
      <c r="D1650" s="2302" t="s">
        <v>2736</v>
      </c>
      <c r="E1650" s="2303"/>
      <c r="F1650" s="2303"/>
      <c r="G1650" s="2303"/>
      <c r="H1650" s="2303"/>
      <c r="I1650" s="2303"/>
      <c r="J1650" s="2303"/>
      <c r="K1650" s="2303"/>
      <c r="L1650" s="2303"/>
      <c r="M1650" s="2303"/>
      <c r="N1650" s="2303"/>
      <c r="O1650" s="2304"/>
      <c r="P1650" s="2304"/>
      <c r="Q1650" s="2304"/>
      <c r="R1650" s="2304"/>
      <c r="S1650" s="2304"/>
      <c r="T1650" s="2304"/>
      <c r="U1650" s="2304"/>
      <c r="V1650" s="2304"/>
      <c r="W1650" s="2304"/>
      <c r="X1650" s="2304"/>
      <c r="Y1650" s="2304"/>
      <c r="Z1650" s="2304"/>
      <c r="AA1650" s="2304"/>
      <c r="AB1650" s="2304"/>
      <c r="AC1650" s="2304"/>
    </row>
    <row r="1651" spans="1:33" ht="16.5" customHeight="1">
      <c r="C1651" s="29"/>
      <c r="D1651" s="29"/>
      <c r="E1651" s="29"/>
      <c r="F1651" s="29"/>
      <c r="G1651" s="29"/>
      <c r="H1651" s="29"/>
      <c r="I1651" s="29"/>
      <c r="J1651" s="29"/>
      <c r="K1651" s="29"/>
      <c r="L1651" s="29"/>
      <c r="M1651" s="29"/>
      <c r="N1651" s="29"/>
      <c r="O1651" s="29"/>
      <c r="P1651" s="29"/>
      <c r="Q1651" s="29"/>
      <c r="R1651" s="29"/>
      <c r="S1651" s="29"/>
      <c r="T1651" s="29"/>
      <c r="U1651" s="29"/>
      <c r="V1651" s="29"/>
      <c r="W1651" s="29"/>
      <c r="X1651" s="29"/>
      <c r="Y1651" s="29"/>
      <c r="Z1651" s="29"/>
      <c r="AA1651" s="29"/>
      <c r="AB1651" s="29"/>
      <c r="AC1651" s="29"/>
    </row>
    <row r="1652" spans="1:33" ht="16.5" customHeight="1">
      <c r="A1652" s="33" t="s">
        <v>2737</v>
      </c>
      <c r="C1652" s="1513" t="s">
        <v>160</v>
      </c>
      <c r="D1652" s="2305" t="s">
        <v>2334</v>
      </c>
      <c r="E1652" s="2305"/>
      <c r="F1652" s="2305"/>
      <c r="G1652" s="2305"/>
      <c r="H1652" s="2305"/>
      <c r="I1652" s="2305"/>
      <c r="J1652" s="2305"/>
      <c r="K1652" s="2305"/>
      <c r="L1652" s="2305"/>
      <c r="M1652" s="2305"/>
      <c r="N1652" s="2305"/>
      <c r="O1652" s="2305" t="s">
        <v>2335</v>
      </c>
      <c r="P1652" s="2305"/>
      <c r="Q1652" s="2305"/>
      <c r="R1652" s="2305"/>
      <c r="S1652" s="2305"/>
      <c r="T1652" s="2305" t="s">
        <v>633</v>
      </c>
      <c r="U1652" s="2305"/>
      <c r="V1652" s="2305"/>
      <c r="W1652" s="2305"/>
      <c r="X1652" s="2305" t="s">
        <v>180</v>
      </c>
      <c r="Y1652" s="2305"/>
      <c r="Z1652" s="2305"/>
      <c r="AA1652" s="2305"/>
      <c r="AB1652" s="2305"/>
      <c r="AC1652" s="2305"/>
      <c r="AE1652" s="18" t="s">
        <v>2738</v>
      </c>
      <c r="AF1652" s="18" t="s">
        <v>2337</v>
      </c>
      <c r="AG1652" s="18" t="s">
        <v>2737</v>
      </c>
    </row>
    <row r="1653" spans="1:33" ht="16.5" customHeight="1">
      <c r="C1653" s="630">
        <v>1</v>
      </c>
      <c r="D1653" s="2302" t="s">
        <v>2739</v>
      </c>
      <c r="E1653" s="2303"/>
      <c r="F1653" s="2303"/>
      <c r="G1653" s="2303"/>
      <c r="H1653" s="2303"/>
      <c r="I1653" s="2303"/>
      <c r="J1653" s="2303"/>
      <c r="K1653" s="2303"/>
      <c r="L1653" s="2303"/>
      <c r="M1653" s="2303"/>
      <c r="N1653" s="2303"/>
      <c r="O1653" s="2304"/>
      <c r="P1653" s="2304"/>
      <c r="Q1653" s="2304"/>
      <c r="R1653" s="2304"/>
      <c r="S1653" s="2304"/>
      <c r="T1653" s="2304"/>
      <c r="U1653" s="2304"/>
      <c r="V1653" s="2304"/>
      <c r="W1653" s="2304"/>
      <c r="X1653" s="2304"/>
      <c r="Y1653" s="2304"/>
      <c r="Z1653" s="2304"/>
      <c r="AA1653" s="2304"/>
      <c r="AB1653" s="2304"/>
      <c r="AC1653" s="2304"/>
    </row>
    <row r="1654" spans="1:33" ht="16.5" customHeight="1">
      <c r="C1654" s="630">
        <v>2</v>
      </c>
      <c r="D1654" s="2302" t="s">
        <v>2740</v>
      </c>
      <c r="E1654" s="2303"/>
      <c r="F1654" s="2303"/>
      <c r="G1654" s="2303"/>
      <c r="H1654" s="2303"/>
      <c r="I1654" s="2303"/>
      <c r="J1654" s="2303"/>
      <c r="K1654" s="2303"/>
      <c r="L1654" s="2303"/>
      <c r="M1654" s="2303"/>
      <c r="N1654" s="2303"/>
      <c r="O1654" s="2304"/>
      <c r="P1654" s="2304"/>
      <c r="Q1654" s="2304"/>
      <c r="R1654" s="2304"/>
      <c r="S1654" s="2304"/>
      <c r="T1654" s="2304"/>
      <c r="U1654" s="2304"/>
      <c r="V1654" s="2304"/>
      <c r="W1654" s="2304"/>
      <c r="X1654" s="2304"/>
      <c r="Y1654" s="2304"/>
      <c r="Z1654" s="2304"/>
      <c r="AA1654" s="2304"/>
      <c r="AB1654" s="2304"/>
      <c r="AC1654" s="2304"/>
    </row>
    <row r="1655" spans="1:33" ht="16.5" customHeight="1">
      <c r="C1655" s="630">
        <v>3</v>
      </c>
      <c r="D1655" s="2302" t="s">
        <v>2741</v>
      </c>
      <c r="E1655" s="2303"/>
      <c r="F1655" s="2303"/>
      <c r="G1655" s="2303"/>
      <c r="H1655" s="2303"/>
      <c r="I1655" s="2303"/>
      <c r="J1655" s="2303"/>
      <c r="K1655" s="2303"/>
      <c r="L1655" s="2303"/>
      <c r="M1655" s="2303"/>
      <c r="N1655" s="2303"/>
      <c r="O1655" s="2304"/>
      <c r="P1655" s="2304"/>
      <c r="Q1655" s="2304"/>
      <c r="R1655" s="2304"/>
      <c r="S1655" s="2304"/>
      <c r="T1655" s="2304"/>
      <c r="U1655" s="2304"/>
      <c r="V1655" s="2304"/>
      <c r="W1655" s="2304"/>
      <c r="X1655" s="2304"/>
      <c r="Y1655" s="2304"/>
      <c r="Z1655" s="2304"/>
      <c r="AA1655" s="2304"/>
      <c r="AB1655" s="2304"/>
      <c r="AC1655" s="2304"/>
    </row>
    <row r="1656" spans="1:33" ht="16.5" customHeight="1">
      <c r="C1656" s="630">
        <v>4</v>
      </c>
      <c r="D1656" s="2302" t="s">
        <v>2742</v>
      </c>
      <c r="E1656" s="2303"/>
      <c r="F1656" s="2303"/>
      <c r="G1656" s="2303"/>
      <c r="H1656" s="2303"/>
      <c r="I1656" s="2303"/>
      <c r="J1656" s="2303"/>
      <c r="K1656" s="2303"/>
      <c r="L1656" s="2303"/>
      <c r="M1656" s="2303"/>
      <c r="N1656" s="2303"/>
      <c r="O1656" s="2304"/>
      <c r="P1656" s="2304"/>
      <c r="Q1656" s="2304"/>
      <c r="R1656" s="2304"/>
      <c r="S1656" s="2304"/>
      <c r="T1656" s="2304"/>
      <c r="U1656" s="2304"/>
      <c r="V1656" s="2304"/>
      <c r="W1656" s="2304"/>
      <c r="X1656" s="2304"/>
      <c r="Y1656" s="2304"/>
      <c r="Z1656" s="2304"/>
      <c r="AA1656" s="2304"/>
      <c r="AB1656" s="2304"/>
      <c r="AC1656" s="2304"/>
    </row>
    <row r="1657" spans="1:33" ht="36.6" customHeight="1">
      <c r="C1657" s="630">
        <v>5</v>
      </c>
      <c r="D1657" s="2302" t="s">
        <v>2743</v>
      </c>
      <c r="E1657" s="2303"/>
      <c r="F1657" s="2303"/>
      <c r="G1657" s="2303"/>
      <c r="H1657" s="2303"/>
      <c r="I1657" s="2303"/>
      <c r="J1657" s="2303"/>
      <c r="K1657" s="2303"/>
      <c r="L1657" s="2303"/>
      <c r="M1657" s="2303"/>
      <c r="N1657" s="2303"/>
      <c r="O1657" s="2304"/>
      <c r="P1657" s="2304"/>
      <c r="Q1657" s="2304"/>
      <c r="R1657" s="2304"/>
      <c r="S1657" s="2304"/>
      <c r="T1657" s="2304"/>
      <c r="U1657" s="2304"/>
      <c r="V1657" s="2304"/>
      <c r="W1657" s="2304"/>
      <c r="X1657" s="2304"/>
      <c r="Y1657" s="2304"/>
      <c r="Z1657" s="2304"/>
      <c r="AA1657" s="2304"/>
      <c r="AB1657" s="2304"/>
      <c r="AC1657" s="2304"/>
    </row>
    <row r="1658" spans="1:33" ht="44.1" customHeight="1">
      <c r="C1658" s="630">
        <v>6</v>
      </c>
      <c r="D1658" s="2302" t="s">
        <v>2744</v>
      </c>
      <c r="E1658" s="2303"/>
      <c r="F1658" s="2303"/>
      <c r="G1658" s="2303"/>
      <c r="H1658" s="2303"/>
      <c r="I1658" s="2303"/>
      <c r="J1658" s="2303"/>
      <c r="K1658" s="2303"/>
      <c r="L1658" s="2303"/>
      <c r="M1658" s="2303"/>
      <c r="N1658" s="2303"/>
      <c r="O1658" s="2304"/>
      <c r="P1658" s="2304"/>
      <c r="Q1658" s="2304"/>
      <c r="R1658" s="2304"/>
      <c r="S1658" s="2304"/>
      <c r="T1658" s="2304"/>
      <c r="U1658" s="2304"/>
      <c r="V1658" s="2304"/>
      <c r="W1658" s="2304"/>
      <c r="X1658" s="2304"/>
      <c r="Y1658" s="2304"/>
      <c r="Z1658" s="2304"/>
      <c r="AA1658" s="2304"/>
      <c r="AB1658" s="2304"/>
      <c r="AC1658" s="2304"/>
    </row>
    <row r="1659" spans="1:33" ht="16.5" customHeight="1">
      <c r="C1659" s="630">
        <v>7</v>
      </c>
      <c r="D1659" s="2302" t="s">
        <v>1410</v>
      </c>
      <c r="E1659" s="2303"/>
      <c r="F1659" s="2303"/>
      <c r="G1659" s="2303"/>
      <c r="H1659" s="2303"/>
      <c r="I1659" s="2303"/>
      <c r="J1659" s="2303"/>
      <c r="K1659" s="2303"/>
      <c r="L1659" s="2303"/>
      <c r="M1659" s="2303"/>
      <c r="N1659" s="2303"/>
      <c r="O1659" s="2304"/>
      <c r="P1659" s="2304"/>
      <c r="Q1659" s="2304"/>
      <c r="R1659" s="2304"/>
      <c r="S1659" s="2304"/>
      <c r="T1659" s="2304"/>
      <c r="U1659" s="2304"/>
      <c r="V1659" s="2304"/>
      <c r="W1659" s="2304"/>
      <c r="X1659" s="2304"/>
      <c r="Y1659" s="2304"/>
      <c r="Z1659" s="2304"/>
      <c r="AA1659" s="2304"/>
      <c r="AB1659" s="2304"/>
      <c r="AC1659" s="2304"/>
    </row>
    <row r="1660" spans="1:33" ht="16.5" customHeight="1">
      <c r="C1660" s="630">
        <v>8</v>
      </c>
      <c r="D1660" s="2302" t="s">
        <v>2745</v>
      </c>
      <c r="E1660" s="2303"/>
      <c r="F1660" s="2303"/>
      <c r="G1660" s="2303"/>
      <c r="H1660" s="2303"/>
      <c r="I1660" s="2303"/>
      <c r="J1660" s="2303"/>
      <c r="K1660" s="2303"/>
      <c r="L1660" s="2303"/>
      <c r="M1660" s="2303"/>
      <c r="N1660" s="2303"/>
      <c r="O1660" s="2304"/>
      <c r="P1660" s="2304"/>
      <c r="Q1660" s="2304"/>
      <c r="R1660" s="2304"/>
      <c r="S1660" s="2304"/>
      <c r="T1660" s="2304"/>
      <c r="U1660" s="2304"/>
      <c r="V1660" s="2304"/>
      <c r="W1660" s="2304"/>
      <c r="X1660" s="2304"/>
      <c r="Y1660" s="2304"/>
      <c r="Z1660" s="2304"/>
      <c r="AA1660" s="2304"/>
      <c r="AB1660" s="2304"/>
      <c r="AC1660" s="2304"/>
    </row>
    <row r="1661" spans="1:33" ht="16.5" customHeight="1">
      <c r="C1661" s="630">
        <v>9</v>
      </c>
      <c r="D1661" s="2302" t="s">
        <v>2746</v>
      </c>
      <c r="E1661" s="2303"/>
      <c r="F1661" s="2303"/>
      <c r="G1661" s="2303"/>
      <c r="H1661" s="2303"/>
      <c r="I1661" s="2303"/>
      <c r="J1661" s="2303"/>
      <c r="K1661" s="2303"/>
      <c r="L1661" s="2303"/>
      <c r="M1661" s="2303"/>
      <c r="N1661" s="2303"/>
      <c r="O1661" s="2304"/>
      <c r="P1661" s="2304"/>
      <c r="Q1661" s="2304"/>
      <c r="R1661" s="2304"/>
      <c r="S1661" s="2304"/>
      <c r="T1661" s="2304"/>
      <c r="U1661" s="2304"/>
      <c r="V1661" s="2304"/>
      <c r="W1661" s="2304"/>
      <c r="X1661" s="2304"/>
      <c r="Y1661" s="2304"/>
      <c r="Z1661" s="2304"/>
      <c r="AA1661" s="2304"/>
      <c r="AB1661" s="2304"/>
      <c r="AC1661" s="2304"/>
    </row>
    <row r="1662" spans="1:33" ht="16.5" customHeight="1">
      <c r="C1662" s="630">
        <v>10</v>
      </c>
      <c r="D1662" s="2302" t="s">
        <v>2747</v>
      </c>
      <c r="E1662" s="2303"/>
      <c r="F1662" s="2303"/>
      <c r="G1662" s="2303"/>
      <c r="H1662" s="2303"/>
      <c r="I1662" s="2303"/>
      <c r="J1662" s="2303"/>
      <c r="K1662" s="2303"/>
      <c r="L1662" s="2303"/>
      <c r="M1662" s="2303"/>
      <c r="N1662" s="2303"/>
      <c r="O1662" s="2304"/>
      <c r="P1662" s="2304"/>
      <c r="Q1662" s="2304"/>
      <c r="R1662" s="2304"/>
      <c r="S1662" s="2304"/>
      <c r="T1662" s="2304"/>
      <c r="U1662" s="2304"/>
      <c r="V1662" s="2304"/>
      <c r="W1662" s="2304"/>
      <c r="X1662" s="2304"/>
      <c r="Y1662" s="2304"/>
      <c r="Z1662" s="2304"/>
      <c r="AA1662" s="2304"/>
      <c r="AB1662" s="2304"/>
      <c r="AC1662" s="2304"/>
    </row>
    <row r="1663" spans="1:33" ht="16.5" customHeight="1">
      <c r="C1663" s="630">
        <v>11</v>
      </c>
      <c r="D1663" s="2302" t="s">
        <v>2748</v>
      </c>
      <c r="E1663" s="2303"/>
      <c r="F1663" s="2303"/>
      <c r="G1663" s="2303"/>
      <c r="H1663" s="2303"/>
      <c r="I1663" s="2303"/>
      <c r="J1663" s="2303"/>
      <c r="K1663" s="2303"/>
      <c r="L1663" s="2303"/>
      <c r="M1663" s="2303"/>
      <c r="N1663" s="2303"/>
      <c r="O1663" s="2304"/>
      <c r="P1663" s="2304"/>
      <c r="Q1663" s="2304"/>
      <c r="R1663" s="2304"/>
      <c r="S1663" s="2304"/>
      <c r="T1663" s="2304"/>
      <c r="U1663" s="2304"/>
      <c r="V1663" s="2304"/>
      <c r="W1663" s="2304"/>
      <c r="X1663" s="2304"/>
      <c r="Y1663" s="2304"/>
      <c r="Z1663" s="2304"/>
      <c r="AA1663" s="2304"/>
      <c r="AB1663" s="2304"/>
      <c r="AC1663" s="2304"/>
    </row>
    <row r="1664" spans="1:33" ht="16.5" customHeight="1">
      <c r="A1664" s="33" t="s">
        <v>536</v>
      </c>
      <c r="C1664" s="630">
        <v>12</v>
      </c>
      <c r="D1664" s="2302" t="s">
        <v>2429</v>
      </c>
      <c r="E1664" s="2303"/>
      <c r="F1664" s="2303"/>
      <c r="G1664" s="2303"/>
      <c r="H1664" s="2303"/>
      <c r="I1664" s="2303"/>
      <c r="J1664" s="2303"/>
      <c r="K1664" s="2303"/>
      <c r="L1664" s="2303"/>
      <c r="M1664" s="2303"/>
      <c r="N1664" s="2303"/>
      <c r="O1664" s="2304"/>
      <c r="P1664" s="2304"/>
      <c r="Q1664" s="2304"/>
      <c r="R1664" s="2304"/>
      <c r="S1664" s="2304"/>
      <c r="T1664" s="2304"/>
      <c r="U1664" s="2304"/>
      <c r="V1664" s="2304"/>
      <c r="W1664" s="2304"/>
      <c r="X1664" s="2304"/>
      <c r="Y1664" s="2304"/>
      <c r="Z1664" s="2304"/>
      <c r="AA1664" s="2304"/>
      <c r="AB1664" s="2304"/>
      <c r="AC1664" s="2304"/>
    </row>
    <row r="1665" spans="1:33" ht="16.5" customHeight="1">
      <c r="C1665" s="29"/>
      <c r="D1665" s="29"/>
      <c r="E1665" s="29"/>
      <c r="F1665" s="29"/>
      <c r="G1665" s="29"/>
      <c r="H1665" s="29"/>
      <c r="I1665" s="29"/>
      <c r="J1665" s="29"/>
      <c r="K1665" s="29"/>
      <c r="L1665" s="29"/>
      <c r="M1665" s="29"/>
      <c r="N1665" s="29"/>
      <c r="O1665" s="29"/>
      <c r="P1665" s="29"/>
      <c r="Q1665" s="29"/>
      <c r="R1665" s="29"/>
      <c r="S1665" s="29"/>
      <c r="T1665" s="29"/>
      <c r="U1665" s="29"/>
      <c r="V1665" s="29"/>
      <c r="W1665" s="29"/>
      <c r="X1665" s="29"/>
      <c r="Y1665" s="29"/>
      <c r="Z1665" s="29"/>
      <c r="AA1665" s="29"/>
      <c r="AB1665" s="29"/>
      <c r="AC1665" s="29"/>
    </row>
    <row r="1666" spans="1:33" ht="16.5" customHeight="1">
      <c r="A1666" s="33" t="s">
        <v>2749</v>
      </c>
      <c r="C1666" s="1513" t="s">
        <v>160</v>
      </c>
      <c r="D1666" s="2305" t="s">
        <v>2334</v>
      </c>
      <c r="E1666" s="2305"/>
      <c r="F1666" s="2305"/>
      <c r="G1666" s="2305"/>
      <c r="H1666" s="2305"/>
      <c r="I1666" s="2305"/>
      <c r="J1666" s="2305"/>
      <c r="K1666" s="2305"/>
      <c r="L1666" s="2305"/>
      <c r="M1666" s="2305"/>
      <c r="N1666" s="2305"/>
      <c r="O1666" s="2305" t="s">
        <v>2335</v>
      </c>
      <c r="P1666" s="2305"/>
      <c r="Q1666" s="2305"/>
      <c r="R1666" s="2305"/>
      <c r="S1666" s="2305"/>
      <c r="T1666" s="2305" t="s">
        <v>633</v>
      </c>
      <c r="U1666" s="2305"/>
      <c r="V1666" s="2305"/>
      <c r="W1666" s="2305"/>
      <c r="X1666" s="2305" t="s">
        <v>180</v>
      </c>
      <c r="Y1666" s="2305"/>
      <c r="Z1666" s="2305"/>
      <c r="AA1666" s="2305"/>
      <c r="AB1666" s="2305"/>
      <c r="AC1666" s="2305"/>
      <c r="AE1666" s="18" t="s">
        <v>2750</v>
      </c>
      <c r="AF1666" s="18" t="s">
        <v>2337</v>
      </c>
      <c r="AG1666" s="18" t="s">
        <v>2751</v>
      </c>
    </row>
    <row r="1667" spans="1:33" ht="58.35" customHeight="1">
      <c r="C1667" s="630">
        <v>1</v>
      </c>
      <c r="D1667" s="2302" t="s">
        <v>2752</v>
      </c>
      <c r="E1667" s="2303"/>
      <c r="F1667" s="2303"/>
      <c r="G1667" s="2303"/>
      <c r="H1667" s="2303"/>
      <c r="I1667" s="2303"/>
      <c r="J1667" s="2303"/>
      <c r="K1667" s="2303"/>
      <c r="L1667" s="2303"/>
      <c r="M1667" s="2303"/>
      <c r="N1667" s="2303"/>
      <c r="O1667" s="2304"/>
      <c r="P1667" s="2304"/>
      <c r="Q1667" s="2304"/>
      <c r="R1667" s="2304"/>
      <c r="S1667" s="2304"/>
      <c r="T1667" s="2304"/>
      <c r="U1667" s="2304"/>
      <c r="V1667" s="2304"/>
      <c r="W1667" s="2304"/>
      <c r="X1667" s="2304"/>
      <c r="Y1667" s="2304"/>
      <c r="Z1667" s="2304"/>
      <c r="AA1667" s="2304"/>
      <c r="AB1667" s="2304"/>
      <c r="AC1667" s="2304"/>
    </row>
    <row r="1668" spans="1:33" ht="58.35" customHeight="1">
      <c r="C1668" s="630">
        <v>2</v>
      </c>
      <c r="D1668" s="2302" t="s">
        <v>2753</v>
      </c>
      <c r="E1668" s="2303"/>
      <c r="F1668" s="2303"/>
      <c r="G1668" s="2303"/>
      <c r="H1668" s="2303"/>
      <c r="I1668" s="2303"/>
      <c r="J1668" s="2303"/>
      <c r="K1668" s="2303"/>
      <c r="L1668" s="2303"/>
      <c r="M1668" s="2303"/>
      <c r="N1668" s="2303"/>
      <c r="O1668" s="2304"/>
      <c r="P1668" s="2304"/>
      <c r="Q1668" s="2304"/>
      <c r="R1668" s="2304"/>
      <c r="S1668" s="2304"/>
      <c r="T1668" s="2304"/>
      <c r="U1668" s="2304"/>
      <c r="V1668" s="2304"/>
      <c r="W1668" s="2304"/>
      <c r="X1668" s="2304"/>
      <c r="Y1668" s="2304"/>
      <c r="Z1668" s="2304"/>
      <c r="AA1668" s="2304"/>
      <c r="AB1668" s="2304"/>
      <c r="AC1668" s="2304"/>
    </row>
    <row r="1669" spans="1:33" ht="58.35" customHeight="1">
      <c r="C1669" s="630">
        <v>3</v>
      </c>
      <c r="D1669" s="2302" t="s">
        <v>2754</v>
      </c>
      <c r="E1669" s="2303"/>
      <c r="F1669" s="2303"/>
      <c r="G1669" s="2303"/>
      <c r="H1669" s="2303"/>
      <c r="I1669" s="2303"/>
      <c r="J1669" s="2303"/>
      <c r="K1669" s="2303"/>
      <c r="L1669" s="2303"/>
      <c r="M1669" s="2303"/>
      <c r="N1669" s="2303"/>
      <c r="O1669" s="2304"/>
      <c r="P1669" s="2304"/>
      <c r="Q1669" s="2304"/>
      <c r="R1669" s="2304"/>
      <c r="S1669" s="2304"/>
      <c r="T1669" s="2304"/>
      <c r="U1669" s="2304"/>
      <c r="V1669" s="2304"/>
      <c r="W1669" s="2304"/>
      <c r="X1669" s="2304"/>
      <c r="Y1669" s="2304"/>
      <c r="Z1669" s="2304"/>
      <c r="AA1669" s="2304"/>
      <c r="AB1669" s="2304"/>
      <c r="AC1669" s="2304"/>
    </row>
    <row r="1670" spans="1:33" ht="58.35" customHeight="1">
      <c r="C1670" s="630">
        <v>4</v>
      </c>
      <c r="D1670" s="2302" t="s">
        <v>2755</v>
      </c>
      <c r="E1670" s="2303"/>
      <c r="F1670" s="2303"/>
      <c r="G1670" s="2303"/>
      <c r="H1670" s="2303"/>
      <c r="I1670" s="2303"/>
      <c r="J1670" s="2303"/>
      <c r="K1670" s="2303"/>
      <c r="L1670" s="2303"/>
      <c r="M1670" s="2303"/>
      <c r="N1670" s="2303"/>
      <c r="O1670" s="2304"/>
      <c r="P1670" s="2304"/>
      <c r="Q1670" s="2304"/>
      <c r="R1670" s="2304"/>
      <c r="S1670" s="2304"/>
      <c r="T1670" s="2304"/>
      <c r="U1670" s="2304"/>
      <c r="V1670" s="2304"/>
      <c r="W1670" s="2304"/>
      <c r="X1670" s="2304"/>
      <c r="Y1670" s="2304"/>
      <c r="Z1670" s="2304"/>
      <c r="AA1670" s="2304"/>
      <c r="AB1670" s="2304"/>
      <c r="AC1670" s="2304"/>
    </row>
    <row r="1671" spans="1:33" ht="58.35" customHeight="1">
      <c r="C1671" s="630">
        <v>5</v>
      </c>
      <c r="D1671" s="2302" t="s">
        <v>2756</v>
      </c>
      <c r="E1671" s="2303"/>
      <c r="F1671" s="2303"/>
      <c r="G1671" s="2303"/>
      <c r="H1671" s="2303"/>
      <c r="I1671" s="2303"/>
      <c r="J1671" s="2303"/>
      <c r="K1671" s="2303"/>
      <c r="L1671" s="2303"/>
      <c r="M1671" s="2303"/>
      <c r="N1671" s="2303"/>
      <c r="O1671" s="2304"/>
      <c r="P1671" s="2304"/>
      <c r="Q1671" s="2304"/>
      <c r="R1671" s="2304"/>
      <c r="S1671" s="2304"/>
      <c r="T1671" s="2304"/>
      <c r="U1671" s="2304"/>
      <c r="V1671" s="2304"/>
      <c r="W1671" s="2304"/>
      <c r="X1671" s="2304"/>
      <c r="Y1671" s="2304"/>
      <c r="Z1671" s="2304"/>
      <c r="AA1671" s="2304"/>
      <c r="AB1671" s="2304"/>
      <c r="AC1671" s="2304"/>
    </row>
    <row r="1672" spans="1:33" ht="58.35" customHeight="1">
      <c r="C1672" s="630">
        <v>6</v>
      </c>
      <c r="D1672" s="2302" t="s">
        <v>2757</v>
      </c>
      <c r="E1672" s="2303"/>
      <c r="F1672" s="2303"/>
      <c r="G1672" s="2303"/>
      <c r="H1672" s="2303"/>
      <c r="I1672" s="2303"/>
      <c r="J1672" s="2303"/>
      <c r="K1672" s="2303"/>
      <c r="L1672" s="2303"/>
      <c r="M1672" s="2303"/>
      <c r="N1672" s="2303"/>
      <c r="O1672" s="2304"/>
      <c r="P1672" s="2304"/>
      <c r="Q1672" s="2304"/>
      <c r="R1672" s="2304"/>
      <c r="S1672" s="2304"/>
      <c r="T1672" s="2304"/>
      <c r="U1672" s="2304"/>
      <c r="V1672" s="2304"/>
      <c r="W1672" s="2304"/>
      <c r="X1672" s="2304"/>
      <c r="Y1672" s="2304"/>
      <c r="Z1672" s="2304"/>
      <c r="AA1672" s="2304"/>
      <c r="AB1672" s="2304"/>
      <c r="AC1672" s="2304"/>
    </row>
    <row r="1673" spans="1:33" ht="58.35" customHeight="1">
      <c r="C1673" s="630">
        <v>7</v>
      </c>
      <c r="D1673" s="2302" t="s">
        <v>2758</v>
      </c>
      <c r="E1673" s="2303"/>
      <c r="F1673" s="2303"/>
      <c r="G1673" s="2303"/>
      <c r="H1673" s="2303"/>
      <c r="I1673" s="2303"/>
      <c r="J1673" s="2303"/>
      <c r="K1673" s="2303"/>
      <c r="L1673" s="2303"/>
      <c r="M1673" s="2303"/>
      <c r="N1673" s="2303"/>
      <c r="O1673" s="2304"/>
      <c r="P1673" s="2304"/>
      <c r="Q1673" s="2304"/>
      <c r="R1673" s="2304"/>
      <c r="S1673" s="2304"/>
      <c r="T1673" s="2304"/>
      <c r="U1673" s="2304"/>
      <c r="V1673" s="2304"/>
      <c r="W1673" s="2304"/>
      <c r="X1673" s="2304"/>
      <c r="Y1673" s="2304"/>
      <c r="Z1673" s="2304"/>
      <c r="AA1673" s="2304"/>
      <c r="AB1673" s="2304"/>
      <c r="AC1673" s="2304"/>
    </row>
    <row r="1674" spans="1:33" ht="58.35" customHeight="1">
      <c r="C1674" s="630">
        <v>8</v>
      </c>
      <c r="D1674" s="2302" t="s">
        <v>2759</v>
      </c>
      <c r="E1674" s="2303"/>
      <c r="F1674" s="2303"/>
      <c r="G1674" s="2303"/>
      <c r="H1674" s="2303"/>
      <c r="I1674" s="2303"/>
      <c r="J1674" s="2303"/>
      <c r="K1674" s="2303"/>
      <c r="L1674" s="2303"/>
      <c r="M1674" s="2303"/>
      <c r="N1674" s="2303"/>
      <c r="O1674" s="2304"/>
      <c r="P1674" s="2304"/>
      <c r="Q1674" s="2304"/>
      <c r="R1674" s="2304"/>
      <c r="S1674" s="2304"/>
      <c r="T1674" s="2304"/>
      <c r="U1674" s="2304"/>
      <c r="V1674" s="2304"/>
      <c r="W1674" s="2304"/>
      <c r="X1674" s="2304"/>
      <c r="Y1674" s="2304"/>
      <c r="Z1674" s="2304"/>
      <c r="AA1674" s="2304"/>
      <c r="AB1674" s="2304"/>
      <c r="AC1674" s="2304"/>
    </row>
    <row r="1675" spans="1:33" ht="58.35" customHeight="1">
      <c r="C1675" s="630">
        <v>9</v>
      </c>
      <c r="D1675" s="2302" t="s">
        <v>2760</v>
      </c>
      <c r="E1675" s="2303"/>
      <c r="F1675" s="2303"/>
      <c r="G1675" s="2303"/>
      <c r="H1675" s="2303"/>
      <c r="I1675" s="2303"/>
      <c r="J1675" s="2303"/>
      <c r="K1675" s="2303"/>
      <c r="L1675" s="2303"/>
      <c r="M1675" s="2303"/>
      <c r="N1675" s="2303"/>
      <c r="O1675" s="2304"/>
      <c r="P1675" s="2304"/>
      <c r="Q1675" s="2304"/>
      <c r="R1675" s="2304"/>
      <c r="S1675" s="2304"/>
      <c r="T1675" s="2304"/>
      <c r="U1675" s="2304"/>
      <c r="V1675" s="2304"/>
      <c r="W1675" s="2304"/>
      <c r="X1675" s="2304"/>
      <c r="Y1675" s="2304"/>
      <c r="Z1675" s="2304"/>
      <c r="AA1675" s="2304"/>
      <c r="AB1675" s="2304"/>
      <c r="AC1675" s="2304"/>
    </row>
    <row r="1676" spans="1:33" ht="58.35" customHeight="1">
      <c r="C1676" s="630">
        <v>10</v>
      </c>
      <c r="D1676" s="2302" t="s">
        <v>2761</v>
      </c>
      <c r="E1676" s="2303"/>
      <c r="F1676" s="2303"/>
      <c r="G1676" s="2303"/>
      <c r="H1676" s="2303"/>
      <c r="I1676" s="2303"/>
      <c r="J1676" s="2303"/>
      <c r="K1676" s="2303"/>
      <c r="L1676" s="2303"/>
      <c r="M1676" s="2303"/>
      <c r="N1676" s="2303"/>
      <c r="O1676" s="2304"/>
      <c r="P1676" s="2304"/>
      <c r="Q1676" s="2304"/>
      <c r="R1676" s="2304"/>
      <c r="S1676" s="2304"/>
      <c r="T1676" s="2304"/>
      <c r="U1676" s="2304"/>
      <c r="V1676" s="2304"/>
      <c r="W1676" s="2304"/>
      <c r="X1676" s="2304"/>
      <c r="Y1676" s="2304"/>
      <c r="Z1676" s="2304"/>
      <c r="AA1676" s="2304"/>
      <c r="AB1676" s="2304"/>
      <c r="AC1676" s="2304"/>
    </row>
    <row r="1677" spans="1:33" ht="58.35" customHeight="1">
      <c r="C1677" s="630">
        <v>11</v>
      </c>
      <c r="D1677" s="2302" t="s">
        <v>2762</v>
      </c>
      <c r="E1677" s="2303"/>
      <c r="F1677" s="2303"/>
      <c r="G1677" s="2303"/>
      <c r="H1677" s="2303"/>
      <c r="I1677" s="2303"/>
      <c r="J1677" s="2303"/>
      <c r="K1677" s="2303"/>
      <c r="L1677" s="2303"/>
      <c r="M1677" s="2303"/>
      <c r="N1677" s="2303"/>
      <c r="O1677" s="2304"/>
      <c r="P1677" s="2304"/>
      <c r="Q1677" s="2304"/>
      <c r="R1677" s="2304"/>
      <c r="S1677" s="2304"/>
      <c r="T1677" s="2304"/>
      <c r="U1677" s="2304"/>
      <c r="V1677" s="2304"/>
      <c r="W1677" s="2304"/>
      <c r="X1677" s="2304"/>
      <c r="Y1677" s="2304"/>
      <c r="Z1677" s="2304"/>
      <c r="AA1677" s="2304"/>
      <c r="AB1677" s="2304"/>
      <c r="AC1677" s="2304"/>
    </row>
    <row r="1678" spans="1:33" ht="58.35" customHeight="1">
      <c r="C1678" s="630">
        <v>12</v>
      </c>
      <c r="D1678" s="2302" t="s">
        <v>2763</v>
      </c>
      <c r="E1678" s="2303"/>
      <c r="F1678" s="2303"/>
      <c r="G1678" s="2303"/>
      <c r="H1678" s="2303"/>
      <c r="I1678" s="2303"/>
      <c r="J1678" s="2303"/>
      <c r="K1678" s="2303"/>
      <c r="L1678" s="2303"/>
      <c r="M1678" s="2303"/>
      <c r="N1678" s="2303"/>
      <c r="O1678" s="2304"/>
      <c r="P1678" s="2304"/>
      <c r="Q1678" s="2304"/>
      <c r="R1678" s="2304"/>
      <c r="S1678" s="2304"/>
      <c r="T1678" s="2304"/>
      <c r="U1678" s="2304"/>
      <c r="V1678" s="2304"/>
      <c r="W1678" s="2304"/>
      <c r="X1678" s="2304"/>
      <c r="Y1678" s="2304"/>
      <c r="Z1678" s="2304"/>
      <c r="AA1678" s="2304"/>
      <c r="AB1678" s="2304"/>
      <c r="AC1678" s="2304"/>
    </row>
    <row r="1679" spans="1:33" ht="68.099999999999994" customHeight="1">
      <c r="C1679" s="630">
        <v>13</v>
      </c>
      <c r="D1679" s="2302" t="s">
        <v>2764</v>
      </c>
      <c r="E1679" s="2303"/>
      <c r="F1679" s="2303"/>
      <c r="G1679" s="2303"/>
      <c r="H1679" s="2303"/>
      <c r="I1679" s="2303"/>
      <c r="J1679" s="2303"/>
      <c r="K1679" s="2303"/>
      <c r="L1679" s="2303"/>
      <c r="M1679" s="2303"/>
      <c r="N1679" s="2303"/>
      <c r="O1679" s="2304"/>
      <c r="P1679" s="2304"/>
      <c r="Q1679" s="2304"/>
      <c r="R1679" s="2304"/>
      <c r="S1679" s="2304"/>
      <c r="T1679" s="2304"/>
      <c r="U1679" s="2304"/>
      <c r="V1679" s="2304"/>
      <c r="W1679" s="2304"/>
      <c r="X1679" s="2304"/>
      <c r="Y1679" s="2304"/>
      <c r="Z1679" s="2304"/>
      <c r="AA1679" s="2304"/>
      <c r="AB1679" s="2304"/>
      <c r="AC1679" s="2304"/>
    </row>
    <row r="1680" spans="1:33" ht="68.099999999999994" customHeight="1">
      <c r="C1680" s="630">
        <v>14</v>
      </c>
      <c r="D1680" s="2302" t="s">
        <v>2765</v>
      </c>
      <c r="E1680" s="2303"/>
      <c r="F1680" s="2303"/>
      <c r="G1680" s="2303"/>
      <c r="H1680" s="2303"/>
      <c r="I1680" s="2303"/>
      <c r="J1680" s="2303"/>
      <c r="K1680" s="2303"/>
      <c r="L1680" s="2303"/>
      <c r="M1680" s="2303"/>
      <c r="N1680" s="2303"/>
      <c r="O1680" s="2304"/>
      <c r="P1680" s="2304"/>
      <c r="Q1680" s="2304"/>
      <c r="R1680" s="2304"/>
      <c r="S1680" s="2304"/>
      <c r="T1680" s="2304"/>
      <c r="U1680" s="2304"/>
      <c r="V1680" s="2304"/>
      <c r="W1680" s="2304"/>
      <c r="X1680" s="2304"/>
      <c r="Y1680" s="2304"/>
      <c r="Z1680" s="2304"/>
      <c r="AA1680" s="2304"/>
      <c r="AB1680" s="2304"/>
      <c r="AC1680" s="2304"/>
    </row>
    <row r="1681" spans="1:33" ht="58.35" customHeight="1">
      <c r="A1681" s="33" t="s">
        <v>536</v>
      </c>
      <c r="C1681" s="630">
        <v>15</v>
      </c>
      <c r="D1681" s="2302" t="s">
        <v>2416</v>
      </c>
      <c r="E1681" s="2303"/>
      <c r="F1681" s="2303"/>
      <c r="G1681" s="2303"/>
      <c r="H1681" s="2303"/>
      <c r="I1681" s="2303"/>
      <c r="J1681" s="2303"/>
      <c r="K1681" s="2303"/>
      <c r="L1681" s="2303"/>
      <c r="M1681" s="2303"/>
      <c r="N1681" s="2303"/>
      <c r="O1681" s="2304"/>
      <c r="P1681" s="2304"/>
      <c r="Q1681" s="2304"/>
      <c r="R1681" s="2304"/>
      <c r="S1681" s="2304"/>
      <c r="T1681" s="2304"/>
      <c r="U1681" s="2304"/>
      <c r="V1681" s="2304"/>
      <c r="W1681" s="2304"/>
      <c r="X1681" s="2304"/>
      <c r="Y1681" s="2304"/>
      <c r="Z1681" s="2304"/>
      <c r="AA1681" s="2304"/>
      <c r="AB1681" s="2304"/>
      <c r="AC1681" s="2304"/>
    </row>
    <row r="1683" spans="1:33">
      <c r="A1683" s="33" t="s">
        <v>3991</v>
      </c>
      <c r="B1683" s="33"/>
      <c r="C1683" s="2300" t="str">
        <f>UPPER('Thong tin'!D60)</f>
        <v>CÔNG TY CỔ PHẦN XÂY DỰNG TRƯỜNG XUÂN</v>
      </c>
      <c r="D1683" s="2300"/>
      <c r="E1683" s="2300"/>
      <c r="F1683" s="2300"/>
      <c r="G1683" s="2300"/>
      <c r="H1683" s="2300"/>
      <c r="I1683" s="2300"/>
      <c r="J1683" s="2300"/>
      <c r="K1683" s="2300"/>
      <c r="L1683" s="2300"/>
      <c r="M1683" s="2300"/>
      <c r="N1683" s="2300"/>
      <c r="O1683" s="2300"/>
      <c r="P1683" s="269" t="s">
        <v>149</v>
      </c>
      <c r="Q1683" s="819"/>
      <c r="R1683" s="164"/>
      <c r="S1683" s="164"/>
      <c r="T1683" s="164"/>
      <c r="U1683" s="164"/>
      <c r="V1683" s="164"/>
      <c r="W1683" s="164"/>
      <c r="X1683" s="164"/>
      <c r="Y1683" s="164"/>
      <c r="Z1683" s="164"/>
      <c r="AA1683" s="164"/>
      <c r="AB1683" s="164"/>
      <c r="AC1683" s="164"/>
      <c r="AD1683" s="33"/>
      <c r="AE1683" s="178" t="s">
        <v>3993</v>
      </c>
    </row>
    <row r="1684" spans="1:33">
      <c r="A1684" s="33" t="s">
        <v>536</v>
      </c>
      <c r="B1684" s="33"/>
      <c r="C1684" s="2301"/>
      <c r="D1684" s="2300"/>
      <c r="E1684" s="2300"/>
      <c r="F1684" s="2300"/>
      <c r="G1684" s="2300"/>
      <c r="H1684" s="2300"/>
      <c r="I1684" s="2300"/>
      <c r="J1684" s="2300"/>
      <c r="K1684" s="2300"/>
      <c r="L1684" s="2300"/>
      <c r="M1684" s="2300"/>
      <c r="N1684" s="2300"/>
      <c r="O1684" s="2300"/>
      <c r="P1684" s="2005" t="s">
        <v>150</v>
      </c>
      <c r="Q1684" s="171"/>
      <c r="R1684" s="819"/>
      <c r="S1684" s="171"/>
      <c r="T1684" s="171"/>
      <c r="U1684" s="171"/>
      <c r="V1684" s="171"/>
      <c r="W1684" s="171"/>
      <c r="X1684" s="171"/>
      <c r="Y1684" s="171"/>
      <c r="Z1684" s="171"/>
      <c r="AA1684" s="171"/>
      <c r="AB1684" s="171"/>
      <c r="AC1684" s="171"/>
      <c r="AD1684" s="33"/>
      <c r="AE1684" s="33"/>
    </row>
    <row r="1686" spans="1:33">
      <c r="A1686" s="33" t="s">
        <v>3992</v>
      </c>
      <c r="B1686" s="33"/>
      <c r="C1686" s="269" t="s">
        <v>149</v>
      </c>
      <c r="D1686" s="495"/>
      <c r="E1686" s="495"/>
      <c r="F1686" s="495"/>
      <c r="G1686" s="495"/>
      <c r="H1686" s="495"/>
      <c r="I1686" s="495"/>
      <c r="J1686" s="495"/>
      <c r="K1686" s="495"/>
      <c r="L1686" s="495"/>
      <c r="M1686" s="495"/>
      <c r="N1686" s="495"/>
      <c r="O1686" s="495"/>
      <c r="P1686" s="495"/>
      <c r="Q1686" s="495"/>
      <c r="R1686" s="495"/>
      <c r="S1686" s="495"/>
      <c r="T1686" s="495"/>
      <c r="U1686" s="495"/>
      <c r="V1686" s="495"/>
      <c r="W1686" s="495"/>
      <c r="X1686" s="495"/>
      <c r="Y1686" s="495"/>
      <c r="Z1686" s="495"/>
      <c r="AA1686" s="495"/>
      <c r="AB1686" s="495"/>
      <c r="AC1686" s="495"/>
      <c r="AD1686" s="171"/>
      <c r="AE1686" s="33" t="s">
        <v>3642</v>
      </c>
    </row>
    <row r="1687" spans="1:33">
      <c r="A1687" s="33" t="s">
        <v>536</v>
      </c>
      <c r="B1687" s="33"/>
      <c r="C1687" s="2005" t="s">
        <v>150</v>
      </c>
      <c r="D1687" s="495"/>
      <c r="E1687" s="495"/>
      <c r="F1687" s="495"/>
      <c r="G1687" s="495"/>
      <c r="H1687" s="495"/>
      <c r="I1687" s="495"/>
      <c r="J1687" s="495"/>
      <c r="K1687" s="495"/>
      <c r="L1687" s="495"/>
      <c r="M1687" s="495"/>
      <c r="N1687" s="495"/>
      <c r="O1687" s="495"/>
      <c r="P1687" s="495"/>
      <c r="Q1687" s="495"/>
      <c r="R1687" s="495"/>
      <c r="S1687" s="495"/>
      <c r="T1687" s="495"/>
      <c r="U1687" s="495"/>
      <c r="V1687" s="495"/>
      <c r="W1687" s="495"/>
      <c r="X1687" s="495"/>
      <c r="Y1687" s="495"/>
      <c r="Z1687" s="495"/>
      <c r="AA1687" s="495"/>
      <c r="AB1687" s="495"/>
      <c r="AC1687" s="495"/>
      <c r="AD1687" s="171"/>
      <c r="AE1687" s="33"/>
    </row>
    <row r="1688" spans="1:33">
      <c r="A1688" s="33"/>
      <c r="B1688" s="33"/>
      <c r="C1688" s="33"/>
      <c r="D1688" s="33"/>
      <c r="E1688" s="33"/>
      <c r="F1688" s="33"/>
      <c r="G1688" s="33"/>
      <c r="H1688" s="33"/>
      <c r="I1688" s="33"/>
      <c r="J1688" s="33"/>
      <c r="K1688" s="33"/>
      <c r="L1688" s="33"/>
      <c r="M1688" s="33"/>
      <c r="N1688" s="33"/>
      <c r="O1688" s="33"/>
      <c r="P1688" s="33"/>
      <c r="Q1688" s="33"/>
      <c r="R1688" s="33"/>
      <c r="S1688" s="33"/>
      <c r="T1688" s="33"/>
      <c r="U1688" s="33"/>
      <c r="V1688" s="33"/>
      <c r="W1688" s="33"/>
      <c r="X1688" s="33"/>
      <c r="Y1688" s="33"/>
      <c r="Z1688" s="33"/>
      <c r="AA1688" s="33"/>
      <c r="AB1688" s="33"/>
      <c r="AC1688" s="33"/>
      <c r="AD1688" s="33"/>
      <c r="AE1688" s="33"/>
    </row>
    <row r="1689" spans="1:33">
      <c r="A1689" s="33" t="s">
        <v>3641</v>
      </c>
      <c r="B1689" s="33"/>
      <c r="C1689" s="172"/>
      <c r="D1689" s="173" t="s">
        <v>1</v>
      </c>
      <c r="E1689" s="171"/>
      <c r="F1689" s="171"/>
      <c r="G1689" s="174" t="str">
        <f>TTIN_DUAN</f>
        <v>Đường cứu hộ cứu nạn từ Nguyệt Áng - Nam Long đi Trường Xuân</v>
      </c>
      <c r="H1689" s="171"/>
      <c r="I1689" s="171"/>
      <c r="J1689" s="171"/>
      <c r="K1689" s="171"/>
      <c r="L1689" s="171"/>
      <c r="M1689" s="171"/>
      <c r="N1689" s="171"/>
      <c r="O1689" s="171"/>
      <c r="P1689" s="171"/>
      <c r="Q1689" s="171"/>
      <c r="R1689" s="171"/>
      <c r="S1689" s="171"/>
      <c r="T1689" s="171"/>
      <c r="U1689" s="171"/>
      <c r="V1689" s="171"/>
      <c r="W1689" s="171"/>
      <c r="X1689" s="171"/>
      <c r="Y1689" s="171"/>
      <c r="Z1689" s="171"/>
      <c r="AA1689" s="171"/>
      <c r="AB1689" s="171"/>
      <c r="AC1689" s="171"/>
      <c r="AD1689" s="33"/>
      <c r="AE1689" s="33" t="s">
        <v>3643</v>
      </c>
    </row>
    <row r="1690" spans="1:33">
      <c r="A1690" s="33"/>
      <c r="B1690" s="33"/>
      <c r="C1690" s="172"/>
      <c r="D1690" s="173" t="s">
        <v>4</v>
      </c>
      <c r="E1690" s="171"/>
      <c r="F1690" s="171"/>
      <c r="G1690" s="174" t="str">
        <f>TTIN_GTHAU</f>
        <v>Xây lắp (bao gồm chí phí xây dựng + chi phí dự phòng + chi phí đảm bảo giao thông)</v>
      </c>
      <c r="H1690" s="171"/>
      <c r="I1690" s="171"/>
      <c r="J1690" s="171"/>
      <c r="K1690" s="171"/>
      <c r="L1690" s="171"/>
      <c r="M1690" s="171"/>
      <c r="N1690" s="171"/>
      <c r="O1690" s="171"/>
      <c r="P1690" s="171"/>
      <c r="Q1690" s="171"/>
      <c r="R1690" s="171"/>
      <c r="S1690" s="171"/>
      <c r="T1690" s="171"/>
      <c r="U1690" s="171"/>
      <c r="V1690" s="171"/>
      <c r="W1690" s="171"/>
      <c r="X1690" s="171"/>
      <c r="Y1690" s="171"/>
      <c r="Z1690" s="171"/>
      <c r="AA1690" s="171"/>
      <c r="AB1690" s="171"/>
      <c r="AC1690" s="171"/>
      <c r="AD1690" s="33"/>
      <c r="AE1690" s="33"/>
    </row>
    <row r="1691" spans="1:33">
      <c r="A1691" s="33"/>
      <c r="B1691" s="33"/>
      <c r="C1691" s="176"/>
      <c r="D1691" s="173" t="s">
        <v>2</v>
      </c>
      <c r="E1691" s="173"/>
      <c r="F1691" s="176"/>
      <c r="G1691" s="174" t="str">
        <f>TTIN_CTRINH</f>
        <v>Đường cứu hộ cứu nạn từ Nguyệt Áng - Nam Long đi Trường Xuân</v>
      </c>
      <c r="H1691" s="176"/>
      <c r="I1691" s="173"/>
      <c r="J1691" s="173"/>
      <c r="K1691" s="173"/>
      <c r="L1691" s="173"/>
      <c r="M1691" s="173"/>
      <c r="N1691" s="173"/>
      <c r="O1691" s="173"/>
      <c r="P1691" s="173"/>
      <c r="Q1691" s="173"/>
      <c r="R1691" s="173"/>
      <c r="S1691" s="173"/>
      <c r="T1691" s="173"/>
      <c r="U1691" s="173"/>
      <c r="V1691" s="173"/>
      <c r="W1691" s="173"/>
      <c r="X1691" s="173"/>
      <c r="Y1691" s="173"/>
      <c r="Z1691" s="173"/>
      <c r="AA1691" s="173"/>
      <c r="AB1691" s="173"/>
      <c r="AC1691" s="173"/>
      <c r="AD1691" s="33"/>
      <c r="AE1691" s="33"/>
    </row>
    <row r="1692" spans="1:33">
      <c r="A1692" s="33"/>
      <c r="B1692" s="33"/>
      <c r="C1692" s="176"/>
      <c r="D1692" s="173" t="s">
        <v>3</v>
      </c>
      <c r="E1692" s="173"/>
      <c r="F1692" s="176"/>
      <c r="G1692" s="178" t="s">
        <v>2200</v>
      </c>
      <c r="H1692" s="176"/>
      <c r="I1692" s="173"/>
      <c r="J1692" s="173"/>
      <c r="K1692" s="173"/>
      <c r="L1692" s="173"/>
      <c r="M1692" s="173"/>
      <c r="N1692" s="173"/>
      <c r="O1692" s="173"/>
      <c r="P1692" s="173"/>
      <c r="Q1692" s="173"/>
      <c r="R1692" s="173"/>
      <c r="S1692" s="173"/>
      <c r="T1692" s="173"/>
      <c r="U1692" s="173"/>
      <c r="V1692" s="173"/>
      <c r="W1692" s="173"/>
      <c r="X1692" s="173"/>
      <c r="Y1692" s="173"/>
      <c r="Z1692" s="173"/>
      <c r="AA1692" s="173"/>
      <c r="AB1692" s="173"/>
      <c r="AC1692" s="173"/>
      <c r="AD1692" s="33"/>
      <c r="AE1692" s="33"/>
    </row>
    <row r="1693" spans="1:33">
      <c r="A1693" s="33"/>
      <c r="B1693" s="33"/>
      <c r="C1693" s="176"/>
      <c r="D1693" s="173" t="s">
        <v>154</v>
      </c>
      <c r="E1693" s="173"/>
      <c r="F1693" s="176"/>
      <c r="G1693" s="180" t="s">
        <v>3577</v>
      </c>
      <c r="H1693" s="181"/>
      <c r="I1693" s="182"/>
      <c r="J1693" s="182"/>
      <c r="K1693" s="182"/>
      <c r="L1693" s="173"/>
      <c r="M1693" s="173"/>
      <c r="N1693" s="173"/>
      <c r="O1693" s="173"/>
      <c r="P1693" s="173"/>
      <c r="Q1693" s="173"/>
      <c r="R1693" s="182"/>
      <c r="S1693" s="182"/>
      <c r="T1693" s="182"/>
      <c r="U1693" s="182"/>
      <c r="V1693" s="182"/>
      <c r="W1693" s="182"/>
      <c r="X1693" s="173"/>
      <c r="Y1693" s="173"/>
      <c r="Z1693" s="173"/>
      <c r="AA1693" s="173"/>
      <c r="AB1693" s="173"/>
      <c r="AC1693" s="173"/>
      <c r="AD1693" s="33"/>
      <c r="AE1693" s="33"/>
    </row>
    <row r="1694" spans="1:33">
      <c r="A1694" s="33" t="s">
        <v>536</v>
      </c>
      <c r="B1694" s="33"/>
      <c r="C1694" s="176"/>
      <c r="D1694" s="173" t="s">
        <v>155</v>
      </c>
      <c r="E1694" s="173"/>
      <c r="F1694" s="176"/>
      <c r="G1694" s="183" t="str">
        <f>TTIN_DDIEM</f>
        <v>Xã Xuân Ninh, Hiền Ninh và xã Trường Xuân, huyện Quảng Ninh, tỉnh Quảng Bình</v>
      </c>
      <c r="H1694" s="176"/>
      <c r="I1694" s="173"/>
      <c r="J1694" s="173"/>
      <c r="K1694" s="173"/>
      <c r="L1694" s="173"/>
      <c r="M1694" s="173"/>
      <c r="N1694" s="173"/>
      <c r="O1694" s="173"/>
      <c r="P1694" s="173"/>
      <c r="Q1694" s="173"/>
      <c r="R1694" s="173"/>
      <c r="S1694" s="173"/>
      <c r="T1694" s="173"/>
      <c r="U1694" s="173"/>
      <c r="V1694" s="173"/>
      <c r="W1694" s="173"/>
      <c r="X1694" s="173"/>
      <c r="Y1694" s="173"/>
      <c r="Z1694" s="173"/>
      <c r="AA1694" s="173"/>
      <c r="AB1694" s="173"/>
      <c r="AC1694" s="173"/>
      <c r="AD1694" s="33"/>
      <c r="AE1694" s="33"/>
    </row>
    <row r="1696" spans="1:33">
      <c r="A1696" s="33" t="s">
        <v>4018</v>
      </c>
      <c r="F1696" s="29" t="s">
        <v>4020</v>
      </c>
      <c r="AF1696" s="18" t="s">
        <v>4016</v>
      </c>
      <c r="AG1696" s="18" t="s">
        <v>4019</v>
      </c>
    </row>
    <row r="1697" spans="1:29" ht="23.45" customHeight="1">
      <c r="C1697" s="2299" t="s">
        <v>4003</v>
      </c>
      <c r="D1697" s="2299"/>
      <c r="E1697" s="2299" t="s">
        <v>4004</v>
      </c>
      <c r="F1697" s="2299"/>
      <c r="G1697" s="2299"/>
      <c r="H1697" s="2299"/>
      <c r="I1697" s="2299" t="s">
        <v>4005</v>
      </c>
      <c r="J1697" s="2299"/>
      <c r="K1697" s="2299"/>
      <c r="L1697" s="2299"/>
      <c r="M1697" s="2299"/>
      <c r="N1697" s="2299"/>
      <c r="O1697" s="2299"/>
      <c r="P1697" s="2299"/>
      <c r="Q1697" s="2299"/>
      <c r="R1697" s="2299"/>
      <c r="S1697" s="2299" t="s">
        <v>3561</v>
      </c>
      <c r="T1697" s="2299"/>
      <c r="U1697" s="2299" t="s">
        <v>4006</v>
      </c>
      <c r="V1697" s="2299"/>
      <c r="W1697" s="2299" t="s">
        <v>4007</v>
      </c>
      <c r="X1697" s="2299"/>
      <c r="Y1697" s="2299"/>
      <c r="Z1697" s="2299"/>
      <c r="AA1697" s="2299" t="s">
        <v>4008</v>
      </c>
      <c r="AB1697" s="2299"/>
      <c r="AC1697" s="2299"/>
    </row>
    <row r="1698" spans="1:29" ht="34.15" customHeight="1">
      <c r="C1698" s="2299"/>
      <c r="D1698" s="2299"/>
      <c r="E1698" s="2299"/>
      <c r="F1698" s="2299"/>
      <c r="G1698" s="2299"/>
      <c r="H1698" s="2299"/>
      <c r="I1698" s="2299" t="s">
        <v>4009</v>
      </c>
      <c r="J1698" s="2299"/>
      <c r="K1698" s="2299"/>
      <c r="L1698" s="2299"/>
      <c r="M1698" s="2299" t="s">
        <v>4010</v>
      </c>
      <c r="N1698" s="2299"/>
      <c r="O1698" s="2299"/>
      <c r="P1698" s="2299" t="s">
        <v>4011</v>
      </c>
      <c r="Q1698" s="2299"/>
      <c r="R1698" s="2299"/>
      <c r="S1698" s="2299"/>
      <c r="T1698" s="2299"/>
      <c r="U1698" s="2299"/>
      <c r="V1698" s="2299"/>
      <c r="W1698" s="2299"/>
      <c r="X1698" s="2299"/>
      <c r="Y1698" s="2299"/>
      <c r="Z1698" s="2299"/>
      <c r="AA1698" s="2299"/>
      <c r="AB1698" s="2299"/>
      <c r="AC1698" s="2299"/>
    </row>
    <row r="1699" spans="1:29" ht="33.6" customHeight="1">
      <c r="C1699" s="2298">
        <v>1</v>
      </c>
      <c r="D1699" s="2298"/>
      <c r="E1699" s="2298" t="s">
        <v>4012</v>
      </c>
      <c r="F1699" s="2298"/>
      <c r="G1699" s="2298"/>
      <c r="H1699" s="2298"/>
      <c r="I1699" s="2299" t="s">
        <v>4013</v>
      </c>
      <c r="J1699" s="2299"/>
      <c r="K1699" s="2299"/>
      <c r="L1699" s="2299"/>
      <c r="M1699" s="2299" t="s">
        <v>4014</v>
      </c>
      <c r="N1699" s="2299"/>
      <c r="O1699" s="2299"/>
      <c r="P1699" s="2299" t="s">
        <v>4015</v>
      </c>
      <c r="Q1699" s="2299"/>
      <c r="R1699" s="2299"/>
      <c r="S1699" s="2298">
        <v>13</v>
      </c>
      <c r="T1699" s="2298"/>
      <c r="U1699" s="2299" t="s">
        <v>4017</v>
      </c>
      <c r="V1699" s="2299"/>
      <c r="W1699" s="2299">
        <v>7</v>
      </c>
      <c r="X1699" s="2299"/>
      <c r="Y1699" s="2299"/>
      <c r="Z1699" s="2299"/>
      <c r="AA1699" s="2298">
        <v>7</v>
      </c>
      <c r="AB1699" s="2298"/>
      <c r="AC1699" s="2298"/>
    </row>
    <row r="1700" spans="1:29" ht="37.15" customHeight="1">
      <c r="A1700" s="33" t="s">
        <v>536</v>
      </c>
      <c r="C1700" s="2298">
        <v>1</v>
      </c>
      <c r="D1700" s="2298"/>
      <c r="E1700" s="2298" t="s">
        <v>4012</v>
      </c>
      <c r="F1700" s="2298"/>
      <c r="G1700" s="2298"/>
      <c r="H1700" s="2298"/>
      <c r="I1700" s="2299" t="s">
        <v>4013</v>
      </c>
      <c r="J1700" s="2299"/>
      <c r="K1700" s="2299"/>
      <c r="L1700" s="2299"/>
      <c r="M1700" s="2299" t="s">
        <v>4014</v>
      </c>
      <c r="N1700" s="2299"/>
      <c r="O1700" s="2299"/>
      <c r="P1700" s="2299" t="s">
        <v>4015</v>
      </c>
      <c r="Q1700" s="2299"/>
      <c r="R1700" s="2299"/>
      <c r="S1700" s="2298">
        <v>13</v>
      </c>
      <c r="T1700" s="2298"/>
      <c r="U1700" s="2299" t="s">
        <v>4017</v>
      </c>
      <c r="V1700" s="2299"/>
      <c r="W1700" s="2299">
        <v>7</v>
      </c>
      <c r="X1700" s="2299"/>
      <c r="Y1700" s="2299"/>
      <c r="Z1700" s="2299"/>
      <c r="AA1700" s="2298">
        <v>14</v>
      </c>
      <c r="AB1700" s="2298"/>
      <c r="AC1700" s="2298"/>
    </row>
  </sheetData>
  <mergeCells count="7225">
    <mergeCell ref="D23:N23"/>
    <mergeCell ref="O23:Q23"/>
    <mergeCell ref="R23:T23"/>
    <mergeCell ref="X17:AC17"/>
    <mergeCell ref="X18:Z18"/>
    <mergeCell ref="AA18:AC18"/>
    <mergeCell ref="D19:N19"/>
    <mergeCell ref="O19:Q19"/>
    <mergeCell ref="R19:T19"/>
    <mergeCell ref="U19:W19"/>
    <mergeCell ref="X19:Z19"/>
    <mergeCell ref="AA19:AC19"/>
    <mergeCell ref="X26:Z26"/>
    <mergeCell ref="AA26:AC26"/>
    <mergeCell ref="X22:Z22"/>
    <mergeCell ref="AA22:AC22"/>
    <mergeCell ref="U23:W23"/>
    <mergeCell ref="X23:Z23"/>
    <mergeCell ref="AA23:AC23"/>
    <mergeCell ref="D24:N24"/>
    <mergeCell ref="O24:Q24"/>
    <mergeCell ref="D26:N26"/>
    <mergeCell ref="O26:Q26"/>
    <mergeCell ref="R26:T26"/>
    <mergeCell ref="U26:W26"/>
    <mergeCell ref="D20:N20"/>
    <mergeCell ref="O20:Q20"/>
    <mergeCell ref="R20:T20"/>
    <mergeCell ref="U20:W20"/>
    <mergeCell ref="D22:N22"/>
    <mergeCell ref="O22:Q22"/>
    <mergeCell ref="R22:T22"/>
    <mergeCell ref="N11:W11"/>
    <mergeCell ref="D12:M12"/>
    <mergeCell ref="N12:W12"/>
    <mergeCell ref="D13:M13"/>
    <mergeCell ref="C17:C18"/>
    <mergeCell ref="D17:N18"/>
    <mergeCell ref="O17:Q18"/>
    <mergeCell ref="R17:W17"/>
    <mergeCell ref="R18:T18"/>
    <mergeCell ref="U18:W18"/>
    <mergeCell ref="C3:C4"/>
    <mergeCell ref="D3:M4"/>
    <mergeCell ref="N3:W4"/>
    <mergeCell ref="X3:Z4"/>
    <mergeCell ref="AA3:AC4"/>
    <mergeCell ref="D5:M5"/>
    <mergeCell ref="N5:W5"/>
    <mergeCell ref="D6:M6"/>
    <mergeCell ref="C29:C30"/>
    <mergeCell ref="D29:N30"/>
    <mergeCell ref="O29:Q30"/>
    <mergeCell ref="R29:W29"/>
    <mergeCell ref="X29:AC29"/>
    <mergeCell ref="R30:T30"/>
    <mergeCell ref="U30:W30"/>
    <mergeCell ref="X30:Z30"/>
    <mergeCell ref="AA30:AC30"/>
    <mergeCell ref="R24:T24"/>
    <mergeCell ref="U24:W24"/>
    <mergeCell ref="X24:Z24"/>
    <mergeCell ref="AA24:AC24"/>
    <mergeCell ref="D25:N25"/>
    <mergeCell ref="O25:Q25"/>
    <mergeCell ref="R25:T25"/>
    <mergeCell ref="U25:W25"/>
    <mergeCell ref="X25:Z25"/>
    <mergeCell ref="AA25:AC25"/>
    <mergeCell ref="U32:W32"/>
    <mergeCell ref="X32:Z32"/>
    <mergeCell ref="AA32:AC32"/>
    <mergeCell ref="D31:N31"/>
    <mergeCell ref="O31:Q31"/>
    <mergeCell ref="R31:T31"/>
    <mergeCell ref="U31:W31"/>
    <mergeCell ref="X31:Z31"/>
    <mergeCell ref="N6:W6"/>
    <mergeCell ref="D7:M7"/>
    <mergeCell ref="N7:W7"/>
    <mergeCell ref="D8:M8"/>
    <mergeCell ref="N8:W8"/>
    <mergeCell ref="D9:M9"/>
    <mergeCell ref="N9:W9"/>
    <mergeCell ref="D10:M10"/>
    <mergeCell ref="N13:W13"/>
    <mergeCell ref="D14:M14"/>
    <mergeCell ref="N14:W14"/>
    <mergeCell ref="X27:Z27"/>
    <mergeCell ref="AA27:AC27"/>
    <mergeCell ref="U22:W22"/>
    <mergeCell ref="X20:Z20"/>
    <mergeCell ref="AA20:AC20"/>
    <mergeCell ref="D21:N21"/>
    <mergeCell ref="O21:Q21"/>
    <mergeCell ref="R21:T21"/>
    <mergeCell ref="U21:W21"/>
    <mergeCell ref="X21:Z21"/>
    <mergeCell ref="AA21:AC21"/>
    <mergeCell ref="N10:W10"/>
    <mergeCell ref="D11:M11"/>
    <mergeCell ref="AA35:AC35"/>
    <mergeCell ref="D36:N36"/>
    <mergeCell ref="O36:Q36"/>
    <mergeCell ref="R36:T36"/>
    <mergeCell ref="U36:W36"/>
    <mergeCell ref="X36:Z36"/>
    <mergeCell ref="AA36:AC36"/>
    <mergeCell ref="D35:N35"/>
    <mergeCell ref="O35:Q35"/>
    <mergeCell ref="R35:T35"/>
    <mergeCell ref="U35:W35"/>
    <mergeCell ref="X35:Z35"/>
    <mergeCell ref="D27:N27"/>
    <mergeCell ref="O27:Q27"/>
    <mergeCell ref="R27:T27"/>
    <mergeCell ref="U27:W27"/>
    <mergeCell ref="AA33:AC33"/>
    <mergeCell ref="D34:N34"/>
    <mergeCell ref="O34:Q34"/>
    <mergeCell ref="R34:T34"/>
    <mergeCell ref="U34:W34"/>
    <mergeCell ref="X34:Z34"/>
    <mergeCell ref="AA34:AC34"/>
    <mergeCell ref="D33:N33"/>
    <mergeCell ref="O33:Q33"/>
    <mergeCell ref="R33:T33"/>
    <mergeCell ref="U33:W33"/>
    <mergeCell ref="X33:Z33"/>
    <mergeCell ref="AA31:AC31"/>
    <mergeCell ref="D32:N32"/>
    <mergeCell ref="O32:Q32"/>
    <mergeCell ref="R32:T32"/>
    <mergeCell ref="AA39:AC39"/>
    <mergeCell ref="D40:N40"/>
    <mergeCell ref="O40:Q40"/>
    <mergeCell ref="R40:T40"/>
    <mergeCell ref="U40:W40"/>
    <mergeCell ref="X40:Z40"/>
    <mergeCell ref="AA40:AC40"/>
    <mergeCell ref="D39:N39"/>
    <mergeCell ref="O39:Q39"/>
    <mergeCell ref="R39:T39"/>
    <mergeCell ref="U39:W39"/>
    <mergeCell ref="X39:Z39"/>
    <mergeCell ref="AA37:AC37"/>
    <mergeCell ref="D38:N38"/>
    <mergeCell ref="O38:Q38"/>
    <mergeCell ref="R38:T38"/>
    <mergeCell ref="U38:W38"/>
    <mergeCell ref="X38:Z38"/>
    <mergeCell ref="AA38:AC38"/>
    <mergeCell ref="D37:N37"/>
    <mergeCell ref="O37:Q37"/>
    <mergeCell ref="R37:T37"/>
    <mergeCell ref="U37:W37"/>
    <mergeCell ref="X37:Z37"/>
    <mergeCell ref="AA44:AC44"/>
    <mergeCell ref="D45:N45"/>
    <mergeCell ref="O45:Q45"/>
    <mergeCell ref="R45:T45"/>
    <mergeCell ref="U45:W45"/>
    <mergeCell ref="X45:Z45"/>
    <mergeCell ref="AA45:AC45"/>
    <mergeCell ref="D44:N44"/>
    <mergeCell ref="O44:Q44"/>
    <mergeCell ref="R44:T44"/>
    <mergeCell ref="U44:W44"/>
    <mergeCell ref="X44:Z44"/>
    <mergeCell ref="C42:C43"/>
    <mergeCell ref="D42:N43"/>
    <mergeCell ref="O42:Q43"/>
    <mergeCell ref="R42:W42"/>
    <mergeCell ref="X42:AC42"/>
    <mergeCell ref="R43:T43"/>
    <mergeCell ref="U43:W43"/>
    <mergeCell ref="X43:Z43"/>
    <mergeCell ref="AA43:AC43"/>
    <mergeCell ref="AA48:AC48"/>
    <mergeCell ref="D49:N49"/>
    <mergeCell ref="O49:Q49"/>
    <mergeCell ref="R49:T49"/>
    <mergeCell ref="U49:W49"/>
    <mergeCell ref="X49:Z49"/>
    <mergeCell ref="AA49:AC49"/>
    <mergeCell ref="D48:N48"/>
    <mergeCell ref="O48:Q48"/>
    <mergeCell ref="R48:T48"/>
    <mergeCell ref="U48:W48"/>
    <mergeCell ref="X48:Z48"/>
    <mergeCell ref="AA46:AC46"/>
    <mergeCell ref="D47:N47"/>
    <mergeCell ref="O47:Q47"/>
    <mergeCell ref="R47:T47"/>
    <mergeCell ref="U47:W47"/>
    <mergeCell ref="X47:Z47"/>
    <mergeCell ref="AA47:AC47"/>
    <mergeCell ref="D46:N46"/>
    <mergeCell ref="O46:Q46"/>
    <mergeCell ref="R46:T46"/>
    <mergeCell ref="U46:W46"/>
    <mergeCell ref="X46:Z46"/>
    <mergeCell ref="AA52:AC52"/>
    <mergeCell ref="C54:C55"/>
    <mergeCell ref="D54:N55"/>
    <mergeCell ref="O54:Q55"/>
    <mergeCell ref="R54:W54"/>
    <mergeCell ref="X54:AC54"/>
    <mergeCell ref="R55:T55"/>
    <mergeCell ref="U55:W55"/>
    <mergeCell ref="X55:Z55"/>
    <mergeCell ref="AA55:AC55"/>
    <mergeCell ref="D52:N52"/>
    <mergeCell ref="O52:Q52"/>
    <mergeCell ref="R52:T52"/>
    <mergeCell ref="U52:W52"/>
    <mergeCell ref="X52:Z52"/>
    <mergeCell ref="AA50:AC50"/>
    <mergeCell ref="D51:N51"/>
    <mergeCell ref="O51:Q51"/>
    <mergeCell ref="R51:T51"/>
    <mergeCell ref="U51:W51"/>
    <mergeCell ref="X51:Z51"/>
    <mergeCell ref="AA51:AC51"/>
    <mergeCell ref="D50:N50"/>
    <mergeCell ref="O50:Q50"/>
    <mergeCell ref="R50:T50"/>
    <mergeCell ref="U50:W50"/>
    <mergeCell ref="X50:Z50"/>
    <mergeCell ref="AA58:AC58"/>
    <mergeCell ref="D59:N59"/>
    <mergeCell ref="O59:Q59"/>
    <mergeCell ref="R59:T59"/>
    <mergeCell ref="U59:W59"/>
    <mergeCell ref="X59:Z59"/>
    <mergeCell ref="AA59:AC59"/>
    <mergeCell ref="D58:N58"/>
    <mergeCell ref="O58:Q58"/>
    <mergeCell ref="R58:T58"/>
    <mergeCell ref="U58:W58"/>
    <mergeCell ref="X58:Z58"/>
    <mergeCell ref="AA56:AC56"/>
    <mergeCell ref="D57:N57"/>
    <mergeCell ref="O57:Q57"/>
    <mergeCell ref="R57:T57"/>
    <mergeCell ref="U57:W57"/>
    <mergeCell ref="X57:Z57"/>
    <mergeCell ref="AA57:AC57"/>
    <mergeCell ref="D56:N56"/>
    <mergeCell ref="O56:Q56"/>
    <mergeCell ref="R56:T56"/>
    <mergeCell ref="U56:W56"/>
    <mergeCell ref="X56:Z56"/>
    <mergeCell ref="AA62:AC62"/>
    <mergeCell ref="D63:N63"/>
    <mergeCell ref="O63:Q63"/>
    <mergeCell ref="R63:T63"/>
    <mergeCell ref="U63:W63"/>
    <mergeCell ref="X63:Z63"/>
    <mergeCell ref="AA63:AC63"/>
    <mergeCell ref="D62:N62"/>
    <mergeCell ref="O62:Q62"/>
    <mergeCell ref="R62:T62"/>
    <mergeCell ref="U62:W62"/>
    <mergeCell ref="X62:Z62"/>
    <mergeCell ref="AA60:AC60"/>
    <mergeCell ref="D61:N61"/>
    <mergeCell ref="O61:Q61"/>
    <mergeCell ref="R61:T61"/>
    <mergeCell ref="U61:W61"/>
    <mergeCell ref="X61:Z61"/>
    <mergeCell ref="AA61:AC61"/>
    <mergeCell ref="D60:N60"/>
    <mergeCell ref="O60:Q60"/>
    <mergeCell ref="R60:T60"/>
    <mergeCell ref="U60:W60"/>
    <mergeCell ref="X60:Z60"/>
    <mergeCell ref="AA67:AC67"/>
    <mergeCell ref="D68:N68"/>
    <mergeCell ref="O68:Q68"/>
    <mergeCell ref="R68:T68"/>
    <mergeCell ref="U68:W68"/>
    <mergeCell ref="X68:Z68"/>
    <mergeCell ref="AA68:AC68"/>
    <mergeCell ref="D67:N67"/>
    <mergeCell ref="O67:Q67"/>
    <mergeCell ref="R67:T67"/>
    <mergeCell ref="U67:W67"/>
    <mergeCell ref="X67:Z67"/>
    <mergeCell ref="C65:C66"/>
    <mergeCell ref="D65:N66"/>
    <mergeCell ref="O65:Q66"/>
    <mergeCell ref="R65:W65"/>
    <mergeCell ref="X65:AC65"/>
    <mergeCell ref="R66:T66"/>
    <mergeCell ref="U66:W66"/>
    <mergeCell ref="X66:Z66"/>
    <mergeCell ref="AA66:AC66"/>
    <mergeCell ref="AA71:AC71"/>
    <mergeCell ref="D72:N72"/>
    <mergeCell ref="O72:Q72"/>
    <mergeCell ref="R72:T72"/>
    <mergeCell ref="U72:W72"/>
    <mergeCell ref="X72:Z72"/>
    <mergeCell ref="AA72:AC72"/>
    <mergeCell ref="D71:N71"/>
    <mergeCell ref="O71:Q71"/>
    <mergeCell ref="R71:T71"/>
    <mergeCell ref="U71:W71"/>
    <mergeCell ref="X71:Z71"/>
    <mergeCell ref="AA69:AC69"/>
    <mergeCell ref="D70:N70"/>
    <mergeCell ref="O70:Q70"/>
    <mergeCell ref="R70:T70"/>
    <mergeCell ref="U70:W70"/>
    <mergeCell ref="X70:Z70"/>
    <mergeCell ref="AA70:AC70"/>
    <mergeCell ref="D69:N69"/>
    <mergeCell ref="O69:Q69"/>
    <mergeCell ref="R69:T69"/>
    <mergeCell ref="U69:W69"/>
    <mergeCell ref="X69:Z69"/>
    <mergeCell ref="AA75:AC75"/>
    <mergeCell ref="C77:C78"/>
    <mergeCell ref="D77:N78"/>
    <mergeCell ref="O77:Q78"/>
    <mergeCell ref="R77:W77"/>
    <mergeCell ref="X77:AC77"/>
    <mergeCell ref="R78:T78"/>
    <mergeCell ref="U78:W78"/>
    <mergeCell ref="X78:Z78"/>
    <mergeCell ref="AA78:AC78"/>
    <mergeCell ref="D75:N75"/>
    <mergeCell ref="O75:Q75"/>
    <mergeCell ref="R75:T75"/>
    <mergeCell ref="U75:W75"/>
    <mergeCell ref="X75:Z75"/>
    <mergeCell ref="AA73:AC73"/>
    <mergeCell ref="D74:N74"/>
    <mergeCell ref="O74:Q74"/>
    <mergeCell ref="R74:T74"/>
    <mergeCell ref="U74:W74"/>
    <mergeCell ref="X74:Z74"/>
    <mergeCell ref="AA74:AC74"/>
    <mergeCell ref="D73:N73"/>
    <mergeCell ref="O73:Q73"/>
    <mergeCell ref="R73:T73"/>
    <mergeCell ref="U73:W73"/>
    <mergeCell ref="X73:Z73"/>
    <mergeCell ref="AA81:AC81"/>
    <mergeCell ref="D82:N82"/>
    <mergeCell ref="O82:Q82"/>
    <mergeCell ref="R82:T82"/>
    <mergeCell ref="U82:W82"/>
    <mergeCell ref="X82:Z82"/>
    <mergeCell ref="AA82:AC82"/>
    <mergeCell ref="D81:N81"/>
    <mergeCell ref="O81:Q81"/>
    <mergeCell ref="R81:T81"/>
    <mergeCell ref="U81:W81"/>
    <mergeCell ref="X81:Z81"/>
    <mergeCell ref="AA79:AC79"/>
    <mergeCell ref="D80:N80"/>
    <mergeCell ref="O80:Q80"/>
    <mergeCell ref="R80:T80"/>
    <mergeCell ref="U80:W80"/>
    <mergeCell ref="X80:Z80"/>
    <mergeCell ref="AA80:AC80"/>
    <mergeCell ref="D79:N79"/>
    <mergeCell ref="O79:Q79"/>
    <mergeCell ref="R79:T79"/>
    <mergeCell ref="U79:W79"/>
    <mergeCell ref="X79:Z79"/>
    <mergeCell ref="AA85:AC85"/>
    <mergeCell ref="D86:N86"/>
    <mergeCell ref="O86:Q86"/>
    <mergeCell ref="R86:T86"/>
    <mergeCell ref="U86:W86"/>
    <mergeCell ref="X86:Z86"/>
    <mergeCell ref="AA86:AC86"/>
    <mergeCell ref="D85:N85"/>
    <mergeCell ref="O85:Q85"/>
    <mergeCell ref="R85:T85"/>
    <mergeCell ref="U85:W85"/>
    <mergeCell ref="X85:Z85"/>
    <mergeCell ref="AA83:AC83"/>
    <mergeCell ref="D84:N84"/>
    <mergeCell ref="O84:Q84"/>
    <mergeCell ref="R84:T84"/>
    <mergeCell ref="U84:W84"/>
    <mergeCell ref="X84:Z84"/>
    <mergeCell ref="AA84:AC84"/>
    <mergeCell ref="D83:N83"/>
    <mergeCell ref="O83:Q83"/>
    <mergeCell ref="R83:T83"/>
    <mergeCell ref="U83:W83"/>
    <mergeCell ref="X83:Z83"/>
    <mergeCell ref="AA91:AC91"/>
    <mergeCell ref="D92:N92"/>
    <mergeCell ref="O92:Q92"/>
    <mergeCell ref="R92:T92"/>
    <mergeCell ref="U92:W92"/>
    <mergeCell ref="X92:Z92"/>
    <mergeCell ref="AA92:AC92"/>
    <mergeCell ref="D91:N91"/>
    <mergeCell ref="O91:Q91"/>
    <mergeCell ref="R91:T91"/>
    <mergeCell ref="U91:W91"/>
    <mergeCell ref="X91:Z91"/>
    <mergeCell ref="AA87:AC87"/>
    <mergeCell ref="C89:C90"/>
    <mergeCell ref="D89:N90"/>
    <mergeCell ref="O89:Q90"/>
    <mergeCell ref="R89:W89"/>
    <mergeCell ref="X89:AC89"/>
    <mergeCell ref="R90:T90"/>
    <mergeCell ref="U90:W90"/>
    <mergeCell ref="X90:Z90"/>
    <mergeCell ref="AA90:AC90"/>
    <mergeCell ref="D87:N87"/>
    <mergeCell ref="O87:Q87"/>
    <mergeCell ref="R87:T87"/>
    <mergeCell ref="U87:W87"/>
    <mergeCell ref="X87:Z87"/>
    <mergeCell ref="AA95:AC95"/>
    <mergeCell ref="D96:N96"/>
    <mergeCell ref="O96:Q96"/>
    <mergeCell ref="R96:T96"/>
    <mergeCell ref="U96:W96"/>
    <mergeCell ref="X96:Z96"/>
    <mergeCell ref="AA96:AC96"/>
    <mergeCell ref="D95:N95"/>
    <mergeCell ref="O95:Q95"/>
    <mergeCell ref="R95:T95"/>
    <mergeCell ref="U95:W95"/>
    <mergeCell ref="X95:Z95"/>
    <mergeCell ref="AA93:AC93"/>
    <mergeCell ref="D94:N94"/>
    <mergeCell ref="O94:Q94"/>
    <mergeCell ref="R94:T94"/>
    <mergeCell ref="U94:W94"/>
    <mergeCell ref="X94:Z94"/>
    <mergeCell ref="AA94:AC94"/>
    <mergeCell ref="D93:N93"/>
    <mergeCell ref="O93:Q93"/>
    <mergeCell ref="R93:T93"/>
    <mergeCell ref="U93:W93"/>
    <mergeCell ref="X93:Z93"/>
    <mergeCell ref="AA99:AC99"/>
    <mergeCell ref="C101:C102"/>
    <mergeCell ref="D101:N102"/>
    <mergeCell ref="O101:Q102"/>
    <mergeCell ref="R101:W101"/>
    <mergeCell ref="X101:AC101"/>
    <mergeCell ref="R102:T102"/>
    <mergeCell ref="U102:W102"/>
    <mergeCell ref="X102:Z102"/>
    <mergeCell ref="AA102:AC102"/>
    <mergeCell ref="D99:N99"/>
    <mergeCell ref="O99:Q99"/>
    <mergeCell ref="R99:T99"/>
    <mergeCell ref="U99:W99"/>
    <mergeCell ref="X99:Z99"/>
    <mergeCell ref="AA97:AC97"/>
    <mergeCell ref="D98:N98"/>
    <mergeCell ref="O98:Q98"/>
    <mergeCell ref="R98:T98"/>
    <mergeCell ref="U98:W98"/>
    <mergeCell ref="X98:Z98"/>
    <mergeCell ref="AA98:AC98"/>
    <mergeCell ref="D97:N97"/>
    <mergeCell ref="O97:Q97"/>
    <mergeCell ref="R97:T97"/>
    <mergeCell ref="U97:W97"/>
    <mergeCell ref="X97:Z97"/>
    <mergeCell ref="AA105:AC105"/>
    <mergeCell ref="D106:N106"/>
    <mergeCell ref="O106:Q106"/>
    <mergeCell ref="R106:T106"/>
    <mergeCell ref="U106:W106"/>
    <mergeCell ref="X106:Z106"/>
    <mergeCell ref="AA106:AC106"/>
    <mergeCell ref="D105:N105"/>
    <mergeCell ref="O105:Q105"/>
    <mergeCell ref="R105:T105"/>
    <mergeCell ref="U105:W105"/>
    <mergeCell ref="X105:Z105"/>
    <mergeCell ref="AA103:AC103"/>
    <mergeCell ref="D104:N104"/>
    <mergeCell ref="O104:Q104"/>
    <mergeCell ref="R104:T104"/>
    <mergeCell ref="U104:W104"/>
    <mergeCell ref="X104:Z104"/>
    <mergeCell ref="AA104:AC104"/>
    <mergeCell ref="D103:N103"/>
    <mergeCell ref="O103:Q103"/>
    <mergeCell ref="R103:T103"/>
    <mergeCell ref="U103:W103"/>
    <mergeCell ref="X103:Z103"/>
    <mergeCell ref="AA109:AC109"/>
    <mergeCell ref="D110:N110"/>
    <mergeCell ref="O110:Q110"/>
    <mergeCell ref="R110:T110"/>
    <mergeCell ref="U110:W110"/>
    <mergeCell ref="X110:Z110"/>
    <mergeCell ref="AA110:AC110"/>
    <mergeCell ref="D109:N109"/>
    <mergeCell ref="O109:Q109"/>
    <mergeCell ref="R109:T109"/>
    <mergeCell ref="U109:W109"/>
    <mergeCell ref="X109:Z109"/>
    <mergeCell ref="AA107:AC107"/>
    <mergeCell ref="D108:N108"/>
    <mergeCell ref="O108:Q108"/>
    <mergeCell ref="R108:T108"/>
    <mergeCell ref="U108:W108"/>
    <mergeCell ref="X108:Z108"/>
    <mergeCell ref="AA108:AC108"/>
    <mergeCell ref="D107:N107"/>
    <mergeCell ref="O107:Q107"/>
    <mergeCell ref="R107:T107"/>
    <mergeCell ref="U107:W107"/>
    <mergeCell ref="X107:Z107"/>
    <mergeCell ref="AA115:AC115"/>
    <mergeCell ref="D116:N116"/>
    <mergeCell ref="O116:Q116"/>
    <mergeCell ref="R116:T116"/>
    <mergeCell ref="U116:W116"/>
    <mergeCell ref="X116:Z116"/>
    <mergeCell ref="AA116:AC116"/>
    <mergeCell ref="D115:N115"/>
    <mergeCell ref="O115:Q115"/>
    <mergeCell ref="R115:T115"/>
    <mergeCell ref="U115:W115"/>
    <mergeCell ref="X115:Z115"/>
    <mergeCell ref="AA111:AC111"/>
    <mergeCell ref="C113:C114"/>
    <mergeCell ref="D113:N114"/>
    <mergeCell ref="O113:Q114"/>
    <mergeCell ref="R113:W113"/>
    <mergeCell ref="X113:AC113"/>
    <mergeCell ref="R114:T114"/>
    <mergeCell ref="U114:W114"/>
    <mergeCell ref="X114:Z114"/>
    <mergeCell ref="AA114:AC114"/>
    <mergeCell ref="D111:N111"/>
    <mergeCell ref="O111:Q111"/>
    <mergeCell ref="R111:T111"/>
    <mergeCell ref="U111:W111"/>
    <mergeCell ref="X111:Z111"/>
    <mergeCell ref="AA119:AC119"/>
    <mergeCell ref="D120:N120"/>
    <mergeCell ref="O120:Q120"/>
    <mergeCell ref="R120:T120"/>
    <mergeCell ref="U120:W120"/>
    <mergeCell ref="X120:Z120"/>
    <mergeCell ref="AA120:AC120"/>
    <mergeCell ref="D119:N119"/>
    <mergeCell ref="O119:Q119"/>
    <mergeCell ref="R119:T119"/>
    <mergeCell ref="U119:W119"/>
    <mergeCell ref="X119:Z119"/>
    <mergeCell ref="AA117:AC117"/>
    <mergeCell ref="D118:N118"/>
    <mergeCell ref="O118:Q118"/>
    <mergeCell ref="R118:T118"/>
    <mergeCell ref="U118:W118"/>
    <mergeCell ref="X118:Z118"/>
    <mergeCell ref="AA118:AC118"/>
    <mergeCell ref="D117:N117"/>
    <mergeCell ref="O117:Q117"/>
    <mergeCell ref="R117:T117"/>
    <mergeCell ref="U117:W117"/>
    <mergeCell ref="X117:Z117"/>
    <mergeCell ref="AA123:AC123"/>
    <mergeCell ref="C125:C126"/>
    <mergeCell ref="D125:N126"/>
    <mergeCell ref="O125:Q126"/>
    <mergeCell ref="R125:W125"/>
    <mergeCell ref="X125:AC125"/>
    <mergeCell ref="R126:T126"/>
    <mergeCell ref="U126:W126"/>
    <mergeCell ref="X126:Z126"/>
    <mergeCell ref="AA126:AC126"/>
    <mergeCell ref="D123:N123"/>
    <mergeCell ref="O123:Q123"/>
    <mergeCell ref="R123:T123"/>
    <mergeCell ref="U123:W123"/>
    <mergeCell ref="X123:Z123"/>
    <mergeCell ref="AA121:AC121"/>
    <mergeCell ref="D122:N122"/>
    <mergeCell ref="O122:Q122"/>
    <mergeCell ref="R122:T122"/>
    <mergeCell ref="U122:W122"/>
    <mergeCell ref="X122:Z122"/>
    <mergeCell ref="AA122:AC122"/>
    <mergeCell ref="D121:N121"/>
    <mergeCell ref="O121:Q121"/>
    <mergeCell ref="R121:T121"/>
    <mergeCell ref="U121:W121"/>
    <mergeCell ref="X121:Z121"/>
    <mergeCell ref="AA129:AC129"/>
    <mergeCell ref="D130:N130"/>
    <mergeCell ref="O130:Q130"/>
    <mergeCell ref="R130:T130"/>
    <mergeCell ref="U130:W130"/>
    <mergeCell ref="X130:Z130"/>
    <mergeCell ref="AA130:AC130"/>
    <mergeCell ref="D129:N129"/>
    <mergeCell ref="O129:Q129"/>
    <mergeCell ref="R129:T129"/>
    <mergeCell ref="U129:W129"/>
    <mergeCell ref="X129:Z129"/>
    <mergeCell ref="AA127:AC127"/>
    <mergeCell ref="D128:N128"/>
    <mergeCell ref="O128:Q128"/>
    <mergeCell ref="R128:T128"/>
    <mergeCell ref="U128:W128"/>
    <mergeCell ref="X128:Z128"/>
    <mergeCell ref="AA128:AC128"/>
    <mergeCell ref="D127:N127"/>
    <mergeCell ref="O127:Q127"/>
    <mergeCell ref="R127:T127"/>
    <mergeCell ref="U127:W127"/>
    <mergeCell ref="X127:Z127"/>
    <mergeCell ref="D136:P136"/>
    <mergeCell ref="Q136:S136"/>
    <mergeCell ref="T136:V136"/>
    <mergeCell ref="W136:Y136"/>
    <mergeCell ref="Z136:AC136"/>
    <mergeCell ref="C134:C135"/>
    <mergeCell ref="D134:P135"/>
    <mergeCell ref="Q134:S135"/>
    <mergeCell ref="T134:V135"/>
    <mergeCell ref="W134:AC134"/>
    <mergeCell ref="W135:Y135"/>
    <mergeCell ref="Z135:AC135"/>
    <mergeCell ref="AA131:AC131"/>
    <mergeCell ref="D132:N132"/>
    <mergeCell ref="O132:Q132"/>
    <mergeCell ref="R132:T132"/>
    <mergeCell ref="U132:W132"/>
    <mergeCell ref="X132:Z132"/>
    <mergeCell ref="AA132:AC132"/>
    <mergeCell ref="D131:N131"/>
    <mergeCell ref="O131:Q131"/>
    <mergeCell ref="R131:T131"/>
    <mergeCell ref="U131:W131"/>
    <mergeCell ref="X131:Z131"/>
    <mergeCell ref="D140:P140"/>
    <mergeCell ref="Q140:S140"/>
    <mergeCell ref="T140:V140"/>
    <mergeCell ref="W140:Y140"/>
    <mergeCell ref="Z140:AC140"/>
    <mergeCell ref="D139:P139"/>
    <mergeCell ref="Q139:S139"/>
    <mergeCell ref="T139:V139"/>
    <mergeCell ref="W139:Y139"/>
    <mergeCell ref="Z139:AC139"/>
    <mergeCell ref="D138:P138"/>
    <mergeCell ref="Q138:S138"/>
    <mergeCell ref="T138:V138"/>
    <mergeCell ref="W138:Y138"/>
    <mergeCell ref="Z138:AC138"/>
    <mergeCell ref="D137:P137"/>
    <mergeCell ref="Q137:S137"/>
    <mergeCell ref="T137:V137"/>
    <mergeCell ref="W137:Y137"/>
    <mergeCell ref="Z137:AC137"/>
    <mergeCell ref="D144:P144"/>
    <mergeCell ref="Q144:S144"/>
    <mergeCell ref="T144:V144"/>
    <mergeCell ref="W144:Y144"/>
    <mergeCell ref="Z144:AC144"/>
    <mergeCell ref="D143:P143"/>
    <mergeCell ref="Q143:S143"/>
    <mergeCell ref="T143:V143"/>
    <mergeCell ref="W143:Y143"/>
    <mergeCell ref="Z143:AC143"/>
    <mergeCell ref="D142:P142"/>
    <mergeCell ref="Q142:S142"/>
    <mergeCell ref="T142:V142"/>
    <mergeCell ref="W142:Y142"/>
    <mergeCell ref="Z142:AC142"/>
    <mergeCell ref="D141:P141"/>
    <mergeCell ref="Q141:S141"/>
    <mergeCell ref="T141:V141"/>
    <mergeCell ref="W141:Y141"/>
    <mergeCell ref="Z141:AC141"/>
    <mergeCell ref="C148:C149"/>
    <mergeCell ref="D148:P149"/>
    <mergeCell ref="Q148:S149"/>
    <mergeCell ref="T148:V149"/>
    <mergeCell ref="W148:AC148"/>
    <mergeCell ref="W149:Y149"/>
    <mergeCell ref="Z149:AC149"/>
    <mergeCell ref="D146:P146"/>
    <mergeCell ref="Q146:S146"/>
    <mergeCell ref="T146:V146"/>
    <mergeCell ref="W146:Y146"/>
    <mergeCell ref="Z146:AC146"/>
    <mergeCell ref="D145:P145"/>
    <mergeCell ref="Q145:S145"/>
    <mergeCell ref="T145:V145"/>
    <mergeCell ref="W145:Y145"/>
    <mergeCell ref="Z145:AC145"/>
    <mergeCell ref="D153:P153"/>
    <mergeCell ref="Q153:S153"/>
    <mergeCell ref="T153:V153"/>
    <mergeCell ref="W153:Y153"/>
    <mergeCell ref="Z153:AC153"/>
    <mergeCell ref="D152:P152"/>
    <mergeCell ref="Q152:S152"/>
    <mergeCell ref="T152:V152"/>
    <mergeCell ref="W152:Y152"/>
    <mergeCell ref="Z152:AC152"/>
    <mergeCell ref="D151:P151"/>
    <mergeCell ref="Q151:S151"/>
    <mergeCell ref="T151:V151"/>
    <mergeCell ref="W151:Y151"/>
    <mergeCell ref="Z151:AC151"/>
    <mergeCell ref="D150:P150"/>
    <mergeCell ref="Q150:S150"/>
    <mergeCell ref="T150:V150"/>
    <mergeCell ref="W150:Y150"/>
    <mergeCell ref="Z150:AC150"/>
    <mergeCell ref="D157:P157"/>
    <mergeCell ref="Q157:S157"/>
    <mergeCell ref="T157:V157"/>
    <mergeCell ref="W157:Y157"/>
    <mergeCell ref="Z157:AC157"/>
    <mergeCell ref="D156:P156"/>
    <mergeCell ref="Q156:S156"/>
    <mergeCell ref="T156:V156"/>
    <mergeCell ref="W156:Y156"/>
    <mergeCell ref="Z156:AC156"/>
    <mergeCell ref="D155:P155"/>
    <mergeCell ref="Q155:S155"/>
    <mergeCell ref="T155:V155"/>
    <mergeCell ref="W155:Y155"/>
    <mergeCell ref="Z155:AC155"/>
    <mergeCell ref="D154:P154"/>
    <mergeCell ref="Q154:S154"/>
    <mergeCell ref="T154:V154"/>
    <mergeCell ref="W154:Y154"/>
    <mergeCell ref="Z154:AC154"/>
    <mergeCell ref="D161:P161"/>
    <mergeCell ref="Q161:S161"/>
    <mergeCell ref="T161:V161"/>
    <mergeCell ref="W161:Y161"/>
    <mergeCell ref="Z161:AC161"/>
    <mergeCell ref="D160:P160"/>
    <mergeCell ref="Q160:S160"/>
    <mergeCell ref="T160:V160"/>
    <mergeCell ref="W160:Y160"/>
    <mergeCell ref="Z160:AC160"/>
    <mergeCell ref="D159:P159"/>
    <mergeCell ref="Q159:S159"/>
    <mergeCell ref="T159:V159"/>
    <mergeCell ref="W159:Y159"/>
    <mergeCell ref="Z159:AC159"/>
    <mergeCell ref="D158:P158"/>
    <mergeCell ref="Q158:S158"/>
    <mergeCell ref="T158:V158"/>
    <mergeCell ref="W158:Y158"/>
    <mergeCell ref="Z158:AC158"/>
    <mergeCell ref="AA165:AC165"/>
    <mergeCell ref="D166:N166"/>
    <mergeCell ref="O166:Q166"/>
    <mergeCell ref="R166:T166"/>
    <mergeCell ref="U166:W166"/>
    <mergeCell ref="X166:Z166"/>
    <mergeCell ref="AA166:AC166"/>
    <mergeCell ref="D165:N165"/>
    <mergeCell ref="O165:Q165"/>
    <mergeCell ref="R165:T165"/>
    <mergeCell ref="U165:W165"/>
    <mergeCell ref="X165:Z165"/>
    <mergeCell ref="C163:C164"/>
    <mergeCell ref="D163:N164"/>
    <mergeCell ref="O163:Q164"/>
    <mergeCell ref="R163:W163"/>
    <mergeCell ref="X163:AC163"/>
    <mergeCell ref="R164:T164"/>
    <mergeCell ref="U164:W164"/>
    <mergeCell ref="X164:Z164"/>
    <mergeCell ref="AA164:AC164"/>
    <mergeCell ref="AA169:AC169"/>
    <mergeCell ref="D170:N170"/>
    <mergeCell ref="O170:Q170"/>
    <mergeCell ref="R170:T170"/>
    <mergeCell ref="U170:W170"/>
    <mergeCell ref="X170:Z170"/>
    <mergeCell ref="AA170:AC170"/>
    <mergeCell ref="D169:N169"/>
    <mergeCell ref="O169:Q169"/>
    <mergeCell ref="R169:T169"/>
    <mergeCell ref="U169:W169"/>
    <mergeCell ref="X169:Z169"/>
    <mergeCell ref="AA167:AC167"/>
    <mergeCell ref="D168:N168"/>
    <mergeCell ref="O168:Q168"/>
    <mergeCell ref="R168:T168"/>
    <mergeCell ref="U168:W168"/>
    <mergeCell ref="X168:Z168"/>
    <mergeCell ref="AA168:AC168"/>
    <mergeCell ref="D167:N167"/>
    <mergeCell ref="O167:Q167"/>
    <mergeCell ref="R167:T167"/>
    <mergeCell ref="U167:W167"/>
    <mergeCell ref="X167:Z167"/>
    <mergeCell ref="AA173:AC173"/>
    <mergeCell ref="D174:N174"/>
    <mergeCell ref="O174:Q174"/>
    <mergeCell ref="R174:T174"/>
    <mergeCell ref="U174:W174"/>
    <mergeCell ref="X174:Z174"/>
    <mergeCell ref="AA174:AC174"/>
    <mergeCell ref="D173:N173"/>
    <mergeCell ref="O173:Q173"/>
    <mergeCell ref="R173:T173"/>
    <mergeCell ref="U173:W173"/>
    <mergeCell ref="X173:Z173"/>
    <mergeCell ref="AA171:AC171"/>
    <mergeCell ref="D172:N172"/>
    <mergeCell ref="O172:Q172"/>
    <mergeCell ref="R172:T172"/>
    <mergeCell ref="U172:W172"/>
    <mergeCell ref="X172:Z172"/>
    <mergeCell ref="AA172:AC172"/>
    <mergeCell ref="D171:N171"/>
    <mergeCell ref="O171:Q171"/>
    <mergeCell ref="R171:T171"/>
    <mergeCell ref="U171:W171"/>
    <mergeCell ref="X171:Z171"/>
    <mergeCell ref="AA177:AC177"/>
    <mergeCell ref="D178:N178"/>
    <mergeCell ref="O178:Q178"/>
    <mergeCell ref="R178:T178"/>
    <mergeCell ref="U178:W178"/>
    <mergeCell ref="X178:Z178"/>
    <mergeCell ref="AA178:AC178"/>
    <mergeCell ref="D177:N177"/>
    <mergeCell ref="O177:Q177"/>
    <mergeCell ref="R177:T177"/>
    <mergeCell ref="U177:W177"/>
    <mergeCell ref="X177:Z177"/>
    <mergeCell ref="AA175:AC175"/>
    <mergeCell ref="D176:N176"/>
    <mergeCell ref="O176:Q176"/>
    <mergeCell ref="R176:T176"/>
    <mergeCell ref="U176:W176"/>
    <mergeCell ref="X176:Z176"/>
    <mergeCell ref="AA176:AC176"/>
    <mergeCell ref="D175:N175"/>
    <mergeCell ref="O175:Q175"/>
    <mergeCell ref="R175:T175"/>
    <mergeCell ref="U175:W175"/>
    <mergeCell ref="X175:Z175"/>
    <mergeCell ref="AA183:AC183"/>
    <mergeCell ref="D184:N184"/>
    <mergeCell ref="O184:Q184"/>
    <mergeCell ref="R184:T184"/>
    <mergeCell ref="U184:W184"/>
    <mergeCell ref="X184:Z184"/>
    <mergeCell ref="AA184:AC184"/>
    <mergeCell ref="D183:N183"/>
    <mergeCell ref="O183:Q183"/>
    <mergeCell ref="R183:T183"/>
    <mergeCell ref="U183:W183"/>
    <mergeCell ref="X183:Z183"/>
    <mergeCell ref="AA179:AC179"/>
    <mergeCell ref="C181:C182"/>
    <mergeCell ref="D181:N182"/>
    <mergeCell ref="O181:Q182"/>
    <mergeCell ref="R181:W181"/>
    <mergeCell ref="X181:AC181"/>
    <mergeCell ref="R182:T182"/>
    <mergeCell ref="U182:W182"/>
    <mergeCell ref="X182:Z182"/>
    <mergeCell ref="AA182:AC182"/>
    <mergeCell ref="D179:N179"/>
    <mergeCell ref="O179:Q179"/>
    <mergeCell ref="R179:T179"/>
    <mergeCell ref="U179:W179"/>
    <mergeCell ref="X179:Z179"/>
    <mergeCell ref="AA187:AC187"/>
    <mergeCell ref="D188:N188"/>
    <mergeCell ref="O188:Q188"/>
    <mergeCell ref="R188:T188"/>
    <mergeCell ref="U188:W188"/>
    <mergeCell ref="X188:Z188"/>
    <mergeCell ref="AA188:AC188"/>
    <mergeCell ref="D187:N187"/>
    <mergeCell ref="O187:Q187"/>
    <mergeCell ref="R187:T187"/>
    <mergeCell ref="U187:W187"/>
    <mergeCell ref="X187:Z187"/>
    <mergeCell ref="AA185:AC185"/>
    <mergeCell ref="D186:N186"/>
    <mergeCell ref="O186:Q186"/>
    <mergeCell ref="R186:T186"/>
    <mergeCell ref="U186:W186"/>
    <mergeCell ref="X186:Z186"/>
    <mergeCell ref="AA186:AC186"/>
    <mergeCell ref="D185:N185"/>
    <mergeCell ref="O185:Q185"/>
    <mergeCell ref="R185:T185"/>
    <mergeCell ref="U185:W185"/>
    <mergeCell ref="X185:Z185"/>
    <mergeCell ref="AA192:AC192"/>
    <mergeCell ref="D193:N193"/>
    <mergeCell ref="O193:Q193"/>
    <mergeCell ref="R193:T193"/>
    <mergeCell ref="U193:W193"/>
    <mergeCell ref="X193:Z193"/>
    <mergeCell ref="AA193:AC193"/>
    <mergeCell ref="D192:N192"/>
    <mergeCell ref="O192:Q192"/>
    <mergeCell ref="R192:T192"/>
    <mergeCell ref="U192:W192"/>
    <mergeCell ref="X192:Z192"/>
    <mergeCell ref="C190:C191"/>
    <mergeCell ref="D190:N191"/>
    <mergeCell ref="O190:Q191"/>
    <mergeCell ref="R190:W190"/>
    <mergeCell ref="X190:AC190"/>
    <mergeCell ref="R191:T191"/>
    <mergeCell ref="U191:W191"/>
    <mergeCell ref="X191:Z191"/>
    <mergeCell ref="AA191:AC191"/>
    <mergeCell ref="AA196:AC196"/>
    <mergeCell ref="D197:N197"/>
    <mergeCell ref="O197:Q197"/>
    <mergeCell ref="R197:T197"/>
    <mergeCell ref="U197:W197"/>
    <mergeCell ref="X197:Z197"/>
    <mergeCell ref="AA197:AC197"/>
    <mergeCell ref="D196:N196"/>
    <mergeCell ref="O196:Q196"/>
    <mergeCell ref="R196:T196"/>
    <mergeCell ref="U196:W196"/>
    <mergeCell ref="X196:Z196"/>
    <mergeCell ref="AA194:AC194"/>
    <mergeCell ref="D195:N195"/>
    <mergeCell ref="O195:Q195"/>
    <mergeCell ref="R195:T195"/>
    <mergeCell ref="U195:W195"/>
    <mergeCell ref="X195:Z195"/>
    <mergeCell ref="AA195:AC195"/>
    <mergeCell ref="D194:N194"/>
    <mergeCell ref="O194:Q194"/>
    <mergeCell ref="R194:T194"/>
    <mergeCell ref="U194:W194"/>
    <mergeCell ref="X194:Z194"/>
    <mergeCell ref="AA202:AC202"/>
    <mergeCell ref="D203:N203"/>
    <mergeCell ref="O203:Q203"/>
    <mergeCell ref="R203:T203"/>
    <mergeCell ref="U203:W203"/>
    <mergeCell ref="X203:Z203"/>
    <mergeCell ref="AA203:AC203"/>
    <mergeCell ref="D202:N202"/>
    <mergeCell ref="O202:Q202"/>
    <mergeCell ref="R202:T202"/>
    <mergeCell ref="U202:W202"/>
    <mergeCell ref="X202:Z202"/>
    <mergeCell ref="AA198:AC198"/>
    <mergeCell ref="C200:C201"/>
    <mergeCell ref="D200:N201"/>
    <mergeCell ref="O200:Q201"/>
    <mergeCell ref="R200:W200"/>
    <mergeCell ref="X200:AC200"/>
    <mergeCell ref="R201:T201"/>
    <mergeCell ref="U201:W201"/>
    <mergeCell ref="X201:Z201"/>
    <mergeCell ref="AA201:AC201"/>
    <mergeCell ref="D198:N198"/>
    <mergeCell ref="O198:Q198"/>
    <mergeCell ref="R198:T198"/>
    <mergeCell ref="U198:W198"/>
    <mergeCell ref="X198:Z198"/>
    <mergeCell ref="AA206:AC206"/>
    <mergeCell ref="D207:N207"/>
    <mergeCell ref="O207:Q207"/>
    <mergeCell ref="R207:T207"/>
    <mergeCell ref="U207:W207"/>
    <mergeCell ref="X207:Z207"/>
    <mergeCell ref="AA207:AC207"/>
    <mergeCell ref="D206:N206"/>
    <mergeCell ref="O206:Q206"/>
    <mergeCell ref="R206:T206"/>
    <mergeCell ref="U206:W206"/>
    <mergeCell ref="X206:Z206"/>
    <mergeCell ref="AA204:AC204"/>
    <mergeCell ref="D205:N205"/>
    <mergeCell ref="O205:Q205"/>
    <mergeCell ref="R205:T205"/>
    <mergeCell ref="U205:W205"/>
    <mergeCell ref="X205:Z205"/>
    <mergeCell ref="AA205:AC205"/>
    <mergeCell ref="D204:N204"/>
    <mergeCell ref="O204:Q204"/>
    <mergeCell ref="R204:T204"/>
    <mergeCell ref="U204:W204"/>
    <mergeCell ref="X204:Z204"/>
    <mergeCell ref="AA210:AC210"/>
    <mergeCell ref="C212:C213"/>
    <mergeCell ref="D212:N213"/>
    <mergeCell ref="O212:Q213"/>
    <mergeCell ref="R212:W212"/>
    <mergeCell ref="X212:AC212"/>
    <mergeCell ref="R213:T213"/>
    <mergeCell ref="U213:W213"/>
    <mergeCell ref="X213:Z213"/>
    <mergeCell ref="AA213:AC213"/>
    <mergeCell ref="D210:N210"/>
    <mergeCell ref="O210:Q210"/>
    <mergeCell ref="R210:T210"/>
    <mergeCell ref="U210:W210"/>
    <mergeCell ref="X210:Z210"/>
    <mergeCell ref="AA208:AC208"/>
    <mergeCell ref="D209:N209"/>
    <mergeCell ref="O209:Q209"/>
    <mergeCell ref="R209:T209"/>
    <mergeCell ref="U209:W209"/>
    <mergeCell ref="X209:Z209"/>
    <mergeCell ref="AA209:AC209"/>
    <mergeCell ref="D208:N208"/>
    <mergeCell ref="O208:Q208"/>
    <mergeCell ref="R208:T208"/>
    <mergeCell ref="U208:W208"/>
    <mergeCell ref="X208:Z208"/>
    <mergeCell ref="AA216:AC216"/>
    <mergeCell ref="D217:N217"/>
    <mergeCell ref="O217:Q217"/>
    <mergeCell ref="R217:T217"/>
    <mergeCell ref="U217:W217"/>
    <mergeCell ref="X217:Z217"/>
    <mergeCell ref="AA217:AC217"/>
    <mergeCell ref="D216:N216"/>
    <mergeCell ref="O216:Q216"/>
    <mergeCell ref="R216:T216"/>
    <mergeCell ref="U216:W216"/>
    <mergeCell ref="X216:Z216"/>
    <mergeCell ref="AA214:AC214"/>
    <mergeCell ref="D215:N215"/>
    <mergeCell ref="O215:Q215"/>
    <mergeCell ref="R215:T215"/>
    <mergeCell ref="U215:W215"/>
    <mergeCell ref="X215:Z215"/>
    <mergeCell ref="AA215:AC215"/>
    <mergeCell ref="D214:N214"/>
    <mergeCell ref="O214:Q214"/>
    <mergeCell ref="R214:T214"/>
    <mergeCell ref="U214:W214"/>
    <mergeCell ref="X214:Z214"/>
    <mergeCell ref="AA220:AC220"/>
    <mergeCell ref="D221:N221"/>
    <mergeCell ref="O221:Q221"/>
    <mergeCell ref="R221:T221"/>
    <mergeCell ref="U221:W221"/>
    <mergeCell ref="X221:Z221"/>
    <mergeCell ref="AA221:AC221"/>
    <mergeCell ref="D220:N220"/>
    <mergeCell ref="O220:Q220"/>
    <mergeCell ref="R220:T220"/>
    <mergeCell ref="U220:W220"/>
    <mergeCell ref="X220:Z220"/>
    <mergeCell ref="AA218:AC218"/>
    <mergeCell ref="D219:N219"/>
    <mergeCell ref="O219:Q219"/>
    <mergeCell ref="R219:T219"/>
    <mergeCell ref="U219:W219"/>
    <mergeCell ref="X219:Z219"/>
    <mergeCell ref="AA219:AC219"/>
    <mergeCell ref="D218:N218"/>
    <mergeCell ref="O218:Q218"/>
    <mergeCell ref="R218:T218"/>
    <mergeCell ref="U218:W218"/>
    <mergeCell ref="X218:Z218"/>
    <mergeCell ref="AA224:AC224"/>
    <mergeCell ref="C226:C227"/>
    <mergeCell ref="D226:N227"/>
    <mergeCell ref="O226:Q227"/>
    <mergeCell ref="R226:W226"/>
    <mergeCell ref="X226:AC226"/>
    <mergeCell ref="R227:T227"/>
    <mergeCell ref="U227:W227"/>
    <mergeCell ref="X227:Z227"/>
    <mergeCell ref="AA227:AC227"/>
    <mergeCell ref="D224:N224"/>
    <mergeCell ref="O224:Q224"/>
    <mergeCell ref="R224:T224"/>
    <mergeCell ref="U224:W224"/>
    <mergeCell ref="X224:Z224"/>
    <mergeCell ref="AA222:AC222"/>
    <mergeCell ref="D223:N223"/>
    <mergeCell ref="O223:Q223"/>
    <mergeCell ref="R223:T223"/>
    <mergeCell ref="U223:W223"/>
    <mergeCell ref="X223:Z223"/>
    <mergeCell ref="AA223:AC223"/>
    <mergeCell ref="D222:N222"/>
    <mergeCell ref="O222:Q222"/>
    <mergeCell ref="R222:T222"/>
    <mergeCell ref="U222:W222"/>
    <mergeCell ref="X222:Z222"/>
    <mergeCell ref="AA230:AC230"/>
    <mergeCell ref="D231:N231"/>
    <mergeCell ref="O231:Q231"/>
    <mergeCell ref="R231:T231"/>
    <mergeCell ref="U231:W231"/>
    <mergeCell ref="X231:Z231"/>
    <mergeCell ref="AA231:AC231"/>
    <mergeCell ref="D230:N230"/>
    <mergeCell ref="O230:Q230"/>
    <mergeCell ref="R230:T230"/>
    <mergeCell ref="U230:W230"/>
    <mergeCell ref="X230:Z230"/>
    <mergeCell ref="AA228:AC228"/>
    <mergeCell ref="D229:N229"/>
    <mergeCell ref="O229:Q229"/>
    <mergeCell ref="R229:T229"/>
    <mergeCell ref="U229:W229"/>
    <mergeCell ref="X229:Z229"/>
    <mergeCell ref="AA229:AC229"/>
    <mergeCell ref="D228:N228"/>
    <mergeCell ref="O228:Q228"/>
    <mergeCell ref="R228:T228"/>
    <mergeCell ref="U228:W228"/>
    <mergeCell ref="X228:Z228"/>
    <mergeCell ref="AA234:AC234"/>
    <mergeCell ref="D235:N235"/>
    <mergeCell ref="O235:Q235"/>
    <mergeCell ref="R235:T235"/>
    <mergeCell ref="U235:W235"/>
    <mergeCell ref="X235:Z235"/>
    <mergeCell ref="AA235:AC235"/>
    <mergeCell ref="D234:N234"/>
    <mergeCell ref="O234:Q234"/>
    <mergeCell ref="R234:T234"/>
    <mergeCell ref="U234:W234"/>
    <mergeCell ref="X234:Z234"/>
    <mergeCell ref="AA232:AC232"/>
    <mergeCell ref="D233:N233"/>
    <mergeCell ref="O233:Q233"/>
    <mergeCell ref="R233:T233"/>
    <mergeCell ref="U233:W233"/>
    <mergeCell ref="X233:Z233"/>
    <mergeCell ref="AA233:AC233"/>
    <mergeCell ref="D232:N232"/>
    <mergeCell ref="O232:Q232"/>
    <mergeCell ref="R232:T232"/>
    <mergeCell ref="U232:W232"/>
    <mergeCell ref="X232:Z232"/>
    <mergeCell ref="AA240:AC240"/>
    <mergeCell ref="D241:N241"/>
    <mergeCell ref="O241:Q241"/>
    <mergeCell ref="R241:T241"/>
    <mergeCell ref="U241:W241"/>
    <mergeCell ref="X241:Z241"/>
    <mergeCell ref="AA241:AC241"/>
    <mergeCell ref="D240:N240"/>
    <mergeCell ref="O240:Q240"/>
    <mergeCell ref="R240:T240"/>
    <mergeCell ref="U240:W240"/>
    <mergeCell ref="X240:Z240"/>
    <mergeCell ref="AA236:AC236"/>
    <mergeCell ref="C238:C239"/>
    <mergeCell ref="D238:N239"/>
    <mergeCell ref="O238:Q239"/>
    <mergeCell ref="R238:W238"/>
    <mergeCell ref="X238:AC238"/>
    <mergeCell ref="R239:T239"/>
    <mergeCell ref="U239:W239"/>
    <mergeCell ref="X239:Z239"/>
    <mergeCell ref="AA239:AC239"/>
    <mergeCell ref="D236:N236"/>
    <mergeCell ref="O236:Q236"/>
    <mergeCell ref="R236:T236"/>
    <mergeCell ref="U236:W236"/>
    <mergeCell ref="X236:Z236"/>
    <mergeCell ref="AA244:AC244"/>
    <mergeCell ref="D245:N245"/>
    <mergeCell ref="O245:Q245"/>
    <mergeCell ref="R245:T245"/>
    <mergeCell ref="U245:W245"/>
    <mergeCell ref="X245:Z245"/>
    <mergeCell ref="AA245:AC245"/>
    <mergeCell ref="D244:N244"/>
    <mergeCell ref="O244:Q244"/>
    <mergeCell ref="R244:T244"/>
    <mergeCell ref="U244:W244"/>
    <mergeCell ref="X244:Z244"/>
    <mergeCell ref="AA242:AC242"/>
    <mergeCell ref="D243:N243"/>
    <mergeCell ref="O243:Q243"/>
    <mergeCell ref="R243:T243"/>
    <mergeCell ref="U243:W243"/>
    <mergeCell ref="X243:Z243"/>
    <mergeCell ref="AA243:AC243"/>
    <mergeCell ref="D242:N242"/>
    <mergeCell ref="O242:Q242"/>
    <mergeCell ref="R242:T242"/>
    <mergeCell ref="U242:W242"/>
    <mergeCell ref="X242:Z242"/>
    <mergeCell ref="AA248:AC248"/>
    <mergeCell ref="C250:C251"/>
    <mergeCell ref="D250:N251"/>
    <mergeCell ref="O250:Q251"/>
    <mergeCell ref="R250:W250"/>
    <mergeCell ref="X250:AC250"/>
    <mergeCell ref="R251:T251"/>
    <mergeCell ref="U251:W251"/>
    <mergeCell ref="X251:Z251"/>
    <mergeCell ref="AA251:AC251"/>
    <mergeCell ref="D248:N248"/>
    <mergeCell ref="O248:Q248"/>
    <mergeCell ref="R248:T248"/>
    <mergeCell ref="U248:W248"/>
    <mergeCell ref="X248:Z248"/>
    <mergeCell ref="AA246:AC246"/>
    <mergeCell ref="D247:N247"/>
    <mergeCell ref="O247:Q247"/>
    <mergeCell ref="R247:T247"/>
    <mergeCell ref="U247:W247"/>
    <mergeCell ref="X247:Z247"/>
    <mergeCell ref="AA247:AC247"/>
    <mergeCell ref="D246:N246"/>
    <mergeCell ref="O246:Q246"/>
    <mergeCell ref="R246:T246"/>
    <mergeCell ref="U246:W246"/>
    <mergeCell ref="X246:Z246"/>
    <mergeCell ref="AA254:AC254"/>
    <mergeCell ref="D255:N255"/>
    <mergeCell ref="O255:Q255"/>
    <mergeCell ref="R255:T255"/>
    <mergeCell ref="U255:W255"/>
    <mergeCell ref="X255:Z255"/>
    <mergeCell ref="AA255:AC255"/>
    <mergeCell ref="D254:N254"/>
    <mergeCell ref="O254:Q254"/>
    <mergeCell ref="R254:T254"/>
    <mergeCell ref="U254:W254"/>
    <mergeCell ref="X254:Z254"/>
    <mergeCell ref="AA252:AC252"/>
    <mergeCell ref="D253:N253"/>
    <mergeCell ref="O253:Q253"/>
    <mergeCell ref="R253:T253"/>
    <mergeCell ref="U253:W253"/>
    <mergeCell ref="X253:Z253"/>
    <mergeCell ref="AA253:AC253"/>
    <mergeCell ref="D252:N252"/>
    <mergeCell ref="O252:Q252"/>
    <mergeCell ref="R252:T252"/>
    <mergeCell ref="U252:W252"/>
    <mergeCell ref="X252:Z252"/>
    <mergeCell ref="AA258:AC258"/>
    <mergeCell ref="D259:N259"/>
    <mergeCell ref="O259:Q259"/>
    <mergeCell ref="R259:T259"/>
    <mergeCell ref="U259:W259"/>
    <mergeCell ref="X259:Z259"/>
    <mergeCell ref="AA259:AC259"/>
    <mergeCell ref="D258:N258"/>
    <mergeCell ref="O258:Q258"/>
    <mergeCell ref="R258:T258"/>
    <mergeCell ref="U258:W258"/>
    <mergeCell ref="X258:Z258"/>
    <mergeCell ref="AA256:AC256"/>
    <mergeCell ref="D257:N257"/>
    <mergeCell ref="O257:Q257"/>
    <mergeCell ref="R257:T257"/>
    <mergeCell ref="U257:W257"/>
    <mergeCell ref="X257:Z257"/>
    <mergeCell ref="AA257:AC257"/>
    <mergeCell ref="D256:N256"/>
    <mergeCell ref="O256:Q256"/>
    <mergeCell ref="R256:T256"/>
    <mergeCell ref="U256:W256"/>
    <mergeCell ref="X256:Z256"/>
    <mergeCell ref="AA264:AC264"/>
    <mergeCell ref="D265:N265"/>
    <mergeCell ref="O265:Q265"/>
    <mergeCell ref="R265:T265"/>
    <mergeCell ref="U265:W265"/>
    <mergeCell ref="X265:Z265"/>
    <mergeCell ref="AA265:AC265"/>
    <mergeCell ref="D264:N264"/>
    <mergeCell ref="O264:Q264"/>
    <mergeCell ref="R264:T264"/>
    <mergeCell ref="U264:W264"/>
    <mergeCell ref="X264:Z264"/>
    <mergeCell ref="AA260:AC260"/>
    <mergeCell ref="C262:C263"/>
    <mergeCell ref="D262:N263"/>
    <mergeCell ref="O262:Q263"/>
    <mergeCell ref="R262:W262"/>
    <mergeCell ref="X262:AC262"/>
    <mergeCell ref="R263:T263"/>
    <mergeCell ref="U263:W263"/>
    <mergeCell ref="X263:Z263"/>
    <mergeCell ref="AA263:AC263"/>
    <mergeCell ref="D260:N260"/>
    <mergeCell ref="O260:Q260"/>
    <mergeCell ref="R260:T260"/>
    <mergeCell ref="U260:W260"/>
    <mergeCell ref="X260:Z260"/>
    <mergeCell ref="AA268:AC268"/>
    <mergeCell ref="D269:N269"/>
    <mergeCell ref="O269:Q269"/>
    <mergeCell ref="R269:T269"/>
    <mergeCell ref="U269:W269"/>
    <mergeCell ref="X269:Z269"/>
    <mergeCell ref="AA269:AC269"/>
    <mergeCell ref="D268:N268"/>
    <mergeCell ref="O268:Q268"/>
    <mergeCell ref="R268:T268"/>
    <mergeCell ref="U268:W268"/>
    <mergeCell ref="X268:Z268"/>
    <mergeCell ref="AA266:AC266"/>
    <mergeCell ref="D267:N267"/>
    <mergeCell ref="O267:Q267"/>
    <mergeCell ref="R267:T267"/>
    <mergeCell ref="U267:W267"/>
    <mergeCell ref="X267:Z267"/>
    <mergeCell ref="AA267:AC267"/>
    <mergeCell ref="D266:N266"/>
    <mergeCell ref="O266:Q266"/>
    <mergeCell ref="R266:T266"/>
    <mergeCell ref="U266:W266"/>
    <mergeCell ref="X266:Z266"/>
    <mergeCell ref="AA272:AC272"/>
    <mergeCell ref="D273:N273"/>
    <mergeCell ref="O273:Q273"/>
    <mergeCell ref="R273:T273"/>
    <mergeCell ref="U273:W273"/>
    <mergeCell ref="X273:Z273"/>
    <mergeCell ref="AA273:AC273"/>
    <mergeCell ref="D272:N272"/>
    <mergeCell ref="O272:Q272"/>
    <mergeCell ref="R272:T272"/>
    <mergeCell ref="U272:W272"/>
    <mergeCell ref="X272:Z272"/>
    <mergeCell ref="AA270:AC270"/>
    <mergeCell ref="D271:N271"/>
    <mergeCell ref="O271:Q271"/>
    <mergeCell ref="R271:T271"/>
    <mergeCell ref="U271:W271"/>
    <mergeCell ref="X271:Z271"/>
    <mergeCell ref="AA271:AC271"/>
    <mergeCell ref="D270:N270"/>
    <mergeCell ref="O270:Q270"/>
    <mergeCell ref="R270:T270"/>
    <mergeCell ref="U270:W270"/>
    <mergeCell ref="X270:Z270"/>
    <mergeCell ref="AA277:AC277"/>
    <mergeCell ref="D278:N278"/>
    <mergeCell ref="O278:Q278"/>
    <mergeCell ref="R278:T278"/>
    <mergeCell ref="U278:W278"/>
    <mergeCell ref="X278:Z278"/>
    <mergeCell ref="AA278:AC278"/>
    <mergeCell ref="D277:N277"/>
    <mergeCell ref="O277:Q277"/>
    <mergeCell ref="R277:T277"/>
    <mergeCell ref="U277:W277"/>
    <mergeCell ref="X277:Z277"/>
    <mergeCell ref="C275:C276"/>
    <mergeCell ref="D275:N276"/>
    <mergeCell ref="O275:Q276"/>
    <mergeCell ref="R275:W275"/>
    <mergeCell ref="X275:AC275"/>
    <mergeCell ref="R276:T276"/>
    <mergeCell ref="U276:W276"/>
    <mergeCell ref="X276:Z276"/>
    <mergeCell ref="AA276:AC276"/>
    <mergeCell ref="AA281:AC281"/>
    <mergeCell ref="D282:N282"/>
    <mergeCell ref="O282:Q282"/>
    <mergeCell ref="R282:T282"/>
    <mergeCell ref="U282:W282"/>
    <mergeCell ref="X282:Z282"/>
    <mergeCell ref="AA282:AC282"/>
    <mergeCell ref="D281:N281"/>
    <mergeCell ref="O281:Q281"/>
    <mergeCell ref="R281:T281"/>
    <mergeCell ref="U281:W281"/>
    <mergeCell ref="X281:Z281"/>
    <mergeCell ref="AA279:AC279"/>
    <mergeCell ref="D280:N280"/>
    <mergeCell ref="O280:Q280"/>
    <mergeCell ref="R280:T280"/>
    <mergeCell ref="U280:W280"/>
    <mergeCell ref="X280:Z280"/>
    <mergeCell ref="AA280:AC280"/>
    <mergeCell ref="D279:N279"/>
    <mergeCell ref="O279:Q279"/>
    <mergeCell ref="R279:T279"/>
    <mergeCell ref="U279:W279"/>
    <mergeCell ref="X279:Z279"/>
    <mergeCell ref="AA285:AC285"/>
    <mergeCell ref="C287:C288"/>
    <mergeCell ref="D287:N288"/>
    <mergeCell ref="O287:Q288"/>
    <mergeCell ref="R287:W287"/>
    <mergeCell ref="X287:AC287"/>
    <mergeCell ref="R288:T288"/>
    <mergeCell ref="U288:W288"/>
    <mergeCell ref="X288:Z288"/>
    <mergeCell ref="AA288:AC288"/>
    <mergeCell ref="D285:N285"/>
    <mergeCell ref="O285:Q285"/>
    <mergeCell ref="R285:T285"/>
    <mergeCell ref="U285:W285"/>
    <mergeCell ref="X285:Z285"/>
    <mergeCell ref="AA283:AC283"/>
    <mergeCell ref="D284:N284"/>
    <mergeCell ref="O284:Q284"/>
    <mergeCell ref="R284:T284"/>
    <mergeCell ref="U284:W284"/>
    <mergeCell ref="X284:Z284"/>
    <mergeCell ref="AA284:AC284"/>
    <mergeCell ref="D283:N283"/>
    <mergeCell ref="O283:Q283"/>
    <mergeCell ref="R283:T283"/>
    <mergeCell ref="U283:W283"/>
    <mergeCell ref="X283:Z283"/>
    <mergeCell ref="AA291:AC291"/>
    <mergeCell ref="D292:N292"/>
    <mergeCell ref="O292:Q292"/>
    <mergeCell ref="R292:T292"/>
    <mergeCell ref="U292:W292"/>
    <mergeCell ref="X292:Z292"/>
    <mergeCell ref="AA292:AC292"/>
    <mergeCell ref="D291:N291"/>
    <mergeCell ref="O291:Q291"/>
    <mergeCell ref="R291:T291"/>
    <mergeCell ref="U291:W291"/>
    <mergeCell ref="X291:Z291"/>
    <mergeCell ref="AA289:AC289"/>
    <mergeCell ref="D290:N290"/>
    <mergeCell ref="O290:Q290"/>
    <mergeCell ref="R290:T290"/>
    <mergeCell ref="U290:W290"/>
    <mergeCell ref="X290:Z290"/>
    <mergeCell ref="AA290:AC290"/>
    <mergeCell ref="D289:N289"/>
    <mergeCell ref="O289:Q289"/>
    <mergeCell ref="R289:T289"/>
    <mergeCell ref="U289:W289"/>
    <mergeCell ref="X289:Z289"/>
    <mergeCell ref="AA296:AC296"/>
    <mergeCell ref="D295:N295"/>
    <mergeCell ref="O295:Q295"/>
    <mergeCell ref="R295:T295"/>
    <mergeCell ref="U295:W295"/>
    <mergeCell ref="X295:Z295"/>
    <mergeCell ref="AA293:AC293"/>
    <mergeCell ref="D294:N294"/>
    <mergeCell ref="O294:Q294"/>
    <mergeCell ref="R294:T294"/>
    <mergeCell ref="U294:W294"/>
    <mergeCell ref="X294:Z294"/>
    <mergeCell ref="AA294:AC294"/>
    <mergeCell ref="D293:N293"/>
    <mergeCell ref="O293:Q293"/>
    <mergeCell ref="R293:T293"/>
    <mergeCell ref="U293:W293"/>
    <mergeCell ref="X293:Z293"/>
    <mergeCell ref="C1:AC1"/>
    <mergeCell ref="C299:C300"/>
    <mergeCell ref="D299:K300"/>
    <mergeCell ref="L299:N300"/>
    <mergeCell ref="O299:Q300"/>
    <mergeCell ref="R299:U299"/>
    <mergeCell ref="V299:AC299"/>
    <mergeCell ref="R300:S300"/>
    <mergeCell ref="T300:U300"/>
    <mergeCell ref="V300:W300"/>
    <mergeCell ref="X300:Z300"/>
    <mergeCell ref="AA300:AC300"/>
    <mergeCell ref="D301:K301"/>
    <mergeCell ref="L301:N301"/>
    <mergeCell ref="O301:Q301"/>
    <mergeCell ref="R301:S301"/>
    <mergeCell ref="T301:U301"/>
    <mergeCell ref="V301:W301"/>
    <mergeCell ref="X301:Z301"/>
    <mergeCell ref="AA301:AC301"/>
    <mergeCell ref="AA297:AC297"/>
    <mergeCell ref="D297:N297"/>
    <mergeCell ref="O297:Q297"/>
    <mergeCell ref="R297:T297"/>
    <mergeCell ref="U297:W297"/>
    <mergeCell ref="X297:Z297"/>
    <mergeCell ref="AA295:AC295"/>
    <mergeCell ref="D296:N296"/>
    <mergeCell ref="O296:Q296"/>
    <mergeCell ref="R296:T296"/>
    <mergeCell ref="U296:W296"/>
    <mergeCell ref="X296:Z296"/>
    <mergeCell ref="D302:K302"/>
    <mergeCell ref="L302:N302"/>
    <mergeCell ref="O302:Q302"/>
    <mergeCell ref="R302:S302"/>
    <mergeCell ref="T302:U302"/>
    <mergeCell ref="V302:W302"/>
    <mergeCell ref="X302:Z302"/>
    <mergeCell ref="AA302:AC302"/>
    <mergeCell ref="D303:K303"/>
    <mergeCell ref="L303:N303"/>
    <mergeCell ref="O303:Q303"/>
    <mergeCell ref="R303:S303"/>
    <mergeCell ref="T303:U303"/>
    <mergeCell ref="V303:W303"/>
    <mergeCell ref="X303:Z303"/>
    <mergeCell ref="AA303:AC303"/>
    <mergeCell ref="D304:K304"/>
    <mergeCell ref="L304:N304"/>
    <mergeCell ref="O304:Q304"/>
    <mergeCell ref="R304:S304"/>
    <mergeCell ref="T304:U304"/>
    <mergeCell ref="V304:W304"/>
    <mergeCell ref="X304:Z304"/>
    <mergeCell ref="AA304:AC304"/>
    <mergeCell ref="D305:K305"/>
    <mergeCell ref="L305:N305"/>
    <mergeCell ref="O305:Q305"/>
    <mergeCell ref="R305:S305"/>
    <mergeCell ref="T305:U305"/>
    <mergeCell ref="V305:W305"/>
    <mergeCell ref="X305:Z305"/>
    <mergeCell ref="AA305:AC305"/>
    <mergeCell ref="D306:K306"/>
    <mergeCell ref="L306:N306"/>
    <mergeCell ref="O306:Q306"/>
    <mergeCell ref="R306:S306"/>
    <mergeCell ref="T306:U306"/>
    <mergeCell ref="V306:W306"/>
    <mergeCell ref="X306:Z306"/>
    <mergeCell ref="AA306:AC306"/>
    <mergeCell ref="D307:K307"/>
    <mergeCell ref="L307:N307"/>
    <mergeCell ref="O307:Q307"/>
    <mergeCell ref="R307:S307"/>
    <mergeCell ref="T307:U307"/>
    <mergeCell ref="V307:W307"/>
    <mergeCell ref="X307:Z307"/>
    <mergeCell ref="AA307:AC307"/>
    <mergeCell ref="D308:K308"/>
    <mergeCell ref="L308:N308"/>
    <mergeCell ref="O308:Q308"/>
    <mergeCell ref="R308:S308"/>
    <mergeCell ref="T308:U308"/>
    <mergeCell ref="V308:W308"/>
    <mergeCell ref="X308:Z308"/>
    <mergeCell ref="AA308:AC308"/>
    <mergeCell ref="D309:K309"/>
    <mergeCell ref="L309:N309"/>
    <mergeCell ref="O309:Q309"/>
    <mergeCell ref="R309:S309"/>
    <mergeCell ref="T309:U309"/>
    <mergeCell ref="V309:W309"/>
    <mergeCell ref="X309:Z309"/>
    <mergeCell ref="AA309:AC309"/>
    <mergeCell ref="D310:K310"/>
    <mergeCell ref="L310:N310"/>
    <mergeCell ref="O310:Q310"/>
    <mergeCell ref="R310:S310"/>
    <mergeCell ref="T310:U310"/>
    <mergeCell ref="V310:W310"/>
    <mergeCell ref="X310:Z310"/>
    <mergeCell ref="AA310:AC310"/>
    <mergeCell ref="D311:K311"/>
    <mergeCell ref="L311:N311"/>
    <mergeCell ref="O311:Q311"/>
    <mergeCell ref="R311:S311"/>
    <mergeCell ref="T311:U311"/>
    <mergeCell ref="V311:W311"/>
    <mergeCell ref="X311:Z311"/>
    <mergeCell ref="AA311:AC311"/>
    <mergeCell ref="D312:K312"/>
    <mergeCell ref="L312:N312"/>
    <mergeCell ref="O312:Q312"/>
    <mergeCell ref="R312:S312"/>
    <mergeCell ref="T312:U312"/>
    <mergeCell ref="V312:W312"/>
    <mergeCell ref="X312:Z312"/>
    <mergeCell ref="AA312:AC312"/>
    <mergeCell ref="C314:AC314"/>
    <mergeCell ref="C315:C316"/>
    <mergeCell ref="D315:G316"/>
    <mergeCell ref="H315:I316"/>
    <mergeCell ref="J315:O315"/>
    <mergeCell ref="P315:U315"/>
    <mergeCell ref="V315:W316"/>
    <mergeCell ref="X315:AC315"/>
    <mergeCell ref="J316:L316"/>
    <mergeCell ref="M316:O316"/>
    <mergeCell ref="P316:R316"/>
    <mergeCell ref="S316:U316"/>
    <mergeCell ref="X316:Z316"/>
    <mergeCell ref="AA316:AC316"/>
    <mergeCell ref="D317:G317"/>
    <mergeCell ref="H317:I317"/>
    <mergeCell ref="J317:L317"/>
    <mergeCell ref="M317:O317"/>
    <mergeCell ref="P317:R317"/>
    <mergeCell ref="S317:U317"/>
    <mergeCell ref="V317:W317"/>
    <mergeCell ref="X317:Z317"/>
    <mergeCell ref="AA317:AC317"/>
    <mergeCell ref="D318:G318"/>
    <mergeCell ref="H318:I318"/>
    <mergeCell ref="J318:L318"/>
    <mergeCell ref="M318:O318"/>
    <mergeCell ref="P318:R318"/>
    <mergeCell ref="S318:U318"/>
    <mergeCell ref="V318:W318"/>
    <mergeCell ref="X318:Z318"/>
    <mergeCell ref="AA318:AC318"/>
    <mergeCell ref="D319:G319"/>
    <mergeCell ref="H319:I319"/>
    <mergeCell ref="J319:L319"/>
    <mergeCell ref="M319:O319"/>
    <mergeCell ref="P319:R319"/>
    <mergeCell ref="S319:U319"/>
    <mergeCell ref="V319:W319"/>
    <mergeCell ref="X319:Z319"/>
    <mergeCell ref="AA319:AC319"/>
    <mergeCell ref="D320:G320"/>
    <mergeCell ref="H320:I320"/>
    <mergeCell ref="J320:L320"/>
    <mergeCell ref="M320:O320"/>
    <mergeCell ref="P320:R320"/>
    <mergeCell ref="S320:U320"/>
    <mergeCell ref="V320:W320"/>
    <mergeCell ref="X320:Z320"/>
    <mergeCell ref="AA320:AC320"/>
    <mergeCell ref="C321:AC321"/>
    <mergeCell ref="C322:C323"/>
    <mergeCell ref="D322:G323"/>
    <mergeCell ref="H322:I323"/>
    <mergeCell ref="J322:O323"/>
    <mergeCell ref="P322:T323"/>
    <mergeCell ref="U322:W323"/>
    <mergeCell ref="X322:AC322"/>
    <mergeCell ref="X323:Z323"/>
    <mergeCell ref="AA323:AC323"/>
    <mergeCell ref="D324:G324"/>
    <mergeCell ref="H324:I324"/>
    <mergeCell ref="J324:O324"/>
    <mergeCell ref="P324:T324"/>
    <mergeCell ref="U324:W324"/>
    <mergeCell ref="X324:Z324"/>
    <mergeCell ref="AA324:AC324"/>
    <mergeCell ref="D325:G325"/>
    <mergeCell ref="H325:I325"/>
    <mergeCell ref="J325:O325"/>
    <mergeCell ref="P325:T325"/>
    <mergeCell ref="U325:W325"/>
    <mergeCell ref="X325:Z325"/>
    <mergeCell ref="AA325:AC325"/>
    <mergeCell ref="D326:G326"/>
    <mergeCell ref="H326:I326"/>
    <mergeCell ref="J326:O326"/>
    <mergeCell ref="P326:T326"/>
    <mergeCell ref="U326:W326"/>
    <mergeCell ref="X326:Z326"/>
    <mergeCell ref="AA326:AC326"/>
    <mergeCell ref="D327:G327"/>
    <mergeCell ref="H327:I327"/>
    <mergeCell ref="J327:O327"/>
    <mergeCell ref="P327:T327"/>
    <mergeCell ref="U327:W327"/>
    <mergeCell ref="X327:Z327"/>
    <mergeCell ref="AA327:AC327"/>
    <mergeCell ref="C328:AC328"/>
    <mergeCell ref="C329:C330"/>
    <mergeCell ref="D329:G330"/>
    <mergeCell ref="H329:I330"/>
    <mergeCell ref="J329:O330"/>
    <mergeCell ref="P329:T330"/>
    <mergeCell ref="U329:W330"/>
    <mergeCell ref="X329:AC329"/>
    <mergeCell ref="X330:Z330"/>
    <mergeCell ref="AA330:AC330"/>
    <mergeCell ref="D331:G331"/>
    <mergeCell ref="H331:I331"/>
    <mergeCell ref="J331:O331"/>
    <mergeCell ref="P331:T331"/>
    <mergeCell ref="U331:W331"/>
    <mergeCell ref="X331:Z331"/>
    <mergeCell ref="AA331:AC331"/>
    <mergeCell ref="D332:G332"/>
    <mergeCell ref="H332:I332"/>
    <mergeCell ref="J332:O332"/>
    <mergeCell ref="P332:T332"/>
    <mergeCell ref="U332:W332"/>
    <mergeCell ref="X332:Z332"/>
    <mergeCell ref="AA332:AC332"/>
    <mergeCell ref="D333:G333"/>
    <mergeCell ref="H333:I333"/>
    <mergeCell ref="J333:O333"/>
    <mergeCell ref="P333:T333"/>
    <mergeCell ref="U333:W333"/>
    <mergeCell ref="X333:Z333"/>
    <mergeCell ref="AA333:AC333"/>
    <mergeCell ref="D334:G334"/>
    <mergeCell ref="H334:I334"/>
    <mergeCell ref="J334:O334"/>
    <mergeCell ref="P334:T334"/>
    <mergeCell ref="U334:W334"/>
    <mergeCell ref="X334:Z334"/>
    <mergeCell ref="AA334:AC334"/>
    <mergeCell ref="C335:AC335"/>
    <mergeCell ref="C336:C337"/>
    <mergeCell ref="D336:I337"/>
    <mergeCell ref="J336:K337"/>
    <mergeCell ref="L336:M337"/>
    <mergeCell ref="N336:O337"/>
    <mergeCell ref="P336:Q337"/>
    <mergeCell ref="R336:W337"/>
    <mergeCell ref="X336:AC336"/>
    <mergeCell ref="X337:Z337"/>
    <mergeCell ref="AA337:AC337"/>
    <mergeCell ref="D338:I338"/>
    <mergeCell ref="J338:K338"/>
    <mergeCell ref="L338:M338"/>
    <mergeCell ref="N338:O338"/>
    <mergeCell ref="P338:Q338"/>
    <mergeCell ref="R338:W338"/>
    <mergeCell ref="X338:Z338"/>
    <mergeCell ref="AA338:AC338"/>
    <mergeCell ref="D339:I339"/>
    <mergeCell ref="J339:K339"/>
    <mergeCell ref="L339:M339"/>
    <mergeCell ref="N339:O339"/>
    <mergeCell ref="P339:Q339"/>
    <mergeCell ref="R339:W339"/>
    <mergeCell ref="X339:Z339"/>
    <mergeCell ref="AA339:AC339"/>
    <mergeCell ref="J340:K340"/>
    <mergeCell ref="L340:M340"/>
    <mergeCell ref="N340:O340"/>
    <mergeCell ref="P340:Q340"/>
    <mergeCell ref="R340:W342"/>
    <mergeCell ref="X340:Z340"/>
    <mergeCell ref="AA340:AC340"/>
    <mergeCell ref="D341:I341"/>
    <mergeCell ref="J341:K341"/>
    <mergeCell ref="L341:M341"/>
    <mergeCell ref="N341:O341"/>
    <mergeCell ref="P341:Q341"/>
    <mergeCell ref="X341:Z341"/>
    <mergeCell ref="AA341:AC341"/>
    <mergeCell ref="J342:K342"/>
    <mergeCell ref="L342:M342"/>
    <mergeCell ref="N342:O342"/>
    <mergeCell ref="P342:Q342"/>
    <mergeCell ref="X342:Z342"/>
    <mergeCell ref="AA342:AC342"/>
    <mergeCell ref="C344:E344"/>
    <mergeCell ref="F344:I344"/>
    <mergeCell ref="G346:H346"/>
    <mergeCell ref="C347:D348"/>
    <mergeCell ref="E347:F348"/>
    <mergeCell ref="G347:H348"/>
    <mergeCell ref="I347:J348"/>
    <mergeCell ref="K347:L348"/>
    <mergeCell ref="M347:Q348"/>
    <mergeCell ref="R347:S348"/>
    <mergeCell ref="T347:W348"/>
    <mergeCell ref="X347:AC347"/>
    <mergeCell ref="X348:AC348"/>
    <mergeCell ref="C349:D349"/>
    <mergeCell ref="E349:F349"/>
    <mergeCell ref="G349:H349"/>
    <mergeCell ref="I349:J349"/>
    <mergeCell ref="K349:L349"/>
    <mergeCell ref="N349:Q349"/>
    <mergeCell ref="R349:S349"/>
    <mergeCell ref="T349:W349"/>
    <mergeCell ref="X349:AC349"/>
    <mergeCell ref="C350:D350"/>
    <mergeCell ref="E350:F350"/>
    <mergeCell ref="G350:H350"/>
    <mergeCell ref="I350:J350"/>
    <mergeCell ref="K350:L350"/>
    <mergeCell ref="N350:Q350"/>
    <mergeCell ref="R350:S350"/>
    <mergeCell ref="T350:W350"/>
    <mergeCell ref="X350:AC350"/>
    <mergeCell ref="C351:D351"/>
    <mergeCell ref="E351:F351"/>
    <mergeCell ref="G351:H351"/>
    <mergeCell ref="I351:J351"/>
    <mergeCell ref="K351:L351"/>
    <mergeCell ref="N351:Q351"/>
    <mergeCell ref="R351:S351"/>
    <mergeCell ref="T351:W351"/>
    <mergeCell ref="X351:AC351"/>
    <mergeCell ref="C352:D352"/>
    <mergeCell ref="E352:F352"/>
    <mergeCell ref="G352:H352"/>
    <mergeCell ref="I352:J352"/>
    <mergeCell ref="K352:L352"/>
    <mergeCell ref="N352:Q352"/>
    <mergeCell ref="R352:S352"/>
    <mergeCell ref="T352:W352"/>
    <mergeCell ref="X352:AC352"/>
    <mergeCell ref="C353:D353"/>
    <mergeCell ref="E353:F353"/>
    <mergeCell ref="G353:H353"/>
    <mergeCell ref="I353:J353"/>
    <mergeCell ref="K353:L353"/>
    <mergeCell ref="N353:Q353"/>
    <mergeCell ref="R353:S353"/>
    <mergeCell ref="T353:W353"/>
    <mergeCell ref="X353:AC353"/>
    <mergeCell ref="C354:D354"/>
    <mergeCell ref="E354:F354"/>
    <mergeCell ref="G354:H354"/>
    <mergeCell ref="I354:J354"/>
    <mergeCell ref="K354:L354"/>
    <mergeCell ref="N354:Q354"/>
    <mergeCell ref="R354:S354"/>
    <mergeCell ref="T354:W354"/>
    <mergeCell ref="X354:AC354"/>
    <mergeCell ref="C355:D355"/>
    <mergeCell ref="E355:F355"/>
    <mergeCell ref="G355:H355"/>
    <mergeCell ref="I355:J355"/>
    <mergeCell ref="K355:L355"/>
    <mergeCell ref="N355:Q355"/>
    <mergeCell ref="R355:S355"/>
    <mergeCell ref="T355:W355"/>
    <mergeCell ref="X355:AC355"/>
    <mergeCell ref="C356:D356"/>
    <mergeCell ref="E356:F356"/>
    <mergeCell ref="G356:H356"/>
    <mergeCell ref="I356:J356"/>
    <mergeCell ref="K356:L356"/>
    <mergeCell ref="N356:Q356"/>
    <mergeCell ref="R356:S356"/>
    <mergeCell ref="T356:W356"/>
    <mergeCell ref="X356:AC356"/>
    <mergeCell ref="C357:D357"/>
    <mergeCell ref="E357:F357"/>
    <mergeCell ref="G357:H357"/>
    <mergeCell ref="I357:J357"/>
    <mergeCell ref="K357:L357"/>
    <mergeCell ref="N357:Q357"/>
    <mergeCell ref="R357:S357"/>
    <mergeCell ref="T357:AC357"/>
    <mergeCell ref="C358:D358"/>
    <mergeCell ref="E358:F358"/>
    <mergeCell ref="G358:H358"/>
    <mergeCell ref="I358:J358"/>
    <mergeCell ref="K358:L358"/>
    <mergeCell ref="N358:Q358"/>
    <mergeCell ref="R358:S358"/>
    <mergeCell ref="T358:AC358"/>
    <mergeCell ref="C359:D359"/>
    <mergeCell ref="E359:F359"/>
    <mergeCell ref="G359:H359"/>
    <mergeCell ref="I359:J359"/>
    <mergeCell ref="K359:L359"/>
    <mergeCell ref="N359:Q359"/>
    <mergeCell ref="R359:S359"/>
    <mergeCell ref="C360:D360"/>
    <mergeCell ref="E360:F360"/>
    <mergeCell ref="G360:H360"/>
    <mergeCell ref="I360:J360"/>
    <mergeCell ref="K360:L360"/>
    <mergeCell ref="N360:Q360"/>
    <mergeCell ref="R360:S360"/>
    <mergeCell ref="C361:D361"/>
    <mergeCell ref="E361:F361"/>
    <mergeCell ref="G361:H361"/>
    <mergeCell ref="I361:J361"/>
    <mergeCell ref="K361:L361"/>
    <mergeCell ref="N361:Q361"/>
    <mergeCell ref="R361:S361"/>
    <mergeCell ref="C362:D362"/>
    <mergeCell ref="E362:F362"/>
    <mergeCell ref="G362:H362"/>
    <mergeCell ref="I362:J362"/>
    <mergeCell ref="K362:L362"/>
    <mergeCell ref="N362:Q362"/>
    <mergeCell ref="R362:S362"/>
    <mergeCell ref="C363:D363"/>
    <mergeCell ref="E363:F363"/>
    <mergeCell ref="G363:H363"/>
    <mergeCell ref="I363:J363"/>
    <mergeCell ref="K363:L363"/>
    <mergeCell ref="N363:Q363"/>
    <mergeCell ref="R363:S363"/>
    <mergeCell ref="T363:AC363"/>
    <mergeCell ref="C364:D364"/>
    <mergeCell ref="E364:F364"/>
    <mergeCell ref="G364:H364"/>
    <mergeCell ref="I364:J364"/>
    <mergeCell ref="K364:L364"/>
    <mergeCell ref="N364:Q364"/>
    <mergeCell ref="R364:S364"/>
    <mergeCell ref="C365:D365"/>
    <mergeCell ref="E365:F365"/>
    <mergeCell ref="G365:H365"/>
    <mergeCell ref="I365:J365"/>
    <mergeCell ref="K365:L365"/>
    <mergeCell ref="N365:Q365"/>
    <mergeCell ref="R365:S365"/>
    <mergeCell ref="C366:D366"/>
    <mergeCell ref="E366:F366"/>
    <mergeCell ref="G366:H366"/>
    <mergeCell ref="I366:J366"/>
    <mergeCell ref="K366:L366"/>
    <mergeCell ref="N366:Q366"/>
    <mergeCell ref="R366:S366"/>
    <mergeCell ref="C367:D367"/>
    <mergeCell ref="E367:F367"/>
    <mergeCell ref="G367:H367"/>
    <mergeCell ref="I367:J367"/>
    <mergeCell ref="K367:L367"/>
    <mergeCell ref="N367:Q367"/>
    <mergeCell ref="R367:S367"/>
    <mergeCell ref="V367:Z367"/>
    <mergeCell ref="C368:D368"/>
    <mergeCell ref="E368:F368"/>
    <mergeCell ref="G368:H368"/>
    <mergeCell ref="I368:J368"/>
    <mergeCell ref="K368:L368"/>
    <mergeCell ref="N368:Q368"/>
    <mergeCell ref="R368:S368"/>
    <mergeCell ref="T368:V369"/>
    <mergeCell ref="W368:Y369"/>
    <mergeCell ref="Z368:AC369"/>
    <mergeCell ref="C369:D369"/>
    <mergeCell ref="E369:F369"/>
    <mergeCell ref="G369:H369"/>
    <mergeCell ref="I369:J369"/>
    <mergeCell ref="K369:L369"/>
    <mergeCell ref="N369:Q369"/>
    <mergeCell ref="R369:S369"/>
    <mergeCell ref="C370:D370"/>
    <mergeCell ref="E370:F370"/>
    <mergeCell ref="G370:H370"/>
    <mergeCell ref="I370:J370"/>
    <mergeCell ref="K370:L370"/>
    <mergeCell ref="N370:Q370"/>
    <mergeCell ref="R370:S370"/>
    <mergeCell ref="V370:Z370"/>
    <mergeCell ref="C372:D373"/>
    <mergeCell ref="E372:H373"/>
    <mergeCell ref="I372:P373"/>
    <mergeCell ref="Q372:X373"/>
    <mergeCell ref="Y372:AC373"/>
    <mergeCell ref="C374:AC374"/>
    <mergeCell ref="C375:D375"/>
    <mergeCell ref="E375:H375"/>
    <mergeCell ref="I375:P375"/>
    <mergeCell ref="Q375:X375"/>
    <mergeCell ref="Y375:AC375"/>
    <mergeCell ref="C376:D376"/>
    <mergeCell ref="E376:H376"/>
    <mergeCell ref="I376:P376"/>
    <mergeCell ref="Q376:X376"/>
    <mergeCell ref="Y376:AC376"/>
    <mergeCell ref="C377:D377"/>
    <mergeCell ref="E377:H377"/>
    <mergeCell ref="I377:P377"/>
    <mergeCell ref="Q377:X377"/>
    <mergeCell ref="Y377:AC377"/>
    <mergeCell ref="C378:D378"/>
    <mergeCell ref="E378:H378"/>
    <mergeCell ref="I378:P378"/>
    <mergeCell ref="Q378:X378"/>
    <mergeCell ref="Y378:AC378"/>
    <mergeCell ref="C379:D379"/>
    <mergeCell ref="E379:H379"/>
    <mergeCell ref="I379:P379"/>
    <mergeCell ref="Q379:X379"/>
    <mergeCell ref="Y379:AC379"/>
    <mergeCell ref="C380:D380"/>
    <mergeCell ref="E380:H380"/>
    <mergeCell ref="I380:P380"/>
    <mergeCell ref="Q380:X380"/>
    <mergeCell ref="Y380:AC380"/>
    <mergeCell ref="C381:AC381"/>
    <mergeCell ref="C382:D382"/>
    <mergeCell ref="E382:H382"/>
    <mergeCell ref="I382:P382"/>
    <mergeCell ref="Q382:X382"/>
    <mergeCell ref="Y382:AC382"/>
    <mergeCell ref="C383:D383"/>
    <mergeCell ref="E383:H383"/>
    <mergeCell ref="I383:P383"/>
    <mergeCell ref="Q383:X383"/>
    <mergeCell ref="Y383:AC383"/>
    <mergeCell ref="C384:D384"/>
    <mergeCell ref="E384:H384"/>
    <mergeCell ref="I384:P384"/>
    <mergeCell ref="Q384:X384"/>
    <mergeCell ref="Y384:AC384"/>
    <mergeCell ref="C385:D385"/>
    <mergeCell ref="E385:H385"/>
    <mergeCell ref="I385:P385"/>
    <mergeCell ref="Q385:X385"/>
    <mergeCell ref="Y385:AC385"/>
    <mergeCell ref="C386:D386"/>
    <mergeCell ref="E386:H386"/>
    <mergeCell ref="I386:P386"/>
    <mergeCell ref="Q386:X386"/>
    <mergeCell ref="Y386:AC386"/>
    <mergeCell ref="C387:D387"/>
    <mergeCell ref="E387:H387"/>
    <mergeCell ref="I387:P387"/>
    <mergeCell ref="Q387:X387"/>
    <mergeCell ref="Y387:AC387"/>
    <mergeCell ref="C388:AC388"/>
    <mergeCell ref="C389:D389"/>
    <mergeCell ref="E389:H389"/>
    <mergeCell ref="I389:P389"/>
    <mergeCell ref="Q389:X389"/>
    <mergeCell ref="Y389:AC389"/>
    <mergeCell ref="C390:D390"/>
    <mergeCell ref="E390:H390"/>
    <mergeCell ref="I390:P390"/>
    <mergeCell ref="Q390:X390"/>
    <mergeCell ref="Y390:AC390"/>
    <mergeCell ref="C391:D391"/>
    <mergeCell ref="E391:H391"/>
    <mergeCell ref="I391:P391"/>
    <mergeCell ref="Q391:X391"/>
    <mergeCell ref="Y391:AC391"/>
    <mergeCell ref="C392:D392"/>
    <mergeCell ref="E392:H392"/>
    <mergeCell ref="I392:P392"/>
    <mergeCell ref="Q392:X392"/>
    <mergeCell ref="Y392:AC392"/>
    <mergeCell ref="C393:D393"/>
    <mergeCell ref="E393:H393"/>
    <mergeCell ref="I393:P393"/>
    <mergeCell ref="Q393:X393"/>
    <mergeCell ref="Y393:AC393"/>
    <mergeCell ref="C394:D394"/>
    <mergeCell ref="E394:H394"/>
    <mergeCell ref="I394:P394"/>
    <mergeCell ref="Q394:X394"/>
    <mergeCell ref="Y394:AC394"/>
    <mergeCell ref="C396:D397"/>
    <mergeCell ref="E396:P397"/>
    <mergeCell ref="Q396:V397"/>
    <mergeCell ref="W396:AC396"/>
    <mergeCell ref="W397:Y397"/>
    <mergeCell ref="Z397:AC397"/>
    <mergeCell ref="C398:D398"/>
    <mergeCell ref="E398:P398"/>
    <mergeCell ref="Q398:V398"/>
    <mergeCell ref="W398:Y398"/>
    <mergeCell ref="Z398:AC398"/>
    <mergeCell ref="C399:D399"/>
    <mergeCell ref="E399:P399"/>
    <mergeCell ref="Q399:V399"/>
    <mergeCell ref="W399:Y399"/>
    <mergeCell ref="Z399:AC399"/>
    <mergeCell ref="C400:D400"/>
    <mergeCell ref="E400:P400"/>
    <mergeCell ref="Q400:V400"/>
    <mergeCell ref="W400:Y400"/>
    <mergeCell ref="Z400:AC400"/>
    <mergeCell ref="C401:D401"/>
    <mergeCell ref="E401:P401"/>
    <mergeCell ref="Q401:V401"/>
    <mergeCell ref="W401:Y401"/>
    <mergeCell ref="Z401:AC401"/>
    <mergeCell ref="C402:D402"/>
    <mergeCell ref="E402:P402"/>
    <mergeCell ref="Q402:V402"/>
    <mergeCell ref="W402:Y402"/>
    <mergeCell ref="Z402:AC402"/>
    <mergeCell ref="C403:D403"/>
    <mergeCell ref="E403:P403"/>
    <mergeCell ref="Q403:V403"/>
    <mergeCell ref="W403:Y403"/>
    <mergeCell ref="Z403:AC403"/>
    <mergeCell ref="C404:D404"/>
    <mergeCell ref="E404:P404"/>
    <mergeCell ref="Q404:V404"/>
    <mergeCell ref="W404:Y404"/>
    <mergeCell ref="Z404:AC404"/>
    <mergeCell ref="C406:AC406"/>
    <mergeCell ref="C407:D408"/>
    <mergeCell ref="E407:P408"/>
    <mergeCell ref="Q407:V408"/>
    <mergeCell ref="W407:AC407"/>
    <mergeCell ref="W408:Y408"/>
    <mergeCell ref="Z408:AC408"/>
    <mergeCell ref="C409:D409"/>
    <mergeCell ref="E409:P409"/>
    <mergeCell ref="Q409:V409"/>
    <mergeCell ref="W409:Y409"/>
    <mergeCell ref="Z409:AC409"/>
    <mergeCell ref="C410:D410"/>
    <mergeCell ref="E410:P410"/>
    <mergeCell ref="Q410:V410"/>
    <mergeCell ref="W410:Y410"/>
    <mergeCell ref="Z410:AC410"/>
    <mergeCell ref="C411:D411"/>
    <mergeCell ref="E411:P411"/>
    <mergeCell ref="Q411:V411"/>
    <mergeCell ref="W411:Y411"/>
    <mergeCell ref="Z411:AC411"/>
    <mergeCell ref="C412:D412"/>
    <mergeCell ref="E412:P412"/>
    <mergeCell ref="Q412:V412"/>
    <mergeCell ref="W412:Y412"/>
    <mergeCell ref="Z412:AC412"/>
    <mergeCell ref="C413:D413"/>
    <mergeCell ref="E413:P413"/>
    <mergeCell ref="Q413:V413"/>
    <mergeCell ref="W413:Y413"/>
    <mergeCell ref="Z413:AC413"/>
    <mergeCell ref="C414:D414"/>
    <mergeCell ref="E414:P414"/>
    <mergeCell ref="Q414:V414"/>
    <mergeCell ref="W414:Y414"/>
    <mergeCell ref="Z414:AC414"/>
    <mergeCell ref="C415:D415"/>
    <mergeCell ref="E415:P415"/>
    <mergeCell ref="Q415:V415"/>
    <mergeCell ref="W415:Y415"/>
    <mergeCell ref="Z415:AC415"/>
    <mergeCell ref="C416:D416"/>
    <mergeCell ref="E416:P416"/>
    <mergeCell ref="Q416:V416"/>
    <mergeCell ref="W416:Y416"/>
    <mergeCell ref="Z416:AC416"/>
    <mergeCell ref="C417:D417"/>
    <mergeCell ref="E417:P417"/>
    <mergeCell ref="Q417:V417"/>
    <mergeCell ref="W417:Y417"/>
    <mergeCell ref="Z417:AC417"/>
    <mergeCell ref="C418:D418"/>
    <mergeCell ref="E418:P418"/>
    <mergeCell ref="Q418:V418"/>
    <mergeCell ref="W418:Y418"/>
    <mergeCell ref="Z418:AC418"/>
    <mergeCell ref="C419:D419"/>
    <mergeCell ref="E419:P419"/>
    <mergeCell ref="Q419:V419"/>
    <mergeCell ref="W419:Y419"/>
    <mergeCell ref="Z419:AC419"/>
    <mergeCell ref="C420:AC420"/>
    <mergeCell ref="C421:D422"/>
    <mergeCell ref="E421:P422"/>
    <mergeCell ref="Q421:V422"/>
    <mergeCell ref="W421:AC421"/>
    <mergeCell ref="W422:Y422"/>
    <mergeCell ref="Z422:AC422"/>
    <mergeCell ref="C423:D423"/>
    <mergeCell ref="E423:P423"/>
    <mergeCell ref="Q423:V423"/>
    <mergeCell ref="W423:Y423"/>
    <mergeCell ref="Z423:AC423"/>
    <mergeCell ref="C424:D424"/>
    <mergeCell ref="E424:P424"/>
    <mergeCell ref="Q424:V424"/>
    <mergeCell ref="W424:Y424"/>
    <mergeCell ref="Z424:AC424"/>
    <mergeCell ref="C425:D425"/>
    <mergeCell ref="E425:P425"/>
    <mergeCell ref="Q425:V425"/>
    <mergeCell ref="W425:Y425"/>
    <mergeCell ref="Z425:AC425"/>
    <mergeCell ref="C426:D426"/>
    <mergeCell ref="E426:P426"/>
    <mergeCell ref="Q426:V426"/>
    <mergeCell ref="W426:Y426"/>
    <mergeCell ref="Z426:AC426"/>
    <mergeCell ref="C427:D427"/>
    <mergeCell ref="E427:P427"/>
    <mergeCell ref="Q427:V427"/>
    <mergeCell ref="W427:Y427"/>
    <mergeCell ref="Z427:AC427"/>
    <mergeCell ref="C429:D430"/>
    <mergeCell ref="E429:P430"/>
    <mergeCell ref="Q429:V430"/>
    <mergeCell ref="W429:AC429"/>
    <mergeCell ref="W430:Y430"/>
    <mergeCell ref="Z430:AC430"/>
    <mergeCell ref="C431:D431"/>
    <mergeCell ref="E431:P431"/>
    <mergeCell ref="Q431:V431"/>
    <mergeCell ref="W431:Y431"/>
    <mergeCell ref="Z431:AC431"/>
    <mergeCell ref="C432:D432"/>
    <mergeCell ref="E432:P432"/>
    <mergeCell ref="Q432:V432"/>
    <mergeCell ref="W432:Y432"/>
    <mergeCell ref="Z432:AC432"/>
    <mergeCell ref="C433:D433"/>
    <mergeCell ref="E433:P433"/>
    <mergeCell ref="Q433:V433"/>
    <mergeCell ref="W433:Y433"/>
    <mergeCell ref="Z433:AC433"/>
    <mergeCell ref="C434:D434"/>
    <mergeCell ref="E434:P434"/>
    <mergeCell ref="Q434:V434"/>
    <mergeCell ref="W434:Y434"/>
    <mergeCell ref="Z434:AC434"/>
    <mergeCell ref="C435:D435"/>
    <mergeCell ref="E435:P435"/>
    <mergeCell ref="Q435:V435"/>
    <mergeCell ref="W435:Y435"/>
    <mergeCell ref="Z435:AC435"/>
    <mergeCell ref="C436:D436"/>
    <mergeCell ref="E436:P436"/>
    <mergeCell ref="Q436:V436"/>
    <mergeCell ref="W436:Y436"/>
    <mergeCell ref="Z436:AC436"/>
    <mergeCell ref="C437:D437"/>
    <mergeCell ref="E437:P437"/>
    <mergeCell ref="Q437:V437"/>
    <mergeCell ref="W437:Y437"/>
    <mergeCell ref="Z437:AC437"/>
    <mergeCell ref="C438:D438"/>
    <mergeCell ref="E438:P438"/>
    <mergeCell ref="Q438:V438"/>
    <mergeCell ref="W438:Y438"/>
    <mergeCell ref="Z438:AC438"/>
    <mergeCell ref="C439:D439"/>
    <mergeCell ref="E439:P439"/>
    <mergeCell ref="Q439:V439"/>
    <mergeCell ref="W439:Y439"/>
    <mergeCell ref="Z439:AC439"/>
    <mergeCell ref="E442:N442"/>
    <mergeCell ref="Q442:AA442"/>
    <mergeCell ref="E460:N460"/>
    <mergeCell ref="Q460:AA460"/>
    <mergeCell ref="C479:C480"/>
    <mergeCell ref="D479:G480"/>
    <mergeCell ref="H479:R480"/>
    <mergeCell ref="S479:V479"/>
    <mergeCell ref="W479:AC479"/>
    <mergeCell ref="S480:V480"/>
    <mergeCell ref="W480:Y480"/>
    <mergeCell ref="Z480:AC480"/>
    <mergeCell ref="D481:G488"/>
    <mergeCell ref="H481:K482"/>
    <mergeCell ref="W481:Y481"/>
    <mergeCell ref="Z481:AC481"/>
    <mergeCell ref="W482:Y482"/>
    <mergeCell ref="Z482:AC482"/>
    <mergeCell ref="H483:K484"/>
    <mergeCell ref="W483:Y483"/>
    <mergeCell ref="Z483:AC483"/>
    <mergeCell ref="W484:Y484"/>
    <mergeCell ref="Z484:AC484"/>
    <mergeCell ref="H485:K486"/>
    <mergeCell ref="W485:Y485"/>
    <mergeCell ref="Z485:AC485"/>
    <mergeCell ref="W486:Y486"/>
    <mergeCell ref="Z486:AC486"/>
    <mergeCell ref="H487:K488"/>
    <mergeCell ref="W487:Y487"/>
    <mergeCell ref="Z487:AC487"/>
    <mergeCell ref="W488:Y488"/>
    <mergeCell ref="Z488:AC488"/>
    <mergeCell ref="D489:G492"/>
    <mergeCell ref="H489:K490"/>
    <mergeCell ref="W489:Y489"/>
    <mergeCell ref="Z489:AC489"/>
    <mergeCell ref="W490:Y490"/>
    <mergeCell ref="Z490:AC490"/>
    <mergeCell ref="H491:K492"/>
    <mergeCell ref="W491:Y491"/>
    <mergeCell ref="Z491:AC491"/>
    <mergeCell ref="W492:Y492"/>
    <mergeCell ref="Z492:AC492"/>
    <mergeCell ref="C494:C495"/>
    <mergeCell ref="D494:Q495"/>
    <mergeCell ref="R494:V494"/>
    <mergeCell ref="W494:AC494"/>
    <mergeCell ref="R495:V495"/>
    <mergeCell ref="W495:Y495"/>
    <mergeCell ref="Z495:AC495"/>
    <mergeCell ref="D496:Q496"/>
    <mergeCell ref="R496:V496"/>
    <mergeCell ref="W496:Y496"/>
    <mergeCell ref="Z496:AC496"/>
    <mergeCell ref="D497:Q497"/>
    <mergeCell ref="R497:V497"/>
    <mergeCell ref="W497:Y497"/>
    <mergeCell ref="Z497:AC497"/>
    <mergeCell ref="D498:Q498"/>
    <mergeCell ref="R498:V498"/>
    <mergeCell ref="W498:Y498"/>
    <mergeCell ref="Z498:AC498"/>
    <mergeCell ref="D499:Q499"/>
    <mergeCell ref="R499:V499"/>
    <mergeCell ref="W499:Y499"/>
    <mergeCell ref="Z499:AC499"/>
    <mergeCell ref="D500:Q500"/>
    <mergeCell ref="R500:V500"/>
    <mergeCell ref="W500:Y500"/>
    <mergeCell ref="Z500:AC500"/>
    <mergeCell ref="C502:C503"/>
    <mergeCell ref="D502:Q503"/>
    <mergeCell ref="R502:V502"/>
    <mergeCell ref="W502:AC502"/>
    <mergeCell ref="R503:V503"/>
    <mergeCell ref="W503:Y503"/>
    <mergeCell ref="Z503:AC503"/>
    <mergeCell ref="R504:V504"/>
    <mergeCell ref="W504:Y504"/>
    <mergeCell ref="Z504:AC504"/>
    <mergeCell ref="D505:Q505"/>
    <mergeCell ref="R505:V505"/>
    <mergeCell ref="W505:Y505"/>
    <mergeCell ref="Z505:AC505"/>
    <mergeCell ref="D506:Q506"/>
    <mergeCell ref="R506:V506"/>
    <mergeCell ref="W506:Y506"/>
    <mergeCell ref="Z506:AC506"/>
    <mergeCell ref="C508:C509"/>
    <mergeCell ref="D508:E509"/>
    <mergeCell ref="F508:O509"/>
    <mergeCell ref="P508:S508"/>
    <mergeCell ref="T508:X508"/>
    <mergeCell ref="Y508:AC508"/>
    <mergeCell ref="P509:S509"/>
    <mergeCell ref="T509:U509"/>
    <mergeCell ref="V509:X509"/>
    <mergeCell ref="Y509:Z509"/>
    <mergeCell ref="AA509:AC509"/>
    <mergeCell ref="D510:E519"/>
    <mergeCell ref="F510:O510"/>
    <mergeCell ref="P510:S510"/>
    <mergeCell ref="T510:U510"/>
    <mergeCell ref="V510:X510"/>
    <mergeCell ref="Y510:Z510"/>
    <mergeCell ref="AA510:AC510"/>
    <mergeCell ref="F511:O511"/>
    <mergeCell ref="P511:S511"/>
    <mergeCell ref="T511:U511"/>
    <mergeCell ref="V511:X511"/>
    <mergeCell ref="Y511:Z511"/>
    <mergeCell ref="AA511:AC511"/>
    <mergeCell ref="F512:O512"/>
    <mergeCell ref="P512:S512"/>
    <mergeCell ref="T512:U512"/>
    <mergeCell ref="V512:X512"/>
    <mergeCell ref="Y512:Z512"/>
    <mergeCell ref="AA512:AC512"/>
    <mergeCell ref="F513:O513"/>
    <mergeCell ref="P513:S513"/>
    <mergeCell ref="T513:U513"/>
    <mergeCell ref="V513:X513"/>
    <mergeCell ref="Y513:Z513"/>
    <mergeCell ref="AA513:AC513"/>
    <mergeCell ref="F514:O514"/>
    <mergeCell ref="P514:S514"/>
    <mergeCell ref="T514:U514"/>
    <mergeCell ref="V514:X514"/>
    <mergeCell ref="Y514:Z514"/>
    <mergeCell ref="AA514:AC514"/>
    <mergeCell ref="F515:O515"/>
    <mergeCell ref="P515:S515"/>
    <mergeCell ref="T515:U515"/>
    <mergeCell ref="V515:X515"/>
    <mergeCell ref="Y515:Z515"/>
    <mergeCell ref="AA515:AC515"/>
    <mergeCell ref="F516:O516"/>
    <mergeCell ref="P516:S516"/>
    <mergeCell ref="T516:U516"/>
    <mergeCell ref="V516:X516"/>
    <mergeCell ref="Y516:Z516"/>
    <mergeCell ref="AA516:AC516"/>
    <mergeCell ref="F517:O517"/>
    <mergeCell ref="P517:S517"/>
    <mergeCell ref="T517:U517"/>
    <mergeCell ref="V517:X517"/>
    <mergeCell ref="Y517:Z517"/>
    <mergeCell ref="AA517:AC517"/>
    <mergeCell ref="F518:O518"/>
    <mergeCell ref="P518:S518"/>
    <mergeCell ref="T518:U518"/>
    <mergeCell ref="V518:X518"/>
    <mergeCell ref="Y518:Z518"/>
    <mergeCell ref="AA518:AC518"/>
    <mergeCell ref="F519:O519"/>
    <mergeCell ref="P519:S519"/>
    <mergeCell ref="T519:U519"/>
    <mergeCell ref="V519:X519"/>
    <mergeCell ref="Y519:Z519"/>
    <mergeCell ref="AA519:AC519"/>
    <mergeCell ref="D520:E521"/>
    <mergeCell ref="F520:O520"/>
    <mergeCell ref="P520:S520"/>
    <mergeCell ref="T520:U520"/>
    <mergeCell ref="V520:X520"/>
    <mergeCell ref="Y520:Z520"/>
    <mergeCell ref="AA520:AC520"/>
    <mergeCell ref="F521:O521"/>
    <mergeCell ref="P521:S521"/>
    <mergeCell ref="T521:U521"/>
    <mergeCell ref="V521:X521"/>
    <mergeCell ref="Y521:Z521"/>
    <mergeCell ref="AA521:AC521"/>
    <mergeCell ref="D522:E523"/>
    <mergeCell ref="F522:O522"/>
    <mergeCell ref="P522:S522"/>
    <mergeCell ref="T522:U522"/>
    <mergeCell ref="V522:X522"/>
    <mergeCell ref="Y522:Z522"/>
    <mergeCell ref="AA522:AC522"/>
    <mergeCell ref="F523:O523"/>
    <mergeCell ref="P523:S523"/>
    <mergeCell ref="T523:U523"/>
    <mergeCell ref="V523:X523"/>
    <mergeCell ref="Y523:Z523"/>
    <mergeCell ref="AA523:AC523"/>
    <mergeCell ref="C525:C526"/>
    <mergeCell ref="D525:E526"/>
    <mergeCell ref="F525:O526"/>
    <mergeCell ref="P525:S525"/>
    <mergeCell ref="T525:X525"/>
    <mergeCell ref="Y525:AC525"/>
    <mergeCell ref="P526:S526"/>
    <mergeCell ref="T526:U526"/>
    <mergeCell ref="V526:X526"/>
    <mergeCell ref="Y526:Z526"/>
    <mergeCell ref="AA526:AC526"/>
    <mergeCell ref="D527:E534"/>
    <mergeCell ref="F527:O527"/>
    <mergeCell ref="P527:S527"/>
    <mergeCell ref="T527:U527"/>
    <mergeCell ref="V527:X527"/>
    <mergeCell ref="Y527:Z527"/>
    <mergeCell ref="AA527:AC527"/>
    <mergeCell ref="F528:O528"/>
    <mergeCell ref="P528:S528"/>
    <mergeCell ref="T528:U528"/>
    <mergeCell ref="V528:X528"/>
    <mergeCell ref="Y528:Z528"/>
    <mergeCell ref="AA528:AC528"/>
    <mergeCell ref="F529:O529"/>
    <mergeCell ref="P529:S529"/>
    <mergeCell ref="T529:U529"/>
    <mergeCell ref="V529:X529"/>
    <mergeCell ref="Y529:Z529"/>
    <mergeCell ref="AA529:AC529"/>
    <mergeCell ref="F530:O530"/>
    <mergeCell ref="P530:S530"/>
    <mergeCell ref="T530:U530"/>
    <mergeCell ref="V530:X530"/>
    <mergeCell ref="Y530:Z530"/>
    <mergeCell ref="AA530:AC530"/>
    <mergeCell ref="F531:O531"/>
    <mergeCell ref="P531:S531"/>
    <mergeCell ref="T531:U531"/>
    <mergeCell ref="V531:X531"/>
    <mergeCell ref="Y531:Z531"/>
    <mergeCell ref="AA531:AC531"/>
    <mergeCell ref="F532:O532"/>
    <mergeCell ref="P532:S532"/>
    <mergeCell ref="T532:U532"/>
    <mergeCell ref="V532:X532"/>
    <mergeCell ref="Y532:Z532"/>
    <mergeCell ref="AA532:AC532"/>
    <mergeCell ref="F533:O533"/>
    <mergeCell ref="P533:S533"/>
    <mergeCell ref="T533:U533"/>
    <mergeCell ref="V533:X533"/>
    <mergeCell ref="Y533:Z533"/>
    <mergeCell ref="AA533:AC533"/>
    <mergeCell ref="F534:O534"/>
    <mergeCell ref="P534:S534"/>
    <mergeCell ref="T534:U534"/>
    <mergeCell ref="V534:X534"/>
    <mergeCell ref="Y534:Z534"/>
    <mergeCell ref="AA534:AC534"/>
    <mergeCell ref="C536:C537"/>
    <mergeCell ref="D536:E537"/>
    <mergeCell ref="F536:O537"/>
    <mergeCell ref="P536:S536"/>
    <mergeCell ref="T536:X536"/>
    <mergeCell ref="Y536:AC536"/>
    <mergeCell ref="P537:S537"/>
    <mergeCell ref="T537:U537"/>
    <mergeCell ref="V537:X537"/>
    <mergeCell ref="Y537:Z537"/>
    <mergeCell ref="AA537:AC537"/>
    <mergeCell ref="D538:E539"/>
    <mergeCell ref="F538:O538"/>
    <mergeCell ref="P538:S538"/>
    <mergeCell ref="T538:U538"/>
    <mergeCell ref="V538:X538"/>
    <mergeCell ref="Y538:Z538"/>
    <mergeCell ref="AA538:AC538"/>
    <mergeCell ref="F539:O539"/>
    <mergeCell ref="P539:S539"/>
    <mergeCell ref="T539:U539"/>
    <mergeCell ref="V539:X539"/>
    <mergeCell ref="Y539:Z539"/>
    <mergeCell ref="AA539:AC539"/>
    <mergeCell ref="D540:E541"/>
    <mergeCell ref="F540:O540"/>
    <mergeCell ref="P540:S540"/>
    <mergeCell ref="T540:U540"/>
    <mergeCell ref="V540:X540"/>
    <mergeCell ref="Y540:Z540"/>
    <mergeCell ref="AA540:AC540"/>
    <mergeCell ref="F541:O541"/>
    <mergeCell ref="P541:S541"/>
    <mergeCell ref="T541:U541"/>
    <mergeCell ref="V541:X541"/>
    <mergeCell ref="Y541:Z541"/>
    <mergeCell ref="AA541:AC541"/>
    <mergeCell ref="D542:E542"/>
    <mergeCell ref="F542:O542"/>
    <mergeCell ref="P542:S542"/>
    <mergeCell ref="T542:U542"/>
    <mergeCell ref="V542:X542"/>
    <mergeCell ref="Y542:Z542"/>
    <mergeCell ref="AA542:AC542"/>
    <mergeCell ref="C544:C545"/>
    <mergeCell ref="D544:I545"/>
    <mergeCell ref="J544:S544"/>
    <mergeCell ref="T544:W544"/>
    <mergeCell ref="X544:AC544"/>
    <mergeCell ref="J545:N545"/>
    <mergeCell ref="O545:S545"/>
    <mergeCell ref="T545:W545"/>
    <mergeCell ref="X545:Z545"/>
    <mergeCell ref="AA545:AC545"/>
    <mergeCell ref="C546:C549"/>
    <mergeCell ref="D546:I549"/>
    <mergeCell ref="J546:N546"/>
    <mergeCell ref="O546:S546"/>
    <mergeCell ref="T546:W546"/>
    <mergeCell ref="X546:Z546"/>
    <mergeCell ref="AA546:AC546"/>
    <mergeCell ref="J547:N547"/>
    <mergeCell ref="O547:S547"/>
    <mergeCell ref="T547:W547"/>
    <mergeCell ref="X547:Z547"/>
    <mergeCell ref="AA547:AC547"/>
    <mergeCell ref="J548:N548"/>
    <mergeCell ref="O548:S548"/>
    <mergeCell ref="T548:W548"/>
    <mergeCell ref="X548:Z548"/>
    <mergeCell ref="AA548:AC548"/>
    <mergeCell ref="J549:N549"/>
    <mergeCell ref="O549:S549"/>
    <mergeCell ref="T549:W549"/>
    <mergeCell ref="X549:Z549"/>
    <mergeCell ref="AA549:AC549"/>
    <mergeCell ref="C550:C553"/>
    <mergeCell ref="D550:I553"/>
    <mergeCell ref="J550:N550"/>
    <mergeCell ref="O550:S550"/>
    <mergeCell ref="T550:W550"/>
    <mergeCell ref="X550:Z550"/>
    <mergeCell ref="AA550:AC550"/>
    <mergeCell ref="J551:N551"/>
    <mergeCell ref="O551:S551"/>
    <mergeCell ref="T551:W551"/>
    <mergeCell ref="X551:Z551"/>
    <mergeCell ref="AA551:AC551"/>
    <mergeCell ref="J552:N552"/>
    <mergeCell ref="O552:S552"/>
    <mergeCell ref="T552:W552"/>
    <mergeCell ref="X552:Z552"/>
    <mergeCell ref="AA552:AC552"/>
    <mergeCell ref="J553:N553"/>
    <mergeCell ref="O553:S553"/>
    <mergeCell ref="T553:W553"/>
    <mergeCell ref="X553:Z553"/>
    <mergeCell ref="AA553:AC553"/>
    <mergeCell ref="C555:C556"/>
    <mergeCell ref="D555:Q556"/>
    <mergeCell ref="R555:V555"/>
    <mergeCell ref="W555:AC555"/>
    <mergeCell ref="R556:V556"/>
    <mergeCell ref="W556:Y556"/>
    <mergeCell ref="Z556:AC556"/>
    <mergeCell ref="D557:Q557"/>
    <mergeCell ref="R557:V557"/>
    <mergeCell ref="W557:Y557"/>
    <mergeCell ref="Z557:AC557"/>
    <mergeCell ref="D558:Q558"/>
    <mergeCell ref="R558:V558"/>
    <mergeCell ref="W558:Y558"/>
    <mergeCell ref="Z558:AC558"/>
    <mergeCell ref="D559:Q559"/>
    <mergeCell ref="R559:V559"/>
    <mergeCell ref="W559:Y559"/>
    <mergeCell ref="Z559:AC559"/>
    <mergeCell ref="D560:Q560"/>
    <mergeCell ref="R560:V560"/>
    <mergeCell ref="W560:Y560"/>
    <mergeCell ref="Z560:AC560"/>
    <mergeCell ref="D561:Q561"/>
    <mergeCell ref="R561:V561"/>
    <mergeCell ref="W561:Y561"/>
    <mergeCell ref="Z561:AC561"/>
    <mergeCell ref="D562:Q562"/>
    <mergeCell ref="R562:V562"/>
    <mergeCell ref="W562:Y562"/>
    <mergeCell ref="Z562:AC562"/>
    <mergeCell ref="C564:C565"/>
    <mergeCell ref="D564:N565"/>
    <mergeCell ref="O564:S565"/>
    <mergeCell ref="T564:X564"/>
    <mergeCell ref="Y564:AC564"/>
    <mergeCell ref="T565:U565"/>
    <mergeCell ref="V565:X565"/>
    <mergeCell ref="Y565:Z565"/>
    <mergeCell ref="AA565:AC565"/>
    <mergeCell ref="D566:N566"/>
    <mergeCell ref="O566:S566"/>
    <mergeCell ref="T566:U566"/>
    <mergeCell ref="V566:X566"/>
    <mergeCell ref="Y566:Z566"/>
    <mergeCell ref="AA566:AC566"/>
    <mergeCell ref="D567:N567"/>
    <mergeCell ref="O567:S567"/>
    <mergeCell ref="T567:U567"/>
    <mergeCell ref="V567:X567"/>
    <mergeCell ref="Y567:Z567"/>
    <mergeCell ref="AA567:AC567"/>
    <mergeCell ref="D568:N568"/>
    <mergeCell ref="O568:S568"/>
    <mergeCell ref="T568:U568"/>
    <mergeCell ref="V568:X568"/>
    <mergeCell ref="Y568:Z568"/>
    <mergeCell ref="AA568:AC568"/>
    <mergeCell ref="D569:N569"/>
    <mergeCell ref="O569:S569"/>
    <mergeCell ref="T569:U569"/>
    <mergeCell ref="V569:X569"/>
    <mergeCell ref="Y569:Z569"/>
    <mergeCell ref="AA569:AC569"/>
    <mergeCell ref="D570:N570"/>
    <mergeCell ref="O570:S570"/>
    <mergeCell ref="T570:U570"/>
    <mergeCell ref="V570:X570"/>
    <mergeCell ref="Y570:Z570"/>
    <mergeCell ref="AA570:AC570"/>
    <mergeCell ref="D571:N571"/>
    <mergeCell ref="O571:S571"/>
    <mergeCell ref="T571:U571"/>
    <mergeCell ref="V571:X571"/>
    <mergeCell ref="Y571:Z571"/>
    <mergeCell ref="AA571:AC571"/>
    <mergeCell ref="D572:N572"/>
    <mergeCell ref="O572:S572"/>
    <mergeCell ref="T572:U572"/>
    <mergeCell ref="V572:X572"/>
    <mergeCell ref="Y572:Z572"/>
    <mergeCell ref="AA572:AC572"/>
    <mergeCell ref="D573:N573"/>
    <mergeCell ref="O573:S573"/>
    <mergeCell ref="T573:U573"/>
    <mergeCell ref="V573:X573"/>
    <mergeCell ref="Y573:Z573"/>
    <mergeCell ref="AA573:AC573"/>
    <mergeCell ref="D574:N574"/>
    <mergeCell ref="O574:S574"/>
    <mergeCell ref="T574:U574"/>
    <mergeCell ref="V574:X574"/>
    <mergeCell ref="Y574:Z574"/>
    <mergeCell ref="AA574:AC574"/>
    <mergeCell ref="C576:C577"/>
    <mergeCell ref="D576:I577"/>
    <mergeCell ref="J576:S576"/>
    <mergeCell ref="T576:W576"/>
    <mergeCell ref="X576:AC576"/>
    <mergeCell ref="J577:N577"/>
    <mergeCell ref="O577:S577"/>
    <mergeCell ref="T577:W577"/>
    <mergeCell ref="X577:Z577"/>
    <mergeCell ref="AA577:AC577"/>
    <mergeCell ref="C578:C583"/>
    <mergeCell ref="D578:I580"/>
    <mergeCell ref="J578:N580"/>
    <mergeCell ref="O578:S580"/>
    <mergeCell ref="T578:W583"/>
    <mergeCell ref="X578:Z580"/>
    <mergeCell ref="AA578:AC580"/>
    <mergeCell ref="X581:Z581"/>
    <mergeCell ref="AA581:AC581"/>
    <mergeCell ref="X582:Z582"/>
    <mergeCell ref="AA582:AC582"/>
    <mergeCell ref="J583:N583"/>
    <mergeCell ref="O583:S583"/>
    <mergeCell ref="X583:Z583"/>
    <mergeCell ref="AA583:AC583"/>
    <mergeCell ref="C584:C589"/>
    <mergeCell ref="D584:I586"/>
    <mergeCell ref="J584:N586"/>
    <mergeCell ref="O584:S586"/>
    <mergeCell ref="T584:W589"/>
    <mergeCell ref="X584:Z586"/>
    <mergeCell ref="AA584:AC586"/>
    <mergeCell ref="X587:Z587"/>
    <mergeCell ref="AA587:AC587"/>
    <mergeCell ref="X588:Z588"/>
    <mergeCell ref="AA588:AC588"/>
    <mergeCell ref="J589:N589"/>
    <mergeCell ref="O589:S589"/>
    <mergeCell ref="X589:Z589"/>
    <mergeCell ref="AA589:AC589"/>
    <mergeCell ref="D590:I590"/>
    <mergeCell ref="J590:N590"/>
    <mergeCell ref="O590:S590"/>
    <mergeCell ref="T590:W590"/>
    <mergeCell ref="X590:Z590"/>
    <mergeCell ref="AA590:AC590"/>
    <mergeCell ref="C592:C593"/>
    <mergeCell ref="D592:N593"/>
    <mergeCell ref="O592:S593"/>
    <mergeCell ref="T592:X592"/>
    <mergeCell ref="Y592:AC592"/>
    <mergeCell ref="T593:U593"/>
    <mergeCell ref="V593:X593"/>
    <mergeCell ref="Y593:Z593"/>
    <mergeCell ref="AA593:AC593"/>
    <mergeCell ref="D594:N594"/>
    <mergeCell ref="O594:S594"/>
    <mergeCell ref="T594:U594"/>
    <mergeCell ref="V594:X594"/>
    <mergeCell ref="Y594:Z594"/>
    <mergeCell ref="AA594:AC594"/>
    <mergeCell ref="D595:N595"/>
    <mergeCell ref="O595:S595"/>
    <mergeCell ref="T595:U595"/>
    <mergeCell ref="V595:X595"/>
    <mergeCell ref="Y595:Z595"/>
    <mergeCell ref="AA595:AC595"/>
    <mergeCell ref="D596:N596"/>
    <mergeCell ref="O596:S596"/>
    <mergeCell ref="T596:U596"/>
    <mergeCell ref="V596:X596"/>
    <mergeCell ref="Y596:Z596"/>
    <mergeCell ref="AA596:AC596"/>
    <mergeCell ref="D597:N597"/>
    <mergeCell ref="O597:S597"/>
    <mergeCell ref="T597:U597"/>
    <mergeCell ref="V597:X597"/>
    <mergeCell ref="Y597:Z597"/>
    <mergeCell ref="AA597:AC597"/>
    <mergeCell ref="C599:C600"/>
    <mergeCell ref="D599:E600"/>
    <mergeCell ref="F599:O600"/>
    <mergeCell ref="P599:S599"/>
    <mergeCell ref="T599:X599"/>
    <mergeCell ref="Y599:AC599"/>
    <mergeCell ref="P600:S600"/>
    <mergeCell ref="T600:U600"/>
    <mergeCell ref="V600:X600"/>
    <mergeCell ref="Y600:Z600"/>
    <mergeCell ref="AA600:AC600"/>
    <mergeCell ref="D601:E606"/>
    <mergeCell ref="F601:O601"/>
    <mergeCell ref="P601:S601"/>
    <mergeCell ref="T601:U601"/>
    <mergeCell ref="V601:X601"/>
    <mergeCell ref="Y601:Z601"/>
    <mergeCell ref="AA601:AC601"/>
    <mergeCell ref="F602:O602"/>
    <mergeCell ref="P602:S602"/>
    <mergeCell ref="T602:U602"/>
    <mergeCell ref="V602:X602"/>
    <mergeCell ref="Y602:Z602"/>
    <mergeCell ref="AA602:AC602"/>
    <mergeCell ref="F603:O603"/>
    <mergeCell ref="P603:S603"/>
    <mergeCell ref="T603:U603"/>
    <mergeCell ref="V603:X603"/>
    <mergeCell ref="Y603:Z603"/>
    <mergeCell ref="AA603:AC603"/>
    <mergeCell ref="F604:O604"/>
    <mergeCell ref="P604:S604"/>
    <mergeCell ref="T604:U604"/>
    <mergeCell ref="V604:X604"/>
    <mergeCell ref="Y604:Z604"/>
    <mergeCell ref="AA604:AC604"/>
    <mergeCell ref="F605:O605"/>
    <mergeCell ref="P605:S605"/>
    <mergeCell ref="T605:U605"/>
    <mergeCell ref="V605:X605"/>
    <mergeCell ref="Y605:Z605"/>
    <mergeCell ref="AA605:AC605"/>
    <mergeCell ref="F606:O606"/>
    <mergeCell ref="P606:S606"/>
    <mergeCell ref="T606:U606"/>
    <mergeCell ref="V606:X606"/>
    <mergeCell ref="Y606:Z606"/>
    <mergeCell ref="AA606:AC606"/>
    <mergeCell ref="C608:C609"/>
    <mergeCell ref="D608:E609"/>
    <mergeCell ref="F608:O609"/>
    <mergeCell ref="P608:S608"/>
    <mergeCell ref="T608:X608"/>
    <mergeCell ref="Y608:AC608"/>
    <mergeCell ref="P609:S609"/>
    <mergeCell ref="T609:U609"/>
    <mergeCell ref="V609:X609"/>
    <mergeCell ref="Y609:Z609"/>
    <mergeCell ref="AA609:AC609"/>
    <mergeCell ref="D610:E613"/>
    <mergeCell ref="F610:O610"/>
    <mergeCell ref="P610:S610"/>
    <mergeCell ref="T610:U610"/>
    <mergeCell ref="V610:X610"/>
    <mergeCell ref="Y610:Z610"/>
    <mergeCell ref="AA610:AC610"/>
    <mergeCell ref="F611:O611"/>
    <mergeCell ref="P611:S611"/>
    <mergeCell ref="T611:U611"/>
    <mergeCell ref="V611:X611"/>
    <mergeCell ref="Y611:Z611"/>
    <mergeCell ref="AA611:AC611"/>
    <mergeCell ref="F612:O612"/>
    <mergeCell ref="P612:S612"/>
    <mergeCell ref="T612:U612"/>
    <mergeCell ref="V612:X612"/>
    <mergeCell ref="Y612:Z612"/>
    <mergeCell ref="AA612:AC612"/>
    <mergeCell ref="F613:O613"/>
    <mergeCell ref="P613:S613"/>
    <mergeCell ref="T613:U613"/>
    <mergeCell ref="V613:X613"/>
    <mergeCell ref="Y613:Z613"/>
    <mergeCell ref="AA613:AC613"/>
    <mergeCell ref="D614:E616"/>
    <mergeCell ref="F614:O614"/>
    <mergeCell ref="P614:S614"/>
    <mergeCell ref="T614:U614"/>
    <mergeCell ref="V614:X614"/>
    <mergeCell ref="Y614:Z614"/>
    <mergeCell ref="AA614:AC614"/>
    <mergeCell ref="F615:O615"/>
    <mergeCell ref="P615:S615"/>
    <mergeCell ref="T615:U615"/>
    <mergeCell ref="V615:X615"/>
    <mergeCell ref="Y615:Z615"/>
    <mergeCell ref="AA615:AC615"/>
    <mergeCell ref="F616:O616"/>
    <mergeCell ref="P616:S616"/>
    <mergeCell ref="T616:U616"/>
    <mergeCell ref="V616:X616"/>
    <mergeCell ref="Y616:Z616"/>
    <mergeCell ref="AA616:AC616"/>
    <mergeCell ref="D617:E624"/>
    <mergeCell ref="F617:O617"/>
    <mergeCell ref="P617:S617"/>
    <mergeCell ref="T617:U617"/>
    <mergeCell ref="V617:X617"/>
    <mergeCell ref="Y617:Z617"/>
    <mergeCell ref="AA617:AC617"/>
    <mergeCell ref="F618:O618"/>
    <mergeCell ref="P618:S618"/>
    <mergeCell ref="T618:U618"/>
    <mergeCell ref="V618:X618"/>
    <mergeCell ref="Y618:Z618"/>
    <mergeCell ref="AA618:AC618"/>
    <mergeCell ref="F619:O619"/>
    <mergeCell ref="P619:S619"/>
    <mergeCell ref="T619:U619"/>
    <mergeCell ref="V619:X619"/>
    <mergeCell ref="Y619:Z619"/>
    <mergeCell ref="AA619:AC619"/>
    <mergeCell ref="F620:O620"/>
    <mergeCell ref="P620:S620"/>
    <mergeCell ref="T620:U620"/>
    <mergeCell ref="V620:X620"/>
    <mergeCell ref="Y620:Z620"/>
    <mergeCell ref="AA620:AC620"/>
    <mergeCell ref="F621:O621"/>
    <mergeCell ref="P621:S621"/>
    <mergeCell ref="T621:U621"/>
    <mergeCell ref="V621:X621"/>
    <mergeCell ref="Y621:Z621"/>
    <mergeCell ref="AA621:AC621"/>
    <mergeCell ref="F622:O622"/>
    <mergeCell ref="P622:S622"/>
    <mergeCell ref="T622:U622"/>
    <mergeCell ref="V622:X622"/>
    <mergeCell ref="Y622:Z622"/>
    <mergeCell ref="AA622:AC622"/>
    <mergeCell ref="F623:O623"/>
    <mergeCell ref="P623:S623"/>
    <mergeCell ref="T623:U623"/>
    <mergeCell ref="V623:X623"/>
    <mergeCell ref="Y623:Z623"/>
    <mergeCell ref="AA623:AC623"/>
    <mergeCell ref="F624:O624"/>
    <mergeCell ref="P624:S624"/>
    <mergeCell ref="T624:U624"/>
    <mergeCell ref="V624:X624"/>
    <mergeCell ref="Y624:Z624"/>
    <mergeCell ref="AA624:AC624"/>
    <mergeCell ref="C626:C627"/>
    <mergeCell ref="D626:I627"/>
    <mergeCell ref="J626:O626"/>
    <mergeCell ref="P626:S626"/>
    <mergeCell ref="T626:X626"/>
    <mergeCell ref="Y626:AC626"/>
    <mergeCell ref="J627:L627"/>
    <mergeCell ref="M627:O627"/>
    <mergeCell ref="P627:S627"/>
    <mergeCell ref="T627:U627"/>
    <mergeCell ref="V627:X627"/>
    <mergeCell ref="Y627:Z627"/>
    <mergeCell ref="AA627:AC627"/>
    <mergeCell ref="C628:C632"/>
    <mergeCell ref="D628:I628"/>
    <mergeCell ref="J628:L632"/>
    <mergeCell ref="M628:O628"/>
    <mergeCell ref="P628:S632"/>
    <mergeCell ref="T628:U628"/>
    <mergeCell ref="V628:X628"/>
    <mergeCell ref="Y628:Z628"/>
    <mergeCell ref="AA628:AC628"/>
    <mergeCell ref="M629:O629"/>
    <mergeCell ref="T629:U629"/>
    <mergeCell ref="V629:X629"/>
    <mergeCell ref="Y629:Z629"/>
    <mergeCell ref="AA629:AC629"/>
    <mergeCell ref="M630:O630"/>
    <mergeCell ref="T630:U630"/>
    <mergeCell ref="V630:X630"/>
    <mergeCell ref="Y630:Z630"/>
    <mergeCell ref="AA630:AC630"/>
    <mergeCell ref="M631:O631"/>
    <mergeCell ref="T631:U631"/>
    <mergeCell ref="V631:X631"/>
    <mergeCell ref="Y631:Z631"/>
    <mergeCell ref="AA631:AC631"/>
    <mergeCell ref="M632:O632"/>
    <mergeCell ref="T632:U632"/>
    <mergeCell ref="V632:X632"/>
    <mergeCell ref="Y632:Z632"/>
    <mergeCell ref="AA632:AC632"/>
    <mergeCell ref="C633:C637"/>
    <mergeCell ref="D633:I633"/>
    <mergeCell ref="J633:L633"/>
    <mergeCell ref="M633:O633"/>
    <mergeCell ref="P633:S637"/>
    <mergeCell ref="T633:U633"/>
    <mergeCell ref="V633:X633"/>
    <mergeCell ref="Y633:Z633"/>
    <mergeCell ref="AA633:AC633"/>
    <mergeCell ref="J634:L634"/>
    <mergeCell ref="M634:O634"/>
    <mergeCell ref="T634:U634"/>
    <mergeCell ref="V634:X634"/>
    <mergeCell ref="Y634:Z634"/>
    <mergeCell ref="AA634:AC634"/>
    <mergeCell ref="J635:L635"/>
    <mergeCell ref="M635:O635"/>
    <mergeCell ref="T635:U635"/>
    <mergeCell ref="V635:X635"/>
    <mergeCell ref="Y635:Z635"/>
    <mergeCell ref="AA635:AC635"/>
    <mergeCell ref="J636:L636"/>
    <mergeCell ref="M636:O636"/>
    <mergeCell ref="T636:U636"/>
    <mergeCell ref="V636:X636"/>
    <mergeCell ref="Y636:Z636"/>
    <mergeCell ref="AA636:AC636"/>
    <mergeCell ref="J637:L637"/>
    <mergeCell ref="M637:O637"/>
    <mergeCell ref="T637:U637"/>
    <mergeCell ref="V637:X637"/>
    <mergeCell ref="Y637:Z637"/>
    <mergeCell ref="AA637:AC637"/>
    <mergeCell ref="D638:I638"/>
    <mergeCell ref="J638:L638"/>
    <mergeCell ref="M638:O638"/>
    <mergeCell ref="P638:S638"/>
    <mergeCell ref="T638:U638"/>
    <mergeCell ref="V638:X638"/>
    <mergeCell ref="Y638:Z638"/>
    <mergeCell ref="AA638:AC638"/>
    <mergeCell ref="D639:I639"/>
    <mergeCell ref="J639:L639"/>
    <mergeCell ref="M639:O639"/>
    <mergeCell ref="P639:S639"/>
    <mergeCell ref="T639:U639"/>
    <mergeCell ref="V639:X639"/>
    <mergeCell ref="Y639:Z639"/>
    <mergeCell ref="AA639:AC639"/>
    <mergeCell ref="C640:C642"/>
    <mergeCell ref="D640:I640"/>
    <mergeCell ref="J640:L640"/>
    <mergeCell ref="M640:O640"/>
    <mergeCell ref="P640:S642"/>
    <mergeCell ref="T640:U640"/>
    <mergeCell ref="V640:X640"/>
    <mergeCell ref="Y640:Z640"/>
    <mergeCell ref="AA640:AC640"/>
    <mergeCell ref="D641:I641"/>
    <mergeCell ref="J641:L641"/>
    <mergeCell ref="M641:O641"/>
    <mergeCell ref="T641:U641"/>
    <mergeCell ref="V641:X641"/>
    <mergeCell ref="Y641:Z641"/>
    <mergeCell ref="AA641:AC641"/>
    <mergeCell ref="D642:I642"/>
    <mergeCell ref="J642:L642"/>
    <mergeCell ref="M642:O642"/>
    <mergeCell ref="T642:U642"/>
    <mergeCell ref="V642:X642"/>
    <mergeCell ref="Y642:Z642"/>
    <mergeCell ref="AA642:AC642"/>
    <mergeCell ref="C644:C645"/>
    <mergeCell ref="D644:N645"/>
    <mergeCell ref="O644:S645"/>
    <mergeCell ref="T644:X644"/>
    <mergeCell ref="Y644:AC644"/>
    <mergeCell ref="T645:U645"/>
    <mergeCell ref="V645:X645"/>
    <mergeCell ref="Y645:Z645"/>
    <mergeCell ref="AA645:AC645"/>
    <mergeCell ref="D646:N646"/>
    <mergeCell ref="O646:S646"/>
    <mergeCell ref="T646:U646"/>
    <mergeCell ref="V646:X646"/>
    <mergeCell ref="Y646:Z646"/>
    <mergeCell ref="AA646:AC646"/>
    <mergeCell ref="D647:N647"/>
    <mergeCell ref="O647:S647"/>
    <mergeCell ref="T647:U647"/>
    <mergeCell ref="V647:X647"/>
    <mergeCell ref="Y647:Z647"/>
    <mergeCell ref="AA647:AC647"/>
    <mergeCell ref="D648:N648"/>
    <mergeCell ref="O648:S648"/>
    <mergeCell ref="T648:U648"/>
    <mergeCell ref="V648:X648"/>
    <mergeCell ref="Y648:Z648"/>
    <mergeCell ref="AA648:AC648"/>
    <mergeCell ref="D649:N649"/>
    <mergeCell ref="O649:S649"/>
    <mergeCell ref="T649:U649"/>
    <mergeCell ref="V649:X649"/>
    <mergeCell ref="Y649:Z649"/>
    <mergeCell ref="AA649:AC649"/>
    <mergeCell ref="D650:N650"/>
    <mergeCell ref="O650:S650"/>
    <mergeCell ref="T650:U650"/>
    <mergeCell ref="V650:X650"/>
    <mergeCell ref="Y650:Z650"/>
    <mergeCell ref="AA650:AC650"/>
    <mergeCell ref="D651:N651"/>
    <mergeCell ref="O651:S651"/>
    <mergeCell ref="T651:U651"/>
    <mergeCell ref="V651:X651"/>
    <mergeCell ref="Y651:Z651"/>
    <mergeCell ref="AA651:AC651"/>
    <mergeCell ref="D652:N652"/>
    <mergeCell ref="O652:S652"/>
    <mergeCell ref="T652:U652"/>
    <mergeCell ref="V652:X652"/>
    <mergeCell ref="Y652:Z652"/>
    <mergeCell ref="AA652:AC652"/>
    <mergeCell ref="D653:N653"/>
    <mergeCell ref="O653:S653"/>
    <mergeCell ref="T653:U653"/>
    <mergeCell ref="V653:X653"/>
    <mergeCell ref="Y653:Z653"/>
    <mergeCell ref="AA653:AC653"/>
    <mergeCell ref="D654:N654"/>
    <mergeCell ref="O654:S654"/>
    <mergeCell ref="T654:U654"/>
    <mergeCell ref="V654:X654"/>
    <mergeCell ref="Y654:Z654"/>
    <mergeCell ref="AA654:AC654"/>
    <mergeCell ref="D655:N655"/>
    <mergeCell ref="O655:S655"/>
    <mergeCell ref="T655:U655"/>
    <mergeCell ref="V655:X655"/>
    <mergeCell ref="Y655:Z655"/>
    <mergeCell ref="AA655:AC655"/>
    <mergeCell ref="C657:C658"/>
    <mergeCell ref="D657:N658"/>
    <mergeCell ref="O657:S658"/>
    <mergeCell ref="T657:X657"/>
    <mergeCell ref="Y657:AC657"/>
    <mergeCell ref="T658:U658"/>
    <mergeCell ref="V658:X658"/>
    <mergeCell ref="Y658:Z658"/>
    <mergeCell ref="AA658:AC658"/>
    <mergeCell ref="D659:N659"/>
    <mergeCell ref="O659:S659"/>
    <mergeCell ref="T659:U659"/>
    <mergeCell ref="V659:X659"/>
    <mergeCell ref="Y659:Z659"/>
    <mergeCell ref="AA659:AC659"/>
    <mergeCell ref="D660:N660"/>
    <mergeCell ref="O660:S660"/>
    <mergeCell ref="T660:U660"/>
    <mergeCell ref="V660:X660"/>
    <mergeCell ref="Y660:Z660"/>
    <mergeCell ref="AA660:AC660"/>
    <mergeCell ref="D661:N661"/>
    <mergeCell ref="O661:S661"/>
    <mergeCell ref="T661:U661"/>
    <mergeCell ref="V661:X661"/>
    <mergeCell ref="Y661:Z661"/>
    <mergeCell ref="AA661:AC661"/>
    <mergeCell ref="D662:N662"/>
    <mergeCell ref="O662:S662"/>
    <mergeCell ref="T662:U662"/>
    <mergeCell ref="V662:X662"/>
    <mergeCell ref="Y662:Z662"/>
    <mergeCell ref="AA662:AC662"/>
    <mergeCell ref="D663:N663"/>
    <mergeCell ref="O663:S663"/>
    <mergeCell ref="T663:U663"/>
    <mergeCell ref="V663:X663"/>
    <mergeCell ref="Y663:Z663"/>
    <mergeCell ref="AA663:AC663"/>
    <mergeCell ref="C665:C666"/>
    <mergeCell ref="D665:Q666"/>
    <mergeCell ref="R665:V665"/>
    <mergeCell ref="W665:AC665"/>
    <mergeCell ref="R666:V666"/>
    <mergeCell ref="W666:Y666"/>
    <mergeCell ref="Z666:AC666"/>
    <mergeCell ref="D667:Q667"/>
    <mergeCell ref="R667:V667"/>
    <mergeCell ref="W667:Y667"/>
    <mergeCell ref="Z667:AC667"/>
    <mergeCell ref="D668:Q668"/>
    <mergeCell ref="R668:V668"/>
    <mergeCell ref="W668:Y668"/>
    <mergeCell ref="Z668:AC668"/>
    <mergeCell ref="D669:Q669"/>
    <mergeCell ref="R669:V669"/>
    <mergeCell ref="W669:Y669"/>
    <mergeCell ref="Z669:AC669"/>
    <mergeCell ref="D670:Q670"/>
    <mergeCell ref="R670:V670"/>
    <mergeCell ref="W670:Y670"/>
    <mergeCell ref="Z670:AC670"/>
    <mergeCell ref="D671:Q671"/>
    <mergeCell ref="R671:V671"/>
    <mergeCell ref="W671:Y671"/>
    <mergeCell ref="Z671:AC671"/>
    <mergeCell ref="D672:Q672"/>
    <mergeCell ref="R672:V672"/>
    <mergeCell ref="W672:Y672"/>
    <mergeCell ref="Z672:AC672"/>
    <mergeCell ref="D673:Q673"/>
    <mergeCell ref="R673:V673"/>
    <mergeCell ref="W673:Y673"/>
    <mergeCell ref="Z673:AC673"/>
    <mergeCell ref="D674:Q674"/>
    <mergeCell ref="R674:V674"/>
    <mergeCell ref="W674:Y674"/>
    <mergeCell ref="Z674:AC674"/>
    <mergeCell ref="D675:Q675"/>
    <mergeCell ref="R675:V675"/>
    <mergeCell ref="W675:Y675"/>
    <mergeCell ref="Z675:AC675"/>
    <mergeCell ref="D676:Q676"/>
    <mergeCell ref="R676:V676"/>
    <mergeCell ref="W676:Y676"/>
    <mergeCell ref="Z676:AC676"/>
    <mergeCell ref="D677:Q677"/>
    <mergeCell ref="R677:V677"/>
    <mergeCell ref="W677:Y677"/>
    <mergeCell ref="Z677:AC677"/>
    <mergeCell ref="D678:Q678"/>
    <mergeCell ref="R678:V678"/>
    <mergeCell ref="W678:Y678"/>
    <mergeCell ref="Z678:AC678"/>
    <mergeCell ref="C680:C681"/>
    <mergeCell ref="D680:Q681"/>
    <mergeCell ref="R680:V680"/>
    <mergeCell ref="W680:AC680"/>
    <mergeCell ref="R681:V681"/>
    <mergeCell ref="W681:Y681"/>
    <mergeCell ref="Z681:AC681"/>
    <mergeCell ref="D682:Q682"/>
    <mergeCell ref="R682:V682"/>
    <mergeCell ref="W682:Y682"/>
    <mergeCell ref="Z682:AC682"/>
    <mergeCell ref="D683:Q683"/>
    <mergeCell ref="R683:V683"/>
    <mergeCell ref="W683:Y683"/>
    <mergeCell ref="Z683:AC683"/>
    <mergeCell ref="C684:C685"/>
    <mergeCell ref="D684:Q684"/>
    <mergeCell ref="R684:V684"/>
    <mergeCell ref="W684:Y684"/>
    <mergeCell ref="Z684:AC684"/>
    <mergeCell ref="D685:Q685"/>
    <mergeCell ref="R685:V685"/>
    <mergeCell ref="W685:Y685"/>
    <mergeCell ref="Z685:AC685"/>
    <mergeCell ref="D686:Q686"/>
    <mergeCell ref="R686:V686"/>
    <mergeCell ref="W686:Y686"/>
    <mergeCell ref="Z686:AC686"/>
    <mergeCell ref="D687:Q687"/>
    <mergeCell ref="R687:V687"/>
    <mergeCell ref="W687:Y687"/>
    <mergeCell ref="Z687:AC687"/>
    <mergeCell ref="D688:Q688"/>
    <mergeCell ref="R688:V688"/>
    <mergeCell ref="W688:Y688"/>
    <mergeCell ref="Z688:AC688"/>
    <mergeCell ref="D689:Q689"/>
    <mergeCell ref="R689:V689"/>
    <mergeCell ref="W689:Y689"/>
    <mergeCell ref="Z689:AC689"/>
    <mergeCell ref="C691:C692"/>
    <mergeCell ref="D691:Q692"/>
    <mergeCell ref="R691:V691"/>
    <mergeCell ref="W691:AC691"/>
    <mergeCell ref="R692:V692"/>
    <mergeCell ref="W692:Y692"/>
    <mergeCell ref="Z692:AC692"/>
    <mergeCell ref="D693:Q693"/>
    <mergeCell ref="R693:V693"/>
    <mergeCell ref="W693:Y693"/>
    <mergeCell ref="Z693:AC693"/>
    <mergeCell ref="D694:Q694"/>
    <mergeCell ref="R694:V694"/>
    <mergeCell ref="W694:Y694"/>
    <mergeCell ref="Z694:AC694"/>
    <mergeCell ref="D695:Q695"/>
    <mergeCell ref="R695:V695"/>
    <mergeCell ref="W695:Y695"/>
    <mergeCell ref="Z695:AC695"/>
    <mergeCell ref="D696:Q696"/>
    <mergeCell ref="R696:V696"/>
    <mergeCell ref="W696:Y696"/>
    <mergeCell ref="Z696:AC696"/>
    <mergeCell ref="D697:Q697"/>
    <mergeCell ref="R697:V697"/>
    <mergeCell ref="W697:Y697"/>
    <mergeCell ref="Z697:AC697"/>
    <mergeCell ref="D698:Q698"/>
    <mergeCell ref="R698:V698"/>
    <mergeCell ref="W698:Y698"/>
    <mergeCell ref="Z698:AC698"/>
    <mergeCell ref="D699:Q699"/>
    <mergeCell ref="R699:V699"/>
    <mergeCell ref="W699:Y699"/>
    <mergeCell ref="Z699:AC699"/>
    <mergeCell ref="D700:Q700"/>
    <mergeCell ref="R700:V700"/>
    <mergeCell ref="W700:Y700"/>
    <mergeCell ref="Z700:AC700"/>
    <mergeCell ref="D701:Q701"/>
    <mergeCell ref="R701:V701"/>
    <mergeCell ref="W701:Y701"/>
    <mergeCell ref="Z701:AC701"/>
    <mergeCell ref="D702:Q702"/>
    <mergeCell ref="R702:V702"/>
    <mergeCell ref="W702:Y702"/>
    <mergeCell ref="Z702:AC702"/>
    <mergeCell ref="D703:Q703"/>
    <mergeCell ref="R703:V703"/>
    <mergeCell ref="W703:Y703"/>
    <mergeCell ref="Z703:AC703"/>
    <mergeCell ref="C705:C706"/>
    <mergeCell ref="D705:Q706"/>
    <mergeCell ref="R705:V705"/>
    <mergeCell ref="W705:AC705"/>
    <mergeCell ref="R706:V706"/>
    <mergeCell ref="W706:Y706"/>
    <mergeCell ref="Z706:AC706"/>
    <mergeCell ref="D707:Q707"/>
    <mergeCell ref="R707:V707"/>
    <mergeCell ref="W707:Y707"/>
    <mergeCell ref="Z707:AC707"/>
    <mergeCell ref="D708:Q708"/>
    <mergeCell ref="R708:V708"/>
    <mergeCell ref="W708:Y708"/>
    <mergeCell ref="Z708:AC708"/>
    <mergeCell ref="D709:Q709"/>
    <mergeCell ref="R709:V709"/>
    <mergeCell ref="W709:Y709"/>
    <mergeCell ref="Z709:AC709"/>
    <mergeCell ref="D710:Q710"/>
    <mergeCell ref="R710:V710"/>
    <mergeCell ref="W710:Y710"/>
    <mergeCell ref="Z710:AC710"/>
    <mergeCell ref="D711:Q711"/>
    <mergeCell ref="R711:V711"/>
    <mergeCell ref="W711:Y711"/>
    <mergeCell ref="Z711:AC711"/>
    <mergeCell ref="D712:Q712"/>
    <mergeCell ref="R712:V712"/>
    <mergeCell ref="W712:Y712"/>
    <mergeCell ref="Z712:AC712"/>
    <mergeCell ref="D713:Q713"/>
    <mergeCell ref="R713:V713"/>
    <mergeCell ref="W713:Y713"/>
    <mergeCell ref="Z713:AC713"/>
    <mergeCell ref="D714:Q714"/>
    <mergeCell ref="R714:V714"/>
    <mergeCell ref="W714:Y714"/>
    <mergeCell ref="Z714:AC714"/>
    <mergeCell ref="D715:Q715"/>
    <mergeCell ref="R715:V715"/>
    <mergeCell ref="W715:Y715"/>
    <mergeCell ref="Z715:AC715"/>
    <mergeCell ref="C717:C718"/>
    <mergeCell ref="D717:Q718"/>
    <mergeCell ref="R717:V717"/>
    <mergeCell ref="W717:AC717"/>
    <mergeCell ref="R718:V718"/>
    <mergeCell ref="W718:Y718"/>
    <mergeCell ref="Z718:AC718"/>
    <mergeCell ref="D719:Q719"/>
    <mergeCell ref="R719:V719"/>
    <mergeCell ref="W719:Y719"/>
    <mergeCell ref="Z719:AC719"/>
    <mergeCell ref="D720:Q720"/>
    <mergeCell ref="R720:V720"/>
    <mergeCell ref="W720:Y720"/>
    <mergeCell ref="Z720:AC720"/>
    <mergeCell ref="D721:Q721"/>
    <mergeCell ref="R721:V721"/>
    <mergeCell ref="W721:Y721"/>
    <mergeCell ref="Z721:AC721"/>
    <mergeCell ref="D722:Q722"/>
    <mergeCell ref="R722:V722"/>
    <mergeCell ref="W722:Y722"/>
    <mergeCell ref="Z722:AC722"/>
    <mergeCell ref="D723:Q723"/>
    <mergeCell ref="R723:V723"/>
    <mergeCell ref="W723:Y723"/>
    <mergeCell ref="Z723:AC723"/>
    <mergeCell ref="D724:Q724"/>
    <mergeCell ref="R724:V724"/>
    <mergeCell ref="W724:Y724"/>
    <mergeCell ref="Z724:AC724"/>
    <mergeCell ref="D725:Q725"/>
    <mergeCell ref="R725:V725"/>
    <mergeCell ref="W725:Y725"/>
    <mergeCell ref="Z725:AC725"/>
    <mergeCell ref="D726:Q726"/>
    <mergeCell ref="R726:V726"/>
    <mergeCell ref="W726:Y726"/>
    <mergeCell ref="Z726:AC726"/>
    <mergeCell ref="D727:Q727"/>
    <mergeCell ref="R727:V727"/>
    <mergeCell ref="W727:Y727"/>
    <mergeCell ref="Z727:AC727"/>
    <mergeCell ref="D728:Q728"/>
    <mergeCell ref="R728:V728"/>
    <mergeCell ref="W728:Y728"/>
    <mergeCell ref="Z728:AC728"/>
    <mergeCell ref="D729:Q729"/>
    <mergeCell ref="R729:V729"/>
    <mergeCell ref="W729:Y729"/>
    <mergeCell ref="Z729:AC729"/>
    <mergeCell ref="D730:Q730"/>
    <mergeCell ref="R730:V730"/>
    <mergeCell ref="W730:Y730"/>
    <mergeCell ref="Z730:AC730"/>
    <mergeCell ref="D731:Q731"/>
    <mergeCell ref="R731:V731"/>
    <mergeCell ref="W731:Y731"/>
    <mergeCell ref="Z731:AC731"/>
    <mergeCell ref="D732:Q732"/>
    <mergeCell ref="R732:V732"/>
    <mergeCell ref="W732:Y732"/>
    <mergeCell ref="Z732:AC732"/>
    <mergeCell ref="D733:Q733"/>
    <mergeCell ref="R733:V733"/>
    <mergeCell ref="W733:Y733"/>
    <mergeCell ref="Z733:AC733"/>
    <mergeCell ref="D734:Q734"/>
    <mergeCell ref="R734:V734"/>
    <mergeCell ref="W734:Y734"/>
    <mergeCell ref="Z734:AC734"/>
    <mergeCell ref="C736:C737"/>
    <mergeCell ref="D736:Q737"/>
    <mergeCell ref="R736:V736"/>
    <mergeCell ref="W736:AC736"/>
    <mergeCell ref="R737:V737"/>
    <mergeCell ref="W737:Y737"/>
    <mergeCell ref="Z737:AC737"/>
    <mergeCell ref="D738:Q738"/>
    <mergeCell ref="R738:V738"/>
    <mergeCell ref="W738:Y738"/>
    <mergeCell ref="Z738:AC738"/>
    <mergeCell ref="D739:Q739"/>
    <mergeCell ref="R739:V739"/>
    <mergeCell ref="W739:Y739"/>
    <mergeCell ref="Z739:AC739"/>
    <mergeCell ref="D740:Q740"/>
    <mergeCell ref="R740:V740"/>
    <mergeCell ref="W740:Y740"/>
    <mergeCell ref="Z740:AC740"/>
    <mergeCell ref="D741:Q741"/>
    <mergeCell ref="R741:V741"/>
    <mergeCell ref="W741:Y741"/>
    <mergeCell ref="Z741:AC741"/>
    <mergeCell ref="D742:Q742"/>
    <mergeCell ref="R742:V742"/>
    <mergeCell ref="W742:Y742"/>
    <mergeCell ref="Z742:AC742"/>
    <mergeCell ref="D743:Q743"/>
    <mergeCell ref="R743:V743"/>
    <mergeCell ref="W743:Y743"/>
    <mergeCell ref="Z743:AC743"/>
    <mergeCell ref="D744:Q744"/>
    <mergeCell ref="R744:V744"/>
    <mergeCell ref="W744:Y744"/>
    <mergeCell ref="Z744:AC744"/>
    <mergeCell ref="C746:C747"/>
    <mergeCell ref="D746:Q747"/>
    <mergeCell ref="R746:V746"/>
    <mergeCell ref="W746:AC746"/>
    <mergeCell ref="R747:V747"/>
    <mergeCell ref="W747:Y747"/>
    <mergeCell ref="Z747:AC747"/>
    <mergeCell ref="D748:Q748"/>
    <mergeCell ref="R748:V748"/>
    <mergeCell ref="W748:Y748"/>
    <mergeCell ref="Z748:AC748"/>
    <mergeCell ref="D749:Q749"/>
    <mergeCell ref="R749:V749"/>
    <mergeCell ref="W749:Y749"/>
    <mergeCell ref="Z749:AC749"/>
    <mergeCell ref="D750:Q750"/>
    <mergeCell ref="R750:V750"/>
    <mergeCell ref="W750:Y750"/>
    <mergeCell ref="Z750:AC750"/>
    <mergeCell ref="D751:Q751"/>
    <mergeCell ref="R751:V751"/>
    <mergeCell ref="W751:Y751"/>
    <mergeCell ref="Z751:AC751"/>
    <mergeCell ref="D752:Q752"/>
    <mergeCell ref="R752:V752"/>
    <mergeCell ref="W752:Y752"/>
    <mergeCell ref="Z752:AC752"/>
    <mergeCell ref="D753:Q753"/>
    <mergeCell ref="R753:V753"/>
    <mergeCell ref="W753:Y753"/>
    <mergeCell ref="Z753:AC753"/>
    <mergeCell ref="D754:Q754"/>
    <mergeCell ref="R754:V754"/>
    <mergeCell ref="W754:Y754"/>
    <mergeCell ref="Z754:AC754"/>
    <mergeCell ref="D755:Q755"/>
    <mergeCell ref="R755:V755"/>
    <mergeCell ref="W755:Y755"/>
    <mergeCell ref="Z755:AC755"/>
    <mergeCell ref="D756:Q756"/>
    <mergeCell ref="R756:V756"/>
    <mergeCell ref="W756:Y756"/>
    <mergeCell ref="Z756:AC756"/>
    <mergeCell ref="D757:Q757"/>
    <mergeCell ref="R757:V757"/>
    <mergeCell ref="W757:Y757"/>
    <mergeCell ref="Z757:AC757"/>
    <mergeCell ref="C759:C760"/>
    <mergeCell ref="D759:Q760"/>
    <mergeCell ref="R759:V759"/>
    <mergeCell ref="W759:AC759"/>
    <mergeCell ref="R760:V760"/>
    <mergeCell ref="W760:Y760"/>
    <mergeCell ref="Z760:AC760"/>
    <mergeCell ref="D761:Q761"/>
    <mergeCell ref="R761:V761"/>
    <mergeCell ref="W761:Y761"/>
    <mergeCell ref="Z761:AC761"/>
    <mergeCell ref="D762:Q762"/>
    <mergeCell ref="R762:V762"/>
    <mergeCell ref="W762:Y762"/>
    <mergeCell ref="Z762:AC762"/>
    <mergeCell ref="D763:Q763"/>
    <mergeCell ref="R763:V763"/>
    <mergeCell ref="W763:Y763"/>
    <mergeCell ref="Z763:AC763"/>
    <mergeCell ref="D764:Q764"/>
    <mergeCell ref="R764:V764"/>
    <mergeCell ref="W764:Y764"/>
    <mergeCell ref="Z764:AC764"/>
    <mergeCell ref="D765:Q765"/>
    <mergeCell ref="R765:V765"/>
    <mergeCell ref="W765:Y765"/>
    <mergeCell ref="Z765:AC765"/>
    <mergeCell ref="D766:Q766"/>
    <mergeCell ref="R766:V766"/>
    <mergeCell ref="W766:Y766"/>
    <mergeCell ref="Z766:AC766"/>
    <mergeCell ref="D767:Q767"/>
    <mergeCell ref="R767:V767"/>
    <mergeCell ref="W767:Y767"/>
    <mergeCell ref="Z767:AC767"/>
    <mergeCell ref="D768:Q768"/>
    <mergeCell ref="R768:V768"/>
    <mergeCell ref="W768:Y768"/>
    <mergeCell ref="Z768:AC768"/>
    <mergeCell ref="D769:Q769"/>
    <mergeCell ref="R769:V769"/>
    <mergeCell ref="W769:Y769"/>
    <mergeCell ref="Z769:AC769"/>
    <mergeCell ref="D770:Q770"/>
    <mergeCell ref="R770:V770"/>
    <mergeCell ref="W770:Y770"/>
    <mergeCell ref="Z770:AC770"/>
    <mergeCell ref="C772:C773"/>
    <mergeCell ref="D772:Q773"/>
    <mergeCell ref="R772:V772"/>
    <mergeCell ref="W772:AC772"/>
    <mergeCell ref="R773:V773"/>
    <mergeCell ref="W773:Y773"/>
    <mergeCell ref="Z773:AC773"/>
    <mergeCell ref="D774:Q774"/>
    <mergeCell ref="R774:V774"/>
    <mergeCell ref="W774:Y774"/>
    <mergeCell ref="Z774:AC774"/>
    <mergeCell ref="D775:Q775"/>
    <mergeCell ref="R775:V775"/>
    <mergeCell ref="W775:Y775"/>
    <mergeCell ref="Z775:AC775"/>
    <mergeCell ref="D776:Q776"/>
    <mergeCell ref="R776:V776"/>
    <mergeCell ref="W776:Y776"/>
    <mergeCell ref="Z776:AC776"/>
    <mergeCell ref="D777:Q777"/>
    <mergeCell ref="R777:V777"/>
    <mergeCell ref="W777:Y777"/>
    <mergeCell ref="Z777:AC777"/>
    <mergeCell ref="D778:Q778"/>
    <mergeCell ref="R778:V778"/>
    <mergeCell ref="W778:Y778"/>
    <mergeCell ref="Z778:AC778"/>
    <mergeCell ref="D779:Q779"/>
    <mergeCell ref="R779:V779"/>
    <mergeCell ref="W779:Y779"/>
    <mergeCell ref="Z779:AC779"/>
    <mergeCell ref="D780:Q780"/>
    <mergeCell ref="R780:V780"/>
    <mergeCell ref="W780:Y780"/>
    <mergeCell ref="Z780:AC780"/>
    <mergeCell ref="C782:C783"/>
    <mergeCell ref="D782:Q783"/>
    <mergeCell ref="R782:V782"/>
    <mergeCell ref="W782:AC782"/>
    <mergeCell ref="R783:V783"/>
    <mergeCell ref="W783:Y783"/>
    <mergeCell ref="Z783:AC783"/>
    <mergeCell ref="D784:Q784"/>
    <mergeCell ref="R784:V784"/>
    <mergeCell ref="W784:Y784"/>
    <mergeCell ref="Z784:AC784"/>
    <mergeCell ref="D785:Q785"/>
    <mergeCell ref="R785:V785"/>
    <mergeCell ref="W785:Y785"/>
    <mergeCell ref="Z785:AC785"/>
    <mergeCell ref="D786:Q786"/>
    <mergeCell ref="R786:V786"/>
    <mergeCell ref="W786:Y786"/>
    <mergeCell ref="Z786:AC786"/>
    <mergeCell ref="D787:Q787"/>
    <mergeCell ref="R787:V787"/>
    <mergeCell ref="W787:Y787"/>
    <mergeCell ref="Z787:AC787"/>
    <mergeCell ref="D788:Q788"/>
    <mergeCell ref="R788:V788"/>
    <mergeCell ref="W788:Y788"/>
    <mergeCell ref="Z788:AC788"/>
    <mergeCell ref="D789:Q789"/>
    <mergeCell ref="R789:V789"/>
    <mergeCell ref="W789:Y789"/>
    <mergeCell ref="Z789:AC789"/>
    <mergeCell ref="D790:Q790"/>
    <mergeCell ref="R790:V790"/>
    <mergeCell ref="W790:Y790"/>
    <mergeCell ref="Z790:AC790"/>
    <mergeCell ref="D791:Q791"/>
    <mergeCell ref="R791:V791"/>
    <mergeCell ref="W791:Y791"/>
    <mergeCell ref="Z791:AC791"/>
    <mergeCell ref="D792:Q792"/>
    <mergeCell ref="R792:V792"/>
    <mergeCell ref="W792:Y792"/>
    <mergeCell ref="Z792:AC792"/>
    <mergeCell ref="D793:Q793"/>
    <mergeCell ref="R793:V793"/>
    <mergeCell ref="W793:Y793"/>
    <mergeCell ref="Z793:AC793"/>
    <mergeCell ref="D794:Q794"/>
    <mergeCell ref="R794:V794"/>
    <mergeCell ref="W794:Y794"/>
    <mergeCell ref="Z794:AC794"/>
    <mergeCell ref="C796:C797"/>
    <mergeCell ref="D796:Q797"/>
    <mergeCell ref="R796:V796"/>
    <mergeCell ref="W796:AC796"/>
    <mergeCell ref="R797:V797"/>
    <mergeCell ref="W797:Y797"/>
    <mergeCell ref="Z797:AC797"/>
    <mergeCell ref="D798:Q798"/>
    <mergeCell ref="R798:V798"/>
    <mergeCell ref="W798:Y798"/>
    <mergeCell ref="Z798:AC798"/>
    <mergeCell ref="D799:Q799"/>
    <mergeCell ref="R799:V799"/>
    <mergeCell ref="W799:Y799"/>
    <mergeCell ref="Z799:AC799"/>
    <mergeCell ref="D800:Q800"/>
    <mergeCell ref="R800:V800"/>
    <mergeCell ref="W800:Y800"/>
    <mergeCell ref="Z800:AC800"/>
    <mergeCell ref="D801:Q801"/>
    <mergeCell ref="R801:V801"/>
    <mergeCell ref="W801:Y801"/>
    <mergeCell ref="Z801:AC801"/>
    <mergeCell ref="D802:Q802"/>
    <mergeCell ref="R802:V802"/>
    <mergeCell ref="W802:Y802"/>
    <mergeCell ref="Z802:AC802"/>
    <mergeCell ref="D803:Q803"/>
    <mergeCell ref="R803:V803"/>
    <mergeCell ref="W803:Y803"/>
    <mergeCell ref="Z803:AC803"/>
    <mergeCell ref="D804:Q804"/>
    <mergeCell ref="R804:V804"/>
    <mergeCell ref="W804:Y804"/>
    <mergeCell ref="Z804:AC804"/>
    <mergeCell ref="D805:Q805"/>
    <mergeCell ref="R805:V805"/>
    <mergeCell ref="W805:Y805"/>
    <mergeCell ref="Z805:AC805"/>
    <mergeCell ref="C807:C808"/>
    <mergeCell ref="D807:Q808"/>
    <mergeCell ref="R807:V807"/>
    <mergeCell ref="W807:AC807"/>
    <mergeCell ref="R808:V808"/>
    <mergeCell ref="W808:Y808"/>
    <mergeCell ref="Z808:AC808"/>
    <mergeCell ref="D809:Q809"/>
    <mergeCell ref="R809:V809"/>
    <mergeCell ref="W809:Y809"/>
    <mergeCell ref="Z809:AC809"/>
    <mergeCell ref="D810:Q810"/>
    <mergeCell ref="R810:V810"/>
    <mergeCell ref="W810:Y810"/>
    <mergeCell ref="Z810:AC810"/>
    <mergeCell ref="D811:Q811"/>
    <mergeCell ref="R811:V811"/>
    <mergeCell ref="W811:Y811"/>
    <mergeCell ref="Z811:AC811"/>
    <mergeCell ref="D812:Q812"/>
    <mergeCell ref="R812:V812"/>
    <mergeCell ref="W812:Y812"/>
    <mergeCell ref="Z812:AC812"/>
    <mergeCell ref="D813:Q813"/>
    <mergeCell ref="R813:V813"/>
    <mergeCell ref="W813:Y813"/>
    <mergeCell ref="Z813:AC813"/>
    <mergeCell ref="D814:Q814"/>
    <mergeCell ref="R814:V814"/>
    <mergeCell ref="W814:Y814"/>
    <mergeCell ref="Z814:AC814"/>
    <mergeCell ref="D815:Q815"/>
    <mergeCell ref="R815:V815"/>
    <mergeCell ref="W815:Y815"/>
    <mergeCell ref="Z815:AC815"/>
    <mergeCell ref="D816:Q816"/>
    <mergeCell ref="R816:V816"/>
    <mergeCell ref="W816:Y816"/>
    <mergeCell ref="Z816:AC816"/>
    <mergeCell ref="D817:Q817"/>
    <mergeCell ref="R817:V817"/>
    <mergeCell ref="W817:Y817"/>
    <mergeCell ref="Z817:AC817"/>
    <mergeCell ref="D818:Q818"/>
    <mergeCell ref="R818:V818"/>
    <mergeCell ref="W818:Y818"/>
    <mergeCell ref="Z818:AC818"/>
    <mergeCell ref="D819:Q819"/>
    <mergeCell ref="R819:V819"/>
    <mergeCell ref="W819:Y819"/>
    <mergeCell ref="Z819:AC819"/>
    <mergeCell ref="D820:Q820"/>
    <mergeCell ref="R820:V820"/>
    <mergeCell ref="W820:Y820"/>
    <mergeCell ref="Z820:AC820"/>
    <mergeCell ref="D821:Q821"/>
    <mergeCell ref="R821:V821"/>
    <mergeCell ref="W821:Y821"/>
    <mergeCell ref="Z821:AC821"/>
    <mergeCell ref="D822:Q822"/>
    <mergeCell ref="R822:V822"/>
    <mergeCell ref="W822:Y822"/>
    <mergeCell ref="Z822:AC822"/>
    <mergeCell ref="D823:Q823"/>
    <mergeCell ref="R823:V823"/>
    <mergeCell ref="W823:Y823"/>
    <mergeCell ref="Z823:AC823"/>
    <mergeCell ref="C825:C826"/>
    <mergeCell ref="D825:Q826"/>
    <mergeCell ref="R825:V825"/>
    <mergeCell ref="W825:AC825"/>
    <mergeCell ref="R826:V826"/>
    <mergeCell ref="W826:Y826"/>
    <mergeCell ref="Z826:AC826"/>
    <mergeCell ref="D827:Q827"/>
    <mergeCell ref="R827:V827"/>
    <mergeCell ref="W827:Y827"/>
    <mergeCell ref="Z827:AC827"/>
    <mergeCell ref="D828:Q828"/>
    <mergeCell ref="R828:V828"/>
    <mergeCell ref="W828:Y828"/>
    <mergeCell ref="Z828:AC828"/>
    <mergeCell ref="D829:Q829"/>
    <mergeCell ref="R829:V829"/>
    <mergeCell ref="W829:Y829"/>
    <mergeCell ref="Z829:AC829"/>
    <mergeCell ref="D830:Q830"/>
    <mergeCell ref="R830:V830"/>
    <mergeCell ref="W830:Y830"/>
    <mergeCell ref="Z830:AC830"/>
    <mergeCell ref="D831:Q831"/>
    <mergeCell ref="R831:V831"/>
    <mergeCell ref="W831:Y831"/>
    <mergeCell ref="Z831:AC831"/>
    <mergeCell ref="D832:Q832"/>
    <mergeCell ref="R832:V832"/>
    <mergeCell ref="W832:Y832"/>
    <mergeCell ref="Z832:AC832"/>
    <mergeCell ref="D833:Q833"/>
    <mergeCell ref="R833:V833"/>
    <mergeCell ref="W833:Y833"/>
    <mergeCell ref="Z833:AC833"/>
    <mergeCell ref="D834:Q834"/>
    <mergeCell ref="R834:V834"/>
    <mergeCell ref="W834:Y834"/>
    <mergeCell ref="Z834:AC834"/>
    <mergeCell ref="D835:Q835"/>
    <mergeCell ref="R835:V835"/>
    <mergeCell ref="W835:Y835"/>
    <mergeCell ref="Z835:AC835"/>
    <mergeCell ref="D836:Q836"/>
    <mergeCell ref="R836:V836"/>
    <mergeCell ref="W836:Y836"/>
    <mergeCell ref="Z836:AC836"/>
    <mergeCell ref="D837:Q837"/>
    <mergeCell ref="R837:V837"/>
    <mergeCell ref="W837:Y837"/>
    <mergeCell ref="Z837:AC837"/>
    <mergeCell ref="C839:C840"/>
    <mergeCell ref="D839:Q840"/>
    <mergeCell ref="R839:V839"/>
    <mergeCell ref="W839:AC839"/>
    <mergeCell ref="R840:V840"/>
    <mergeCell ref="W840:Y840"/>
    <mergeCell ref="Z840:AC840"/>
    <mergeCell ref="D841:Q841"/>
    <mergeCell ref="R841:V841"/>
    <mergeCell ref="W841:Y841"/>
    <mergeCell ref="Z841:AC841"/>
    <mergeCell ref="D842:Q842"/>
    <mergeCell ref="R842:V842"/>
    <mergeCell ref="W842:Y842"/>
    <mergeCell ref="Z842:AC842"/>
    <mergeCell ref="D843:Q843"/>
    <mergeCell ref="R843:V843"/>
    <mergeCell ref="W843:Y843"/>
    <mergeCell ref="Z843:AC843"/>
    <mergeCell ref="D844:Q844"/>
    <mergeCell ref="R844:V844"/>
    <mergeCell ref="W844:Y844"/>
    <mergeCell ref="Z844:AC844"/>
    <mergeCell ref="D845:Q845"/>
    <mergeCell ref="R845:V845"/>
    <mergeCell ref="W845:Y845"/>
    <mergeCell ref="Z845:AC845"/>
    <mergeCell ref="D846:Q846"/>
    <mergeCell ref="R846:V846"/>
    <mergeCell ref="W846:Y846"/>
    <mergeCell ref="Z846:AC846"/>
    <mergeCell ref="C848:C849"/>
    <mergeCell ref="D848:Q849"/>
    <mergeCell ref="R848:V848"/>
    <mergeCell ref="W848:AC848"/>
    <mergeCell ref="R849:V849"/>
    <mergeCell ref="W849:Y849"/>
    <mergeCell ref="Z849:AC849"/>
    <mergeCell ref="D850:Q850"/>
    <mergeCell ref="R850:V850"/>
    <mergeCell ref="W850:Y850"/>
    <mergeCell ref="Z850:AC850"/>
    <mergeCell ref="D851:Q851"/>
    <mergeCell ref="R851:V851"/>
    <mergeCell ref="W851:Y851"/>
    <mergeCell ref="Z851:AC851"/>
    <mergeCell ref="D852:Q852"/>
    <mergeCell ref="R852:V852"/>
    <mergeCell ref="W852:Y852"/>
    <mergeCell ref="Z852:AC852"/>
    <mergeCell ref="D853:Q853"/>
    <mergeCell ref="R853:V853"/>
    <mergeCell ref="W853:Y853"/>
    <mergeCell ref="Z853:AC853"/>
    <mergeCell ref="D854:Q854"/>
    <mergeCell ref="R854:V854"/>
    <mergeCell ref="W854:Y854"/>
    <mergeCell ref="Z854:AC854"/>
    <mergeCell ref="D855:Q855"/>
    <mergeCell ref="R855:V855"/>
    <mergeCell ref="W855:Y855"/>
    <mergeCell ref="Z855:AC855"/>
    <mergeCell ref="D856:Q856"/>
    <mergeCell ref="R856:V856"/>
    <mergeCell ref="W856:Y856"/>
    <mergeCell ref="Z856:AC856"/>
    <mergeCell ref="D857:Q857"/>
    <mergeCell ref="R857:V857"/>
    <mergeCell ref="W857:Y857"/>
    <mergeCell ref="Z857:AC857"/>
    <mergeCell ref="D858:Q858"/>
    <mergeCell ref="R858:V858"/>
    <mergeCell ref="W858:Y858"/>
    <mergeCell ref="Z858:AC858"/>
    <mergeCell ref="D859:Q859"/>
    <mergeCell ref="R859:V859"/>
    <mergeCell ref="W859:Y859"/>
    <mergeCell ref="Z859:AC859"/>
    <mergeCell ref="D860:Q860"/>
    <mergeCell ref="R860:V860"/>
    <mergeCell ref="W860:Y860"/>
    <mergeCell ref="Z860:AC860"/>
    <mergeCell ref="C862:C863"/>
    <mergeCell ref="D862:Q863"/>
    <mergeCell ref="R862:V862"/>
    <mergeCell ref="W862:AC862"/>
    <mergeCell ref="R863:V863"/>
    <mergeCell ref="W863:Y863"/>
    <mergeCell ref="Z863:AC863"/>
    <mergeCell ref="D864:Q864"/>
    <mergeCell ref="R864:V864"/>
    <mergeCell ref="W864:Y864"/>
    <mergeCell ref="Z864:AC864"/>
    <mergeCell ref="D865:Q865"/>
    <mergeCell ref="R865:V865"/>
    <mergeCell ref="W865:Y865"/>
    <mergeCell ref="Z865:AC865"/>
    <mergeCell ref="D866:Q866"/>
    <mergeCell ref="R866:V866"/>
    <mergeCell ref="W866:Y866"/>
    <mergeCell ref="Z866:AC866"/>
    <mergeCell ref="D867:Q867"/>
    <mergeCell ref="R867:V867"/>
    <mergeCell ref="W867:Y867"/>
    <mergeCell ref="Z867:AC867"/>
    <mergeCell ref="C869:C870"/>
    <mergeCell ref="D869:N870"/>
    <mergeCell ref="O869:S870"/>
    <mergeCell ref="T869:AC869"/>
    <mergeCell ref="T870:X870"/>
    <mergeCell ref="Y870:AC870"/>
    <mergeCell ref="D871:N871"/>
    <mergeCell ref="T871:X871"/>
    <mergeCell ref="Y871:AC871"/>
    <mergeCell ref="D872:N872"/>
    <mergeCell ref="O872:S872"/>
    <mergeCell ref="T872:X872"/>
    <mergeCell ref="Y872:AC872"/>
    <mergeCell ref="D873:N873"/>
    <mergeCell ref="O873:S873"/>
    <mergeCell ref="T873:X873"/>
    <mergeCell ref="Y873:AC873"/>
    <mergeCell ref="D874:N874"/>
    <mergeCell ref="O874:S874"/>
    <mergeCell ref="T874:X874"/>
    <mergeCell ref="Y874:AC874"/>
    <mergeCell ref="D875:N875"/>
    <mergeCell ref="O875:S875"/>
    <mergeCell ref="T875:X875"/>
    <mergeCell ref="Y875:AC875"/>
    <mergeCell ref="D876:N876"/>
    <mergeCell ref="O876:S876"/>
    <mergeCell ref="T876:X876"/>
    <mergeCell ref="Y876:AC876"/>
    <mergeCell ref="D877:N877"/>
    <mergeCell ref="O877:S877"/>
    <mergeCell ref="T877:X877"/>
    <mergeCell ref="Y877:AC877"/>
    <mergeCell ref="D878:N878"/>
    <mergeCell ref="O878:S878"/>
    <mergeCell ref="T878:X878"/>
    <mergeCell ref="Y878:AC878"/>
    <mergeCell ref="D879:N879"/>
    <mergeCell ref="O879:S879"/>
    <mergeCell ref="T879:X879"/>
    <mergeCell ref="Y879:AC879"/>
    <mergeCell ref="D880:N880"/>
    <mergeCell ref="O880:S880"/>
    <mergeCell ref="T880:X880"/>
    <mergeCell ref="Y880:AC880"/>
    <mergeCell ref="D883:K884"/>
    <mergeCell ref="L883:Y883"/>
    <mergeCell ref="Z883:AC884"/>
    <mergeCell ref="L884:R884"/>
    <mergeCell ref="S884:Y884"/>
    <mergeCell ref="D885:K885"/>
    <mergeCell ref="L885:R885"/>
    <mergeCell ref="S885:Y885"/>
    <mergeCell ref="Z885:AC885"/>
    <mergeCell ref="D886:K886"/>
    <mergeCell ref="L886:R886"/>
    <mergeCell ref="S886:Y886"/>
    <mergeCell ref="Z886:AC886"/>
    <mergeCell ref="D887:K887"/>
    <mergeCell ref="L887:R887"/>
    <mergeCell ref="S887:Y887"/>
    <mergeCell ref="Z887:AC887"/>
    <mergeCell ref="D888:K888"/>
    <mergeCell ref="L888:Y888"/>
    <mergeCell ref="Z888:AC888"/>
    <mergeCell ref="D891:L892"/>
    <mergeCell ref="M891:N892"/>
    <mergeCell ref="O891:Y891"/>
    <mergeCell ref="Z891:AC892"/>
    <mergeCell ref="O892:S892"/>
    <mergeCell ref="T892:Y892"/>
    <mergeCell ref="D893:L893"/>
    <mergeCell ref="M893:N893"/>
    <mergeCell ref="O893:S893"/>
    <mergeCell ref="T893:Y893"/>
    <mergeCell ref="Z893:AC893"/>
    <mergeCell ref="D894:L894"/>
    <mergeCell ref="M894:N894"/>
    <mergeCell ref="O894:S894"/>
    <mergeCell ref="T894:Y894"/>
    <mergeCell ref="Z894:AC894"/>
    <mergeCell ref="C896:R896"/>
    <mergeCell ref="D897:N897"/>
    <mergeCell ref="O897:S897"/>
    <mergeCell ref="T897:X897"/>
    <mergeCell ref="Y897:AC897"/>
    <mergeCell ref="D898:N898"/>
    <mergeCell ref="O898:S898"/>
    <mergeCell ref="T898:X898"/>
    <mergeCell ref="Y898:AC898"/>
    <mergeCell ref="C900:R900"/>
    <mergeCell ref="D901:N901"/>
    <mergeCell ref="O901:S901"/>
    <mergeCell ref="T901:X901"/>
    <mergeCell ref="Y901:AC901"/>
    <mergeCell ref="D902:N902"/>
    <mergeCell ref="O902:S902"/>
    <mergeCell ref="T902:X902"/>
    <mergeCell ref="Y902:AC902"/>
    <mergeCell ref="C904:AC904"/>
    <mergeCell ref="C905:I906"/>
    <mergeCell ref="J905:K906"/>
    <mergeCell ref="L905:O905"/>
    <mergeCell ref="P905:R906"/>
    <mergeCell ref="S905:W906"/>
    <mergeCell ref="X905:AC905"/>
    <mergeCell ref="L906:O906"/>
    <mergeCell ref="X906:Z906"/>
    <mergeCell ref="AA906:AC906"/>
    <mergeCell ref="C907:I907"/>
    <mergeCell ref="J907:K907"/>
    <mergeCell ref="L907:O907"/>
    <mergeCell ref="P907:R907"/>
    <mergeCell ref="S907:W907"/>
    <mergeCell ref="X907:Z907"/>
    <mergeCell ref="AA907:AC907"/>
    <mergeCell ref="C908:I908"/>
    <mergeCell ref="J908:K908"/>
    <mergeCell ref="L908:O908"/>
    <mergeCell ref="P908:R908"/>
    <mergeCell ref="S908:W908"/>
    <mergeCell ref="X908:Z908"/>
    <mergeCell ref="AA908:AC908"/>
    <mergeCell ref="C909:I909"/>
    <mergeCell ref="J909:K909"/>
    <mergeCell ref="L909:O909"/>
    <mergeCell ref="P909:R909"/>
    <mergeCell ref="S909:W909"/>
    <mergeCell ref="X909:Z909"/>
    <mergeCell ref="AA909:AC909"/>
    <mergeCell ref="C910:I910"/>
    <mergeCell ref="J910:K910"/>
    <mergeCell ref="L910:O910"/>
    <mergeCell ref="P910:R910"/>
    <mergeCell ref="S910:W910"/>
    <mergeCell ref="X910:Z910"/>
    <mergeCell ref="AA910:AC910"/>
    <mergeCell ref="C911:AC911"/>
    <mergeCell ref="C912:I913"/>
    <mergeCell ref="J912:K913"/>
    <mergeCell ref="L912:O913"/>
    <mergeCell ref="P912:R913"/>
    <mergeCell ref="S912:W913"/>
    <mergeCell ref="X912:AC912"/>
    <mergeCell ref="X913:Z913"/>
    <mergeCell ref="AA913:AC913"/>
    <mergeCell ref="C914:I914"/>
    <mergeCell ref="J914:K914"/>
    <mergeCell ref="L914:O914"/>
    <mergeCell ref="P914:R914"/>
    <mergeCell ref="S914:W914"/>
    <mergeCell ref="X914:Z914"/>
    <mergeCell ref="AA914:AC914"/>
    <mergeCell ref="C915:I915"/>
    <mergeCell ref="J915:K915"/>
    <mergeCell ref="L915:O915"/>
    <mergeCell ref="P915:R915"/>
    <mergeCell ref="S915:W915"/>
    <mergeCell ref="X915:Z915"/>
    <mergeCell ref="AA915:AC915"/>
    <mergeCell ref="C916:I916"/>
    <mergeCell ref="J916:K916"/>
    <mergeCell ref="L916:O916"/>
    <mergeCell ref="P916:R916"/>
    <mergeCell ref="S916:W916"/>
    <mergeCell ref="X916:Z916"/>
    <mergeCell ref="AA916:AC916"/>
    <mergeCell ref="C917:I917"/>
    <mergeCell ref="J917:K917"/>
    <mergeCell ref="L917:O917"/>
    <mergeCell ref="P917:R917"/>
    <mergeCell ref="S917:W917"/>
    <mergeCell ref="X917:Z917"/>
    <mergeCell ref="AA917:AC917"/>
    <mergeCell ref="C918:AC918"/>
    <mergeCell ref="C919:I920"/>
    <mergeCell ref="J919:K920"/>
    <mergeCell ref="L919:O920"/>
    <mergeCell ref="P919:R920"/>
    <mergeCell ref="S919:W920"/>
    <mergeCell ref="X919:AC919"/>
    <mergeCell ref="X920:Z920"/>
    <mergeCell ref="AA920:AC920"/>
    <mergeCell ref="C921:I921"/>
    <mergeCell ref="J921:K921"/>
    <mergeCell ref="L921:O921"/>
    <mergeCell ref="P921:R921"/>
    <mergeCell ref="S921:W921"/>
    <mergeCell ref="X921:Z921"/>
    <mergeCell ref="AA921:AC921"/>
    <mergeCell ref="C922:I922"/>
    <mergeCell ref="J922:K922"/>
    <mergeCell ref="L922:O922"/>
    <mergeCell ref="P922:R922"/>
    <mergeCell ref="S922:W922"/>
    <mergeCell ref="X922:Z922"/>
    <mergeCell ref="AA922:AC922"/>
    <mergeCell ref="C923:I923"/>
    <mergeCell ref="J923:K923"/>
    <mergeCell ref="L923:O923"/>
    <mergeCell ref="P923:R923"/>
    <mergeCell ref="S923:W923"/>
    <mergeCell ref="X923:Z923"/>
    <mergeCell ref="AA923:AC923"/>
    <mergeCell ref="C924:I924"/>
    <mergeCell ref="J924:K924"/>
    <mergeCell ref="L924:O924"/>
    <mergeCell ref="P924:R924"/>
    <mergeCell ref="S924:W924"/>
    <mergeCell ref="X924:Z924"/>
    <mergeCell ref="AA924:AC924"/>
    <mergeCell ref="C925:AC925"/>
    <mergeCell ref="C926:I927"/>
    <mergeCell ref="J926:K927"/>
    <mergeCell ref="L926:O927"/>
    <mergeCell ref="P926:R927"/>
    <mergeCell ref="S926:W927"/>
    <mergeCell ref="X926:AC926"/>
    <mergeCell ref="X927:Z927"/>
    <mergeCell ref="AA927:AC927"/>
    <mergeCell ref="C928:I928"/>
    <mergeCell ref="J928:K928"/>
    <mergeCell ref="L928:O928"/>
    <mergeCell ref="P928:R928"/>
    <mergeCell ref="S928:W928"/>
    <mergeCell ref="X928:Z928"/>
    <mergeCell ref="AA928:AC928"/>
    <mergeCell ref="C929:I929"/>
    <mergeCell ref="J929:K929"/>
    <mergeCell ref="L929:O929"/>
    <mergeCell ref="P929:R929"/>
    <mergeCell ref="S929:W929"/>
    <mergeCell ref="X929:Z929"/>
    <mergeCell ref="AA929:AC929"/>
    <mergeCell ref="C930:I930"/>
    <mergeCell ref="J930:K930"/>
    <mergeCell ref="L930:O930"/>
    <mergeCell ref="P930:R930"/>
    <mergeCell ref="S930:W930"/>
    <mergeCell ref="X930:Z930"/>
    <mergeCell ref="AA930:AC930"/>
    <mergeCell ref="C931:I931"/>
    <mergeCell ref="J931:K931"/>
    <mergeCell ref="L931:O931"/>
    <mergeCell ref="P931:R931"/>
    <mergeCell ref="S931:W931"/>
    <mergeCell ref="X931:Z931"/>
    <mergeCell ref="AA931:AC931"/>
    <mergeCell ref="C933:G933"/>
    <mergeCell ref="H933:M933"/>
    <mergeCell ref="N933:Q933"/>
    <mergeCell ref="R933:V933"/>
    <mergeCell ref="W933:AC933"/>
    <mergeCell ref="C934:D934"/>
    <mergeCell ref="E934:F934"/>
    <mergeCell ref="G934:H934"/>
    <mergeCell ref="I934:K934"/>
    <mergeCell ref="L934:O934"/>
    <mergeCell ref="P934:S934"/>
    <mergeCell ref="T934:W934"/>
    <mergeCell ref="X934:AC934"/>
    <mergeCell ref="W935:W949"/>
    <mergeCell ref="C950:AC950"/>
    <mergeCell ref="C951:J952"/>
    <mergeCell ref="K951:U951"/>
    <mergeCell ref="V951:AC951"/>
    <mergeCell ref="K952:U952"/>
    <mergeCell ref="V952:AC952"/>
    <mergeCell ref="C954:O954"/>
    <mergeCell ref="P954:AC954"/>
    <mergeCell ref="C955:I956"/>
    <mergeCell ref="J955:M956"/>
    <mergeCell ref="N955:Q955"/>
    <mergeCell ref="R955:U955"/>
    <mergeCell ref="V955:Z955"/>
    <mergeCell ref="AA955:AC956"/>
    <mergeCell ref="N956:O956"/>
    <mergeCell ref="P956:Q956"/>
    <mergeCell ref="R956:S956"/>
    <mergeCell ref="T956:U956"/>
    <mergeCell ref="V956:W956"/>
    <mergeCell ref="X956:Z956"/>
    <mergeCell ref="D957:F957"/>
    <mergeCell ref="J957:M958"/>
    <mergeCell ref="N957:O958"/>
    <mergeCell ref="P957:Q958"/>
    <mergeCell ref="R957:S958"/>
    <mergeCell ref="T957:U958"/>
    <mergeCell ref="V957:W958"/>
    <mergeCell ref="X957:Z958"/>
    <mergeCell ref="AA957:AC958"/>
    <mergeCell ref="D958:F958"/>
    <mergeCell ref="D959:F959"/>
    <mergeCell ref="J959:M960"/>
    <mergeCell ref="N959:O960"/>
    <mergeCell ref="P959:Q960"/>
    <mergeCell ref="R959:S960"/>
    <mergeCell ref="T959:U960"/>
    <mergeCell ref="V959:W960"/>
    <mergeCell ref="X959:Z960"/>
    <mergeCell ref="AA959:AC960"/>
    <mergeCell ref="D960:F960"/>
    <mergeCell ref="D961:F961"/>
    <mergeCell ref="J961:M962"/>
    <mergeCell ref="N961:O962"/>
    <mergeCell ref="P961:Q962"/>
    <mergeCell ref="R961:S962"/>
    <mergeCell ref="T961:U962"/>
    <mergeCell ref="V961:W962"/>
    <mergeCell ref="X961:Z962"/>
    <mergeCell ref="AA961:AC962"/>
    <mergeCell ref="D962:F962"/>
    <mergeCell ref="D963:F963"/>
    <mergeCell ref="J963:M964"/>
    <mergeCell ref="N963:O964"/>
    <mergeCell ref="P963:Q964"/>
    <mergeCell ref="R963:S964"/>
    <mergeCell ref="T963:U964"/>
    <mergeCell ref="V963:W964"/>
    <mergeCell ref="X963:Z964"/>
    <mergeCell ref="AA963:AC964"/>
    <mergeCell ref="D964:F964"/>
    <mergeCell ref="D965:F965"/>
    <mergeCell ref="J965:M966"/>
    <mergeCell ref="N965:O966"/>
    <mergeCell ref="P965:Q966"/>
    <mergeCell ref="R965:S966"/>
    <mergeCell ref="T965:U966"/>
    <mergeCell ref="V965:W966"/>
    <mergeCell ref="X965:Z966"/>
    <mergeCell ref="AA965:AC966"/>
    <mergeCell ref="D966:F966"/>
    <mergeCell ref="D967:F967"/>
    <mergeCell ref="J967:M968"/>
    <mergeCell ref="N967:Q968"/>
    <mergeCell ref="R967:U968"/>
    <mergeCell ref="V967:Z968"/>
    <mergeCell ref="AA967:AC968"/>
    <mergeCell ref="D968:F968"/>
    <mergeCell ref="D969:F969"/>
    <mergeCell ref="J969:M970"/>
    <mergeCell ref="N969:Q970"/>
    <mergeCell ref="R969:U970"/>
    <mergeCell ref="V969:Z970"/>
    <mergeCell ref="AA969:AC970"/>
    <mergeCell ref="D970:F970"/>
    <mergeCell ref="D971:F971"/>
    <mergeCell ref="J971:M972"/>
    <mergeCell ref="N971:Q972"/>
    <mergeCell ref="R971:U972"/>
    <mergeCell ref="V971:Z972"/>
    <mergeCell ref="AA971:AC972"/>
    <mergeCell ref="D972:F972"/>
    <mergeCell ref="D973:F973"/>
    <mergeCell ref="D974:F974"/>
    <mergeCell ref="D975:F975"/>
    <mergeCell ref="D976:F976"/>
    <mergeCell ref="D977:F977"/>
    <mergeCell ref="D978:F978"/>
    <mergeCell ref="C980:AC980"/>
    <mergeCell ref="C981:R982"/>
    <mergeCell ref="S981:W982"/>
    <mergeCell ref="X981:AC981"/>
    <mergeCell ref="X982:Z982"/>
    <mergeCell ref="AA982:AC982"/>
    <mergeCell ref="C983:R983"/>
    <mergeCell ref="S983:W983"/>
    <mergeCell ref="X983:Z983"/>
    <mergeCell ref="AA983:AC983"/>
    <mergeCell ref="C984:R984"/>
    <mergeCell ref="S984:W984"/>
    <mergeCell ref="X984:Z984"/>
    <mergeCell ref="AA984:AC984"/>
    <mergeCell ref="C985:R985"/>
    <mergeCell ref="S985:W985"/>
    <mergeCell ref="X985:Z985"/>
    <mergeCell ref="AA985:AC985"/>
    <mergeCell ref="C986:R986"/>
    <mergeCell ref="S986:W986"/>
    <mergeCell ref="X986:Z986"/>
    <mergeCell ref="AA986:AC986"/>
    <mergeCell ref="C987:R987"/>
    <mergeCell ref="S987:W987"/>
    <mergeCell ref="X987:Z987"/>
    <mergeCell ref="AA987:AC987"/>
    <mergeCell ref="C988:R988"/>
    <mergeCell ref="S988:W988"/>
    <mergeCell ref="X988:Z988"/>
    <mergeCell ref="AA988:AC988"/>
    <mergeCell ref="C989:R989"/>
    <mergeCell ref="S989:W989"/>
    <mergeCell ref="X989:Z989"/>
    <mergeCell ref="AA989:AC989"/>
    <mergeCell ref="C990:R990"/>
    <mergeCell ref="S990:W990"/>
    <mergeCell ref="X990:Z990"/>
    <mergeCell ref="AA990:AC990"/>
    <mergeCell ref="C991:AC991"/>
    <mergeCell ref="C992:R993"/>
    <mergeCell ref="S992:W993"/>
    <mergeCell ref="X992:AC992"/>
    <mergeCell ref="X993:Z993"/>
    <mergeCell ref="AA993:AC993"/>
    <mergeCell ref="C994:R994"/>
    <mergeCell ref="S994:W994"/>
    <mergeCell ref="X994:Z994"/>
    <mergeCell ref="AA994:AC994"/>
    <mergeCell ref="C995:R995"/>
    <mergeCell ref="S995:W995"/>
    <mergeCell ref="X995:Z995"/>
    <mergeCell ref="AA995:AC995"/>
    <mergeCell ref="C996:R996"/>
    <mergeCell ref="S996:W996"/>
    <mergeCell ref="X996:Z996"/>
    <mergeCell ref="AA996:AC996"/>
    <mergeCell ref="C997:R997"/>
    <mergeCell ref="S997:W997"/>
    <mergeCell ref="X997:Z997"/>
    <mergeCell ref="AA997:AC997"/>
    <mergeCell ref="C998:R998"/>
    <mergeCell ref="S998:W998"/>
    <mergeCell ref="X998:Z998"/>
    <mergeCell ref="AA998:AC998"/>
    <mergeCell ref="C999:R999"/>
    <mergeCell ref="S999:W999"/>
    <mergeCell ref="X999:Z999"/>
    <mergeCell ref="AA999:AC999"/>
    <mergeCell ref="C1000:R1000"/>
    <mergeCell ref="S1000:W1000"/>
    <mergeCell ref="X1000:Z1000"/>
    <mergeCell ref="AA1000:AC1000"/>
    <mergeCell ref="C1002:D1002"/>
    <mergeCell ref="E1002:F1002"/>
    <mergeCell ref="G1002:O1002"/>
    <mergeCell ref="P1002:R1002"/>
    <mergeCell ref="S1002:U1002"/>
    <mergeCell ref="V1002:W1002"/>
    <mergeCell ref="X1002:Z1002"/>
    <mergeCell ref="AA1002:AC1002"/>
    <mergeCell ref="C1003:D1008"/>
    <mergeCell ref="E1003:F1003"/>
    <mergeCell ref="G1003:O1003"/>
    <mergeCell ref="P1003:R1003"/>
    <mergeCell ref="S1003:U1003"/>
    <mergeCell ref="V1003:W1003"/>
    <mergeCell ref="X1003:Z1003"/>
    <mergeCell ref="AA1003:AC1003"/>
    <mergeCell ref="E1004:F1004"/>
    <mergeCell ref="G1004:O1004"/>
    <mergeCell ref="P1004:R1004"/>
    <mergeCell ref="S1004:U1004"/>
    <mergeCell ref="V1004:W1004"/>
    <mergeCell ref="X1004:Z1004"/>
    <mergeCell ref="AA1004:AC1004"/>
    <mergeCell ref="E1005:F1005"/>
    <mergeCell ref="G1005:O1005"/>
    <mergeCell ref="P1005:R1005"/>
    <mergeCell ref="S1005:U1005"/>
    <mergeCell ref="V1005:W1005"/>
    <mergeCell ref="X1005:Z1005"/>
    <mergeCell ref="AA1005:AC1005"/>
    <mergeCell ref="E1006:F1006"/>
    <mergeCell ref="G1006:O1006"/>
    <mergeCell ref="P1006:R1006"/>
    <mergeCell ref="S1006:U1006"/>
    <mergeCell ref="V1006:W1006"/>
    <mergeCell ref="X1006:Z1006"/>
    <mergeCell ref="AA1006:AC1006"/>
    <mergeCell ref="E1007:F1007"/>
    <mergeCell ref="G1007:O1007"/>
    <mergeCell ref="P1007:R1007"/>
    <mergeCell ref="S1007:U1007"/>
    <mergeCell ref="V1007:W1007"/>
    <mergeCell ref="X1007:Z1007"/>
    <mergeCell ref="AA1007:AC1007"/>
    <mergeCell ref="E1008:F1008"/>
    <mergeCell ref="G1008:O1008"/>
    <mergeCell ref="P1008:R1008"/>
    <mergeCell ref="S1008:U1008"/>
    <mergeCell ref="V1008:W1008"/>
    <mergeCell ref="X1008:Z1008"/>
    <mergeCell ref="AA1008:AC1008"/>
    <mergeCell ref="V1011:W1011"/>
    <mergeCell ref="X1011:Z1011"/>
    <mergeCell ref="AA1011:AC1011"/>
    <mergeCell ref="E1012:F1012"/>
    <mergeCell ref="G1012:O1012"/>
    <mergeCell ref="P1012:R1012"/>
    <mergeCell ref="S1012:U1012"/>
    <mergeCell ref="V1012:W1012"/>
    <mergeCell ref="X1012:Z1012"/>
    <mergeCell ref="AA1012:AC1012"/>
    <mergeCell ref="E1013:F1013"/>
    <mergeCell ref="G1013:O1013"/>
    <mergeCell ref="P1013:R1013"/>
    <mergeCell ref="S1013:U1013"/>
    <mergeCell ref="V1013:W1013"/>
    <mergeCell ref="X1013:Z1013"/>
    <mergeCell ref="AA1013:AC1013"/>
    <mergeCell ref="E1014:F1014"/>
    <mergeCell ref="G1014:O1014"/>
    <mergeCell ref="P1014:R1014"/>
    <mergeCell ref="S1014:U1014"/>
    <mergeCell ref="V1014:W1014"/>
    <mergeCell ref="X1014:Z1014"/>
    <mergeCell ref="AA1014:AC1014"/>
    <mergeCell ref="C1016:AC1016"/>
    <mergeCell ref="C1017:M1018"/>
    <mergeCell ref="N1017:W1018"/>
    <mergeCell ref="X1017:AC1017"/>
    <mergeCell ref="X1018:Z1018"/>
    <mergeCell ref="AA1018:AC1018"/>
    <mergeCell ref="C1009:D1014"/>
    <mergeCell ref="E1009:F1009"/>
    <mergeCell ref="G1009:O1009"/>
    <mergeCell ref="P1009:R1009"/>
    <mergeCell ref="S1009:U1009"/>
    <mergeCell ref="V1009:W1009"/>
    <mergeCell ref="X1009:Z1009"/>
    <mergeCell ref="AA1009:AC1009"/>
    <mergeCell ref="E1010:F1010"/>
    <mergeCell ref="G1010:O1010"/>
    <mergeCell ref="P1010:R1010"/>
    <mergeCell ref="S1010:U1010"/>
    <mergeCell ref="V1010:W1010"/>
    <mergeCell ref="X1010:Z1010"/>
    <mergeCell ref="AA1010:AC1010"/>
    <mergeCell ref="E1011:F1011"/>
    <mergeCell ref="G1011:O1011"/>
    <mergeCell ref="P1011:R1011"/>
    <mergeCell ref="S1011:U1011"/>
    <mergeCell ref="C1019:M1019"/>
    <mergeCell ref="N1019:W1019"/>
    <mergeCell ref="X1019:Z1019"/>
    <mergeCell ref="AA1019:AC1019"/>
    <mergeCell ref="C1020:M1020"/>
    <mergeCell ref="N1020:W1020"/>
    <mergeCell ref="X1020:Z1020"/>
    <mergeCell ref="AA1020:AC1020"/>
    <mergeCell ref="C1021:M1021"/>
    <mergeCell ref="N1021:W1021"/>
    <mergeCell ref="X1021:Z1021"/>
    <mergeCell ref="AA1021:AC1021"/>
    <mergeCell ref="C1022:M1022"/>
    <mergeCell ref="N1022:W1022"/>
    <mergeCell ref="X1022:Z1022"/>
    <mergeCell ref="AA1022:AC1022"/>
    <mergeCell ref="C1023:M1023"/>
    <mergeCell ref="N1023:W1023"/>
    <mergeCell ref="X1023:Z1023"/>
    <mergeCell ref="AA1023:AC1023"/>
    <mergeCell ref="C1024:M1024"/>
    <mergeCell ref="N1024:W1024"/>
    <mergeCell ref="X1024:Z1024"/>
    <mergeCell ref="AA1024:AC1024"/>
    <mergeCell ref="C1025:M1025"/>
    <mergeCell ref="N1025:W1025"/>
    <mergeCell ref="X1025:Z1025"/>
    <mergeCell ref="AA1025:AC1025"/>
    <mergeCell ref="C1026:M1026"/>
    <mergeCell ref="N1026:W1026"/>
    <mergeCell ref="X1026:Z1026"/>
    <mergeCell ref="AA1026:AC1026"/>
    <mergeCell ref="C1027:M1027"/>
    <mergeCell ref="N1027:W1027"/>
    <mergeCell ref="X1027:Z1027"/>
    <mergeCell ref="AA1027:AC1027"/>
    <mergeCell ref="C1028:M1028"/>
    <mergeCell ref="N1028:W1028"/>
    <mergeCell ref="X1028:Z1028"/>
    <mergeCell ref="AA1028:AC1028"/>
    <mergeCell ref="C1029:AC1029"/>
    <mergeCell ref="C1030:M1031"/>
    <mergeCell ref="N1030:W1031"/>
    <mergeCell ref="X1030:AC1030"/>
    <mergeCell ref="X1031:Z1031"/>
    <mergeCell ref="AA1031:AC1031"/>
    <mergeCell ref="C1032:M1032"/>
    <mergeCell ref="N1032:W1032"/>
    <mergeCell ref="X1032:Z1032"/>
    <mergeCell ref="AA1032:AC1032"/>
    <mergeCell ref="C1033:M1033"/>
    <mergeCell ref="N1033:W1033"/>
    <mergeCell ref="X1033:Z1033"/>
    <mergeCell ref="AA1033:AC1033"/>
    <mergeCell ref="C1034:H1036"/>
    <mergeCell ref="I1034:M1034"/>
    <mergeCell ref="N1034:W1034"/>
    <mergeCell ref="X1034:Z1034"/>
    <mergeCell ref="AA1034:AC1034"/>
    <mergeCell ref="I1035:M1035"/>
    <mergeCell ref="N1035:W1035"/>
    <mergeCell ref="X1035:Z1035"/>
    <mergeCell ref="AA1035:AC1035"/>
    <mergeCell ref="I1036:M1036"/>
    <mergeCell ref="N1036:W1036"/>
    <mergeCell ref="X1036:Z1036"/>
    <mergeCell ref="AA1036:AC1036"/>
    <mergeCell ref="C1037:M1037"/>
    <mergeCell ref="N1037:W1037"/>
    <mergeCell ref="X1037:Z1037"/>
    <mergeCell ref="AA1037:AC1037"/>
    <mergeCell ref="C1039:AC1039"/>
    <mergeCell ref="C1040:M1041"/>
    <mergeCell ref="N1040:W1041"/>
    <mergeCell ref="X1040:AC1040"/>
    <mergeCell ref="X1041:Z1041"/>
    <mergeCell ref="AA1041:AC1041"/>
    <mergeCell ref="C1042:M1042"/>
    <mergeCell ref="N1042:W1042"/>
    <mergeCell ref="X1042:Z1042"/>
    <mergeCell ref="AA1042:AC1042"/>
    <mergeCell ref="C1043:M1043"/>
    <mergeCell ref="N1043:W1043"/>
    <mergeCell ref="X1043:Z1043"/>
    <mergeCell ref="AA1043:AC1043"/>
    <mergeCell ref="C1044:M1044"/>
    <mergeCell ref="N1044:W1044"/>
    <mergeCell ref="X1044:Z1044"/>
    <mergeCell ref="AA1044:AC1044"/>
    <mergeCell ref="C1045:M1045"/>
    <mergeCell ref="N1045:W1045"/>
    <mergeCell ref="X1045:Z1045"/>
    <mergeCell ref="AA1045:AC1045"/>
    <mergeCell ref="C1046:M1046"/>
    <mergeCell ref="N1046:W1046"/>
    <mergeCell ref="X1046:Z1046"/>
    <mergeCell ref="AA1046:AC1046"/>
    <mergeCell ref="C1047:AC1047"/>
    <mergeCell ref="C1048:AC1048"/>
    <mergeCell ref="C1050:C1051"/>
    <mergeCell ref="D1050:P1051"/>
    <mergeCell ref="Q1050:W1050"/>
    <mergeCell ref="X1050:AC1050"/>
    <mergeCell ref="Q1051:W1051"/>
    <mergeCell ref="X1051:Z1051"/>
    <mergeCell ref="AA1051:AC1051"/>
    <mergeCell ref="D1052:P1052"/>
    <mergeCell ref="Q1052:W1052"/>
    <mergeCell ref="X1052:Z1052"/>
    <mergeCell ref="AA1052:AC1052"/>
    <mergeCell ref="D1053:P1053"/>
    <mergeCell ref="Q1053:W1053"/>
    <mergeCell ref="X1053:Z1053"/>
    <mergeCell ref="AA1053:AC1053"/>
    <mergeCell ref="D1054:P1054"/>
    <mergeCell ref="Q1054:W1054"/>
    <mergeCell ref="X1054:Z1054"/>
    <mergeCell ref="AA1054:AC1054"/>
    <mergeCell ref="D1055:P1055"/>
    <mergeCell ref="Q1055:W1055"/>
    <mergeCell ref="X1055:Z1055"/>
    <mergeCell ref="AA1055:AC1055"/>
    <mergeCell ref="D1056:P1056"/>
    <mergeCell ref="Q1056:W1056"/>
    <mergeCell ref="X1056:Z1056"/>
    <mergeCell ref="AA1056:AC1056"/>
    <mergeCell ref="D1057:P1057"/>
    <mergeCell ref="Q1057:W1057"/>
    <mergeCell ref="X1057:Z1057"/>
    <mergeCell ref="AA1057:AC1057"/>
    <mergeCell ref="D1058:P1058"/>
    <mergeCell ref="Q1058:W1058"/>
    <mergeCell ref="X1058:Z1058"/>
    <mergeCell ref="AA1058:AC1058"/>
    <mergeCell ref="D1059:P1059"/>
    <mergeCell ref="Q1059:W1059"/>
    <mergeCell ref="X1059:Z1059"/>
    <mergeCell ref="AA1059:AC1059"/>
    <mergeCell ref="D1060:P1060"/>
    <mergeCell ref="Q1060:W1060"/>
    <mergeCell ref="X1060:Z1060"/>
    <mergeCell ref="AA1060:AC1060"/>
    <mergeCell ref="D1061:P1061"/>
    <mergeCell ref="Q1061:W1061"/>
    <mergeCell ref="X1061:Z1061"/>
    <mergeCell ref="AA1061:AC1061"/>
    <mergeCell ref="D1062:P1062"/>
    <mergeCell ref="Q1062:W1062"/>
    <mergeCell ref="X1062:Z1062"/>
    <mergeCell ref="AA1062:AC1062"/>
    <mergeCell ref="C1064:C1065"/>
    <mergeCell ref="D1064:P1065"/>
    <mergeCell ref="Q1064:W1064"/>
    <mergeCell ref="X1064:AC1064"/>
    <mergeCell ref="Q1065:W1065"/>
    <mergeCell ref="X1065:Z1065"/>
    <mergeCell ref="AA1065:AC1065"/>
    <mergeCell ref="D1066:P1066"/>
    <mergeCell ref="Q1066:W1066"/>
    <mergeCell ref="X1066:Z1066"/>
    <mergeCell ref="AA1066:AC1066"/>
    <mergeCell ref="D1067:P1067"/>
    <mergeCell ref="Q1067:W1067"/>
    <mergeCell ref="X1067:Z1067"/>
    <mergeCell ref="AA1067:AC1067"/>
    <mergeCell ref="D1068:P1068"/>
    <mergeCell ref="Q1068:W1068"/>
    <mergeCell ref="X1068:Z1068"/>
    <mergeCell ref="AA1068:AC1068"/>
    <mergeCell ref="D1069:P1069"/>
    <mergeCell ref="Q1069:W1069"/>
    <mergeCell ref="X1069:Z1069"/>
    <mergeCell ref="AA1069:AC1069"/>
    <mergeCell ref="D1070:P1070"/>
    <mergeCell ref="Q1070:W1070"/>
    <mergeCell ref="X1070:Z1070"/>
    <mergeCell ref="AA1070:AC1070"/>
    <mergeCell ref="D1071:P1071"/>
    <mergeCell ref="Q1071:W1071"/>
    <mergeCell ref="X1071:Z1071"/>
    <mergeCell ref="AA1071:AC1071"/>
    <mergeCell ref="D1072:P1072"/>
    <mergeCell ref="Q1072:W1072"/>
    <mergeCell ref="X1072:Z1072"/>
    <mergeCell ref="AA1072:AC1072"/>
    <mergeCell ref="D1073:P1073"/>
    <mergeCell ref="Q1073:W1073"/>
    <mergeCell ref="X1073:Z1073"/>
    <mergeCell ref="AA1073:AC1073"/>
    <mergeCell ref="D1074:P1074"/>
    <mergeCell ref="Q1074:W1074"/>
    <mergeCell ref="X1074:Z1074"/>
    <mergeCell ref="AA1074:AC1074"/>
    <mergeCell ref="D1075:P1075"/>
    <mergeCell ref="Q1075:W1075"/>
    <mergeCell ref="X1075:Z1075"/>
    <mergeCell ref="AA1075:AC1075"/>
    <mergeCell ref="C1077:C1078"/>
    <mergeCell ref="D1077:P1078"/>
    <mergeCell ref="Q1077:W1077"/>
    <mergeCell ref="X1077:AC1077"/>
    <mergeCell ref="Q1078:W1078"/>
    <mergeCell ref="X1078:Z1078"/>
    <mergeCell ref="AA1078:AC1078"/>
    <mergeCell ref="D1079:P1079"/>
    <mergeCell ref="Q1079:W1079"/>
    <mergeCell ref="X1079:Z1079"/>
    <mergeCell ref="AA1079:AC1079"/>
    <mergeCell ref="D1080:P1080"/>
    <mergeCell ref="Q1080:W1080"/>
    <mergeCell ref="X1080:Z1080"/>
    <mergeCell ref="AA1080:AC1080"/>
    <mergeCell ref="D1081:P1081"/>
    <mergeCell ref="Q1081:W1081"/>
    <mergeCell ref="X1081:Z1081"/>
    <mergeCell ref="AA1081:AC1081"/>
    <mergeCell ref="D1082:P1082"/>
    <mergeCell ref="Q1082:W1082"/>
    <mergeCell ref="X1082:Z1082"/>
    <mergeCell ref="AA1082:AC1082"/>
    <mergeCell ref="D1083:P1083"/>
    <mergeCell ref="Q1083:W1083"/>
    <mergeCell ref="X1083:Z1083"/>
    <mergeCell ref="AA1083:AC1083"/>
    <mergeCell ref="D1084:P1084"/>
    <mergeCell ref="Q1084:W1084"/>
    <mergeCell ref="X1084:Z1084"/>
    <mergeCell ref="AA1084:AC1084"/>
    <mergeCell ref="D1085:P1085"/>
    <mergeCell ref="Q1085:W1085"/>
    <mergeCell ref="X1085:Z1085"/>
    <mergeCell ref="AA1085:AC1085"/>
    <mergeCell ref="C1087:C1088"/>
    <mergeCell ref="D1087:E1088"/>
    <mergeCell ref="F1087:G1088"/>
    <mergeCell ref="H1087:I1088"/>
    <mergeCell ref="J1087:N1087"/>
    <mergeCell ref="O1087:S1087"/>
    <mergeCell ref="T1087:Y1087"/>
    <mergeCell ref="Z1087:AC1088"/>
    <mergeCell ref="J1088:K1088"/>
    <mergeCell ref="L1088:N1088"/>
    <mergeCell ref="O1088:P1088"/>
    <mergeCell ref="Q1088:S1088"/>
    <mergeCell ref="T1088:V1088"/>
    <mergeCell ref="W1088:Y1088"/>
    <mergeCell ref="J1089:K1089"/>
    <mergeCell ref="L1089:N1089"/>
    <mergeCell ref="Z1089:AC1089"/>
    <mergeCell ref="C1090:C1092"/>
    <mergeCell ref="D1090:E1092"/>
    <mergeCell ref="F1090:G1092"/>
    <mergeCell ref="H1090:I1090"/>
    <mergeCell ref="J1090:K1090"/>
    <mergeCell ref="L1090:N1090"/>
    <mergeCell ref="O1090:P1090"/>
    <mergeCell ref="Q1090:S1090"/>
    <mergeCell ref="T1090:V1090"/>
    <mergeCell ref="W1090:Y1090"/>
    <mergeCell ref="Z1090:AC1090"/>
    <mergeCell ref="H1091:I1091"/>
    <mergeCell ref="J1091:K1091"/>
    <mergeCell ref="L1091:N1091"/>
    <mergeCell ref="O1091:P1091"/>
    <mergeCell ref="Q1091:S1091"/>
    <mergeCell ref="T1091:V1091"/>
    <mergeCell ref="W1091:Y1091"/>
    <mergeCell ref="Z1091:AC1091"/>
    <mergeCell ref="H1092:I1092"/>
    <mergeCell ref="J1092:K1092"/>
    <mergeCell ref="L1092:N1092"/>
    <mergeCell ref="O1092:P1092"/>
    <mergeCell ref="Q1092:S1092"/>
    <mergeCell ref="T1092:V1092"/>
    <mergeCell ref="W1092:Y1092"/>
    <mergeCell ref="Z1092:AC1092"/>
    <mergeCell ref="C1093:C1095"/>
    <mergeCell ref="D1093:E1095"/>
    <mergeCell ref="F1093:G1095"/>
    <mergeCell ref="H1093:I1093"/>
    <mergeCell ref="J1093:K1093"/>
    <mergeCell ref="L1093:N1093"/>
    <mergeCell ref="O1093:P1093"/>
    <mergeCell ref="Q1093:S1093"/>
    <mergeCell ref="T1093:V1093"/>
    <mergeCell ref="W1093:Y1093"/>
    <mergeCell ref="Z1093:AC1093"/>
    <mergeCell ref="H1094:I1094"/>
    <mergeCell ref="J1094:K1094"/>
    <mergeCell ref="L1094:N1094"/>
    <mergeCell ref="O1094:P1094"/>
    <mergeCell ref="Q1094:S1094"/>
    <mergeCell ref="T1094:V1094"/>
    <mergeCell ref="W1094:Y1094"/>
    <mergeCell ref="Z1094:AC1094"/>
    <mergeCell ref="H1095:I1095"/>
    <mergeCell ref="J1095:K1095"/>
    <mergeCell ref="L1095:N1095"/>
    <mergeCell ref="O1095:P1095"/>
    <mergeCell ref="Q1095:S1095"/>
    <mergeCell ref="T1095:V1095"/>
    <mergeCell ref="W1095:Y1095"/>
    <mergeCell ref="Z1095:AC1095"/>
    <mergeCell ref="C1096:C1098"/>
    <mergeCell ref="D1096:E1098"/>
    <mergeCell ref="F1096:G1098"/>
    <mergeCell ref="H1096:I1096"/>
    <mergeCell ref="J1096:K1096"/>
    <mergeCell ref="L1096:N1096"/>
    <mergeCell ref="O1096:P1096"/>
    <mergeCell ref="Q1096:S1096"/>
    <mergeCell ref="T1096:V1096"/>
    <mergeCell ref="W1096:Y1096"/>
    <mergeCell ref="Z1096:AC1096"/>
    <mergeCell ref="H1097:I1097"/>
    <mergeCell ref="J1097:K1097"/>
    <mergeCell ref="L1097:N1097"/>
    <mergeCell ref="O1097:P1097"/>
    <mergeCell ref="Q1097:S1097"/>
    <mergeCell ref="T1097:V1097"/>
    <mergeCell ref="W1097:Y1097"/>
    <mergeCell ref="Z1097:AC1097"/>
    <mergeCell ref="H1098:I1098"/>
    <mergeCell ref="J1098:K1098"/>
    <mergeCell ref="L1098:N1098"/>
    <mergeCell ref="O1098:P1098"/>
    <mergeCell ref="Q1098:S1098"/>
    <mergeCell ref="T1098:V1098"/>
    <mergeCell ref="W1098:Y1098"/>
    <mergeCell ref="Z1098:AC1098"/>
    <mergeCell ref="C1099:C1101"/>
    <mergeCell ref="D1099:E1101"/>
    <mergeCell ref="F1099:G1101"/>
    <mergeCell ref="H1099:I1099"/>
    <mergeCell ref="J1099:K1099"/>
    <mergeCell ref="L1099:N1099"/>
    <mergeCell ref="O1099:P1099"/>
    <mergeCell ref="Q1099:S1099"/>
    <mergeCell ref="T1099:V1099"/>
    <mergeCell ref="W1099:Y1099"/>
    <mergeCell ref="Z1099:AC1099"/>
    <mergeCell ref="H1100:I1100"/>
    <mergeCell ref="J1100:K1100"/>
    <mergeCell ref="L1100:N1100"/>
    <mergeCell ref="O1100:P1100"/>
    <mergeCell ref="Q1100:S1100"/>
    <mergeCell ref="T1100:V1100"/>
    <mergeCell ref="W1100:Y1100"/>
    <mergeCell ref="Z1100:AC1100"/>
    <mergeCell ref="H1101:I1101"/>
    <mergeCell ref="J1101:K1101"/>
    <mergeCell ref="L1101:N1101"/>
    <mergeCell ref="O1101:P1101"/>
    <mergeCell ref="Q1101:S1101"/>
    <mergeCell ref="T1101:V1101"/>
    <mergeCell ref="W1101:Y1101"/>
    <mergeCell ref="Z1101:AC1101"/>
    <mergeCell ref="C1102:C1104"/>
    <mergeCell ref="D1102:E1104"/>
    <mergeCell ref="F1102:G1104"/>
    <mergeCell ref="H1102:I1102"/>
    <mergeCell ref="J1102:K1102"/>
    <mergeCell ref="L1102:N1102"/>
    <mergeCell ref="O1102:P1102"/>
    <mergeCell ref="Q1102:S1102"/>
    <mergeCell ref="T1102:V1102"/>
    <mergeCell ref="W1102:Y1102"/>
    <mergeCell ref="Z1102:AC1102"/>
    <mergeCell ref="H1103:I1103"/>
    <mergeCell ref="J1103:K1103"/>
    <mergeCell ref="L1103:N1103"/>
    <mergeCell ref="O1103:P1103"/>
    <mergeCell ref="Q1103:S1103"/>
    <mergeCell ref="T1103:V1103"/>
    <mergeCell ref="W1103:Y1103"/>
    <mergeCell ref="Z1103:AC1103"/>
    <mergeCell ref="H1104:I1104"/>
    <mergeCell ref="J1104:K1104"/>
    <mergeCell ref="L1104:N1104"/>
    <mergeCell ref="O1104:P1104"/>
    <mergeCell ref="Q1104:S1104"/>
    <mergeCell ref="T1104:V1104"/>
    <mergeCell ref="W1104:Y1104"/>
    <mergeCell ref="Z1104:AC1104"/>
    <mergeCell ref="C1106:D1107"/>
    <mergeCell ref="E1106:Q1107"/>
    <mergeCell ref="R1106:W1106"/>
    <mergeCell ref="X1106:AC1107"/>
    <mergeCell ref="R1107:T1107"/>
    <mergeCell ref="U1107:W1107"/>
    <mergeCell ref="C1108:D1113"/>
    <mergeCell ref="E1108:Q1108"/>
    <mergeCell ref="R1108:T1108"/>
    <mergeCell ref="U1108:W1108"/>
    <mergeCell ref="X1108:AC1108"/>
    <mergeCell ref="E1109:Q1109"/>
    <mergeCell ref="R1109:T1109"/>
    <mergeCell ref="U1109:W1109"/>
    <mergeCell ref="X1109:AC1109"/>
    <mergeCell ref="E1110:Q1110"/>
    <mergeCell ref="R1110:T1110"/>
    <mergeCell ref="U1110:W1110"/>
    <mergeCell ref="X1110:AC1110"/>
    <mergeCell ref="E1111:Q1111"/>
    <mergeCell ref="R1111:T1111"/>
    <mergeCell ref="U1111:W1111"/>
    <mergeCell ref="X1111:AC1111"/>
    <mergeCell ref="E1112:Q1112"/>
    <mergeCell ref="R1112:T1112"/>
    <mergeCell ref="U1112:W1112"/>
    <mergeCell ref="X1112:AC1112"/>
    <mergeCell ref="E1113:Q1113"/>
    <mergeCell ref="R1113:T1113"/>
    <mergeCell ref="U1113:W1113"/>
    <mergeCell ref="X1113:AC1113"/>
    <mergeCell ref="C1114:D1119"/>
    <mergeCell ref="E1114:Q1114"/>
    <mergeCell ref="R1114:T1114"/>
    <mergeCell ref="U1114:W1114"/>
    <mergeCell ref="X1114:AC1114"/>
    <mergeCell ref="E1115:Q1115"/>
    <mergeCell ref="R1115:T1115"/>
    <mergeCell ref="U1115:W1115"/>
    <mergeCell ref="X1115:AC1115"/>
    <mergeCell ref="E1116:Q1116"/>
    <mergeCell ref="R1116:T1116"/>
    <mergeCell ref="U1116:W1116"/>
    <mergeCell ref="X1116:AC1116"/>
    <mergeCell ref="E1117:Q1117"/>
    <mergeCell ref="R1117:T1117"/>
    <mergeCell ref="U1117:W1117"/>
    <mergeCell ref="X1117:AC1117"/>
    <mergeCell ref="E1118:Q1118"/>
    <mergeCell ref="R1118:T1118"/>
    <mergeCell ref="U1118:W1118"/>
    <mergeCell ref="X1118:AC1118"/>
    <mergeCell ref="E1119:Q1119"/>
    <mergeCell ref="R1119:T1119"/>
    <mergeCell ref="U1119:W1119"/>
    <mergeCell ref="X1119:AC1119"/>
    <mergeCell ref="C1121:D1122"/>
    <mergeCell ref="E1121:H1122"/>
    <mergeCell ref="I1121:K1122"/>
    <mergeCell ref="L1121:Q1121"/>
    <mergeCell ref="R1121:W1121"/>
    <mergeCell ref="X1121:Z1122"/>
    <mergeCell ref="AA1121:AC1122"/>
    <mergeCell ref="L1122:N1122"/>
    <mergeCell ref="O1122:Q1122"/>
    <mergeCell ref="R1122:T1122"/>
    <mergeCell ref="U1122:W1122"/>
    <mergeCell ref="C1123:D1123"/>
    <mergeCell ref="E1123:H1123"/>
    <mergeCell ref="I1123:K1123"/>
    <mergeCell ref="L1123:N1123"/>
    <mergeCell ref="O1123:Q1123"/>
    <mergeCell ref="R1123:T1123"/>
    <mergeCell ref="U1123:W1123"/>
    <mergeCell ref="X1123:Z1123"/>
    <mergeCell ref="AA1123:AC1123"/>
    <mergeCell ref="C1124:D1124"/>
    <mergeCell ref="E1124:H1124"/>
    <mergeCell ref="I1124:K1124"/>
    <mergeCell ref="L1124:N1124"/>
    <mergeCell ref="O1124:Q1124"/>
    <mergeCell ref="R1124:T1124"/>
    <mergeCell ref="U1124:W1124"/>
    <mergeCell ref="X1124:Z1124"/>
    <mergeCell ref="AA1124:AC1124"/>
    <mergeCell ref="C1125:D1125"/>
    <mergeCell ref="E1125:H1125"/>
    <mergeCell ref="I1125:K1125"/>
    <mergeCell ref="L1125:N1125"/>
    <mergeCell ref="O1125:Q1125"/>
    <mergeCell ref="R1125:T1125"/>
    <mergeCell ref="U1125:W1125"/>
    <mergeCell ref="X1125:Z1125"/>
    <mergeCell ref="AA1125:AC1125"/>
    <mergeCell ref="C1126:D1126"/>
    <mergeCell ref="E1126:H1126"/>
    <mergeCell ref="I1126:K1126"/>
    <mergeCell ref="L1126:N1126"/>
    <mergeCell ref="O1126:Q1126"/>
    <mergeCell ref="R1126:T1126"/>
    <mergeCell ref="U1126:W1126"/>
    <mergeCell ref="X1126:Z1126"/>
    <mergeCell ref="AA1126:AC1126"/>
    <mergeCell ref="C1127:D1127"/>
    <mergeCell ref="E1127:H1127"/>
    <mergeCell ref="I1127:K1127"/>
    <mergeCell ref="L1127:N1127"/>
    <mergeCell ref="O1127:Q1127"/>
    <mergeCell ref="R1127:T1127"/>
    <mergeCell ref="U1127:W1127"/>
    <mergeCell ref="X1127:Z1127"/>
    <mergeCell ref="AA1127:AC1127"/>
    <mergeCell ref="C1128:D1128"/>
    <mergeCell ref="E1128:H1128"/>
    <mergeCell ref="I1128:K1128"/>
    <mergeCell ref="L1128:N1128"/>
    <mergeCell ref="O1128:Q1128"/>
    <mergeCell ref="R1128:T1128"/>
    <mergeCell ref="U1128:W1128"/>
    <mergeCell ref="X1128:Z1128"/>
    <mergeCell ref="AA1128:AC1128"/>
    <mergeCell ref="C1129:D1129"/>
    <mergeCell ref="E1129:H1129"/>
    <mergeCell ref="I1129:K1129"/>
    <mergeCell ref="L1129:N1129"/>
    <mergeCell ref="O1129:Q1129"/>
    <mergeCell ref="R1129:T1129"/>
    <mergeCell ref="U1129:W1129"/>
    <mergeCell ref="X1129:Z1129"/>
    <mergeCell ref="AA1129:AC1129"/>
    <mergeCell ref="C1130:D1130"/>
    <mergeCell ref="E1130:H1130"/>
    <mergeCell ref="I1130:K1130"/>
    <mergeCell ref="L1130:N1130"/>
    <mergeCell ref="O1130:Q1130"/>
    <mergeCell ref="R1130:T1130"/>
    <mergeCell ref="U1130:W1130"/>
    <mergeCell ref="X1130:Z1130"/>
    <mergeCell ref="AA1130:AC1130"/>
    <mergeCell ref="C1131:D1131"/>
    <mergeCell ref="E1131:H1131"/>
    <mergeCell ref="I1131:K1131"/>
    <mergeCell ref="L1131:N1131"/>
    <mergeCell ref="O1131:Q1131"/>
    <mergeCell ref="R1131:T1131"/>
    <mergeCell ref="U1131:W1131"/>
    <mergeCell ref="X1131:Z1131"/>
    <mergeCell ref="AA1131:AC1131"/>
    <mergeCell ref="C1132:H1132"/>
    <mergeCell ref="I1132:K1132"/>
    <mergeCell ref="L1132:N1132"/>
    <mergeCell ref="O1132:Q1132"/>
    <mergeCell ref="R1132:T1132"/>
    <mergeCell ref="U1132:W1132"/>
    <mergeCell ref="X1132:Z1132"/>
    <mergeCell ref="AA1132:AC1132"/>
    <mergeCell ref="C1134:D1135"/>
    <mergeCell ref="E1134:H1135"/>
    <mergeCell ref="I1134:K1135"/>
    <mergeCell ref="L1134:N1134"/>
    <mergeCell ref="O1134:Z1134"/>
    <mergeCell ref="AA1134:AC1135"/>
    <mergeCell ref="L1135:N1135"/>
    <mergeCell ref="O1135:Q1135"/>
    <mergeCell ref="R1135:T1135"/>
    <mergeCell ref="U1135:W1135"/>
    <mergeCell ref="X1135:Z1135"/>
    <mergeCell ref="C1136:D1136"/>
    <mergeCell ref="E1136:H1136"/>
    <mergeCell ref="I1136:K1136"/>
    <mergeCell ref="L1136:N1136"/>
    <mergeCell ref="O1136:Q1136"/>
    <mergeCell ref="R1136:T1136"/>
    <mergeCell ref="U1136:W1136"/>
    <mergeCell ref="X1136:Z1136"/>
    <mergeCell ref="AA1136:AC1136"/>
    <mergeCell ref="C1137:D1137"/>
    <mergeCell ref="E1137:H1137"/>
    <mergeCell ref="I1137:K1137"/>
    <mergeCell ref="L1137:N1137"/>
    <mergeCell ref="O1137:Q1137"/>
    <mergeCell ref="R1137:T1137"/>
    <mergeCell ref="U1137:W1137"/>
    <mergeCell ref="X1137:Z1137"/>
    <mergeCell ref="AA1137:AC1137"/>
    <mergeCell ref="C1138:D1138"/>
    <mergeCell ref="E1138:H1138"/>
    <mergeCell ref="I1138:K1138"/>
    <mergeCell ref="L1138:N1138"/>
    <mergeCell ref="O1138:Q1138"/>
    <mergeCell ref="R1138:T1138"/>
    <mergeCell ref="U1138:W1138"/>
    <mergeCell ref="X1138:Z1138"/>
    <mergeCell ref="AA1138:AC1138"/>
    <mergeCell ref="C1139:D1139"/>
    <mergeCell ref="E1139:H1139"/>
    <mergeCell ref="I1139:K1139"/>
    <mergeCell ref="L1139:N1139"/>
    <mergeCell ref="O1139:Q1139"/>
    <mergeCell ref="R1139:T1139"/>
    <mergeCell ref="U1139:W1139"/>
    <mergeCell ref="X1139:Z1139"/>
    <mergeCell ref="AA1139:AC1139"/>
    <mergeCell ref="C1140:D1140"/>
    <mergeCell ref="E1140:H1140"/>
    <mergeCell ref="I1140:K1140"/>
    <mergeCell ref="L1140:N1140"/>
    <mergeCell ref="O1140:Q1140"/>
    <mergeCell ref="R1140:T1140"/>
    <mergeCell ref="U1140:W1140"/>
    <mergeCell ref="X1140:Z1140"/>
    <mergeCell ref="AA1140:AC1140"/>
    <mergeCell ref="C1141:D1141"/>
    <mergeCell ref="E1141:H1141"/>
    <mergeCell ref="I1141:K1141"/>
    <mergeCell ref="L1141:N1141"/>
    <mergeCell ref="O1141:Q1141"/>
    <mergeCell ref="R1141:T1141"/>
    <mergeCell ref="U1141:W1141"/>
    <mergeCell ref="X1141:Z1141"/>
    <mergeCell ref="AA1141:AC1141"/>
    <mergeCell ref="C1142:D1142"/>
    <mergeCell ref="E1142:H1142"/>
    <mergeCell ref="I1142:K1142"/>
    <mergeCell ref="L1142:N1142"/>
    <mergeCell ref="O1142:Q1142"/>
    <mergeCell ref="R1142:T1142"/>
    <mergeCell ref="U1142:W1142"/>
    <mergeCell ref="X1142:Z1142"/>
    <mergeCell ref="AA1142:AC1142"/>
    <mergeCell ref="C1143:D1143"/>
    <mergeCell ref="E1143:H1143"/>
    <mergeCell ref="I1143:K1143"/>
    <mergeCell ref="L1143:N1143"/>
    <mergeCell ref="O1143:Q1143"/>
    <mergeCell ref="R1143:T1143"/>
    <mergeCell ref="U1143:W1143"/>
    <mergeCell ref="X1143:Z1143"/>
    <mergeCell ref="AA1143:AC1143"/>
    <mergeCell ref="C1144:D1144"/>
    <mergeCell ref="E1144:H1144"/>
    <mergeCell ref="I1144:K1144"/>
    <mergeCell ref="L1144:N1144"/>
    <mergeCell ref="O1144:Q1144"/>
    <mergeCell ref="R1144:T1144"/>
    <mergeCell ref="U1144:W1144"/>
    <mergeCell ref="X1144:Z1144"/>
    <mergeCell ref="AA1144:AC1144"/>
    <mergeCell ref="C1145:D1145"/>
    <mergeCell ref="E1145:H1145"/>
    <mergeCell ref="I1145:K1145"/>
    <mergeCell ref="L1145:N1145"/>
    <mergeCell ref="O1145:Q1145"/>
    <mergeCell ref="R1145:T1145"/>
    <mergeCell ref="U1145:W1145"/>
    <mergeCell ref="X1145:Z1145"/>
    <mergeCell ref="AA1145:AC1145"/>
    <mergeCell ref="C1147:D1148"/>
    <mergeCell ref="E1147:H1148"/>
    <mergeCell ref="I1147:N1148"/>
    <mergeCell ref="O1147:Q1148"/>
    <mergeCell ref="R1147:W1147"/>
    <mergeCell ref="X1147:Z1148"/>
    <mergeCell ref="AA1147:AC1148"/>
    <mergeCell ref="R1148:T1148"/>
    <mergeCell ref="U1148:W1148"/>
    <mergeCell ref="C1149:D1149"/>
    <mergeCell ref="E1149:H1149"/>
    <mergeCell ref="I1149:N1149"/>
    <mergeCell ref="O1149:Q1149"/>
    <mergeCell ref="R1149:T1149"/>
    <mergeCell ref="U1149:W1149"/>
    <mergeCell ref="X1149:Z1149"/>
    <mergeCell ref="AA1149:AC1149"/>
    <mergeCell ref="C1150:D1150"/>
    <mergeCell ref="E1150:H1150"/>
    <mergeCell ref="I1150:N1150"/>
    <mergeCell ref="O1150:Q1150"/>
    <mergeCell ref="R1150:T1150"/>
    <mergeCell ref="U1150:W1150"/>
    <mergeCell ref="X1150:Z1150"/>
    <mergeCell ref="AA1150:AC1150"/>
    <mergeCell ref="C1151:D1151"/>
    <mergeCell ref="E1151:H1151"/>
    <mergeCell ref="I1151:N1151"/>
    <mergeCell ref="O1151:Q1151"/>
    <mergeCell ref="R1151:T1151"/>
    <mergeCell ref="U1151:W1151"/>
    <mergeCell ref="X1151:Z1151"/>
    <mergeCell ref="AA1151:AC1151"/>
    <mergeCell ref="C1152:D1152"/>
    <mergeCell ref="E1152:H1152"/>
    <mergeCell ref="I1152:N1152"/>
    <mergeCell ref="O1152:Q1152"/>
    <mergeCell ref="R1152:T1152"/>
    <mergeCell ref="U1152:W1152"/>
    <mergeCell ref="X1152:Z1152"/>
    <mergeCell ref="AA1152:AC1152"/>
    <mergeCell ref="C1153:D1153"/>
    <mergeCell ref="E1153:H1153"/>
    <mergeCell ref="I1153:N1153"/>
    <mergeCell ref="O1153:Q1153"/>
    <mergeCell ref="R1153:T1153"/>
    <mergeCell ref="U1153:W1153"/>
    <mergeCell ref="X1153:Z1153"/>
    <mergeCell ref="AA1153:AC1153"/>
    <mergeCell ref="C1154:D1154"/>
    <mergeCell ref="E1154:H1154"/>
    <mergeCell ref="I1154:N1154"/>
    <mergeCell ref="O1154:Q1154"/>
    <mergeCell ref="R1154:T1154"/>
    <mergeCell ref="U1154:W1154"/>
    <mergeCell ref="X1154:Z1154"/>
    <mergeCell ref="AA1154:AC1154"/>
    <mergeCell ref="C1155:D1155"/>
    <mergeCell ref="E1155:H1155"/>
    <mergeCell ref="I1155:N1155"/>
    <mergeCell ref="O1155:Q1155"/>
    <mergeCell ref="R1155:T1155"/>
    <mergeCell ref="U1155:W1155"/>
    <mergeCell ref="X1155:Z1155"/>
    <mergeCell ref="AA1155:AC1155"/>
    <mergeCell ref="C1156:D1156"/>
    <mergeCell ref="E1156:H1156"/>
    <mergeCell ref="I1156:N1156"/>
    <mergeCell ref="O1156:Q1156"/>
    <mergeCell ref="R1156:T1156"/>
    <mergeCell ref="U1156:W1156"/>
    <mergeCell ref="X1156:Z1156"/>
    <mergeCell ref="AA1156:AC1156"/>
    <mergeCell ref="C1157:D1157"/>
    <mergeCell ref="E1157:H1157"/>
    <mergeCell ref="I1157:N1157"/>
    <mergeCell ref="O1157:Q1157"/>
    <mergeCell ref="R1157:T1157"/>
    <mergeCell ref="U1157:W1157"/>
    <mergeCell ref="X1157:Z1157"/>
    <mergeCell ref="AA1157:AC1157"/>
    <mergeCell ref="C1158:D1158"/>
    <mergeCell ref="E1158:H1158"/>
    <mergeCell ref="I1158:N1158"/>
    <mergeCell ref="O1158:Q1158"/>
    <mergeCell ref="R1158:T1158"/>
    <mergeCell ref="U1158:W1158"/>
    <mergeCell ref="X1158:Z1158"/>
    <mergeCell ref="AA1158:AC1158"/>
    <mergeCell ref="C1160:D1161"/>
    <mergeCell ref="E1160:H1161"/>
    <mergeCell ref="I1160:K1161"/>
    <mergeCell ref="L1160:Y1160"/>
    <mergeCell ref="Z1160:AC1161"/>
    <mergeCell ref="L1161:M1161"/>
    <mergeCell ref="N1161:O1161"/>
    <mergeCell ref="P1161:Q1161"/>
    <mergeCell ref="R1161:S1161"/>
    <mergeCell ref="T1161:U1161"/>
    <mergeCell ref="V1161:W1161"/>
    <mergeCell ref="X1161:Y1161"/>
    <mergeCell ref="C1162:D1162"/>
    <mergeCell ref="E1162:H1162"/>
    <mergeCell ref="I1162:K1162"/>
    <mergeCell ref="L1162:M1162"/>
    <mergeCell ref="N1162:O1162"/>
    <mergeCell ref="P1162:Q1162"/>
    <mergeCell ref="R1162:S1162"/>
    <mergeCell ref="T1162:U1162"/>
    <mergeCell ref="V1162:W1162"/>
    <mergeCell ref="X1162:Y1162"/>
    <mergeCell ref="Z1162:AC1162"/>
    <mergeCell ref="C1163:D1163"/>
    <mergeCell ref="E1163:H1163"/>
    <mergeCell ref="I1163:K1163"/>
    <mergeCell ref="L1163:M1163"/>
    <mergeCell ref="N1163:O1163"/>
    <mergeCell ref="P1163:Q1163"/>
    <mergeCell ref="R1163:S1163"/>
    <mergeCell ref="T1163:U1163"/>
    <mergeCell ref="V1163:W1163"/>
    <mergeCell ref="X1163:Y1163"/>
    <mergeCell ref="Z1163:AC1163"/>
    <mergeCell ref="C1164:D1164"/>
    <mergeCell ref="E1164:H1164"/>
    <mergeCell ref="I1164:K1164"/>
    <mergeCell ref="L1164:M1164"/>
    <mergeCell ref="N1164:O1164"/>
    <mergeCell ref="P1164:Q1164"/>
    <mergeCell ref="R1164:S1164"/>
    <mergeCell ref="T1164:U1164"/>
    <mergeCell ref="V1164:W1164"/>
    <mergeCell ref="X1164:Y1164"/>
    <mergeCell ref="Z1164:AC1164"/>
    <mergeCell ref="C1165:D1165"/>
    <mergeCell ref="E1165:H1165"/>
    <mergeCell ref="I1165:K1165"/>
    <mergeCell ref="L1165:M1165"/>
    <mergeCell ref="N1165:O1165"/>
    <mergeCell ref="P1165:Q1165"/>
    <mergeCell ref="R1165:S1165"/>
    <mergeCell ref="T1165:U1165"/>
    <mergeCell ref="V1165:W1165"/>
    <mergeCell ref="X1165:Y1165"/>
    <mergeCell ref="Z1165:AC1165"/>
    <mergeCell ref="C1166:D1166"/>
    <mergeCell ref="E1166:H1166"/>
    <mergeCell ref="I1166:K1166"/>
    <mergeCell ref="L1166:M1166"/>
    <mergeCell ref="N1166:O1166"/>
    <mergeCell ref="P1166:Q1166"/>
    <mergeCell ref="R1166:S1166"/>
    <mergeCell ref="T1166:U1166"/>
    <mergeCell ref="V1166:W1166"/>
    <mergeCell ref="X1166:Y1166"/>
    <mergeCell ref="Z1166:AC1166"/>
    <mergeCell ref="C1167:D1167"/>
    <mergeCell ref="E1167:H1167"/>
    <mergeCell ref="I1167:K1167"/>
    <mergeCell ref="L1167:M1167"/>
    <mergeCell ref="N1167:O1167"/>
    <mergeCell ref="P1167:Q1167"/>
    <mergeCell ref="R1167:S1167"/>
    <mergeCell ref="T1167:U1167"/>
    <mergeCell ref="V1167:W1167"/>
    <mergeCell ref="X1167:Y1167"/>
    <mergeCell ref="Z1167:AC1167"/>
    <mergeCell ref="C1168:D1168"/>
    <mergeCell ref="E1168:H1168"/>
    <mergeCell ref="I1168:K1168"/>
    <mergeCell ref="L1168:M1168"/>
    <mergeCell ref="N1168:O1168"/>
    <mergeCell ref="P1168:Q1168"/>
    <mergeCell ref="R1168:S1168"/>
    <mergeCell ref="T1168:U1168"/>
    <mergeCell ref="V1168:W1168"/>
    <mergeCell ref="X1168:Y1168"/>
    <mergeCell ref="Z1168:AC1168"/>
    <mergeCell ref="C1169:D1169"/>
    <mergeCell ref="E1169:H1169"/>
    <mergeCell ref="I1169:K1169"/>
    <mergeCell ref="L1169:M1169"/>
    <mergeCell ref="N1169:O1169"/>
    <mergeCell ref="P1169:Q1169"/>
    <mergeCell ref="R1169:S1169"/>
    <mergeCell ref="T1169:U1169"/>
    <mergeCell ref="V1169:W1169"/>
    <mergeCell ref="X1169:Y1169"/>
    <mergeCell ref="Z1169:AC1169"/>
    <mergeCell ref="C1170:D1170"/>
    <mergeCell ref="E1170:H1170"/>
    <mergeCell ref="I1170:K1170"/>
    <mergeCell ref="L1170:M1170"/>
    <mergeCell ref="N1170:O1170"/>
    <mergeCell ref="P1170:Q1170"/>
    <mergeCell ref="R1170:S1170"/>
    <mergeCell ref="T1170:U1170"/>
    <mergeCell ref="V1170:W1170"/>
    <mergeCell ref="X1170:Y1170"/>
    <mergeCell ref="Z1170:AC1170"/>
    <mergeCell ref="C1171:D1171"/>
    <mergeCell ref="E1171:H1171"/>
    <mergeCell ref="I1171:K1171"/>
    <mergeCell ref="L1171:M1171"/>
    <mergeCell ref="N1171:O1171"/>
    <mergeCell ref="P1171:Q1171"/>
    <mergeCell ref="R1171:S1171"/>
    <mergeCell ref="T1171:U1171"/>
    <mergeCell ref="V1171:W1171"/>
    <mergeCell ref="X1171:Y1171"/>
    <mergeCell ref="Z1171:AC1171"/>
    <mergeCell ref="C1172:D1172"/>
    <mergeCell ref="E1172:H1172"/>
    <mergeCell ref="I1172:K1172"/>
    <mergeCell ref="L1172:M1172"/>
    <mergeCell ref="N1172:O1172"/>
    <mergeCell ref="P1172:Q1172"/>
    <mergeCell ref="R1172:S1172"/>
    <mergeCell ref="T1172:U1172"/>
    <mergeCell ref="V1172:W1172"/>
    <mergeCell ref="X1172:Y1172"/>
    <mergeCell ref="Z1172:AC1172"/>
    <mergeCell ref="C1173:D1173"/>
    <mergeCell ref="E1173:H1173"/>
    <mergeCell ref="I1173:K1173"/>
    <mergeCell ref="L1173:M1173"/>
    <mergeCell ref="N1173:O1173"/>
    <mergeCell ref="P1173:Q1173"/>
    <mergeCell ref="R1173:S1173"/>
    <mergeCell ref="T1173:U1173"/>
    <mergeCell ref="V1173:W1173"/>
    <mergeCell ref="X1173:Y1173"/>
    <mergeCell ref="Z1173:AC1173"/>
    <mergeCell ref="C1174:D1174"/>
    <mergeCell ref="E1174:H1174"/>
    <mergeCell ref="I1174:K1174"/>
    <mergeCell ref="L1174:M1174"/>
    <mergeCell ref="N1174:O1174"/>
    <mergeCell ref="P1174:Q1174"/>
    <mergeCell ref="R1174:S1174"/>
    <mergeCell ref="T1174:U1174"/>
    <mergeCell ref="V1174:W1174"/>
    <mergeCell ref="X1174:Y1174"/>
    <mergeCell ref="Z1174:AC1174"/>
    <mergeCell ref="C1175:K1175"/>
    <mergeCell ref="L1175:M1175"/>
    <mergeCell ref="N1175:O1175"/>
    <mergeCell ref="P1175:Q1175"/>
    <mergeCell ref="R1175:S1175"/>
    <mergeCell ref="T1175:U1175"/>
    <mergeCell ref="V1175:W1175"/>
    <mergeCell ref="X1175:Y1175"/>
    <mergeCell ref="Z1175:AC1175"/>
    <mergeCell ref="C1176:K1176"/>
    <mergeCell ref="L1176:M1176"/>
    <mergeCell ref="N1176:O1176"/>
    <mergeCell ref="P1176:Q1176"/>
    <mergeCell ref="R1176:S1176"/>
    <mergeCell ref="T1176:U1176"/>
    <mergeCell ref="V1176:W1176"/>
    <mergeCell ref="X1176:Y1176"/>
    <mergeCell ref="Z1176:AC1176"/>
    <mergeCell ref="C1178:C1179"/>
    <mergeCell ref="D1178:N1179"/>
    <mergeCell ref="O1178:S1179"/>
    <mergeCell ref="T1178:AC1178"/>
    <mergeCell ref="T1179:X1179"/>
    <mergeCell ref="Y1179:AC1179"/>
    <mergeCell ref="D1180:N1180"/>
    <mergeCell ref="O1180:S1180"/>
    <mergeCell ref="T1180:X1180"/>
    <mergeCell ref="Y1180:AC1180"/>
    <mergeCell ref="D1181:N1181"/>
    <mergeCell ref="O1181:S1181"/>
    <mergeCell ref="T1181:X1181"/>
    <mergeCell ref="Y1181:AC1181"/>
    <mergeCell ref="C1182:C1183"/>
    <mergeCell ref="D1182:D1183"/>
    <mergeCell ref="E1182:N1182"/>
    <mergeCell ref="O1182:S1182"/>
    <mergeCell ref="T1182:X1182"/>
    <mergeCell ref="Y1182:AC1182"/>
    <mergeCell ref="E1183:N1183"/>
    <mergeCell ref="O1183:S1183"/>
    <mergeCell ref="T1183:X1183"/>
    <mergeCell ref="Y1183:AC1183"/>
    <mergeCell ref="D1184:N1184"/>
    <mergeCell ref="O1184:S1184"/>
    <mergeCell ref="T1184:X1184"/>
    <mergeCell ref="Y1184:AC1184"/>
    <mergeCell ref="D1185:N1185"/>
    <mergeCell ref="O1185:S1185"/>
    <mergeCell ref="T1185:X1185"/>
    <mergeCell ref="Y1185:AC1185"/>
    <mergeCell ref="D1186:N1186"/>
    <mergeCell ref="O1186:S1186"/>
    <mergeCell ref="T1186:X1186"/>
    <mergeCell ref="Y1186:AC1186"/>
    <mergeCell ref="D1187:N1187"/>
    <mergeCell ref="O1187:S1187"/>
    <mergeCell ref="T1187:X1187"/>
    <mergeCell ref="Y1187:AC1187"/>
    <mergeCell ref="D1188:N1188"/>
    <mergeCell ref="O1188:S1188"/>
    <mergeCell ref="T1188:X1188"/>
    <mergeCell ref="Y1188:AC1188"/>
    <mergeCell ref="D1189:N1189"/>
    <mergeCell ref="O1189:S1189"/>
    <mergeCell ref="T1189:X1189"/>
    <mergeCell ref="Y1189:AC1189"/>
    <mergeCell ref="D1190:N1190"/>
    <mergeCell ref="O1190:S1190"/>
    <mergeCell ref="T1190:X1190"/>
    <mergeCell ref="Y1190:AC1190"/>
    <mergeCell ref="D1191:N1191"/>
    <mergeCell ref="O1191:S1191"/>
    <mergeCell ref="T1191:X1191"/>
    <mergeCell ref="Y1191:AC1191"/>
    <mergeCell ref="D1192:N1192"/>
    <mergeCell ref="O1192:S1192"/>
    <mergeCell ref="T1192:X1192"/>
    <mergeCell ref="Y1192:AC1192"/>
    <mergeCell ref="C1194:C1195"/>
    <mergeCell ref="D1194:N1195"/>
    <mergeCell ref="O1194:S1195"/>
    <mergeCell ref="T1194:AC1194"/>
    <mergeCell ref="T1195:X1195"/>
    <mergeCell ref="Y1195:AC1195"/>
    <mergeCell ref="D1196:N1196"/>
    <mergeCell ref="O1196:S1196"/>
    <mergeCell ref="T1196:X1196"/>
    <mergeCell ref="Y1196:AC1196"/>
    <mergeCell ref="D1197:N1197"/>
    <mergeCell ref="O1197:S1197"/>
    <mergeCell ref="T1197:X1197"/>
    <mergeCell ref="Y1197:AC1197"/>
    <mergeCell ref="D1198:N1198"/>
    <mergeCell ref="O1198:S1198"/>
    <mergeCell ref="T1198:X1198"/>
    <mergeCell ref="Y1198:AC1198"/>
    <mergeCell ref="D1199:N1199"/>
    <mergeCell ref="O1199:S1199"/>
    <mergeCell ref="T1199:X1199"/>
    <mergeCell ref="Y1199:AC1199"/>
    <mergeCell ref="D1200:N1200"/>
    <mergeCell ref="O1200:S1200"/>
    <mergeCell ref="T1200:X1200"/>
    <mergeCell ref="Y1200:AC1200"/>
    <mergeCell ref="D1201:N1201"/>
    <mergeCell ref="O1201:S1201"/>
    <mergeCell ref="T1201:X1201"/>
    <mergeCell ref="Y1201:AC1201"/>
    <mergeCell ref="D1202:N1202"/>
    <mergeCell ref="O1202:S1202"/>
    <mergeCell ref="T1202:X1202"/>
    <mergeCell ref="Y1202:AC1202"/>
    <mergeCell ref="D1203:N1203"/>
    <mergeCell ref="O1203:S1203"/>
    <mergeCell ref="T1203:X1203"/>
    <mergeCell ref="Y1203:AC1203"/>
    <mergeCell ref="D1205:N1205"/>
    <mergeCell ref="O1205:S1205"/>
    <mergeCell ref="T1205:W1205"/>
    <mergeCell ref="X1205:AC1205"/>
    <mergeCell ref="D1206:N1206"/>
    <mergeCell ref="O1206:S1206"/>
    <mergeCell ref="T1206:W1206"/>
    <mergeCell ref="X1206:AC1206"/>
    <mergeCell ref="D1207:N1207"/>
    <mergeCell ref="O1207:S1207"/>
    <mergeCell ref="T1207:W1207"/>
    <mergeCell ref="X1207:AC1207"/>
    <mergeCell ref="D1208:N1208"/>
    <mergeCell ref="O1208:S1208"/>
    <mergeCell ref="T1208:W1208"/>
    <mergeCell ref="X1208:AC1208"/>
    <mergeCell ref="D1209:N1209"/>
    <mergeCell ref="O1209:S1209"/>
    <mergeCell ref="T1209:W1209"/>
    <mergeCell ref="X1209:AC1209"/>
    <mergeCell ref="D1210:N1210"/>
    <mergeCell ref="O1210:S1210"/>
    <mergeCell ref="T1210:W1210"/>
    <mergeCell ref="X1210:AC1210"/>
    <mergeCell ref="D1211:N1211"/>
    <mergeCell ref="O1211:S1211"/>
    <mergeCell ref="T1211:W1211"/>
    <mergeCell ref="X1211:AC1211"/>
    <mergeCell ref="D1212:N1212"/>
    <mergeCell ref="O1212:S1212"/>
    <mergeCell ref="T1212:W1212"/>
    <mergeCell ref="X1212:AC1212"/>
    <mergeCell ref="D1213:N1213"/>
    <mergeCell ref="O1213:S1213"/>
    <mergeCell ref="T1213:W1213"/>
    <mergeCell ref="X1213:AC1213"/>
    <mergeCell ref="D1214:N1214"/>
    <mergeCell ref="O1214:S1214"/>
    <mergeCell ref="T1214:W1214"/>
    <mergeCell ref="X1214:AC1214"/>
    <mergeCell ref="D1215:N1215"/>
    <mergeCell ref="O1215:S1215"/>
    <mergeCell ref="T1215:W1215"/>
    <mergeCell ref="X1215:AC1215"/>
    <mergeCell ref="D1216:N1216"/>
    <mergeCell ref="O1216:S1216"/>
    <mergeCell ref="T1216:W1216"/>
    <mergeCell ref="X1216:AC1216"/>
    <mergeCell ref="D1217:N1217"/>
    <mergeCell ref="O1217:S1217"/>
    <mergeCell ref="T1217:W1217"/>
    <mergeCell ref="X1217:AC1217"/>
    <mergeCell ref="D1218:N1218"/>
    <mergeCell ref="O1218:S1218"/>
    <mergeCell ref="T1218:W1218"/>
    <mergeCell ref="X1218:AC1218"/>
    <mergeCell ref="D1219:N1219"/>
    <mergeCell ref="O1219:S1219"/>
    <mergeCell ref="T1219:W1219"/>
    <mergeCell ref="X1219:AC1219"/>
    <mergeCell ref="D1221:N1221"/>
    <mergeCell ref="O1221:S1221"/>
    <mergeCell ref="T1221:W1221"/>
    <mergeCell ref="X1221:AC1221"/>
    <mergeCell ref="D1222:N1222"/>
    <mergeCell ref="O1222:S1222"/>
    <mergeCell ref="T1222:W1222"/>
    <mergeCell ref="X1222:AC1222"/>
    <mergeCell ref="D1223:N1223"/>
    <mergeCell ref="O1223:S1223"/>
    <mergeCell ref="T1223:W1223"/>
    <mergeCell ref="X1223:AC1223"/>
    <mergeCell ref="D1224:N1224"/>
    <mergeCell ref="O1224:S1224"/>
    <mergeCell ref="T1224:W1224"/>
    <mergeCell ref="X1224:AC1224"/>
    <mergeCell ref="D1225:N1225"/>
    <mergeCell ref="O1225:S1225"/>
    <mergeCell ref="T1225:W1225"/>
    <mergeCell ref="X1225:AC1225"/>
    <mergeCell ref="D1226:N1226"/>
    <mergeCell ref="O1226:S1226"/>
    <mergeCell ref="T1226:W1226"/>
    <mergeCell ref="X1226:AC1226"/>
    <mergeCell ref="D1227:N1227"/>
    <mergeCell ref="O1227:S1227"/>
    <mergeCell ref="T1227:W1227"/>
    <mergeCell ref="X1227:AC1227"/>
    <mergeCell ref="D1228:N1228"/>
    <mergeCell ref="O1228:S1228"/>
    <mergeCell ref="T1228:W1228"/>
    <mergeCell ref="X1228:AC1228"/>
    <mergeCell ref="D1229:N1229"/>
    <mergeCell ref="O1229:S1229"/>
    <mergeCell ref="T1229:W1229"/>
    <mergeCell ref="X1229:AC1229"/>
    <mergeCell ref="D1230:N1230"/>
    <mergeCell ref="O1230:S1230"/>
    <mergeCell ref="T1230:W1230"/>
    <mergeCell ref="X1230:AC1230"/>
    <mergeCell ref="D1231:N1231"/>
    <mergeCell ref="O1231:S1231"/>
    <mergeCell ref="T1231:W1231"/>
    <mergeCell ref="X1231:AC1231"/>
    <mergeCell ref="D1232:N1232"/>
    <mergeCell ref="O1232:S1232"/>
    <mergeCell ref="T1232:W1232"/>
    <mergeCell ref="X1232:AC1232"/>
    <mergeCell ref="D1233:N1233"/>
    <mergeCell ref="O1233:S1233"/>
    <mergeCell ref="T1233:W1233"/>
    <mergeCell ref="X1233:AC1233"/>
    <mergeCell ref="D1234:N1234"/>
    <mergeCell ref="O1234:S1234"/>
    <mergeCell ref="T1234:W1234"/>
    <mergeCell ref="X1234:AC1234"/>
    <mergeCell ref="D1236:N1236"/>
    <mergeCell ref="O1236:S1236"/>
    <mergeCell ref="T1236:W1236"/>
    <mergeCell ref="X1236:AC1236"/>
    <mergeCell ref="D1237:N1237"/>
    <mergeCell ref="O1237:S1237"/>
    <mergeCell ref="T1237:W1237"/>
    <mergeCell ref="X1237:AC1237"/>
    <mergeCell ref="D1238:N1238"/>
    <mergeCell ref="O1238:S1238"/>
    <mergeCell ref="T1238:W1238"/>
    <mergeCell ref="X1238:AC1238"/>
    <mergeCell ref="D1239:N1239"/>
    <mergeCell ref="O1239:S1239"/>
    <mergeCell ref="T1239:W1239"/>
    <mergeCell ref="X1239:AC1239"/>
    <mergeCell ref="D1240:N1240"/>
    <mergeCell ref="O1240:S1240"/>
    <mergeCell ref="T1240:W1240"/>
    <mergeCell ref="X1240:AC1240"/>
    <mergeCell ref="D1241:N1241"/>
    <mergeCell ref="O1241:S1241"/>
    <mergeCell ref="T1241:W1241"/>
    <mergeCell ref="X1241:AC1241"/>
    <mergeCell ref="D1242:N1242"/>
    <mergeCell ref="O1242:S1242"/>
    <mergeCell ref="T1242:W1242"/>
    <mergeCell ref="X1242:AC1242"/>
    <mergeCell ref="D1243:N1243"/>
    <mergeCell ref="O1243:S1243"/>
    <mergeCell ref="T1243:W1243"/>
    <mergeCell ref="X1243:AC1243"/>
    <mergeCell ref="D1244:N1244"/>
    <mergeCell ref="O1244:S1244"/>
    <mergeCell ref="T1244:W1244"/>
    <mergeCell ref="X1244:AC1244"/>
    <mergeCell ref="D1245:N1245"/>
    <mergeCell ref="O1245:S1245"/>
    <mergeCell ref="T1245:W1245"/>
    <mergeCell ref="X1245:AC1245"/>
    <mergeCell ref="D1246:N1246"/>
    <mergeCell ref="O1246:S1246"/>
    <mergeCell ref="T1246:W1246"/>
    <mergeCell ref="X1246:AC1246"/>
    <mergeCell ref="D1247:N1247"/>
    <mergeCell ref="O1247:S1247"/>
    <mergeCell ref="T1247:W1247"/>
    <mergeCell ref="X1247:AC1247"/>
    <mergeCell ref="D1248:N1248"/>
    <mergeCell ref="O1248:S1248"/>
    <mergeCell ref="T1248:W1248"/>
    <mergeCell ref="X1248:AC1248"/>
    <mergeCell ref="D1250:N1250"/>
    <mergeCell ref="O1250:S1250"/>
    <mergeCell ref="T1250:W1250"/>
    <mergeCell ref="X1250:AC1250"/>
    <mergeCell ref="D1251:N1251"/>
    <mergeCell ref="O1251:S1251"/>
    <mergeCell ref="T1251:W1251"/>
    <mergeCell ref="X1251:AC1251"/>
    <mergeCell ref="D1252:N1252"/>
    <mergeCell ref="O1252:S1252"/>
    <mergeCell ref="T1252:W1252"/>
    <mergeCell ref="X1252:AC1252"/>
    <mergeCell ref="D1253:N1253"/>
    <mergeCell ref="O1253:S1253"/>
    <mergeCell ref="T1253:W1253"/>
    <mergeCell ref="X1253:AC1253"/>
    <mergeCell ref="D1254:N1254"/>
    <mergeCell ref="O1254:S1254"/>
    <mergeCell ref="T1254:W1254"/>
    <mergeCell ref="X1254:AC1254"/>
    <mergeCell ref="D1255:N1255"/>
    <mergeCell ref="O1255:S1255"/>
    <mergeCell ref="T1255:W1255"/>
    <mergeCell ref="X1255:AC1255"/>
    <mergeCell ref="D1256:N1256"/>
    <mergeCell ref="O1256:S1256"/>
    <mergeCell ref="T1256:W1256"/>
    <mergeCell ref="X1256:AC1256"/>
    <mergeCell ref="D1257:N1257"/>
    <mergeCell ref="O1257:S1257"/>
    <mergeCell ref="T1257:W1257"/>
    <mergeCell ref="X1257:AC1257"/>
    <mergeCell ref="D1258:N1258"/>
    <mergeCell ref="O1258:S1258"/>
    <mergeCell ref="T1258:W1258"/>
    <mergeCell ref="X1258:AC1258"/>
    <mergeCell ref="D1259:N1259"/>
    <mergeCell ref="O1259:S1259"/>
    <mergeCell ref="T1259:W1259"/>
    <mergeCell ref="X1259:AC1259"/>
    <mergeCell ref="D1260:N1260"/>
    <mergeCell ref="O1260:S1260"/>
    <mergeCell ref="T1260:W1260"/>
    <mergeCell ref="X1260:AC1260"/>
    <mergeCell ref="D1261:N1261"/>
    <mergeCell ref="O1261:S1261"/>
    <mergeCell ref="T1261:W1261"/>
    <mergeCell ref="X1261:AC1261"/>
    <mergeCell ref="D1262:N1262"/>
    <mergeCell ref="O1262:S1262"/>
    <mergeCell ref="T1262:W1262"/>
    <mergeCell ref="X1262:AC1262"/>
    <mergeCell ref="D1263:N1263"/>
    <mergeCell ref="O1263:S1263"/>
    <mergeCell ref="T1263:W1263"/>
    <mergeCell ref="X1263:AC1263"/>
    <mergeCell ref="D1265:N1265"/>
    <mergeCell ref="O1265:S1265"/>
    <mergeCell ref="T1265:W1265"/>
    <mergeCell ref="X1265:AC1265"/>
    <mergeCell ref="D1266:N1266"/>
    <mergeCell ref="O1266:S1266"/>
    <mergeCell ref="T1266:W1266"/>
    <mergeCell ref="X1266:AC1266"/>
    <mergeCell ref="D1267:N1267"/>
    <mergeCell ref="O1267:S1267"/>
    <mergeCell ref="T1267:W1267"/>
    <mergeCell ref="X1267:AC1267"/>
    <mergeCell ref="D1268:N1268"/>
    <mergeCell ref="O1268:S1268"/>
    <mergeCell ref="T1268:W1268"/>
    <mergeCell ref="X1268:AC1268"/>
    <mergeCell ref="D1269:N1269"/>
    <mergeCell ref="O1269:S1269"/>
    <mergeCell ref="T1269:W1269"/>
    <mergeCell ref="X1269:AC1269"/>
    <mergeCell ref="D1270:N1270"/>
    <mergeCell ref="O1270:S1270"/>
    <mergeCell ref="T1270:W1270"/>
    <mergeCell ref="X1270:AC1270"/>
    <mergeCell ref="D1271:N1271"/>
    <mergeCell ref="O1271:S1271"/>
    <mergeCell ref="T1271:W1271"/>
    <mergeCell ref="X1271:AC1271"/>
    <mergeCell ref="D1272:N1272"/>
    <mergeCell ref="O1272:S1272"/>
    <mergeCell ref="T1272:W1272"/>
    <mergeCell ref="X1272:AC1272"/>
    <mergeCell ref="D1273:N1273"/>
    <mergeCell ref="O1273:S1273"/>
    <mergeCell ref="T1273:W1273"/>
    <mergeCell ref="X1273:AC1273"/>
    <mergeCell ref="D1274:N1274"/>
    <mergeCell ref="O1274:S1274"/>
    <mergeCell ref="T1274:W1274"/>
    <mergeCell ref="X1274:AC1274"/>
    <mergeCell ref="D1275:N1275"/>
    <mergeCell ref="O1275:S1275"/>
    <mergeCell ref="T1275:W1275"/>
    <mergeCell ref="X1275:AC1275"/>
    <mergeCell ref="D1276:N1276"/>
    <mergeCell ref="O1276:S1276"/>
    <mergeCell ref="T1276:W1276"/>
    <mergeCell ref="X1276:AC1276"/>
    <mergeCell ref="D1278:N1278"/>
    <mergeCell ref="O1278:S1278"/>
    <mergeCell ref="T1278:W1278"/>
    <mergeCell ref="X1278:AC1278"/>
    <mergeCell ref="D1279:N1279"/>
    <mergeCell ref="O1279:S1279"/>
    <mergeCell ref="T1279:W1279"/>
    <mergeCell ref="X1279:AC1279"/>
    <mergeCell ref="D1280:N1280"/>
    <mergeCell ref="O1280:S1280"/>
    <mergeCell ref="T1280:W1280"/>
    <mergeCell ref="X1280:AC1280"/>
    <mergeCell ref="D1281:N1281"/>
    <mergeCell ref="O1281:S1281"/>
    <mergeCell ref="T1281:W1281"/>
    <mergeCell ref="X1281:AC1281"/>
    <mergeCell ref="D1282:N1282"/>
    <mergeCell ref="O1282:S1282"/>
    <mergeCell ref="T1282:W1282"/>
    <mergeCell ref="X1282:AC1282"/>
    <mergeCell ref="D1283:N1283"/>
    <mergeCell ref="O1283:S1283"/>
    <mergeCell ref="T1283:W1283"/>
    <mergeCell ref="X1283:AC1283"/>
    <mergeCell ref="D1284:N1284"/>
    <mergeCell ref="O1284:S1284"/>
    <mergeCell ref="T1284:W1284"/>
    <mergeCell ref="X1284:AC1284"/>
    <mergeCell ref="D1285:N1285"/>
    <mergeCell ref="O1285:S1285"/>
    <mergeCell ref="T1285:W1285"/>
    <mergeCell ref="X1285:AC1285"/>
    <mergeCell ref="D1286:N1286"/>
    <mergeCell ref="O1286:S1286"/>
    <mergeCell ref="T1286:W1286"/>
    <mergeCell ref="X1286:AC1286"/>
    <mergeCell ref="D1287:N1287"/>
    <mergeCell ref="O1287:S1287"/>
    <mergeCell ref="T1287:W1287"/>
    <mergeCell ref="X1287:AC1287"/>
    <mergeCell ref="D1288:N1288"/>
    <mergeCell ref="O1288:S1288"/>
    <mergeCell ref="T1288:W1288"/>
    <mergeCell ref="X1288:AC1288"/>
    <mergeCell ref="D1289:N1289"/>
    <mergeCell ref="O1289:S1289"/>
    <mergeCell ref="T1289:W1289"/>
    <mergeCell ref="X1289:AC1289"/>
    <mergeCell ref="D1291:N1291"/>
    <mergeCell ref="O1291:S1291"/>
    <mergeCell ref="T1291:W1291"/>
    <mergeCell ref="X1291:AC1291"/>
    <mergeCell ref="D1292:N1292"/>
    <mergeCell ref="O1292:S1292"/>
    <mergeCell ref="T1292:W1292"/>
    <mergeCell ref="X1292:AC1292"/>
    <mergeCell ref="D1293:N1293"/>
    <mergeCell ref="O1293:S1293"/>
    <mergeCell ref="T1293:W1293"/>
    <mergeCell ref="X1293:AC1293"/>
    <mergeCell ref="D1294:N1294"/>
    <mergeCell ref="O1294:S1294"/>
    <mergeCell ref="T1294:W1294"/>
    <mergeCell ref="X1294:AC1294"/>
    <mergeCell ref="D1295:N1295"/>
    <mergeCell ref="O1295:S1295"/>
    <mergeCell ref="T1295:W1295"/>
    <mergeCell ref="X1295:AC1295"/>
    <mergeCell ref="D1296:N1296"/>
    <mergeCell ref="O1296:S1296"/>
    <mergeCell ref="T1296:W1296"/>
    <mergeCell ref="X1296:AC1296"/>
    <mergeCell ref="D1297:N1297"/>
    <mergeCell ref="O1297:S1297"/>
    <mergeCell ref="T1297:W1297"/>
    <mergeCell ref="X1297:AC1297"/>
    <mergeCell ref="D1298:N1298"/>
    <mergeCell ref="O1298:S1298"/>
    <mergeCell ref="T1298:W1298"/>
    <mergeCell ref="X1298:AC1298"/>
    <mergeCell ref="D1299:N1299"/>
    <mergeCell ref="O1299:S1299"/>
    <mergeCell ref="T1299:W1299"/>
    <mergeCell ref="X1299:AC1299"/>
    <mergeCell ref="D1300:N1300"/>
    <mergeCell ref="O1300:S1300"/>
    <mergeCell ref="T1300:W1300"/>
    <mergeCell ref="X1300:AC1300"/>
    <mergeCell ref="D1301:N1301"/>
    <mergeCell ref="O1301:S1301"/>
    <mergeCell ref="T1301:W1301"/>
    <mergeCell ref="X1301:AC1301"/>
    <mergeCell ref="D1302:N1302"/>
    <mergeCell ref="O1302:S1302"/>
    <mergeCell ref="T1302:W1302"/>
    <mergeCell ref="X1302:AC1302"/>
    <mergeCell ref="D1304:N1304"/>
    <mergeCell ref="O1304:S1304"/>
    <mergeCell ref="T1304:W1304"/>
    <mergeCell ref="X1304:AC1304"/>
    <mergeCell ref="D1305:N1305"/>
    <mergeCell ref="O1305:S1305"/>
    <mergeCell ref="T1305:W1305"/>
    <mergeCell ref="X1305:AC1305"/>
    <mergeCell ref="D1306:N1306"/>
    <mergeCell ref="O1306:S1306"/>
    <mergeCell ref="T1306:W1306"/>
    <mergeCell ref="X1306:AC1306"/>
    <mergeCell ref="D1307:N1307"/>
    <mergeCell ref="O1307:S1307"/>
    <mergeCell ref="T1307:W1307"/>
    <mergeCell ref="X1307:AC1307"/>
    <mergeCell ref="D1308:N1308"/>
    <mergeCell ref="O1308:S1308"/>
    <mergeCell ref="T1308:W1308"/>
    <mergeCell ref="X1308:AC1308"/>
    <mergeCell ref="D1309:N1309"/>
    <mergeCell ref="O1309:S1309"/>
    <mergeCell ref="T1309:W1309"/>
    <mergeCell ref="X1309:AC1309"/>
    <mergeCell ref="D1310:N1310"/>
    <mergeCell ref="O1310:S1310"/>
    <mergeCell ref="T1310:W1310"/>
    <mergeCell ref="X1310:AC1310"/>
    <mergeCell ref="D1311:N1311"/>
    <mergeCell ref="O1311:S1311"/>
    <mergeCell ref="T1311:W1311"/>
    <mergeCell ref="X1311:AC1311"/>
    <mergeCell ref="D1312:N1312"/>
    <mergeCell ref="O1312:S1312"/>
    <mergeCell ref="T1312:W1312"/>
    <mergeCell ref="X1312:AC1312"/>
    <mergeCell ref="D1313:N1313"/>
    <mergeCell ref="O1313:S1313"/>
    <mergeCell ref="T1313:W1313"/>
    <mergeCell ref="X1313:AC1313"/>
    <mergeCell ref="D1314:N1314"/>
    <mergeCell ref="O1314:S1314"/>
    <mergeCell ref="T1314:W1314"/>
    <mergeCell ref="X1314:AC1314"/>
    <mergeCell ref="D1315:N1315"/>
    <mergeCell ref="O1315:S1315"/>
    <mergeCell ref="T1315:W1315"/>
    <mergeCell ref="X1315:AC1315"/>
    <mergeCell ref="D1316:N1316"/>
    <mergeCell ref="O1316:S1316"/>
    <mergeCell ref="T1316:W1316"/>
    <mergeCell ref="X1316:AC1316"/>
    <mergeCell ref="D1317:N1317"/>
    <mergeCell ref="O1317:S1317"/>
    <mergeCell ref="T1317:W1317"/>
    <mergeCell ref="X1317:AC1317"/>
    <mergeCell ref="D1318:N1318"/>
    <mergeCell ref="O1318:S1318"/>
    <mergeCell ref="T1318:W1318"/>
    <mergeCell ref="X1318:AC1318"/>
    <mergeCell ref="D1319:N1319"/>
    <mergeCell ref="O1319:S1319"/>
    <mergeCell ref="T1319:W1319"/>
    <mergeCell ref="X1319:AC1319"/>
    <mergeCell ref="D1320:N1320"/>
    <mergeCell ref="O1320:S1320"/>
    <mergeCell ref="T1320:W1320"/>
    <mergeCell ref="X1320:AC1320"/>
    <mergeCell ref="D1321:N1321"/>
    <mergeCell ref="O1321:S1321"/>
    <mergeCell ref="T1321:W1321"/>
    <mergeCell ref="X1321:AC1321"/>
    <mergeCell ref="D1322:N1322"/>
    <mergeCell ref="O1322:S1322"/>
    <mergeCell ref="T1322:W1322"/>
    <mergeCell ref="X1322:AC1322"/>
    <mergeCell ref="D1324:N1324"/>
    <mergeCell ref="O1324:S1324"/>
    <mergeCell ref="T1324:W1324"/>
    <mergeCell ref="X1324:AC1324"/>
    <mergeCell ref="D1325:N1325"/>
    <mergeCell ref="O1325:S1325"/>
    <mergeCell ref="T1325:W1325"/>
    <mergeCell ref="X1325:AC1325"/>
    <mergeCell ref="D1326:N1326"/>
    <mergeCell ref="O1326:S1326"/>
    <mergeCell ref="T1326:W1326"/>
    <mergeCell ref="X1326:AC1326"/>
    <mergeCell ref="D1327:N1327"/>
    <mergeCell ref="O1327:S1327"/>
    <mergeCell ref="T1327:W1327"/>
    <mergeCell ref="X1327:AC1327"/>
    <mergeCell ref="D1328:N1328"/>
    <mergeCell ref="O1328:S1328"/>
    <mergeCell ref="T1328:W1328"/>
    <mergeCell ref="X1328:AC1328"/>
    <mergeCell ref="D1329:N1329"/>
    <mergeCell ref="O1329:S1329"/>
    <mergeCell ref="T1329:W1329"/>
    <mergeCell ref="X1329:AC1329"/>
    <mergeCell ref="D1330:N1330"/>
    <mergeCell ref="O1330:S1330"/>
    <mergeCell ref="T1330:W1330"/>
    <mergeCell ref="X1330:AC1330"/>
    <mergeCell ref="D1331:N1331"/>
    <mergeCell ref="O1331:S1331"/>
    <mergeCell ref="T1331:W1331"/>
    <mergeCell ref="X1331:AC1331"/>
    <mergeCell ref="D1332:N1332"/>
    <mergeCell ref="O1332:S1332"/>
    <mergeCell ref="T1332:W1332"/>
    <mergeCell ref="X1332:AC1332"/>
    <mergeCell ref="D1333:N1333"/>
    <mergeCell ref="O1333:S1333"/>
    <mergeCell ref="T1333:W1333"/>
    <mergeCell ref="X1333:AC1333"/>
    <mergeCell ref="D1334:N1334"/>
    <mergeCell ref="O1334:S1334"/>
    <mergeCell ref="T1334:W1334"/>
    <mergeCell ref="X1334:AC1334"/>
    <mergeCell ref="D1336:N1336"/>
    <mergeCell ref="O1336:S1336"/>
    <mergeCell ref="T1336:W1336"/>
    <mergeCell ref="X1336:AC1336"/>
    <mergeCell ref="D1337:N1337"/>
    <mergeCell ref="O1337:S1337"/>
    <mergeCell ref="T1337:W1337"/>
    <mergeCell ref="X1337:AC1337"/>
    <mergeCell ref="D1338:N1338"/>
    <mergeCell ref="O1338:S1338"/>
    <mergeCell ref="T1338:W1338"/>
    <mergeCell ref="X1338:AC1338"/>
    <mergeCell ref="D1339:N1339"/>
    <mergeCell ref="O1339:S1339"/>
    <mergeCell ref="T1339:W1339"/>
    <mergeCell ref="X1339:AC1339"/>
    <mergeCell ref="D1340:N1340"/>
    <mergeCell ref="O1340:S1340"/>
    <mergeCell ref="T1340:W1340"/>
    <mergeCell ref="X1340:AC1340"/>
    <mergeCell ref="D1341:N1341"/>
    <mergeCell ref="O1341:S1341"/>
    <mergeCell ref="T1341:W1341"/>
    <mergeCell ref="X1341:AC1341"/>
    <mergeCell ref="D1343:N1343"/>
    <mergeCell ref="O1343:S1343"/>
    <mergeCell ref="T1343:W1343"/>
    <mergeCell ref="X1343:AC1343"/>
    <mergeCell ref="D1344:N1344"/>
    <mergeCell ref="O1344:S1344"/>
    <mergeCell ref="T1344:W1344"/>
    <mergeCell ref="X1344:AC1344"/>
    <mergeCell ref="D1345:N1345"/>
    <mergeCell ref="O1345:S1345"/>
    <mergeCell ref="T1345:W1345"/>
    <mergeCell ref="X1345:AC1345"/>
    <mergeCell ref="D1346:N1346"/>
    <mergeCell ref="O1346:S1346"/>
    <mergeCell ref="T1346:W1346"/>
    <mergeCell ref="X1346:AC1346"/>
    <mergeCell ref="D1347:N1347"/>
    <mergeCell ref="O1347:S1347"/>
    <mergeCell ref="T1347:W1347"/>
    <mergeCell ref="X1347:AC1347"/>
    <mergeCell ref="D1348:N1348"/>
    <mergeCell ref="O1348:S1348"/>
    <mergeCell ref="T1348:W1348"/>
    <mergeCell ref="X1348:AC1348"/>
    <mergeCell ref="D1349:N1349"/>
    <mergeCell ref="O1349:S1349"/>
    <mergeCell ref="T1349:W1349"/>
    <mergeCell ref="X1349:AC1349"/>
    <mergeCell ref="D1350:N1350"/>
    <mergeCell ref="O1350:S1350"/>
    <mergeCell ref="T1350:W1350"/>
    <mergeCell ref="X1350:AC1350"/>
    <mergeCell ref="D1351:N1351"/>
    <mergeCell ref="O1351:S1351"/>
    <mergeCell ref="T1351:W1351"/>
    <mergeCell ref="X1351:AC1351"/>
    <mergeCell ref="D1352:N1352"/>
    <mergeCell ref="O1352:S1352"/>
    <mergeCell ref="T1352:W1352"/>
    <mergeCell ref="X1352:AC1352"/>
    <mergeCell ref="D1353:N1353"/>
    <mergeCell ref="O1353:S1353"/>
    <mergeCell ref="T1353:W1353"/>
    <mergeCell ref="X1353:AC1353"/>
    <mergeCell ref="D1354:N1354"/>
    <mergeCell ref="O1354:S1354"/>
    <mergeCell ref="T1354:W1354"/>
    <mergeCell ref="X1354:AC1354"/>
    <mergeCell ref="D1356:N1356"/>
    <mergeCell ref="O1356:S1356"/>
    <mergeCell ref="T1356:W1356"/>
    <mergeCell ref="X1356:AC1356"/>
    <mergeCell ref="D1357:N1357"/>
    <mergeCell ref="O1357:S1357"/>
    <mergeCell ref="T1357:W1357"/>
    <mergeCell ref="X1357:AC1357"/>
    <mergeCell ref="D1358:N1358"/>
    <mergeCell ref="O1358:S1358"/>
    <mergeCell ref="T1358:W1358"/>
    <mergeCell ref="X1358:AC1358"/>
    <mergeCell ref="D1359:N1359"/>
    <mergeCell ref="O1359:S1359"/>
    <mergeCell ref="T1359:W1359"/>
    <mergeCell ref="X1359:AC1359"/>
    <mergeCell ref="D1360:N1360"/>
    <mergeCell ref="O1360:S1360"/>
    <mergeCell ref="T1360:W1360"/>
    <mergeCell ref="X1360:AC1360"/>
    <mergeCell ref="D1361:N1361"/>
    <mergeCell ref="O1361:S1361"/>
    <mergeCell ref="T1361:W1361"/>
    <mergeCell ref="X1361:AC1361"/>
    <mergeCell ref="D1362:N1362"/>
    <mergeCell ref="O1362:S1362"/>
    <mergeCell ref="T1362:W1362"/>
    <mergeCell ref="X1362:AC1362"/>
    <mergeCell ref="D1363:N1363"/>
    <mergeCell ref="O1363:S1363"/>
    <mergeCell ref="T1363:W1363"/>
    <mergeCell ref="X1363:AC1363"/>
    <mergeCell ref="D1364:N1364"/>
    <mergeCell ref="O1364:S1364"/>
    <mergeCell ref="T1364:W1364"/>
    <mergeCell ref="X1364:AC1364"/>
    <mergeCell ref="D1365:N1365"/>
    <mergeCell ref="O1365:S1365"/>
    <mergeCell ref="T1365:W1365"/>
    <mergeCell ref="X1365:AC1365"/>
    <mergeCell ref="D1366:N1366"/>
    <mergeCell ref="O1366:S1366"/>
    <mergeCell ref="T1366:W1366"/>
    <mergeCell ref="X1366:AC1366"/>
    <mergeCell ref="D1367:N1367"/>
    <mergeCell ref="O1367:S1367"/>
    <mergeCell ref="T1367:W1367"/>
    <mergeCell ref="X1367:AC1367"/>
    <mergeCell ref="D1368:N1368"/>
    <mergeCell ref="O1368:S1368"/>
    <mergeCell ref="T1368:W1368"/>
    <mergeCell ref="X1368:AC1368"/>
    <mergeCell ref="D1369:N1369"/>
    <mergeCell ref="O1369:S1369"/>
    <mergeCell ref="T1369:W1369"/>
    <mergeCell ref="X1369:AC1369"/>
    <mergeCell ref="D1371:N1371"/>
    <mergeCell ref="O1371:S1371"/>
    <mergeCell ref="T1371:W1371"/>
    <mergeCell ref="X1371:AC1371"/>
    <mergeCell ref="D1372:N1372"/>
    <mergeCell ref="O1372:S1372"/>
    <mergeCell ref="T1372:W1372"/>
    <mergeCell ref="X1372:AC1372"/>
    <mergeCell ref="D1373:N1373"/>
    <mergeCell ref="O1373:S1373"/>
    <mergeCell ref="T1373:W1373"/>
    <mergeCell ref="X1373:AC1373"/>
    <mergeCell ref="D1374:N1374"/>
    <mergeCell ref="O1374:S1374"/>
    <mergeCell ref="T1374:W1374"/>
    <mergeCell ref="X1374:AC1374"/>
    <mergeCell ref="D1375:N1375"/>
    <mergeCell ref="O1375:S1375"/>
    <mergeCell ref="T1375:W1375"/>
    <mergeCell ref="X1375:AC1375"/>
    <mergeCell ref="D1376:N1376"/>
    <mergeCell ref="O1376:S1376"/>
    <mergeCell ref="T1376:W1376"/>
    <mergeCell ref="X1376:AC1376"/>
    <mergeCell ref="D1377:N1377"/>
    <mergeCell ref="O1377:S1377"/>
    <mergeCell ref="T1377:W1377"/>
    <mergeCell ref="X1377:AC1377"/>
    <mergeCell ref="D1378:N1378"/>
    <mergeCell ref="O1378:S1378"/>
    <mergeCell ref="T1378:W1378"/>
    <mergeCell ref="X1378:AC1378"/>
    <mergeCell ref="D1379:N1379"/>
    <mergeCell ref="O1379:S1379"/>
    <mergeCell ref="T1379:W1379"/>
    <mergeCell ref="X1379:AC1379"/>
    <mergeCell ref="D1380:N1380"/>
    <mergeCell ref="O1380:S1380"/>
    <mergeCell ref="T1380:W1380"/>
    <mergeCell ref="X1380:AC1380"/>
    <mergeCell ref="D1382:N1382"/>
    <mergeCell ref="O1382:S1382"/>
    <mergeCell ref="T1382:W1382"/>
    <mergeCell ref="X1382:AC1382"/>
    <mergeCell ref="D1383:N1383"/>
    <mergeCell ref="O1383:S1383"/>
    <mergeCell ref="T1383:W1383"/>
    <mergeCell ref="X1383:AC1383"/>
    <mergeCell ref="D1384:N1384"/>
    <mergeCell ref="O1384:S1384"/>
    <mergeCell ref="T1384:W1384"/>
    <mergeCell ref="X1384:AC1384"/>
    <mergeCell ref="D1385:N1385"/>
    <mergeCell ref="O1385:S1385"/>
    <mergeCell ref="T1385:W1385"/>
    <mergeCell ref="X1385:AC1385"/>
    <mergeCell ref="D1386:N1386"/>
    <mergeCell ref="O1386:S1386"/>
    <mergeCell ref="T1386:W1386"/>
    <mergeCell ref="X1386:AC1386"/>
    <mergeCell ref="D1387:N1387"/>
    <mergeCell ref="O1387:S1387"/>
    <mergeCell ref="T1387:W1387"/>
    <mergeCell ref="X1387:AC1387"/>
    <mergeCell ref="D1388:N1388"/>
    <mergeCell ref="O1388:S1388"/>
    <mergeCell ref="T1388:W1388"/>
    <mergeCell ref="X1388:AC1388"/>
    <mergeCell ref="D1389:N1389"/>
    <mergeCell ref="O1389:S1389"/>
    <mergeCell ref="T1389:W1389"/>
    <mergeCell ref="X1389:AC1389"/>
    <mergeCell ref="D1391:N1391"/>
    <mergeCell ref="O1391:S1391"/>
    <mergeCell ref="T1391:W1391"/>
    <mergeCell ref="X1391:AC1391"/>
    <mergeCell ref="D1392:N1392"/>
    <mergeCell ref="O1392:S1392"/>
    <mergeCell ref="T1392:W1392"/>
    <mergeCell ref="X1392:AC1392"/>
    <mergeCell ref="D1393:N1393"/>
    <mergeCell ref="O1393:S1393"/>
    <mergeCell ref="T1393:W1393"/>
    <mergeCell ref="X1393:AC1393"/>
    <mergeCell ref="D1394:N1394"/>
    <mergeCell ref="O1394:S1394"/>
    <mergeCell ref="T1394:W1394"/>
    <mergeCell ref="X1394:AC1394"/>
    <mergeCell ref="D1395:N1395"/>
    <mergeCell ref="O1395:S1395"/>
    <mergeCell ref="T1395:W1395"/>
    <mergeCell ref="X1395:AC1395"/>
    <mergeCell ref="D1396:N1396"/>
    <mergeCell ref="O1396:S1396"/>
    <mergeCell ref="T1396:W1396"/>
    <mergeCell ref="X1396:AC1396"/>
    <mergeCell ref="D1397:N1397"/>
    <mergeCell ref="O1397:S1397"/>
    <mergeCell ref="T1397:W1397"/>
    <mergeCell ref="X1397:AC1397"/>
    <mergeCell ref="D1398:N1398"/>
    <mergeCell ref="O1398:S1398"/>
    <mergeCell ref="T1398:W1398"/>
    <mergeCell ref="X1398:AC1398"/>
    <mergeCell ref="D1399:N1399"/>
    <mergeCell ref="O1399:S1399"/>
    <mergeCell ref="T1399:W1399"/>
    <mergeCell ref="X1399:AC1399"/>
    <mergeCell ref="D1400:N1400"/>
    <mergeCell ref="O1400:S1400"/>
    <mergeCell ref="T1400:W1400"/>
    <mergeCell ref="X1400:AC1400"/>
    <mergeCell ref="D1401:N1401"/>
    <mergeCell ref="O1401:S1401"/>
    <mergeCell ref="T1401:W1401"/>
    <mergeCell ref="X1401:AC1401"/>
    <mergeCell ref="D1402:N1402"/>
    <mergeCell ref="O1402:S1402"/>
    <mergeCell ref="T1402:W1402"/>
    <mergeCell ref="X1402:AC1402"/>
    <mergeCell ref="D1403:N1403"/>
    <mergeCell ref="O1403:S1403"/>
    <mergeCell ref="T1403:W1403"/>
    <mergeCell ref="X1403:AC1403"/>
    <mergeCell ref="D1404:N1404"/>
    <mergeCell ref="O1404:S1404"/>
    <mergeCell ref="T1404:W1404"/>
    <mergeCell ref="X1404:AC1404"/>
    <mergeCell ref="D1405:N1405"/>
    <mergeCell ref="O1405:S1405"/>
    <mergeCell ref="T1405:W1405"/>
    <mergeCell ref="X1405:AC1405"/>
    <mergeCell ref="D1406:N1406"/>
    <mergeCell ref="O1406:S1406"/>
    <mergeCell ref="T1406:W1406"/>
    <mergeCell ref="X1406:AC1406"/>
    <mergeCell ref="D1407:N1407"/>
    <mergeCell ref="O1407:S1407"/>
    <mergeCell ref="T1407:W1407"/>
    <mergeCell ref="X1407:AC1407"/>
    <mergeCell ref="D1408:N1408"/>
    <mergeCell ref="O1408:S1408"/>
    <mergeCell ref="T1408:W1408"/>
    <mergeCell ref="X1408:AC1408"/>
    <mergeCell ref="D1410:N1410"/>
    <mergeCell ref="O1410:S1410"/>
    <mergeCell ref="T1410:W1410"/>
    <mergeCell ref="X1410:AC1410"/>
    <mergeCell ref="D1411:N1411"/>
    <mergeCell ref="O1411:S1411"/>
    <mergeCell ref="T1411:W1411"/>
    <mergeCell ref="X1411:AC1411"/>
    <mergeCell ref="D1412:N1412"/>
    <mergeCell ref="O1412:S1412"/>
    <mergeCell ref="T1412:W1412"/>
    <mergeCell ref="X1412:AC1412"/>
    <mergeCell ref="D1413:N1413"/>
    <mergeCell ref="O1413:S1413"/>
    <mergeCell ref="T1413:W1413"/>
    <mergeCell ref="X1413:AC1413"/>
    <mergeCell ref="D1414:N1414"/>
    <mergeCell ref="O1414:S1414"/>
    <mergeCell ref="T1414:W1414"/>
    <mergeCell ref="X1414:AC1414"/>
    <mergeCell ref="D1415:N1415"/>
    <mergeCell ref="O1415:S1415"/>
    <mergeCell ref="T1415:W1415"/>
    <mergeCell ref="X1415:AC1415"/>
    <mergeCell ref="D1416:N1416"/>
    <mergeCell ref="O1416:S1416"/>
    <mergeCell ref="T1416:W1416"/>
    <mergeCell ref="X1416:AC1416"/>
    <mergeCell ref="D1417:N1417"/>
    <mergeCell ref="O1417:S1417"/>
    <mergeCell ref="T1417:W1417"/>
    <mergeCell ref="X1417:AC1417"/>
    <mergeCell ref="D1418:N1418"/>
    <mergeCell ref="O1418:S1418"/>
    <mergeCell ref="T1418:W1418"/>
    <mergeCell ref="X1418:AC1418"/>
    <mergeCell ref="D1419:N1419"/>
    <mergeCell ref="O1419:S1419"/>
    <mergeCell ref="T1419:W1419"/>
    <mergeCell ref="X1419:AC1419"/>
    <mergeCell ref="D1420:N1420"/>
    <mergeCell ref="O1420:S1420"/>
    <mergeCell ref="T1420:W1420"/>
    <mergeCell ref="X1420:AC1420"/>
    <mergeCell ref="D1421:N1421"/>
    <mergeCell ref="O1421:S1421"/>
    <mergeCell ref="T1421:W1421"/>
    <mergeCell ref="X1421:AC1421"/>
    <mergeCell ref="D1422:N1422"/>
    <mergeCell ref="O1422:S1422"/>
    <mergeCell ref="T1422:W1422"/>
    <mergeCell ref="X1422:AC1422"/>
    <mergeCell ref="D1423:N1423"/>
    <mergeCell ref="O1423:S1423"/>
    <mergeCell ref="T1423:W1423"/>
    <mergeCell ref="X1423:AC1423"/>
    <mergeCell ref="D1424:N1424"/>
    <mergeCell ref="O1424:S1424"/>
    <mergeCell ref="T1424:W1424"/>
    <mergeCell ref="X1424:AC1424"/>
    <mergeCell ref="D1425:N1425"/>
    <mergeCell ref="O1425:S1425"/>
    <mergeCell ref="T1425:W1425"/>
    <mergeCell ref="X1425:AC1425"/>
    <mergeCell ref="D1426:N1426"/>
    <mergeCell ref="O1426:S1426"/>
    <mergeCell ref="T1426:W1426"/>
    <mergeCell ref="X1426:AC1426"/>
    <mergeCell ref="D1427:N1427"/>
    <mergeCell ref="O1427:S1427"/>
    <mergeCell ref="T1427:W1427"/>
    <mergeCell ref="X1427:AC1427"/>
    <mergeCell ref="C1429:C1431"/>
    <mergeCell ref="D1429:D1431"/>
    <mergeCell ref="E1429:J1429"/>
    <mergeCell ref="K1429:V1429"/>
    <mergeCell ref="W1429:X1430"/>
    <mergeCell ref="Y1429:AC1431"/>
    <mergeCell ref="E1430:F1430"/>
    <mergeCell ref="G1430:H1430"/>
    <mergeCell ref="I1430:J1430"/>
    <mergeCell ref="K1430:L1430"/>
    <mergeCell ref="M1430:N1430"/>
    <mergeCell ref="O1430:P1430"/>
    <mergeCell ref="Q1430:R1430"/>
    <mergeCell ref="S1430:T1430"/>
    <mergeCell ref="U1430:V1430"/>
    <mergeCell ref="Y1432:AC1432"/>
    <mergeCell ref="Y1433:AC1433"/>
    <mergeCell ref="Y1434:AC1434"/>
    <mergeCell ref="Y1435:AC1435"/>
    <mergeCell ref="Y1436:AC1436"/>
    <mergeCell ref="Y1437:AC1437"/>
    <mergeCell ref="Y1438:AC1438"/>
    <mergeCell ref="Y1439:AC1439"/>
    <mergeCell ref="Y1440:AC1440"/>
    <mergeCell ref="Y1441:AC1441"/>
    <mergeCell ref="Y1442:AC1442"/>
    <mergeCell ref="Y1443:AC1443"/>
    <mergeCell ref="Y1444:AC1444"/>
    <mergeCell ref="D1446:M1446"/>
    <mergeCell ref="N1446:P1446"/>
    <mergeCell ref="Q1446:S1446"/>
    <mergeCell ref="T1446:W1446"/>
    <mergeCell ref="X1446:AC1446"/>
    <mergeCell ref="D1447:M1447"/>
    <mergeCell ref="N1447:P1447"/>
    <mergeCell ref="Q1447:S1447"/>
    <mergeCell ref="T1447:W1447"/>
    <mergeCell ref="X1447:AC1447"/>
    <mergeCell ref="C1448:C1452"/>
    <mergeCell ref="D1448:M1448"/>
    <mergeCell ref="N1448:P1448"/>
    <mergeCell ref="Q1448:S1448"/>
    <mergeCell ref="T1448:W1448"/>
    <mergeCell ref="X1448:AC1448"/>
    <mergeCell ref="D1449:M1449"/>
    <mergeCell ref="N1449:P1449"/>
    <mergeCell ref="Q1449:S1449"/>
    <mergeCell ref="T1449:W1449"/>
    <mergeCell ref="X1449:AC1449"/>
    <mergeCell ref="D1450:M1450"/>
    <mergeCell ref="N1450:P1450"/>
    <mergeCell ref="Q1450:S1450"/>
    <mergeCell ref="T1450:W1450"/>
    <mergeCell ref="X1450:AC1450"/>
    <mergeCell ref="D1451:M1451"/>
    <mergeCell ref="N1451:P1451"/>
    <mergeCell ref="Q1451:S1451"/>
    <mergeCell ref="T1451:W1451"/>
    <mergeCell ref="X1451:AC1451"/>
    <mergeCell ref="D1452:M1452"/>
    <mergeCell ref="N1452:P1452"/>
    <mergeCell ref="Q1452:S1452"/>
    <mergeCell ref="T1452:W1452"/>
    <mergeCell ref="X1452:AC1452"/>
    <mergeCell ref="D1453:M1453"/>
    <mergeCell ref="N1453:P1453"/>
    <mergeCell ref="Q1453:S1453"/>
    <mergeCell ref="T1453:W1453"/>
    <mergeCell ref="X1453:AC1453"/>
    <mergeCell ref="C1454:C1457"/>
    <mergeCell ref="D1454:M1454"/>
    <mergeCell ref="N1454:P1454"/>
    <mergeCell ref="Q1454:S1454"/>
    <mergeCell ref="T1454:W1454"/>
    <mergeCell ref="X1454:AC1454"/>
    <mergeCell ref="D1455:M1455"/>
    <mergeCell ref="N1455:P1455"/>
    <mergeCell ref="Q1455:S1455"/>
    <mergeCell ref="T1455:W1455"/>
    <mergeCell ref="X1455:AC1455"/>
    <mergeCell ref="D1456:M1456"/>
    <mergeCell ref="N1456:P1456"/>
    <mergeCell ref="Q1456:S1456"/>
    <mergeCell ref="T1456:W1456"/>
    <mergeCell ref="X1456:AC1456"/>
    <mergeCell ref="D1457:M1457"/>
    <mergeCell ref="N1457:P1457"/>
    <mergeCell ref="Q1457:S1457"/>
    <mergeCell ref="T1457:W1457"/>
    <mergeCell ref="X1457:AC1457"/>
    <mergeCell ref="D1458:M1458"/>
    <mergeCell ref="N1458:P1458"/>
    <mergeCell ref="Q1458:S1458"/>
    <mergeCell ref="T1458:W1458"/>
    <mergeCell ref="X1458:AC1458"/>
    <mergeCell ref="C1459:C1462"/>
    <mergeCell ref="D1459:M1459"/>
    <mergeCell ref="N1459:P1459"/>
    <mergeCell ref="Q1459:S1459"/>
    <mergeCell ref="T1459:W1459"/>
    <mergeCell ref="X1459:AC1459"/>
    <mergeCell ref="D1460:M1460"/>
    <mergeCell ref="N1460:P1460"/>
    <mergeCell ref="Q1460:S1460"/>
    <mergeCell ref="T1460:W1460"/>
    <mergeCell ref="X1460:AC1460"/>
    <mergeCell ref="D1461:M1461"/>
    <mergeCell ref="N1461:P1461"/>
    <mergeCell ref="Q1461:S1461"/>
    <mergeCell ref="T1461:W1461"/>
    <mergeCell ref="X1461:AC1461"/>
    <mergeCell ref="D1462:M1462"/>
    <mergeCell ref="N1462:P1462"/>
    <mergeCell ref="Q1462:S1462"/>
    <mergeCell ref="T1462:W1462"/>
    <mergeCell ref="X1462:AC1462"/>
    <mergeCell ref="D1463:M1463"/>
    <mergeCell ref="N1463:P1463"/>
    <mergeCell ref="Q1463:S1463"/>
    <mergeCell ref="T1463:W1463"/>
    <mergeCell ref="X1463:AC1463"/>
    <mergeCell ref="C1464:C1467"/>
    <mergeCell ref="D1464:M1464"/>
    <mergeCell ref="N1464:P1464"/>
    <mergeCell ref="Q1464:S1464"/>
    <mergeCell ref="T1464:W1464"/>
    <mergeCell ref="X1464:AC1464"/>
    <mergeCell ref="D1465:M1465"/>
    <mergeCell ref="N1465:P1465"/>
    <mergeCell ref="Q1465:S1465"/>
    <mergeCell ref="T1465:W1465"/>
    <mergeCell ref="X1465:AC1465"/>
    <mergeCell ref="D1466:M1466"/>
    <mergeCell ref="N1466:P1466"/>
    <mergeCell ref="Q1466:S1466"/>
    <mergeCell ref="T1466:W1466"/>
    <mergeCell ref="X1466:AC1466"/>
    <mergeCell ref="D1467:M1467"/>
    <mergeCell ref="N1467:P1467"/>
    <mergeCell ref="Q1467:S1467"/>
    <mergeCell ref="T1467:W1467"/>
    <mergeCell ref="X1467:AC1467"/>
    <mergeCell ref="D1469:M1469"/>
    <mergeCell ref="N1469:P1469"/>
    <mergeCell ref="Q1469:S1469"/>
    <mergeCell ref="T1469:W1469"/>
    <mergeCell ref="X1469:AC1469"/>
    <mergeCell ref="D1470:M1470"/>
    <mergeCell ref="N1470:P1470"/>
    <mergeCell ref="Q1470:S1470"/>
    <mergeCell ref="T1470:W1470"/>
    <mergeCell ref="X1470:AC1470"/>
    <mergeCell ref="D1471:M1471"/>
    <mergeCell ref="N1471:P1471"/>
    <mergeCell ref="Q1471:S1471"/>
    <mergeCell ref="T1471:W1471"/>
    <mergeCell ref="X1471:AC1471"/>
    <mergeCell ref="D1472:M1472"/>
    <mergeCell ref="N1472:P1472"/>
    <mergeCell ref="Q1472:S1472"/>
    <mergeCell ref="T1472:W1472"/>
    <mergeCell ref="X1472:AC1472"/>
    <mergeCell ref="D1473:M1473"/>
    <mergeCell ref="N1473:P1473"/>
    <mergeCell ref="Q1473:S1473"/>
    <mergeCell ref="T1473:W1473"/>
    <mergeCell ref="X1473:AC1473"/>
    <mergeCell ref="D1474:M1474"/>
    <mergeCell ref="N1474:P1474"/>
    <mergeCell ref="Q1474:S1474"/>
    <mergeCell ref="T1474:W1474"/>
    <mergeCell ref="X1474:AC1474"/>
    <mergeCell ref="D1475:M1475"/>
    <mergeCell ref="N1475:P1475"/>
    <mergeCell ref="Q1475:S1475"/>
    <mergeCell ref="T1475:W1475"/>
    <mergeCell ref="X1475:AC1475"/>
    <mergeCell ref="D1477:N1477"/>
    <mergeCell ref="O1477:S1477"/>
    <mergeCell ref="T1477:W1477"/>
    <mergeCell ref="X1477:AC1477"/>
    <mergeCell ref="D1478:N1478"/>
    <mergeCell ref="O1478:S1478"/>
    <mergeCell ref="T1478:W1478"/>
    <mergeCell ref="X1478:AC1478"/>
    <mergeCell ref="D1479:N1479"/>
    <mergeCell ref="O1479:S1479"/>
    <mergeCell ref="T1479:W1479"/>
    <mergeCell ref="X1479:AC1479"/>
    <mergeCell ref="D1480:N1480"/>
    <mergeCell ref="O1480:S1480"/>
    <mergeCell ref="T1480:W1480"/>
    <mergeCell ref="X1480:AC1480"/>
    <mergeCell ref="D1481:N1481"/>
    <mergeCell ref="O1481:S1481"/>
    <mergeCell ref="T1481:W1481"/>
    <mergeCell ref="X1481:AC1481"/>
    <mergeCell ref="D1482:N1482"/>
    <mergeCell ref="O1482:S1482"/>
    <mergeCell ref="T1482:W1482"/>
    <mergeCell ref="X1482:AC1482"/>
    <mergeCell ref="D1483:N1483"/>
    <mergeCell ref="O1483:S1483"/>
    <mergeCell ref="T1483:W1483"/>
    <mergeCell ref="X1483:AC1483"/>
    <mergeCell ref="D1484:N1484"/>
    <mergeCell ref="O1484:S1484"/>
    <mergeCell ref="T1484:W1484"/>
    <mergeCell ref="X1484:AC1484"/>
    <mergeCell ref="D1485:N1485"/>
    <mergeCell ref="O1485:S1485"/>
    <mergeCell ref="T1485:W1485"/>
    <mergeCell ref="X1485:AC1485"/>
    <mergeCell ref="D1486:N1486"/>
    <mergeCell ref="O1486:S1486"/>
    <mergeCell ref="T1486:W1486"/>
    <mergeCell ref="X1486:AC1486"/>
    <mergeCell ref="D1487:N1487"/>
    <mergeCell ref="O1487:S1487"/>
    <mergeCell ref="T1487:W1487"/>
    <mergeCell ref="X1487:AC1487"/>
    <mergeCell ref="D1488:N1488"/>
    <mergeCell ref="O1488:S1488"/>
    <mergeCell ref="T1488:W1488"/>
    <mergeCell ref="X1488:AC1488"/>
    <mergeCell ref="D1489:N1489"/>
    <mergeCell ref="O1489:S1489"/>
    <mergeCell ref="T1489:W1489"/>
    <mergeCell ref="X1489:AC1489"/>
    <mergeCell ref="D1491:N1491"/>
    <mergeCell ref="O1491:S1491"/>
    <mergeCell ref="T1491:W1491"/>
    <mergeCell ref="X1491:AC1491"/>
    <mergeCell ref="D1492:N1492"/>
    <mergeCell ref="O1492:S1492"/>
    <mergeCell ref="T1492:W1492"/>
    <mergeCell ref="X1492:AC1492"/>
    <mergeCell ref="D1493:N1493"/>
    <mergeCell ref="O1493:S1493"/>
    <mergeCell ref="T1493:W1493"/>
    <mergeCell ref="X1493:AC1493"/>
    <mergeCell ref="D1494:N1494"/>
    <mergeCell ref="O1494:S1494"/>
    <mergeCell ref="T1494:W1494"/>
    <mergeCell ref="X1494:AC1494"/>
    <mergeCell ref="D1495:N1495"/>
    <mergeCell ref="O1495:S1495"/>
    <mergeCell ref="T1495:W1495"/>
    <mergeCell ref="X1495:AC1495"/>
    <mergeCell ref="D1496:N1496"/>
    <mergeCell ref="O1496:S1496"/>
    <mergeCell ref="T1496:W1496"/>
    <mergeCell ref="X1496:AC1496"/>
    <mergeCell ref="D1497:N1497"/>
    <mergeCell ref="O1497:S1497"/>
    <mergeCell ref="T1497:W1497"/>
    <mergeCell ref="X1497:AC1497"/>
    <mergeCell ref="D1498:N1498"/>
    <mergeCell ref="O1498:S1498"/>
    <mergeCell ref="T1498:W1498"/>
    <mergeCell ref="X1498:AC1498"/>
    <mergeCell ref="D1499:N1499"/>
    <mergeCell ref="O1499:S1499"/>
    <mergeCell ref="T1499:W1499"/>
    <mergeCell ref="X1499:AC1499"/>
    <mergeCell ref="D1500:N1500"/>
    <mergeCell ref="O1500:S1500"/>
    <mergeCell ref="T1500:W1500"/>
    <mergeCell ref="X1500:AC1500"/>
    <mergeCell ref="D1501:N1501"/>
    <mergeCell ref="O1501:S1501"/>
    <mergeCell ref="T1501:W1501"/>
    <mergeCell ref="X1501:AC1501"/>
    <mergeCell ref="D1502:N1502"/>
    <mergeCell ref="O1502:S1502"/>
    <mergeCell ref="T1502:W1502"/>
    <mergeCell ref="X1502:AC1502"/>
    <mergeCell ref="D1504:N1504"/>
    <mergeCell ref="O1504:S1504"/>
    <mergeCell ref="T1504:W1504"/>
    <mergeCell ref="X1504:AC1504"/>
    <mergeCell ref="D1505:N1505"/>
    <mergeCell ref="O1505:S1505"/>
    <mergeCell ref="T1505:W1505"/>
    <mergeCell ref="X1505:AC1505"/>
    <mergeCell ref="D1506:N1506"/>
    <mergeCell ref="O1506:S1506"/>
    <mergeCell ref="T1506:W1506"/>
    <mergeCell ref="X1506:AC1506"/>
    <mergeCell ref="D1507:N1507"/>
    <mergeCell ref="O1507:S1507"/>
    <mergeCell ref="T1507:W1507"/>
    <mergeCell ref="X1507:AC1507"/>
    <mergeCell ref="D1508:N1508"/>
    <mergeCell ref="O1508:S1508"/>
    <mergeCell ref="T1508:W1508"/>
    <mergeCell ref="X1508:AC1508"/>
    <mergeCell ref="D1509:N1509"/>
    <mergeCell ref="O1509:S1509"/>
    <mergeCell ref="T1509:W1509"/>
    <mergeCell ref="X1509:AC1509"/>
    <mergeCell ref="D1510:N1510"/>
    <mergeCell ref="O1510:S1510"/>
    <mergeCell ref="T1510:W1510"/>
    <mergeCell ref="X1510:AC1510"/>
    <mergeCell ref="D1511:N1511"/>
    <mergeCell ref="O1511:S1511"/>
    <mergeCell ref="T1511:W1511"/>
    <mergeCell ref="X1511:AC1511"/>
    <mergeCell ref="D1512:N1512"/>
    <mergeCell ref="O1512:S1512"/>
    <mergeCell ref="T1512:W1512"/>
    <mergeCell ref="X1512:AC1512"/>
    <mergeCell ref="D1513:N1513"/>
    <mergeCell ref="O1513:S1513"/>
    <mergeCell ref="T1513:W1513"/>
    <mergeCell ref="X1513:AC1513"/>
    <mergeCell ref="D1514:N1514"/>
    <mergeCell ref="O1514:S1514"/>
    <mergeCell ref="T1514:W1514"/>
    <mergeCell ref="X1514:AC1514"/>
    <mergeCell ref="D1515:N1515"/>
    <mergeCell ref="O1515:S1515"/>
    <mergeCell ref="T1515:W1515"/>
    <mergeCell ref="X1515:AC1515"/>
    <mergeCell ref="D1516:N1516"/>
    <mergeCell ref="O1516:S1516"/>
    <mergeCell ref="T1516:W1516"/>
    <mergeCell ref="X1516:AC1516"/>
    <mergeCell ref="D1517:N1517"/>
    <mergeCell ref="O1517:S1517"/>
    <mergeCell ref="T1517:W1517"/>
    <mergeCell ref="X1517:AC1517"/>
    <mergeCell ref="D1518:N1518"/>
    <mergeCell ref="O1518:S1518"/>
    <mergeCell ref="T1518:W1518"/>
    <mergeCell ref="X1518:AC1518"/>
    <mergeCell ref="D1519:N1519"/>
    <mergeCell ref="O1519:S1519"/>
    <mergeCell ref="T1519:W1519"/>
    <mergeCell ref="X1519:AC1519"/>
    <mergeCell ref="D1520:N1520"/>
    <mergeCell ref="O1520:S1520"/>
    <mergeCell ref="T1520:W1520"/>
    <mergeCell ref="X1520:AC1520"/>
    <mergeCell ref="D1521:N1521"/>
    <mergeCell ref="O1521:S1521"/>
    <mergeCell ref="T1521:W1521"/>
    <mergeCell ref="X1521:AC1521"/>
    <mergeCell ref="D1522:N1522"/>
    <mergeCell ref="O1522:S1522"/>
    <mergeCell ref="T1522:W1522"/>
    <mergeCell ref="X1522:AC1522"/>
    <mergeCell ref="D1523:N1523"/>
    <mergeCell ref="O1523:S1523"/>
    <mergeCell ref="T1523:W1523"/>
    <mergeCell ref="X1523:AC1523"/>
    <mergeCell ref="D1525:N1525"/>
    <mergeCell ref="O1525:S1525"/>
    <mergeCell ref="T1525:W1525"/>
    <mergeCell ref="X1525:AC1525"/>
    <mergeCell ref="D1526:N1526"/>
    <mergeCell ref="O1526:S1526"/>
    <mergeCell ref="T1526:W1526"/>
    <mergeCell ref="X1526:AC1526"/>
    <mergeCell ref="D1527:N1527"/>
    <mergeCell ref="O1527:S1527"/>
    <mergeCell ref="T1527:W1527"/>
    <mergeCell ref="X1527:AC1527"/>
    <mergeCell ref="D1528:N1528"/>
    <mergeCell ref="O1528:S1528"/>
    <mergeCell ref="T1528:W1528"/>
    <mergeCell ref="X1528:AC1528"/>
    <mergeCell ref="D1529:N1529"/>
    <mergeCell ref="O1529:S1529"/>
    <mergeCell ref="T1529:W1529"/>
    <mergeCell ref="X1529:AC1529"/>
    <mergeCell ref="D1530:N1530"/>
    <mergeCell ref="O1530:S1530"/>
    <mergeCell ref="T1530:W1530"/>
    <mergeCell ref="X1530:AC1530"/>
    <mergeCell ref="D1532:N1532"/>
    <mergeCell ref="O1532:S1532"/>
    <mergeCell ref="T1532:W1532"/>
    <mergeCell ref="X1532:AC1532"/>
    <mergeCell ref="D1533:N1533"/>
    <mergeCell ref="O1533:S1533"/>
    <mergeCell ref="T1533:W1533"/>
    <mergeCell ref="X1533:AC1533"/>
    <mergeCell ref="D1534:N1534"/>
    <mergeCell ref="O1534:S1534"/>
    <mergeCell ref="T1534:W1534"/>
    <mergeCell ref="X1534:AC1534"/>
    <mergeCell ref="D1535:N1535"/>
    <mergeCell ref="O1535:S1535"/>
    <mergeCell ref="T1535:W1535"/>
    <mergeCell ref="X1535:AC1535"/>
    <mergeCell ref="D1536:N1536"/>
    <mergeCell ref="O1536:S1536"/>
    <mergeCell ref="T1536:W1536"/>
    <mergeCell ref="X1536:AC1536"/>
    <mergeCell ref="D1537:N1537"/>
    <mergeCell ref="O1537:S1537"/>
    <mergeCell ref="T1537:W1537"/>
    <mergeCell ref="X1537:AC1537"/>
    <mergeCell ref="D1539:N1539"/>
    <mergeCell ref="O1539:S1539"/>
    <mergeCell ref="T1539:W1539"/>
    <mergeCell ref="X1539:AC1539"/>
    <mergeCell ref="D1540:N1540"/>
    <mergeCell ref="O1540:S1540"/>
    <mergeCell ref="T1540:W1540"/>
    <mergeCell ref="X1540:AC1540"/>
    <mergeCell ref="D1541:N1541"/>
    <mergeCell ref="O1541:S1541"/>
    <mergeCell ref="T1541:W1541"/>
    <mergeCell ref="X1541:AC1541"/>
    <mergeCell ref="D1542:N1542"/>
    <mergeCell ref="O1542:S1542"/>
    <mergeCell ref="T1542:W1542"/>
    <mergeCell ref="X1542:AC1542"/>
    <mergeCell ref="D1543:N1543"/>
    <mergeCell ref="O1543:S1543"/>
    <mergeCell ref="T1543:W1543"/>
    <mergeCell ref="X1543:AC1543"/>
    <mergeCell ref="D1544:N1544"/>
    <mergeCell ref="O1544:S1544"/>
    <mergeCell ref="T1544:W1544"/>
    <mergeCell ref="X1544:AC1544"/>
    <mergeCell ref="D1546:N1546"/>
    <mergeCell ref="O1546:S1546"/>
    <mergeCell ref="T1546:W1546"/>
    <mergeCell ref="X1546:AC1546"/>
    <mergeCell ref="D1547:N1547"/>
    <mergeCell ref="O1547:S1547"/>
    <mergeCell ref="T1547:W1547"/>
    <mergeCell ref="X1547:AC1547"/>
    <mergeCell ref="D1548:N1548"/>
    <mergeCell ref="O1548:S1548"/>
    <mergeCell ref="T1548:W1548"/>
    <mergeCell ref="X1548:AC1548"/>
    <mergeCell ref="D1549:N1549"/>
    <mergeCell ref="O1549:S1549"/>
    <mergeCell ref="T1549:W1549"/>
    <mergeCell ref="X1549:AC1549"/>
    <mergeCell ref="D1550:N1550"/>
    <mergeCell ref="O1550:S1550"/>
    <mergeCell ref="T1550:W1550"/>
    <mergeCell ref="X1550:AC1550"/>
    <mergeCell ref="D1551:N1551"/>
    <mergeCell ref="O1551:S1551"/>
    <mergeCell ref="T1551:W1551"/>
    <mergeCell ref="X1551:AC1551"/>
    <mergeCell ref="D1552:N1552"/>
    <mergeCell ref="O1552:S1552"/>
    <mergeCell ref="T1552:W1552"/>
    <mergeCell ref="X1552:AC1552"/>
    <mergeCell ref="D1553:N1553"/>
    <mergeCell ref="O1553:S1553"/>
    <mergeCell ref="T1553:W1553"/>
    <mergeCell ref="X1553:AC1553"/>
    <mergeCell ref="D1554:N1554"/>
    <mergeCell ref="O1554:S1554"/>
    <mergeCell ref="T1554:W1554"/>
    <mergeCell ref="X1554:AC1554"/>
    <mergeCell ref="D1555:N1555"/>
    <mergeCell ref="O1555:S1555"/>
    <mergeCell ref="T1555:W1555"/>
    <mergeCell ref="X1555:AC1555"/>
    <mergeCell ref="D1556:N1556"/>
    <mergeCell ref="O1556:S1556"/>
    <mergeCell ref="T1556:W1556"/>
    <mergeCell ref="X1556:AC1556"/>
    <mergeCell ref="D1557:N1557"/>
    <mergeCell ref="O1557:S1557"/>
    <mergeCell ref="T1557:W1557"/>
    <mergeCell ref="X1557:AC1557"/>
    <mergeCell ref="D1558:N1558"/>
    <mergeCell ref="O1558:S1558"/>
    <mergeCell ref="T1558:W1558"/>
    <mergeCell ref="X1558:AC1558"/>
    <mergeCell ref="D1560:N1560"/>
    <mergeCell ref="O1560:S1560"/>
    <mergeCell ref="T1560:W1560"/>
    <mergeCell ref="X1560:AC1560"/>
    <mergeCell ref="D1561:N1561"/>
    <mergeCell ref="O1561:S1561"/>
    <mergeCell ref="T1561:W1561"/>
    <mergeCell ref="X1561:AC1561"/>
    <mergeCell ref="D1562:N1562"/>
    <mergeCell ref="O1562:S1562"/>
    <mergeCell ref="T1562:W1562"/>
    <mergeCell ref="X1562:AC1562"/>
    <mergeCell ref="D1563:N1563"/>
    <mergeCell ref="O1563:S1563"/>
    <mergeCell ref="T1563:W1563"/>
    <mergeCell ref="X1563:AC1563"/>
    <mergeCell ref="D1564:N1564"/>
    <mergeCell ref="O1564:S1564"/>
    <mergeCell ref="T1564:W1564"/>
    <mergeCell ref="X1564:AC1564"/>
    <mergeCell ref="D1565:N1565"/>
    <mergeCell ref="O1565:S1565"/>
    <mergeCell ref="T1565:W1565"/>
    <mergeCell ref="X1565:AC1565"/>
    <mergeCell ref="D1566:N1566"/>
    <mergeCell ref="O1566:S1566"/>
    <mergeCell ref="T1566:W1566"/>
    <mergeCell ref="X1566:AC1566"/>
    <mergeCell ref="D1567:N1567"/>
    <mergeCell ref="O1567:S1567"/>
    <mergeCell ref="T1567:W1567"/>
    <mergeCell ref="X1567:AC1567"/>
    <mergeCell ref="D1568:N1568"/>
    <mergeCell ref="O1568:S1568"/>
    <mergeCell ref="T1568:W1568"/>
    <mergeCell ref="X1568:AC1568"/>
    <mergeCell ref="D1569:N1569"/>
    <mergeCell ref="O1569:S1569"/>
    <mergeCell ref="T1569:W1569"/>
    <mergeCell ref="X1569:AC1569"/>
    <mergeCell ref="D1571:N1571"/>
    <mergeCell ref="O1571:S1571"/>
    <mergeCell ref="T1571:W1571"/>
    <mergeCell ref="X1571:AC1571"/>
    <mergeCell ref="D1572:N1572"/>
    <mergeCell ref="O1572:S1572"/>
    <mergeCell ref="T1572:W1572"/>
    <mergeCell ref="X1572:AC1572"/>
    <mergeCell ref="D1573:N1573"/>
    <mergeCell ref="O1573:S1573"/>
    <mergeCell ref="T1573:W1573"/>
    <mergeCell ref="X1573:AC1573"/>
    <mergeCell ref="D1574:N1574"/>
    <mergeCell ref="O1574:S1574"/>
    <mergeCell ref="T1574:W1574"/>
    <mergeCell ref="X1574:AC1574"/>
    <mergeCell ref="D1575:N1575"/>
    <mergeCell ref="O1575:S1575"/>
    <mergeCell ref="T1575:W1575"/>
    <mergeCell ref="X1575:AC1575"/>
    <mergeCell ref="D1576:N1576"/>
    <mergeCell ref="O1576:S1576"/>
    <mergeCell ref="T1576:W1576"/>
    <mergeCell ref="X1576:AC1576"/>
    <mergeCell ref="D1577:N1577"/>
    <mergeCell ref="O1577:S1577"/>
    <mergeCell ref="T1577:W1577"/>
    <mergeCell ref="X1577:AC1577"/>
    <mergeCell ref="D1578:N1578"/>
    <mergeCell ref="O1578:S1578"/>
    <mergeCell ref="T1578:W1578"/>
    <mergeCell ref="X1578:AC1578"/>
    <mergeCell ref="D1579:N1579"/>
    <mergeCell ref="O1579:S1579"/>
    <mergeCell ref="T1579:W1579"/>
    <mergeCell ref="X1579:AC1579"/>
    <mergeCell ref="D1580:N1580"/>
    <mergeCell ref="O1580:S1580"/>
    <mergeCell ref="T1580:W1580"/>
    <mergeCell ref="X1580:AC1580"/>
    <mergeCell ref="D1582:M1582"/>
    <mergeCell ref="N1582:P1582"/>
    <mergeCell ref="Q1582:S1582"/>
    <mergeCell ref="T1582:W1582"/>
    <mergeCell ref="X1582:AC1582"/>
    <mergeCell ref="D1583:M1583"/>
    <mergeCell ref="N1583:P1583"/>
    <mergeCell ref="Q1583:S1583"/>
    <mergeCell ref="T1583:W1583"/>
    <mergeCell ref="X1583:AC1583"/>
    <mergeCell ref="C1584:C1594"/>
    <mergeCell ref="D1584:M1584"/>
    <mergeCell ref="N1584:P1584"/>
    <mergeCell ref="Q1584:S1584"/>
    <mergeCell ref="T1584:W1584"/>
    <mergeCell ref="X1584:AC1584"/>
    <mergeCell ref="D1585:M1585"/>
    <mergeCell ref="N1585:P1585"/>
    <mergeCell ref="Q1585:S1585"/>
    <mergeCell ref="T1585:W1585"/>
    <mergeCell ref="X1585:AC1585"/>
    <mergeCell ref="D1586:M1586"/>
    <mergeCell ref="N1586:P1586"/>
    <mergeCell ref="Q1586:S1586"/>
    <mergeCell ref="T1586:W1586"/>
    <mergeCell ref="X1586:AC1586"/>
    <mergeCell ref="D1587:M1587"/>
    <mergeCell ref="N1587:P1587"/>
    <mergeCell ref="Q1587:S1587"/>
    <mergeCell ref="T1587:W1587"/>
    <mergeCell ref="X1587:AC1587"/>
    <mergeCell ref="D1588:M1588"/>
    <mergeCell ref="N1588:P1588"/>
    <mergeCell ref="Q1588:S1588"/>
    <mergeCell ref="T1588:W1588"/>
    <mergeCell ref="X1588:AC1588"/>
    <mergeCell ref="D1589:M1589"/>
    <mergeCell ref="N1589:P1589"/>
    <mergeCell ref="Q1589:S1589"/>
    <mergeCell ref="T1589:W1589"/>
    <mergeCell ref="X1589:AC1589"/>
    <mergeCell ref="D1590:M1590"/>
    <mergeCell ref="N1590:P1590"/>
    <mergeCell ref="Q1590:S1590"/>
    <mergeCell ref="T1590:W1590"/>
    <mergeCell ref="X1590:AC1590"/>
    <mergeCell ref="D1591:M1591"/>
    <mergeCell ref="N1591:P1591"/>
    <mergeCell ref="Q1591:S1591"/>
    <mergeCell ref="T1591:W1591"/>
    <mergeCell ref="X1591:AC1591"/>
    <mergeCell ref="D1592:M1592"/>
    <mergeCell ref="N1592:P1592"/>
    <mergeCell ref="Q1592:S1592"/>
    <mergeCell ref="T1592:W1592"/>
    <mergeCell ref="X1592:AC1592"/>
    <mergeCell ref="D1593:M1593"/>
    <mergeCell ref="N1593:P1593"/>
    <mergeCell ref="Q1593:S1593"/>
    <mergeCell ref="T1593:W1593"/>
    <mergeCell ref="X1593:AC1593"/>
    <mergeCell ref="D1594:M1594"/>
    <mergeCell ref="N1594:P1594"/>
    <mergeCell ref="Q1594:S1594"/>
    <mergeCell ref="T1594:W1594"/>
    <mergeCell ref="X1594:AC1594"/>
    <mergeCell ref="D1595:M1595"/>
    <mergeCell ref="N1595:P1595"/>
    <mergeCell ref="Q1595:S1595"/>
    <mergeCell ref="T1595:W1595"/>
    <mergeCell ref="X1595:AC1595"/>
    <mergeCell ref="C1596:C1602"/>
    <mergeCell ref="D1596:M1596"/>
    <mergeCell ref="N1596:P1596"/>
    <mergeCell ref="Q1596:S1596"/>
    <mergeCell ref="T1596:W1596"/>
    <mergeCell ref="X1596:AC1596"/>
    <mergeCell ref="D1597:M1597"/>
    <mergeCell ref="N1597:P1597"/>
    <mergeCell ref="Q1597:S1597"/>
    <mergeCell ref="T1597:W1597"/>
    <mergeCell ref="X1597:AC1597"/>
    <mergeCell ref="D1598:M1598"/>
    <mergeCell ref="N1598:P1598"/>
    <mergeCell ref="Q1598:S1598"/>
    <mergeCell ref="T1598:W1598"/>
    <mergeCell ref="X1598:AC1598"/>
    <mergeCell ref="D1599:M1599"/>
    <mergeCell ref="N1599:P1599"/>
    <mergeCell ref="Q1599:S1599"/>
    <mergeCell ref="T1599:W1599"/>
    <mergeCell ref="X1599:AC1599"/>
    <mergeCell ref="D1600:M1600"/>
    <mergeCell ref="N1600:P1600"/>
    <mergeCell ref="Q1600:S1600"/>
    <mergeCell ref="T1600:W1600"/>
    <mergeCell ref="X1600:AC1600"/>
    <mergeCell ref="D1601:M1601"/>
    <mergeCell ref="N1601:P1601"/>
    <mergeCell ref="Q1601:S1601"/>
    <mergeCell ref="T1601:W1601"/>
    <mergeCell ref="X1601:AC1601"/>
    <mergeCell ref="D1602:M1602"/>
    <mergeCell ref="N1602:P1602"/>
    <mergeCell ref="Q1602:S1602"/>
    <mergeCell ref="T1602:W1602"/>
    <mergeCell ref="X1602:AC1602"/>
    <mergeCell ref="D1604:M1604"/>
    <mergeCell ref="N1604:P1604"/>
    <mergeCell ref="Q1604:S1604"/>
    <mergeCell ref="T1604:W1604"/>
    <mergeCell ref="X1604:AC1604"/>
    <mergeCell ref="D1605:M1605"/>
    <mergeCell ref="N1605:P1605"/>
    <mergeCell ref="Q1605:S1605"/>
    <mergeCell ref="T1605:W1605"/>
    <mergeCell ref="X1605:AC1605"/>
    <mergeCell ref="D1606:M1606"/>
    <mergeCell ref="N1606:P1606"/>
    <mergeCell ref="Q1606:S1606"/>
    <mergeCell ref="T1606:W1606"/>
    <mergeCell ref="X1606:AC1606"/>
    <mergeCell ref="D1607:M1607"/>
    <mergeCell ref="N1607:P1607"/>
    <mergeCell ref="Q1607:S1607"/>
    <mergeCell ref="T1607:W1607"/>
    <mergeCell ref="X1607:AC1607"/>
    <mergeCell ref="D1608:M1608"/>
    <mergeCell ref="N1608:P1608"/>
    <mergeCell ref="Q1608:S1608"/>
    <mergeCell ref="T1608:W1608"/>
    <mergeCell ref="X1608:AC1608"/>
    <mergeCell ref="D1609:M1609"/>
    <mergeCell ref="N1609:P1609"/>
    <mergeCell ref="Q1609:S1609"/>
    <mergeCell ref="T1609:W1609"/>
    <mergeCell ref="X1609:AC1609"/>
    <mergeCell ref="D1610:M1610"/>
    <mergeCell ref="N1610:P1610"/>
    <mergeCell ref="Q1610:S1610"/>
    <mergeCell ref="T1610:W1610"/>
    <mergeCell ref="X1610:AC1610"/>
    <mergeCell ref="D1611:M1611"/>
    <mergeCell ref="N1611:P1611"/>
    <mergeCell ref="Q1611:S1611"/>
    <mergeCell ref="T1611:W1611"/>
    <mergeCell ref="X1611:AC1611"/>
    <mergeCell ref="D1612:M1612"/>
    <mergeCell ref="N1612:P1612"/>
    <mergeCell ref="Q1612:S1612"/>
    <mergeCell ref="T1612:W1612"/>
    <mergeCell ref="X1612:AC1612"/>
    <mergeCell ref="D1613:M1613"/>
    <mergeCell ref="N1613:P1613"/>
    <mergeCell ref="Q1613:S1613"/>
    <mergeCell ref="T1613:W1613"/>
    <mergeCell ref="X1613:AC1613"/>
    <mergeCell ref="D1614:M1614"/>
    <mergeCell ref="N1614:P1614"/>
    <mergeCell ref="Q1614:S1614"/>
    <mergeCell ref="T1614:W1614"/>
    <mergeCell ref="X1614:AC1614"/>
    <mergeCell ref="D1615:M1615"/>
    <mergeCell ref="N1615:P1615"/>
    <mergeCell ref="Q1615:S1615"/>
    <mergeCell ref="T1615:W1615"/>
    <mergeCell ref="X1615:AC1615"/>
    <mergeCell ref="D1617:N1617"/>
    <mergeCell ref="O1617:S1617"/>
    <mergeCell ref="T1617:W1617"/>
    <mergeCell ref="X1617:AC1617"/>
    <mergeCell ref="D1618:N1618"/>
    <mergeCell ref="O1618:S1618"/>
    <mergeCell ref="T1618:W1618"/>
    <mergeCell ref="X1618:AC1618"/>
    <mergeCell ref="D1619:N1619"/>
    <mergeCell ref="O1619:S1619"/>
    <mergeCell ref="T1619:W1619"/>
    <mergeCell ref="X1619:AC1619"/>
    <mergeCell ref="D1620:N1620"/>
    <mergeCell ref="O1620:S1620"/>
    <mergeCell ref="T1620:W1620"/>
    <mergeCell ref="X1620:AC1620"/>
    <mergeCell ref="D1621:N1621"/>
    <mergeCell ref="O1621:S1621"/>
    <mergeCell ref="T1621:W1621"/>
    <mergeCell ref="X1621:AC1621"/>
    <mergeCell ref="D1622:N1622"/>
    <mergeCell ref="O1622:S1622"/>
    <mergeCell ref="T1622:W1622"/>
    <mergeCell ref="X1622:AC1622"/>
    <mergeCell ref="D1623:N1623"/>
    <mergeCell ref="O1623:S1623"/>
    <mergeCell ref="T1623:W1623"/>
    <mergeCell ref="X1623:AC1623"/>
    <mergeCell ref="D1625:N1625"/>
    <mergeCell ref="O1625:S1625"/>
    <mergeCell ref="T1625:W1625"/>
    <mergeCell ref="X1625:AC1625"/>
    <mergeCell ref="D1626:N1626"/>
    <mergeCell ref="O1626:S1626"/>
    <mergeCell ref="T1626:W1626"/>
    <mergeCell ref="X1626:AC1626"/>
    <mergeCell ref="D1627:N1627"/>
    <mergeCell ref="O1627:S1627"/>
    <mergeCell ref="T1627:W1627"/>
    <mergeCell ref="X1627:AC1627"/>
    <mergeCell ref="D1628:N1628"/>
    <mergeCell ref="O1628:S1628"/>
    <mergeCell ref="T1628:W1628"/>
    <mergeCell ref="X1628:AC1628"/>
    <mergeCell ref="D1629:N1629"/>
    <mergeCell ref="O1629:S1629"/>
    <mergeCell ref="T1629:W1629"/>
    <mergeCell ref="X1629:AC1629"/>
    <mergeCell ref="D1630:N1630"/>
    <mergeCell ref="O1630:S1630"/>
    <mergeCell ref="T1630:W1630"/>
    <mergeCell ref="X1630:AC1630"/>
    <mergeCell ref="D1631:N1631"/>
    <mergeCell ref="O1631:S1631"/>
    <mergeCell ref="T1631:W1631"/>
    <mergeCell ref="X1631:AC1631"/>
    <mergeCell ref="D1633:N1633"/>
    <mergeCell ref="O1633:S1633"/>
    <mergeCell ref="T1633:W1633"/>
    <mergeCell ref="X1633:AC1633"/>
    <mergeCell ref="D1634:N1634"/>
    <mergeCell ref="O1634:S1634"/>
    <mergeCell ref="T1634:W1634"/>
    <mergeCell ref="X1634:AC1634"/>
    <mergeCell ref="D1635:N1635"/>
    <mergeCell ref="O1635:S1635"/>
    <mergeCell ref="T1635:W1635"/>
    <mergeCell ref="X1635:AC1635"/>
    <mergeCell ref="D1636:N1636"/>
    <mergeCell ref="O1636:S1636"/>
    <mergeCell ref="T1636:W1636"/>
    <mergeCell ref="X1636:AC1636"/>
    <mergeCell ref="D1637:N1637"/>
    <mergeCell ref="O1637:S1637"/>
    <mergeCell ref="T1637:W1637"/>
    <mergeCell ref="X1637:AC1637"/>
    <mergeCell ref="D1638:N1638"/>
    <mergeCell ref="O1638:S1638"/>
    <mergeCell ref="T1638:W1638"/>
    <mergeCell ref="X1638:AC1638"/>
    <mergeCell ref="D1639:N1639"/>
    <mergeCell ref="O1639:S1639"/>
    <mergeCell ref="T1639:W1639"/>
    <mergeCell ref="X1639:AC1639"/>
    <mergeCell ref="D1641:N1641"/>
    <mergeCell ref="O1641:S1641"/>
    <mergeCell ref="T1641:W1641"/>
    <mergeCell ref="X1641:AC1641"/>
    <mergeCell ref="D1642:N1642"/>
    <mergeCell ref="O1642:S1642"/>
    <mergeCell ref="T1642:W1642"/>
    <mergeCell ref="X1642:AC1642"/>
    <mergeCell ref="D1643:N1643"/>
    <mergeCell ref="O1643:S1643"/>
    <mergeCell ref="T1643:W1643"/>
    <mergeCell ref="X1643:AC1643"/>
    <mergeCell ref="D1644:N1644"/>
    <mergeCell ref="O1644:S1644"/>
    <mergeCell ref="T1644:W1644"/>
    <mergeCell ref="X1644:AC1644"/>
    <mergeCell ref="D1646:N1646"/>
    <mergeCell ref="O1646:S1646"/>
    <mergeCell ref="T1646:W1646"/>
    <mergeCell ref="X1646:AC1646"/>
    <mergeCell ref="D1647:N1647"/>
    <mergeCell ref="O1647:S1647"/>
    <mergeCell ref="T1647:W1647"/>
    <mergeCell ref="X1647:AC1647"/>
    <mergeCell ref="D1648:N1648"/>
    <mergeCell ref="O1648:S1648"/>
    <mergeCell ref="T1648:W1648"/>
    <mergeCell ref="X1648:AC1648"/>
    <mergeCell ref="D1649:N1649"/>
    <mergeCell ref="O1649:S1649"/>
    <mergeCell ref="T1649:W1649"/>
    <mergeCell ref="X1649:AC1649"/>
    <mergeCell ref="D1650:N1650"/>
    <mergeCell ref="O1650:S1650"/>
    <mergeCell ref="T1650:W1650"/>
    <mergeCell ref="X1650:AC1650"/>
    <mergeCell ref="D1652:N1652"/>
    <mergeCell ref="O1652:S1652"/>
    <mergeCell ref="T1652:W1652"/>
    <mergeCell ref="X1652:AC1652"/>
    <mergeCell ref="D1653:N1653"/>
    <mergeCell ref="O1653:S1653"/>
    <mergeCell ref="T1653:W1653"/>
    <mergeCell ref="X1653:AC1653"/>
    <mergeCell ref="D1654:N1654"/>
    <mergeCell ref="O1654:S1654"/>
    <mergeCell ref="T1654:W1654"/>
    <mergeCell ref="X1654:AC1654"/>
    <mergeCell ref="D1655:N1655"/>
    <mergeCell ref="O1655:S1655"/>
    <mergeCell ref="T1655:W1655"/>
    <mergeCell ref="X1655:AC1655"/>
    <mergeCell ref="D1656:N1656"/>
    <mergeCell ref="O1656:S1656"/>
    <mergeCell ref="T1656:W1656"/>
    <mergeCell ref="X1656:AC1656"/>
    <mergeCell ref="D1657:N1657"/>
    <mergeCell ref="O1657:S1657"/>
    <mergeCell ref="T1657:W1657"/>
    <mergeCell ref="X1657:AC1657"/>
    <mergeCell ref="D1658:N1658"/>
    <mergeCell ref="O1658:S1658"/>
    <mergeCell ref="T1658:W1658"/>
    <mergeCell ref="X1658:AC1658"/>
    <mergeCell ref="D1659:N1659"/>
    <mergeCell ref="O1659:S1659"/>
    <mergeCell ref="T1659:W1659"/>
    <mergeCell ref="X1659:AC1659"/>
    <mergeCell ref="D1660:N1660"/>
    <mergeCell ref="O1660:S1660"/>
    <mergeCell ref="T1660:W1660"/>
    <mergeCell ref="X1660:AC1660"/>
    <mergeCell ref="D1661:N1661"/>
    <mergeCell ref="O1661:S1661"/>
    <mergeCell ref="T1661:W1661"/>
    <mergeCell ref="X1661:AC1661"/>
    <mergeCell ref="D1662:N1662"/>
    <mergeCell ref="O1662:S1662"/>
    <mergeCell ref="T1662:W1662"/>
    <mergeCell ref="X1662:AC1662"/>
    <mergeCell ref="D1663:N1663"/>
    <mergeCell ref="O1663:S1663"/>
    <mergeCell ref="T1663:W1663"/>
    <mergeCell ref="X1663:AC1663"/>
    <mergeCell ref="D1664:N1664"/>
    <mergeCell ref="O1664:S1664"/>
    <mergeCell ref="T1664:W1664"/>
    <mergeCell ref="X1664:AC1664"/>
    <mergeCell ref="D1666:N1666"/>
    <mergeCell ref="O1666:S1666"/>
    <mergeCell ref="T1666:W1666"/>
    <mergeCell ref="X1666:AC1666"/>
    <mergeCell ref="D1667:N1667"/>
    <mergeCell ref="O1667:S1667"/>
    <mergeCell ref="T1667:W1667"/>
    <mergeCell ref="X1667:AC1667"/>
    <mergeCell ref="D1668:N1668"/>
    <mergeCell ref="O1668:S1668"/>
    <mergeCell ref="T1668:W1668"/>
    <mergeCell ref="X1668:AC1668"/>
    <mergeCell ref="D1669:N1669"/>
    <mergeCell ref="O1669:S1669"/>
    <mergeCell ref="T1669:W1669"/>
    <mergeCell ref="X1669:AC1669"/>
    <mergeCell ref="D1670:N1670"/>
    <mergeCell ref="O1670:S1670"/>
    <mergeCell ref="T1670:W1670"/>
    <mergeCell ref="X1670:AC1670"/>
    <mergeCell ref="D1671:N1671"/>
    <mergeCell ref="O1671:S1671"/>
    <mergeCell ref="T1671:W1671"/>
    <mergeCell ref="X1671:AC1671"/>
    <mergeCell ref="D1672:N1672"/>
    <mergeCell ref="O1672:S1672"/>
    <mergeCell ref="T1672:W1672"/>
    <mergeCell ref="X1672:AC1672"/>
    <mergeCell ref="D1673:N1673"/>
    <mergeCell ref="O1673:S1673"/>
    <mergeCell ref="T1673:W1673"/>
    <mergeCell ref="X1673:AC1673"/>
    <mergeCell ref="D1674:N1674"/>
    <mergeCell ref="O1674:S1674"/>
    <mergeCell ref="T1674:W1674"/>
    <mergeCell ref="X1674:AC1674"/>
    <mergeCell ref="D1675:N1675"/>
    <mergeCell ref="O1675:S1675"/>
    <mergeCell ref="T1675:W1675"/>
    <mergeCell ref="X1675:AC1675"/>
    <mergeCell ref="C1683:O1684"/>
    <mergeCell ref="D1681:N1681"/>
    <mergeCell ref="O1681:S1681"/>
    <mergeCell ref="T1681:W1681"/>
    <mergeCell ref="X1681:AC1681"/>
    <mergeCell ref="D1676:N1676"/>
    <mergeCell ref="O1676:S1676"/>
    <mergeCell ref="T1676:W1676"/>
    <mergeCell ref="X1676:AC1676"/>
    <mergeCell ref="D1677:N1677"/>
    <mergeCell ref="O1677:S1677"/>
    <mergeCell ref="T1677:W1677"/>
    <mergeCell ref="X1677:AC1677"/>
    <mergeCell ref="D1678:N1678"/>
    <mergeCell ref="O1678:S1678"/>
    <mergeCell ref="T1678:W1678"/>
    <mergeCell ref="X1678:AC1678"/>
    <mergeCell ref="D1679:N1679"/>
    <mergeCell ref="O1679:S1679"/>
    <mergeCell ref="T1679:W1679"/>
    <mergeCell ref="X1679:AC1679"/>
    <mergeCell ref="D1680:N1680"/>
    <mergeCell ref="O1680:S1680"/>
    <mergeCell ref="T1680:W1680"/>
    <mergeCell ref="X1680:AC1680"/>
    <mergeCell ref="C1700:D1700"/>
    <mergeCell ref="E1700:H1700"/>
    <mergeCell ref="I1700:L1700"/>
    <mergeCell ref="M1700:O1700"/>
    <mergeCell ref="P1700:R1700"/>
    <mergeCell ref="S1700:T1700"/>
    <mergeCell ref="U1700:V1700"/>
    <mergeCell ref="W1700:Z1700"/>
    <mergeCell ref="AA1700:AC1700"/>
    <mergeCell ref="C1697:D1698"/>
    <mergeCell ref="E1697:H1698"/>
    <mergeCell ref="I1697:R1697"/>
    <mergeCell ref="S1697:T1698"/>
    <mergeCell ref="U1697:V1698"/>
    <mergeCell ref="W1697:Z1698"/>
    <mergeCell ref="AA1697:AC1698"/>
    <mergeCell ref="I1698:L1698"/>
    <mergeCell ref="M1698:O1698"/>
    <mergeCell ref="P1698:R1698"/>
    <mergeCell ref="C1699:D1699"/>
    <mergeCell ref="E1699:H1699"/>
    <mergeCell ref="I1699:L1699"/>
    <mergeCell ref="M1699:O1699"/>
    <mergeCell ref="P1699:R1699"/>
    <mergeCell ref="S1699:T1699"/>
    <mergeCell ref="U1699:V1699"/>
    <mergeCell ref="W1699:Z1699"/>
    <mergeCell ref="AA1699:AC1699"/>
  </mergeCells>
  <conditionalFormatting sqref="H459:O459 Z900:AA900 Z895:AA896">
    <cfRule type="cellIs" dxfId="15" priority="2" stopIfTrue="1" operator="notBetween">
      <formula>-0.025</formula>
      <formula>0.025</formula>
    </cfRule>
  </conditionalFormatting>
  <pageMargins left="0.7" right="0.7" top="0.75" bottom="0.75" header="0.3" footer="0.3"/>
  <pageSetup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5881" r:id="rId4" name="Button 281">
              <controlPr defaultSize="0" print="0" autoFill="0" autoPict="0" macro="[0]!pQuanlybangmau">
                <anchor moveWithCells="1" sizeWithCells="1">
                  <from>
                    <xdr:col>30</xdr:col>
                    <xdr:colOff>19050</xdr:colOff>
                    <xdr:row>1</xdr:row>
                    <xdr:rowOff>19050</xdr:rowOff>
                  </from>
                  <to>
                    <xdr:col>30</xdr:col>
                    <xdr:colOff>2647950</xdr:colOff>
                    <xdr:row>2</xdr:row>
                    <xdr:rowOff>0</xdr:rowOff>
                  </to>
                </anchor>
              </controlPr>
            </control>
          </mc:Choice>
        </mc:AlternateContent>
        <mc:AlternateContent xmlns:mc="http://schemas.openxmlformats.org/markup-compatibility/2006">
          <mc:Choice Requires="x14">
            <control shapeId="25604" r:id="rId5" name="Button 4">
              <controlPr defaultSize="0" print="0" autoFill="0" autoPict="0" macro="[0]!go_HSDMCongviec">
                <anchor moveWithCells="1" sizeWithCells="1">
                  <from>
                    <xdr:col>3</xdr:col>
                    <xdr:colOff>123825</xdr:colOff>
                    <xdr:row>1</xdr:row>
                    <xdr:rowOff>19050</xdr:rowOff>
                  </from>
                  <to>
                    <xdr:col>10</xdr:col>
                    <xdr:colOff>133350</xdr:colOff>
                    <xdr:row>1</xdr:row>
                    <xdr:rowOff>295275</xdr:rowOff>
                  </to>
                </anchor>
              </controlPr>
            </control>
          </mc:Choice>
        </mc:AlternateContent>
        <mc:AlternateContent xmlns:mc="http://schemas.openxmlformats.org/markup-compatibility/2006">
          <mc:Choice Requires="x14">
            <control shapeId="25605" r:id="rId6" name="Button 5">
              <controlPr defaultSize="0" print="0" autoFill="0" autoPict="0" macro="[0]!go_HSDMVatlieu">
                <anchor moveWithCells="1" sizeWithCells="1">
                  <from>
                    <xdr:col>10</xdr:col>
                    <xdr:colOff>142875</xdr:colOff>
                    <xdr:row>1</xdr:row>
                    <xdr:rowOff>19050</xdr:rowOff>
                  </from>
                  <to>
                    <xdr:col>18</xdr:col>
                    <xdr:colOff>66675</xdr:colOff>
                    <xdr:row>1</xdr:row>
                    <xdr:rowOff>295275</xdr:rowOff>
                  </to>
                </anchor>
              </controlPr>
            </control>
          </mc:Choice>
        </mc:AlternateContent>
        <mc:AlternateContent xmlns:mc="http://schemas.openxmlformats.org/markup-compatibility/2006">
          <mc:Choice Requires="x14">
            <control shapeId="25606" r:id="rId7" name="Button 6">
              <controlPr defaultSize="0" print="0" autoFill="0" autoPict="0" macro="[0]!go_HSDMGiaidoan">
                <anchor moveWithCells="1" sizeWithCells="1">
                  <from>
                    <xdr:col>18</xdr:col>
                    <xdr:colOff>76200</xdr:colOff>
                    <xdr:row>1</xdr:row>
                    <xdr:rowOff>19050</xdr:rowOff>
                  </from>
                  <to>
                    <xdr:col>26</xdr:col>
                    <xdr:colOff>123825</xdr:colOff>
                    <xdr:row>1</xdr:row>
                    <xdr:rowOff>295275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BangmauNT1">
    <tabColor rgb="FF99FF99"/>
  </sheetPr>
  <dimension ref="A1:AJ1107"/>
  <sheetViews>
    <sheetView zoomScale="75" zoomScaleNormal="75" workbookViewId="0">
      <pane ySplit="2" topLeftCell="A3" activePane="bottomLeft" state="frozen"/>
      <selection activeCell="C15" sqref="C15"/>
      <selection pane="bottomLeft" activeCell="V8" sqref="V8:W8"/>
    </sheetView>
  </sheetViews>
  <sheetFormatPr defaultColWidth="8.88671875" defaultRowHeight="16.5"/>
  <cols>
    <col min="1" max="1" width="7.77734375" style="18" customWidth="1"/>
    <col min="2" max="2" width="4.109375" style="18" customWidth="1"/>
    <col min="3" max="3" width="4.6640625" style="18" customWidth="1"/>
    <col min="4" max="4" width="5.88671875" style="18" customWidth="1"/>
    <col min="5" max="5" width="11" style="18" customWidth="1"/>
    <col min="6" max="6" width="7.6640625" style="18" customWidth="1"/>
    <col min="7" max="7" width="1.5546875" style="18" hidden="1" customWidth="1"/>
    <col min="8" max="29" width="4.21875" style="18" customWidth="1"/>
    <col min="30" max="30" width="3" style="18" customWidth="1"/>
    <col min="31" max="31" width="31" style="18" customWidth="1"/>
    <col min="32" max="33" width="11.21875" style="18" customWidth="1"/>
    <col min="34" max="16384" width="8.88671875" style="18"/>
  </cols>
  <sheetData>
    <row r="1" spans="1:36" ht="54.95" customHeight="1">
      <c r="B1" s="1192"/>
      <c r="C1" s="2690" t="s">
        <v>3988</v>
      </c>
      <c r="D1" s="2632"/>
      <c r="E1" s="2632"/>
      <c r="F1" s="2632"/>
      <c r="G1" s="2632"/>
      <c r="H1" s="2632"/>
      <c r="I1" s="2632"/>
      <c r="J1" s="2632"/>
      <c r="K1" s="2632"/>
      <c r="L1" s="2632"/>
      <c r="M1" s="2632"/>
      <c r="N1" s="2632"/>
      <c r="O1" s="2632"/>
      <c r="P1" s="2632"/>
      <c r="Q1" s="2632"/>
      <c r="R1" s="2632"/>
      <c r="S1" s="2632"/>
      <c r="T1" s="2632"/>
      <c r="U1" s="2632"/>
      <c r="V1" s="2632"/>
      <c r="W1" s="2632"/>
      <c r="X1" s="2632"/>
      <c r="Y1" s="2632"/>
      <c r="Z1" s="2632"/>
      <c r="AA1" s="2632"/>
      <c r="AB1" s="2632"/>
      <c r="AC1" s="2632"/>
      <c r="AD1" s="33"/>
      <c r="AE1" s="543" t="s">
        <v>522</v>
      </c>
      <c r="AF1" s="33"/>
    </row>
    <row r="2" spans="1:36" ht="28.5" customHeight="1">
      <c r="A2" s="33"/>
      <c r="B2" s="33"/>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1258"/>
      <c r="AF2" s="197" t="s">
        <v>2877</v>
      </c>
      <c r="AG2" s="197" t="s">
        <v>2783</v>
      </c>
    </row>
    <row r="3" spans="1:36" ht="20.100000000000001" customHeight="1">
      <c r="A3" s="1459" t="s">
        <v>4186</v>
      </c>
      <c r="B3" s="33"/>
      <c r="C3" s="2679" t="s">
        <v>88</v>
      </c>
      <c r="D3" s="2679" t="s">
        <v>2260</v>
      </c>
      <c r="E3" s="2680" t="s">
        <v>2290</v>
      </c>
      <c r="F3" s="2682" t="s">
        <v>4187</v>
      </c>
      <c r="G3" s="2683"/>
      <c r="H3" s="2676" t="s">
        <v>4188</v>
      </c>
      <c r="I3" s="2676"/>
      <c r="J3" s="2676"/>
      <c r="K3" s="2676"/>
      <c r="L3" s="2676"/>
      <c r="M3" s="2676"/>
      <c r="N3" s="2676"/>
      <c r="O3" s="2677"/>
      <c r="P3" s="2676" t="s">
        <v>4189</v>
      </c>
      <c r="Q3" s="2676"/>
      <c r="R3" s="2676"/>
      <c r="S3" s="2676"/>
      <c r="T3" s="2676"/>
      <c r="U3" s="2676"/>
      <c r="V3" s="2678" t="s">
        <v>4190</v>
      </c>
      <c r="W3" s="2676"/>
      <c r="X3" s="2676"/>
      <c r="Y3" s="2676"/>
      <c r="Z3" s="2676"/>
      <c r="AA3" s="2676"/>
      <c r="AB3" s="2676"/>
      <c r="AC3" s="2677"/>
      <c r="AD3" s="33"/>
      <c r="AE3" s="178" t="s">
        <v>4174</v>
      </c>
    </row>
    <row r="4" spans="1:36" ht="20.100000000000001" customHeight="1">
      <c r="A4" s="1459"/>
      <c r="B4" s="33"/>
      <c r="C4" s="2679"/>
      <c r="D4" s="2679"/>
      <c r="E4" s="2681"/>
      <c r="F4" s="2684"/>
      <c r="G4" s="2685"/>
      <c r="H4" s="2676" t="s">
        <v>4191</v>
      </c>
      <c r="I4" s="2677"/>
      <c r="J4" s="2678" t="s">
        <v>4192</v>
      </c>
      <c r="K4" s="2677"/>
      <c r="L4" s="2678" t="s">
        <v>4193</v>
      </c>
      <c r="M4" s="2677"/>
      <c r="N4" s="2678" t="s">
        <v>4194</v>
      </c>
      <c r="O4" s="2677"/>
      <c r="P4" s="2678" t="s">
        <v>4192</v>
      </c>
      <c r="Q4" s="2677"/>
      <c r="R4" s="2678" t="s">
        <v>4193</v>
      </c>
      <c r="S4" s="2677"/>
      <c r="T4" s="2678" t="s">
        <v>4194</v>
      </c>
      <c r="U4" s="2677"/>
      <c r="V4" s="2676" t="s">
        <v>4191</v>
      </c>
      <c r="W4" s="2677"/>
      <c r="X4" s="2678" t="s">
        <v>4192</v>
      </c>
      <c r="Y4" s="2677"/>
      <c r="Z4" s="2678" t="s">
        <v>4193</v>
      </c>
      <c r="AA4" s="2677"/>
      <c r="AB4" s="2678" t="s">
        <v>4194</v>
      </c>
      <c r="AC4" s="2677"/>
      <c r="AD4" s="33"/>
      <c r="AE4" s="33"/>
    </row>
    <row r="5" spans="1:36" ht="40.35" customHeight="1">
      <c r="A5" s="1459"/>
      <c r="B5" s="33"/>
      <c r="C5" s="2013">
        <v>1</v>
      </c>
      <c r="D5" s="2013" t="s">
        <v>4195</v>
      </c>
      <c r="E5" s="2170" t="s">
        <v>4196</v>
      </c>
      <c r="F5" s="2665" t="s">
        <v>147</v>
      </c>
      <c r="G5" s="2666"/>
      <c r="H5" s="2665">
        <v>1.75</v>
      </c>
      <c r="I5" s="2666"/>
      <c r="J5" s="2665">
        <v>2.0550000000000002</v>
      </c>
      <c r="K5" s="2666"/>
      <c r="L5" s="2665">
        <f>J5+N5</f>
        <v>2.0640000000000001</v>
      </c>
      <c r="M5" s="2666"/>
      <c r="N5" s="2665">
        <v>8.9999999999999993E-3</v>
      </c>
      <c r="O5" s="2666"/>
      <c r="P5" s="2665"/>
      <c r="Q5" s="2666"/>
      <c r="R5" s="2665"/>
      <c r="S5" s="2666"/>
      <c r="T5" s="2665"/>
      <c r="U5" s="2666"/>
      <c r="V5" s="2665">
        <v>1.75</v>
      </c>
      <c r="W5" s="2666"/>
      <c r="X5" s="2665">
        <v>2.0550000000000002</v>
      </c>
      <c r="Y5" s="2666"/>
      <c r="Z5" s="2665">
        <f>X5+AB5</f>
        <v>2.036</v>
      </c>
      <c r="AA5" s="2666"/>
      <c r="AB5" s="2665">
        <v>-1.9E-2</v>
      </c>
      <c r="AC5" s="2666"/>
      <c r="AD5" s="33"/>
      <c r="AE5" s="2171">
        <v>2.2050000000000001</v>
      </c>
      <c r="AF5" s="2172">
        <f>J5</f>
        <v>2.0550000000000002</v>
      </c>
      <c r="AG5" s="2173"/>
      <c r="AH5" s="18">
        <f>AG5*100</f>
        <v>0</v>
      </c>
      <c r="AJ5" s="18">
        <v>2.0550000000000002</v>
      </c>
    </row>
    <row r="6" spans="1:36" ht="20.100000000000001" customHeight="1">
      <c r="A6" s="1459"/>
      <c r="B6" s="33"/>
      <c r="C6" s="2013"/>
      <c r="D6" s="2013" t="s">
        <v>147</v>
      </c>
      <c r="E6" s="2170"/>
      <c r="F6" s="2665">
        <v>6.08</v>
      </c>
      <c r="G6" s="2666"/>
      <c r="H6" s="2665"/>
      <c r="I6" s="2666"/>
      <c r="J6" s="2665"/>
      <c r="K6" s="2666"/>
      <c r="L6" s="2665"/>
      <c r="M6" s="2666"/>
      <c r="N6" s="2665"/>
      <c r="O6" s="2666"/>
      <c r="P6" s="2665"/>
      <c r="Q6" s="2666"/>
      <c r="R6" s="2665"/>
      <c r="S6" s="2666"/>
      <c r="T6" s="2665"/>
      <c r="U6" s="2666"/>
      <c r="V6" s="2665"/>
      <c r="W6" s="2666"/>
      <c r="X6" s="2665"/>
      <c r="Y6" s="2666"/>
      <c r="Z6" s="2665"/>
      <c r="AA6" s="2666"/>
      <c r="AB6" s="2665"/>
      <c r="AC6" s="2666"/>
      <c r="AD6" s="33"/>
      <c r="AE6" s="33"/>
      <c r="AG6" s="2173"/>
    </row>
    <row r="7" spans="1:36" ht="20.100000000000001" customHeight="1">
      <c r="A7" s="1459"/>
      <c r="B7" s="33"/>
      <c r="C7" s="2013">
        <f>IF(E7&gt;0,MAX($C$5:C6)+1," ")</f>
        <v>2</v>
      </c>
      <c r="D7" s="2013">
        <v>1</v>
      </c>
      <c r="E7" s="2174">
        <v>6.08</v>
      </c>
      <c r="F7" s="2665" t="s">
        <v>147</v>
      </c>
      <c r="G7" s="2666"/>
      <c r="H7" s="2665">
        <v>1.75</v>
      </c>
      <c r="I7" s="2666"/>
      <c r="J7" s="2665">
        <v>2.125</v>
      </c>
      <c r="K7" s="2666"/>
      <c r="L7" s="2665">
        <f t="shared" ref="L7" si="0">J7+N7</f>
        <v>2.1219999999999999</v>
      </c>
      <c r="M7" s="2666"/>
      <c r="N7" s="2665">
        <v>-3.0000000000000001E-3</v>
      </c>
      <c r="O7" s="2666"/>
      <c r="P7" s="2665"/>
      <c r="Q7" s="2666"/>
      <c r="R7" s="2665"/>
      <c r="S7" s="2666"/>
      <c r="T7" s="2665"/>
      <c r="U7" s="2666"/>
      <c r="V7" s="2665">
        <v>1.75</v>
      </c>
      <c r="W7" s="2666"/>
      <c r="X7" s="2665">
        <v>2.125</v>
      </c>
      <c r="Y7" s="2666"/>
      <c r="Z7" s="2665">
        <f t="shared" ref="Z7" si="1">X7+AB7</f>
        <v>2.1419999999999999</v>
      </c>
      <c r="AA7" s="2666"/>
      <c r="AB7" s="2665">
        <v>1.7000000000000001E-2</v>
      </c>
      <c r="AC7" s="2666"/>
      <c r="AD7" s="33"/>
      <c r="AE7" s="2171">
        <f>AF7+0.15</f>
        <v>2.2749999999999999</v>
      </c>
      <c r="AF7" s="2172">
        <f t="shared" ref="AF7" si="2">J7</f>
        <v>2.125</v>
      </c>
      <c r="AG7" s="2173"/>
      <c r="AJ7" s="18">
        <v>2.125</v>
      </c>
    </row>
    <row r="8" spans="1:36" ht="40.35" customHeight="1">
      <c r="A8" s="1459"/>
      <c r="B8" s="33"/>
      <c r="C8" s="2013" t="str">
        <f>IF(E8&gt;0,MAX($C$5:C7)+1," ")</f>
        <v xml:space="preserve"> </v>
      </c>
      <c r="D8" s="2013" t="s">
        <v>147</v>
      </c>
      <c r="E8" s="2174"/>
      <c r="F8" s="2665">
        <v>19.510000000000002</v>
      </c>
      <c r="G8" s="2666"/>
      <c r="H8" s="2665"/>
      <c r="I8" s="2666"/>
      <c r="J8" s="2665"/>
      <c r="K8" s="2666"/>
      <c r="L8" s="2665"/>
      <c r="M8" s="2666"/>
      <c r="N8" s="2665"/>
      <c r="O8" s="2666"/>
      <c r="P8" s="2665"/>
      <c r="Q8" s="2666"/>
      <c r="R8" s="2665"/>
      <c r="S8" s="2666"/>
      <c r="T8" s="2665"/>
      <c r="U8" s="2666"/>
      <c r="V8" s="2665"/>
      <c r="W8" s="2666"/>
      <c r="X8" s="2665"/>
      <c r="Y8" s="2666"/>
      <c r="Z8" s="2665"/>
      <c r="AA8" s="2666"/>
      <c r="AB8" s="2665"/>
      <c r="AC8" s="2666"/>
      <c r="AD8" s="33"/>
      <c r="AE8" s="33"/>
      <c r="AG8" s="2173"/>
    </row>
    <row r="9" spans="1:36" ht="20.100000000000001" customHeight="1">
      <c r="A9" s="1459"/>
      <c r="B9" s="33"/>
      <c r="C9" s="2013">
        <f>IF(E9&gt;0,MAX($C$5:C8)+1," ")</f>
        <v>3</v>
      </c>
      <c r="D9" s="2013">
        <v>2</v>
      </c>
      <c r="E9" s="2174">
        <f>E7+F8</f>
        <v>25.590000000000003</v>
      </c>
      <c r="F9" s="2665" t="s">
        <v>147</v>
      </c>
      <c r="G9" s="2666"/>
      <c r="H9" s="2665">
        <v>1.75</v>
      </c>
      <c r="I9" s="2666"/>
      <c r="J9" s="2665">
        <v>2.335</v>
      </c>
      <c r="K9" s="2666"/>
      <c r="L9" s="2665">
        <f t="shared" ref="L9" si="3">J9+N9</f>
        <v>2.3220000000000001</v>
      </c>
      <c r="M9" s="2666"/>
      <c r="N9" s="2665">
        <v>-1.2999999999999999E-2</v>
      </c>
      <c r="O9" s="2666"/>
      <c r="P9" s="2665"/>
      <c r="Q9" s="2666"/>
      <c r="R9" s="2665"/>
      <c r="S9" s="2666"/>
      <c r="T9" s="2665"/>
      <c r="U9" s="2666"/>
      <c r="V9" s="2665">
        <v>1.75</v>
      </c>
      <c r="W9" s="2666"/>
      <c r="X9" s="2665">
        <v>2.335</v>
      </c>
      <c r="Y9" s="2666"/>
      <c r="Z9" s="2665">
        <f t="shared" ref="Z9" si="4">X9+AB9</f>
        <v>2.3250000000000002</v>
      </c>
      <c r="AA9" s="2666"/>
      <c r="AB9" s="2665">
        <v>-0.01</v>
      </c>
      <c r="AC9" s="2666"/>
      <c r="AD9" s="33"/>
      <c r="AE9" s="2171">
        <v>2.4849999999999999</v>
      </c>
      <c r="AF9" s="2172">
        <f t="shared" ref="AF9" si="5">J9</f>
        <v>2.335</v>
      </c>
      <c r="AG9" s="2173"/>
      <c r="AJ9" s="18">
        <v>2.335</v>
      </c>
    </row>
    <row r="10" spans="1:36" ht="20.100000000000001" customHeight="1">
      <c r="A10" s="1459"/>
      <c r="B10" s="33"/>
      <c r="C10" s="2013" t="str">
        <f>IF(E10&gt;0,MAX($C$5:C9)+1," ")</f>
        <v xml:space="preserve"> </v>
      </c>
      <c r="D10" s="2013" t="s">
        <v>147</v>
      </c>
      <c r="E10" s="2174"/>
      <c r="F10" s="2665">
        <v>18.72</v>
      </c>
      <c r="G10" s="2666"/>
      <c r="H10" s="2665"/>
      <c r="I10" s="2666"/>
      <c r="J10" s="2665"/>
      <c r="K10" s="2666"/>
      <c r="L10" s="2665"/>
      <c r="M10" s="2666"/>
      <c r="N10" s="2665"/>
      <c r="O10" s="2666"/>
      <c r="P10" s="2665"/>
      <c r="Q10" s="2666"/>
      <c r="R10" s="2665"/>
      <c r="S10" s="2666"/>
      <c r="T10" s="2665"/>
      <c r="U10" s="2666"/>
      <c r="V10" s="2665"/>
      <c r="W10" s="2666"/>
      <c r="X10" s="2665"/>
      <c r="Y10" s="2666"/>
      <c r="Z10" s="2665"/>
      <c r="AA10" s="2666"/>
      <c r="AB10" s="2665"/>
      <c r="AC10" s="2666"/>
      <c r="AD10" s="33"/>
      <c r="AE10" s="33"/>
      <c r="AG10" s="2173"/>
    </row>
    <row r="11" spans="1:36" ht="20.100000000000001" customHeight="1">
      <c r="A11" s="1459"/>
      <c r="B11" s="33"/>
      <c r="C11" s="2013">
        <f>IF(E11&gt;0,MAX($C$5:C10)+1," ")</f>
        <v>4</v>
      </c>
      <c r="D11" s="2013">
        <v>3</v>
      </c>
      <c r="E11" s="2174">
        <f>E9+F10</f>
        <v>44.31</v>
      </c>
      <c r="F11" s="2665" t="s">
        <v>147</v>
      </c>
      <c r="G11" s="2666"/>
      <c r="H11" s="2665">
        <v>1.75</v>
      </c>
      <c r="I11" s="2666"/>
      <c r="J11" s="2665">
        <v>2.415</v>
      </c>
      <c r="K11" s="2666"/>
      <c r="L11" s="2665">
        <f t="shared" ref="L11" si="6">J11+N11</f>
        <v>2.399</v>
      </c>
      <c r="M11" s="2666"/>
      <c r="N11" s="2665">
        <v>-1.6E-2</v>
      </c>
      <c r="O11" s="2666"/>
      <c r="P11" s="2665"/>
      <c r="Q11" s="2666"/>
      <c r="R11" s="2665"/>
      <c r="S11" s="2666"/>
      <c r="T11" s="2665"/>
      <c r="U11" s="2666"/>
      <c r="V11" s="2665">
        <v>1.75</v>
      </c>
      <c r="W11" s="2666"/>
      <c r="X11" s="2665">
        <v>2.415</v>
      </c>
      <c r="Y11" s="2666"/>
      <c r="Z11" s="2665">
        <f t="shared" ref="Z11" si="7">X11+AB11</f>
        <v>2.4</v>
      </c>
      <c r="AA11" s="2666"/>
      <c r="AB11" s="2665">
        <v>-1.4999999999999999E-2</v>
      </c>
      <c r="AC11" s="2666"/>
      <c r="AD11" s="33"/>
      <c r="AE11" s="2171">
        <v>2.5649999999999999</v>
      </c>
      <c r="AF11" s="2172">
        <f t="shared" ref="AF11" si="8">J11</f>
        <v>2.415</v>
      </c>
      <c r="AG11" s="2173"/>
      <c r="AJ11" s="18">
        <v>2.415</v>
      </c>
    </row>
    <row r="12" spans="1:36" ht="34.5" customHeight="1">
      <c r="A12" s="1459"/>
      <c r="B12" s="33"/>
      <c r="C12" s="2013" t="str">
        <f>IF(E12&gt;0,MAX($C$5:C11)+1," ")</f>
        <v xml:space="preserve"> </v>
      </c>
      <c r="D12" s="2013" t="s">
        <v>147</v>
      </c>
      <c r="E12" s="2174"/>
      <c r="F12" s="2665">
        <v>19.149999999999999</v>
      </c>
      <c r="G12" s="2666"/>
      <c r="H12" s="2665"/>
      <c r="I12" s="2666"/>
      <c r="J12" s="2665"/>
      <c r="K12" s="2666"/>
      <c r="L12" s="2665"/>
      <c r="M12" s="2666"/>
      <c r="N12" s="2665"/>
      <c r="O12" s="2666"/>
      <c r="P12" s="2665"/>
      <c r="Q12" s="2666"/>
      <c r="R12" s="2665"/>
      <c r="S12" s="2666"/>
      <c r="T12" s="2665"/>
      <c r="U12" s="2666"/>
      <c r="V12" s="2665"/>
      <c r="W12" s="2666"/>
      <c r="X12" s="2665"/>
      <c r="Y12" s="2666"/>
      <c r="Z12" s="2665"/>
      <c r="AA12" s="2666"/>
      <c r="AB12" s="2665"/>
      <c r="AC12" s="2666"/>
      <c r="AD12" s="33"/>
      <c r="AE12" s="33"/>
      <c r="AG12" s="2173"/>
    </row>
    <row r="13" spans="1:36" ht="20.100000000000001" customHeight="1">
      <c r="A13" s="1459"/>
      <c r="B13" s="33"/>
      <c r="C13" s="2175">
        <f>IF(E13&gt;0,MAX($C$5:C12)+1," ")</f>
        <v>5</v>
      </c>
      <c r="D13" s="2175" t="s">
        <v>4197</v>
      </c>
      <c r="E13" s="2176">
        <f>E11+F12</f>
        <v>63.46</v>
      </c>
      <c r="F13" s="2674" t="s">
        <v>147</v>
      </c>
      <c r="G13" s="2675"/>
      <c r="H13" s="2674">
        <v>1.75</v>
      </c>
      <c r="I13" s="2675"/>
      <c r="J13" s="2674">
        <v>2.5049999999999999</v>
      </c>
      <c r="K13" s="2675"/>
      <c r="L13" s="2674">
        <f t="shared" ref="L13" si="9">J13+N13</f>
        <v>2.4939999999999998</v>
      </c>
      <c r="M13" s="2675"/>
      <c r="N13" s="2674">
        <v>-1.0999999999999999E-2</v>
      </c>
      <c r="O13" s="2675"/>
      <c r="P13" s="2674"/>
      <c r="Q13" s="2675"/>
      <c r="R13" s="2674"/>
      <c r="S13" s="2675"/>
      <c r="T13" s="2674"/>
      <c r="U13" s="2675"/>
      <c r="V13" s="2674">
        <v>1.75</v>
      </c>
      <c r="W13" s="2675"/>
      <c r="X13" s="2674">
        <v>2.5049999999999999</v>
      </c>
      <c r="Y13" s="2675"/>
      <c r="Z13" s="2674">
        <f t="shared" ref="Z13" si="10">X13+AB13</f>
        <v>2.5169999999999999</v>
      </c>
      <c r="AA13" s="2675"/>
      <c r="AB13" s="2674">
        <v>1.2E-2</v>
      </c>
      <c r="AC13" s="2675"/>
      <c r="AD13" s="33"/>
      <c r="AE13" s="2171">
        <v>2.6549999999999998</v>
      </c>
      <c r="AF13" s="2172">
        <f t="shared" ref="AF13" si="11">J13</f>
        <v>2.5049999999999999</v>
      </c>
      <c r="AG13" s="2173"/>
      <c r="AJ13" s="18">
        <v>2.5049999999999999</v>
      </c>
    </row>
    <row r="14" spans="1:36" ht="20.100000000000001" customHeight="1">
      <c r="A14" s="1459"/>
      <c r="B14" s="33"/>
      <c r="C14" s="2013" t="str">
        <f>IF(E14&gt;0,MAX($C$5:C13)+1," ")</f>
        <v xml:space="preserve"> </v>
      </c>
      <c r="D14" s="2013" t="s">
        <v>147</v>
      </c>
      <c r="E14" s="2174"/>
      <c r="F14" s="2665">
        <v>15.35</v>
      </c>
      <c r="G14" s="2666"/>
      <c r="H14" s="2665"/>
      <c r="I14" s="2666"/>
      <c r="J14" s="2665"/>
      <c r="K14" s="2666"/>
      <c r="L14" s="2665"/>
      <c r="M14" s="2666"/>
      <c r="N14" s="2665"/>
      <c r="O14" s="2666"/>
      <c r="P14" s="2665"/>
      <c r="Q14" s="2666"/>
      <c r="R14" s="2665"/>
      <c r="S14" s="2666"/>
      <c r="T14" s="2665"/>
      <c r="U14" s="2666"/>
      <c r="V14" s="2665"/>
      <c r="W14" s="2666"/>
      <c r="X14" s="2665"/>
      <c r="Y14" s="2666"/>
      <c r="Z14" s="2665"/>
      <c r="AA14" s="2666"/>
      <c r="AB14" s="2665"/>
      <c r="AC14" s="2666"/>
      <c r="AD14" s="33"/>
      <c r="AE14" s="33"/>
      <c r="AG14" s="2173"/>
    </row>
    <row r="15" spans="1:36" ht="20.100000000000001" customHeight="1">
      <c r="A15" s="1459"/>
      <c r="B15" s="33"/>
      <c r="C15" s="2013">
        <f>IF(E15&gt;0,MAX($C$5:C14)+1," ")</f>
        <v>6</v>
      </c>
      <c r="D15" s="2013">
        <v>4</v>
      </c>
      <c r="E15" s="2174">
        <f>E13+F14</f>
        <v>78.81</v>
      </c>
      <c r="F15" s="2665" t="s">
        <v>147</v>
      </c>
      <c r="G15" s="2666"/>
      <c r="H15" s="2665">
        <v>1.75</v>
      </c>
      <c r="I15" s="2666"/>
      <c r="J15" s="2665">
        <v>2.5649999999999999</v>
      </c>
      <c r="K15" s="2666"/>
      <c r="L15" s="2665">
        <f t="shared" ref="L15" si="12">J15+N15</f>
        <v>2.5449999999999999</v>
      </c>
      <c r="M15" s="2666"/>
      <c r="N15" s="2665">
        <v>-0.02</v>
      </c>
      <c r="O15" s="2666"/>
      <c r="P15" s="2665"/>
      <c r="Q15" s="2666"/>
      <c r="R15" s="2665"/>
      <c r="S15" s="2666"/>
      <c r="T15" s="2665"/>
      <c r="U15" s="2666"/>
      <c r="V15" s="2665">
        <v>1.75</v>
      </c>
      <c r="W15" s="2666"/>
      <c r="X15" s="2665">
        <v>2.5649999999999999</v>
      </c>
      <c r="Y15" s="2666"/>
      <c r="Z15" s="2665">
        <f t="shared" ref="Z15" si="13">X15+AB15</f>
        <v>2.585</v>
      </c>
      <c r="AA15" s="2666"/>
      <c r="AB15" s="2665">
        <v>0.02</v>
      </c>
      <c r="AC15" s="2666"/>
      <c r="AD15" s="33"/>
      <c r="AE15" s="2171">
        <v>2.7149999999999999</v>
      </c>
      <c r="AF15" s="2172">
        <f t="shared" ref="AF15" si="14">J15</f>
        <v>2.5649999999999999</v>
      </c>
      <c r="AG15" s="2173"/>
      <c r="AJ15" s="18">
        <v>2.5649999999999999</v>
      </c>
    </row>
    <row r="16" spans="1:36">
      <c r="A16" s="1459"/>
      <c r="B16" s="33"/>
      <c r="C16" s="2013" t="str">
        <f>IF(E16&gt;0,MAX($C$5:C15)+1," ")</f>
        <v xml:space="preserve"> </v>
      </c>
      <c r="D16" s="2013" t="s">
        <v>147</v>
      </c>
      <c r="E16" s="2174"/>
      <c r="F16" s="2665">
        <v>14.41</v>
      </c>
      <c r="G16" s="2666"/>
      <c r="H16" s="2665"/>
      <c r="I16" s="2666"/>
      <c r="J16" s="2665"/>
      <c r="K16" s="2666"/>
      <c r="L16" s="2665"/>
      <c r="M16" s="2666"/>
      <c r="N16" s="2665"/>
      <c r="O16" s="2666"/>
      <c r="P16" s="2665"/>
      <c r="Q16" s="2666"/>
      <c r="R16" s="2665"/>
      <c r="S16" s="2666"/>
      <c r="T16" s="2665"/>
      <c r="U16" s="2666"/>
      <c r="V16" s="2665"/>
      <c r="W16" s="2666"/>
      <c r="X16" s="2665"/>
      <c r="Y16" s="2666"/>
      <c r="Z16" s="2665"/>
      <c r="AA16" s="2666"/>
      <c r="AB16" s="2665"/>
      <c r="AC16" s="2666"/>
      <c r="AD16" s="33"/>
      <c r="AE16" s="33"/>
      <c r="AG16" s="2173"/>
    </row>
    <row r="17" spans="1:36">
      <c r="A17" s="1459"/>
      <c r="B17" s="33"/>
      <c r="C17" s="2013">
        <f>IF(E17&gt;0,MAX($C$5:C16)+1," ")</f>
        <v>7</v>
      </c>
      <c r="D17" s="2013">
        <v>5</v>
      </c>
      <c r="E17" s="2174">
        <f>E15+F16</f>
        <v>93.22</v>
      </c>
      <c r="F17" s="2665" t="s">
        <v>147</v>
      </c>
      <c r="G17" s="2666"/>
      <c r="H17" s="2665">
        <v>1.75</v>
      </c>
      <c r="I17" s="2666"/>
      <c r="J17" s="2665">
        <v>2.625</v>
      </c>
      <c r="K17" s="2666"/>
      <c r="L17" s="2665">
        <f t="shared" ref="L17" si="15">J17+N17</f>
        <v>2.6419999999999999</v>
      </c>
      <c r="M17" s="2666"/>
      <c r="N17" s="2665">
        <v>1.7000000000000001E-2</v>
      </c>
      <c r="O17" s="2666"/>
      <c r="P17" s="2665"/>
      <c r="Q17" s="2666"/>
      <c r="R17" s="2665"/>
      <c r="S17" s="2666"/>
      <c r="T17" s="2665"/>
      <c r="U17" s="2666"/>
      <c r="V17" s="2665">
        <v>1.75</v>
      </c>
      <c r="W17" s="2666"/>
      <c r="X17" s="2665">
        <v>2.625</v>
      </c>
      <c r="Y17" s="2666"/>
      <c r="Z17" s="2665">
        <f t="shared" ref="Z17" si="16">X17+AB17</f>
        <v>2.6379999999999999</v>
      </c>
      <c r="AA17" s="2666"/>
      <c r="AB17" s="2665">
        <v>1.2999999999999999E-2</v>
      </c>
      <c r="AC17" s="2666"/>
      <c r="AD17" s="33"/>
      <c r="AE17" s="2171">
        <v>2.7749999999999999</v>
      </c>
      <c r="AF17" s="2172">
        <f t="shared" ref="AF17" si="17">J17</f>
        <v>2.625</v>
      </c>
      <c r="AG17" s="2173"/>
      <c r="AJ17" s="18">
        <v>2.625</v>
      </c>
    </row>
    <row r="18" spans="1:36">
      <c r="A18" s="1459"/>
      <c r="B18" s="33"/>
      <c r="C18" s="2013" t="str">
        <f>IF(E18&gt;0,MAX($C$5:C17)+1," ")</f>
        <v xml:space="preserve"> </v>
      </c>
      <c r="D18" s="2013" t="s">
        <v>147</v>
      </c>
      <c r="E18" s="2174"/>
      <c r="F18" s="2665">
        <v>9.83</v>
      </c>
      <c r="G18" s="2666"/>
      <c r="H18" s="2665"/>
      <c r="I18" s="2666"/>
      <c r="J18" s="2665"/>
      <c r="K18" s="2666"/>
      <c r="L18" s="2665"/>
      <c r="M18" s="2666"/>
      <c r="N18" s="2665"/>
      <c r="O18" s="2666"/>
      <c r="P18" s="2665"/>
      <c r="Q18" s="2666"/>
      <c r="R18" s="2665"/>
      <c r="S18" s="2666"/>
      <c r="T18" s="2665"/>
      <c r="U18" s="2666"/>
      <c r="V18" s="2665"/>
      <c r="W18" s="2666"/>
      <c r="X18" s="2665"/>
      <c r="Y18" s="2666"/>
      <c r="Z18" s="2665"/>
      <c r="AA18" s="2666"/>
      <c r="AB18" s="2665"/>
      <c r="AC18" s="2666"/>
      <c r="AD18" s="33"/>
      <c r="AE18" s="33"/>
      <c r="AG18" s="2173"/>
    </row>
    <row r="19" spans="1:36">
      <c r="A19" s="1459"/>
      <c r="B19" s="33"/>
      <c r="C19" s="2013">
        <f>IF(E19&gt;0,MAX($C$5:C18)+1," ")</f>
        <v>8</v>
      </c>
      <c r="D19" s="2013" t="s">
        <v>4198</v>
      </c>
      <c r="E19" s="2174">
        <f>E17+F18</f>
        <v>103.05</v>
      </c>
      <c r="F19" s="2665" t="s">
        <v>147</v>
      </c>
      <c r="G19" s="2666"/>
      <c r="H19" s="2665">
        <v>1.75</v>
      </c>
      <c r="I19" s="2666"/>
      <c r="J19" s="2665">
        <v>2.6749999999999998</v>
      </c>
      <c r="K19" s="2666"/>
      <c r="L19" s="2665">
        <f t="shared" ref="L19" si="18">J19+N19</f>
        <v>2.6549999999999998</v>
      </c>
      <c r="M19" s="2666"/>
      <c r="N19" s="2665">
        <v>-0.02</v>
      </c>
      <c r="O19" s="2666"/>
      <c r="P19" s="2665"/>
      <c r="Q19" s="2666"/>
      <c r="R19" s="2665"/>
      <c r="S19" s="2666"/>
      <c r="T19" s="2665"/>
      <c r="U19" s="2666"/>
      <c r="V19" s="2665">
        <v>1.75</v>
      </c>
      <c r="W19" s="2666"/>
      <c r="X19" s="2665">
        <v>2.6749999999999998</v>
      </c>
      <c r="Y19" s="2666"/>
      <c r="Z19" s="2665">
        <f t="shared" ref="Z19" si="19">X19+AB19</f>
        <v>2.6549999999999998</v>
      </c>
      <c r="AA19" s="2666"/>
      <c r="AB19" s="2665">
        <v>-0.02</v>
      </c>
      <c r="AC19" s="2666"/>
      <c r="AD19" s="33"/>
      <c r="AE19" s="2171">
        <v>2.8249999999999997</v>
      </c>
      <c r="AF19" s="2172">
        <f t="shared" ref="AF19" si="20">J19</f>
        <v>2.6749999999999998</v>
      </c>
      <c r="AG19" s="2173"/>
      <c r="AJ19" s="18">
        <v>2.6749999999999998</v>
      </c>
    </row>
    <row r="20" spans="1:36">
      <c r="A20" s="1459"/>
      <c r="B20" s="33"/>
      <c r="C20" s="2013" t="str">
        <f>IF(E20&gt;0,MAX($C$5:C19)+1," ")</f>
        <v xml:space="preserve"> </v>
      </c>
      <c r="D20" s="2013" t="s">
        <v>147</v>
      </c>
      <c r="E20" s="2174"/>
      <c r="F20" s="2665">
        <v>11.97</v>
      </c>
      <c r="G20" s="2666"/>
      <c r="H20" s="2665"/>
      <c r="I20" s="2666"/>
      <c r="J20" s="2665"/>
      <c r="K20" s="2666"/>
      <c r="L20" s="2665"/>
      <c r="M20" s="2666"/>
      <c r="N20" s="2665"/>
      <c r="O20" s="2666"/>
      <c r="P20" s="2665"/>
      <c r="Q20" s="2666"/>
      <c r="R20" s="2665"/>
      <c r="S20" s="2666"/>
      <c r="T20" s="2665"/>
      <c r="U20" s="2666"/>
      <c r="V20" s="2665"/>
      <c r="W20" s="2666"/>
      <c r="X20" s="2665"/>
      <c r="Y20" s="2666"/>
      <c r="Z20" s="2665"/>
      <c r="AA20" s="2666"/>
      <c r="AB20" s="2665"/>
      <c r="AC20" s="2666"/>
      <c r="AD20" s="33"/>
      <c r="AE20" s="33"/>
      <c r="AG20" s="2173"/>
    </row>
    <row r="21" spans="1:36">
      <c r="A21" s="1459"/>
      <c r="B21" s="33"/>
      <c r="C21" s="2013">
        <f>IF(E21&gt;0,MAX($C$5:C20)+1," ")</f>
        <v>9</v>
      </c>
      <c r="D21" s="2013">
        <v>6</v>
      </c>
      <c r="E21" s="2174">
        <f>E19+F20</f>
        <v>115.02</v>
      </c>
      <c r="F21" s="2665" t="s">
        <v>147</v>
      </c>
      <c r="G21" s="2666"/>
      <c r="H21" s="2665">
        <v>1.75</v>
      </c>
      <c r="I21" s="2666"/>
      <c r="J21" s="2665">
        <v>2.7250000000000001</v>
      </c>
      <c r="K21" s="2666"/>
      <c r="L21" s="2665">
        <f t="shared" ref="L21" si="21">J21+N21</f>
        <v>2.7110000000000003</v>
      </c>
      <c r="M21" s="2666"/>
      <c r="N21" s="2665">
        <v>-1.4E-2</v>
      </c>
      <c r="O21" s="2666"/>
      <c r="P21" s="2665"/>
      <c r="Q21" s="2666"/>
      <c r="R21" s="2665"/>
      <c r="S21" s="2666"/>
      <c r="T21" s="2665"/>
      <c r="U21" s="2666"/>
      <c r="V21" s="2665">
        <v>1.75</v>
      </c>
      <c r="W21" s="2666"/>
      <c r="X21" s="2665">
        <v>2.7250000000000001</v>
      </c>
      <c r="Y21" s="2666"/>
      <c r="Z21" s="2665">
        <f t="shared" ref="Z21" si="22">X21+AB21</f>
        <v>2.738</v>
      </c>
      <c r="AA21" s="2666"/>
      <c r="AB21" s="2665">
        <v>1.2999999999999999E-2</v>
      </c>
      <c r="AC21" s="2666"/>
      <c r="AD21" s="33"/>
      <c r="AE21" s="2171">
        <v>2.875</v>
      </c>
      <c r="AF21" s="2172">
        <f t="shared" ref="AF21" si="23">J21</f>
        <v>2.7250000000000001</v>
      </c>
      <c r="AG21" s="2173"/>
      <c r="AJ21" s="18">
        <v>2.7250000000000001</v>
      </c>
    </row>
    <row r="22" spans="1:36">
      <c r="A22" s="1459"/>
      <c r="B22" s="33"/>
      <c r="C22" s="2013" t="str">
        <f>IF(E22&gt;0,MAX($C$5:C21)+1," ")</f>
        <v xml:space="preserve"> </v>
      </c>
      <c r="D22" s="2013" t="s">
        <v>147</v>
      </c>
      <c r="E22" s="2174"/>
      <c r="F22" s="2665">
        <v>13.98</v>
      </c>
      <c r="G22" s="2666"/>
      <c r="H22" s="2665"/>
      <c r="I22" s="2666"/>
      <c r="J22" s="2665"/>
      <c r="K22" s="2666"/>
      <c r="L22" s="2665"/>
      <c r="M22" s="2666"/>
      <c r="N22" s="2665"/>
      <c r="O22" s="2666"/>
      <c r="P22" s="2665"/>
      <c r="Q22" s="2666"/>
      <c r="R22" s="2665"/>
      <c r="S22" s="2666"/>
      <c r="T22" s="2665"/>
      <c r="U22" s="2666"/>
      <c r="V22" s="2665"/>
      <c r="W22" s="2666"/>
      <c r="X22" s="2665"/>
      <c r="Y22" s="2666"/>
      <c r="Z22" s="2665"/>
      <c r="AA22" s="2666"/>
      <c r="AB22" s="2665"/>
      <c r="AC22" s="2666"/>
      <c r="AD22" s="33"/>
      <c r="AE22" s="33"/>
      <c r="AG22" s="2173"/>
    </row>
    <row r="23" spans="1:36">
      <c r="A23" s="1459"/>
      <c r="B23" s="33"/>
      <c r="C23" s="2013">
        <f>IF(E23&gt;0,MAX($C$5:C22)+1," ")</f>
        <v>10</v>
      </c>
      <c r="D23" s="2013">
        <v>7</v>
      </c>
      <c r="E23" s="2174">
        <f>E21+F22</f>
        <v>129</v>
      </c>
      <c r="F23" s="2665" t="s">
        <v>147</v>
      </c>
      <c r="G23" s="2666"/>
      <c r="H23" s="2665">
        <v>1.75</v>
      </c>
      <c r="I23" s="2666"/>
      <c r="J23" s="2665">
        <v>2.8050000000000002</v>
      </c>
      <c r="K23" s="2666"/>
      <c r="L23" s="2665">
        <f t="shared" ref="L23" si="24">J23+N23</f>
        <v>2.7970000000000002</v>
      </c>
      <c r="M23" s="2666"/>
      <c r="N23" s="2665">
        <v>-8.0000000000000002E-3</v>
      </c>
      <c r="O23" s="2666"/>
      <c r="P23" s="2665"/>
      <c r="Q23" s="2666"/>
      <c r="R23" s="2665"/>
      <c r="S23" s="2666"/>
      <c r="T23" s="2665"/>
      <c r="U23" s="2666"/>
      <c r="V23" s="2665">
        <v>1.75</v>
      </c>
      <c r="W23" s="2666"/>
      <c r="X23" s="2665">
        <v>2.8050000000000002</v>
      </c>
      <c r="Y23" s="2666"/>
      <c r="Z23" s="2665">
        <f t="shared" ref="Z23" si="25">X23+AB23</f>
        <v>2.8200000000000003</v>
      </c>
      <c r="AA23" s="2666"/>
      <c r="AB23" s="2665">
        <v>1.4999999999999999E-2</v>
      </c>
      <c r="AC23" s="2666"/>
      <c r="AD23" s="33"/>
      <c r="AE23" s="2171">
        <v>2.9550000000000001</v>
      </c>
      <c r="AF23" s="2172">
        <f t="shared" ref="AF23" si="26">J23</f>
        <v>2.8050000000000002</v>
      </c>
      <c r="AG23" s="2173"/>
      <c r="AJ23" s="18">
        <v>2.8050000000000002</v>
      </c>
    </row>
    <row r="24" spans="1:36">
      <c r="A24" s="1459"/>
      <c r="B24" s="33"/>
      <c r="C24" s="2013" t="str">
        <f>IF(E24&gt;0,MAX($C$5:C23)+1," ")</f>
        <v xml:space="preserve"> </v>
      </c>
      <c r="D24" s="2013" t="s">
        <v>147</v>
      </c>
      <c r="E24" s="2174"/>
      <c r="F24" s="2665">
        <v>12.06</v>
      </c>
      <c r="G24" s="2666"/>
      <c r="H24" s="2665"/>
      <c r="I24" s="2666"/>
      <c r="J24" s="2665"/>
      <c r="K24" s="2666"/>
      <c r="L24" s="2665"/>
      <c r="M24" s="2666"/>
      <c r="N24" s="2665"/>
      <c r="O24" s="2666"/>
      <c r="P24" s="2665"/>
      <c r="Q24" s="2666"/>
      <c r="R24" s="2665"/>
      <c r="S24" s="2666"/>
      <c r="T24" s="2665"/>
      <c r="U24" s="2666"/>
      <c r="V24" s="2665"/>
      <c r="W24" s="2666"/>
      <c r="X24" s="2665"/>
      <c r="Y24" s="2666"/>
      <c r="Z24" s="2665"/>
      <c r="AA24" s="2666"/>
      <c r="AB24" s="2665"/>
      <c r="AC24" s="2666"/>
      <c r="AD24" s="33"/>
      <c r="AE24" s="33"/>
      <c r="AG24" s="2173"/>
    </row>
    <row r="25" spans="1:36">
      <c r="A25" s="1459"/>
      <c r="B25" s="33"/>
      <c r="C25" s="2013">
        <f>IF(E25&gt;0,MAX($C$5:C24)+1," ")</f>
        <v>11</v>
      </c>
      <c r="D25" s="2013" t="s">
        <v>4199</v>
      </c>
      <c r="E25" s="2174">
        <f>E23+F24</f>
        <v>141.06</v>
      </c>
      <c r="F25" s="2665" t="s">
        <v>147</v>
      </c>
      <c r="G25" s="2666"/>
      <c r="H25" s="2665">
        <v>1.75</v>
      </c>
      <c r="I25" s="2666"/>
      <c r="J25" s="2665">
        <v>2.875</v>
      </c>
      <c r="K25" s="2666"/>
      <c r="L25" s="2665">
        <f t="shared" ref="L25" si="27">J25+N25</f>
        <v>2.8940000000000001</v>
      </c>
      <c r="M25" s="2666"/>
      <c r="N25" s="2665">
        <v>1.9E-2</v>
      </c>
      <c r="O25" s="2666"/>
      <c r="P25" s="2665"/>
      <c r="Q25" s="2666"/>
      <c r="R25" s="2665"/>
      <c r="S25" s="2666"/>
      <c r="T25" s="2665"/>
      <c r="U25" s="2666"/>
      <c r="V25" s="2665">
        <v>1.75</v>
      </c>
      <c r="W25" s="2666"/>
      <c r="X25" s="2665">
        <v>2.875</v>
      </c>
      <c r="Y25" s="2666"/>
      <c r="Z25" s="2665">
        <f t="shared" ref="Z25" si="28">X25+AB25</f>
        <v>2.887</v>
      </c>
      <c r="AA25" s="2666"/>
      <c r="AB25" s="2665">
        <v>1.2E-2</v>
      </c>
      <c r="AC25" s="2666"/>
      <c r="AD25" s="33"/>
      <c r="AE25" s="2171">
        <v>3.0249999999999999</v>
      </c>
      <c r="AF25" s="2172">
        <f t="shared" ref="AF25" si="29">J25</f>
        <v>2.875</v>
      </c>
      <c r="AG25" s="2173"/>
      <c r="AJ25" s="18">
        <v>2.875</v>
      </c>
    </row>
    <row r="26" spans="1:36">
      <c r="A26" s="1459"/>
      <c r="B26" s="33"/>
      <c r="C26" s="2013" t="str">
        <f>IF(E26&gt;0,MAX($C$5:C25)+1," ")</f>
        <v xml:space="preserve"> </v>
      </c>
      <c r="D26" s="2013" t="s">
        <v>147</v>
      </c>
      <c r="E26" s="2174"/>
      <c r="F26" s="2665">
        <v>6.65</v>
      </c>
      <c r="G26" s="2666"/>
      <c r="H26" s="2665"/>
      <c r="I26" s="2666"/>
      <c r="J26" s="2665"/>
      <c r="K26" s="2666"/>
      <c r="L26" s="2665"/>
      <c r="M26" s="2666"/>
      <c r="N26" s="2665"/>
      <c r="O26" s="2666"/>
      <c r="P26" s="2665"/>
      <c r="Q26" s="2666"/>
      <c r="R26" s="2665"/>
      <c r="S26" s="2666"/>
      <c r="T26" s="2665"/>
      <c r="U26" s="2666"/>
      <c r="V26" s="2665"/>
      <c r="W26" s="2666"/>
      <c r="X26" s="2665"/>
      <c r="Y26" s="2666"/>
      <c r="Z26" s="2665"/>
      <c r="AA26" s="2666"/>
      <c r="AB26" s="2665"/>
      <c r="AC26" s="2666"/>
      <c r="AD26" s="33"/>
      <c r="AE26" s="33"/>
      <c r="AG26" s="2173"/>
    </row>
    <row r="27" spans="1:36">
      <c r="A27" s="1459"/>
      <c r="B27" s="33"/>
      <c r="C27" s="2013">
        <f>IF(E27&gt;0,MAX($C$5:C26)+1," ")</f>
        <v>12</v>
      </c>
      <c r="D27" s="2013" t="s">
        <v>4200</v>
      </c>
      <c r="E27" s="2174">
        <f>E25+F26</f>
        <v>147.71</v>
      </c>
      <c r="F27" s="2665" t="s">
        <v>147</v>
      </c>
      <c r="G27" s="2666"/>
      <c r="H27" s="2665">
        <v>1.75</v>
      </c>
      <c r="I27" s="2666"/>
      <c r="J27" s="2665">
        <v>2.915</v>
      </c>
      <c r="K27" s="2666"/>
      <c r="L27" s="2665">
        <f t="shared" ref="L27" si="30">J27+N27</f>
        <v>2.9279999999999999</v>
      </c>
      <c r="M27" s="2666"/>
      <c r="N27" s="2665">
        <v>1.2999999999999999E-2</v>
      </c>
      <c r="O27" s="2666"/>
      <c r="P27" s="2665"/>
      <c r="Q27" s="2666"/>
      <c r="R27" s="2665"/>
      <c r="S27" s="2666"/>
      <c r="T27" s="2665"/>
      <c r="U27" s="2666"/>
      <c r="V27" s="2665">
        <v>1.75</v>
      </c>
      <c r="W27" s="2666"/>
      <c r="X27" s="2665">
        <v>2.915</v>
      </c>
      <c r="Y27" s="2666"/>
      <c r="Z27" s="2665">
        <f t="shared" ref="Z27" si="31">X27+AB27</f>
        <v>2.8980000000000001</v>
      </c>
      <c r="AA27" s="2666"/>
      <c r="AB27" s="2665">
        <v>-1.7000000000000001E-2</v>
      </c>
      <c r="AC27" s="2666"/>
      <c r="AD27" s="33"/>
      <c r="AE27" s="2171">
        <v>3.0649999999999999</v>
      </c>
      <c r="AF27" s="2172">
        <f t="shared" ref="AF27" si="32">J27</f>
        <v>2.915</v>
      </c>
      <c r="AG27" s="2173"/>
      <c r="AJ27" s="18">
        <v>2.915</v>
      </c>
    </row>
    <row r="28" spans="1:36">
      <c r="A28" s="1459"/>
      <c r="B28" s="33"/>
      <c r="C28" s="2013" t="str">
        <f>IF(E28&gt;0,MAX($C$5:C27)+1," ")</f>
        <v xml:space="preserve"> </v>
      </c>
      <c r="D28" s="2013" t="s">
        <v>147</v>
      </c>
      <c r="E28" s="2174"/>
      <c r="F28" s="2665">
        <v>6.65</v>
      </c>
      <c r="G28" s="2666"/>
      <c r="H28" s="2665"/>
      <c r="I28" s="2666"/>
      <c r="J28" s="2665"/>
      <c r="K28" s="2666"/>
      <c r="L28" s="2665"/>
      <c r="M28" s="2666"/>
      <c r="N28" s="2665"/>
      <c r="O28" s="2666"/>
      <c r="P28" s="2665"/>
      <c r="Q28" s="2666"/>
      <c r="R28" s="2665"/>
      <c r="S28" s="2666"/>
      <c r="T28" s="2665"/>
      <c r="U28" s="2666"/>
      <c r="V28" s="2665"/>
      <c r="W28" s="2666"/>
      <c r="X28" s="2665"/>
      <c r="Y28" s="2666"/>
      <c r="Z28" s="2665"/>
      <c r="AA28" s="2666"/>
      <c r="AB28" s="2665"/>
      <c r="AC28" s="2666"/>
      <c r="AD28" s="33"/>
      <c r="AE28" s="33"/>
      <c r="AG28" s="2173"/>
    </row>
    <row r="29" spans="1:36">
      <c r="A29" s="1459"/>
      <c r="B29" s="33"/>
      <c r="C29" s="2013">
        <f>IF(E29&gt;0,MAX($C$5:C28)+1," ")</f>
        <v>13</v>
      </c>
      <c r="D29" s="2013" t="s">
        <v>4201</v>
      </c>
      <c r="E29" s="2174">
        <f>E27+F28</f>
        <v>154.36000000000001</v>
      </c>
      <c r="F29" s="2665" t="s">
        <v>147</v>
      </c>
      <c r="G29" s="2666"/>
      <c r="H29" s="2665">
        <v>1.75</v>
      </c>
      <c r="I29" s="2666"/>
      <c r="J29" s="2665">
        <v>2.9550000000000001</v>
      </c>
      <c r="K29" s="2666"/>
      <c r="L29" s="2665">
        <f t="shared" ref="L29" si="33">J29+N29</f>
        <v>2.9710000000000001</v>
      </c>
      <c r="M29" s="2666"/>
      <c r="N29" s="2665">
        <v>1.6E-2</v>
      </c>
      <c r="O29" s="2666"/>
      <c r="P29" s="2665"/>
      <c r="Q29" s="2666"/>
      <c r="R29" s="2665"/>
      <c r="S29" s="2666"/>
      <c r="T29" s="2665"/>
      <c r="U29" s="2666"/>
      <c r="V29" s="2665">
        <v>1.75</v>
      </c>
      <c r="W29" s="2666"/>
      <c r="X29" s="2665">
        <v>2.9550000000000001</v>
      </c>
      <c r="Y29" s="2666"/>
      <c r="Z29" s="2665">
        <f t="shared" ref="Z29" si="34">X29+AB29</f>
        <v>2.968</v>
      </c>
      <c r="AA29" s="2666"/>
      <c r="AB29" s="2665">
        <v>1.2999999999999999E-2</v>
      </c>
      <c r="AC29" s="2666"/>
      <c r="AD29" s="33"/>
      <c r="AE29" s="2171">
        <v>3.105</v>
      </c>
      <c r="AF29" s="2172">
        <f t="shared" ref="AF29" si="35">J29</f>
        <v>2.9550000000000001</v>
      </c>
      <c r="AG29" s="2173"/>
      <c r="AJ29" s="18">
        <v>2.9550000000000001</v>
      </c>
    </row>
    <row r="30" spans="1:36">
      <c r="A30" s="1459"/>
      <c r="B30" s="33"/>
      <c r="C30" s="2013" t="str">
        <f>IF(E30&gt;0,MAX($C$5:C29)+1," ")</f>
        <v xml:space="preserve"> </v>
      </c>
      <c r="D30" s="2013" t="s">
        <v>147</v>
      </c>
      <c r="E30" s="2174"/>
      <c r="F30" s="2665">
        <v>10</v>
      </c>
      <c r="G30" s="2666"/>
      <c r="H30" s="2665"/>
      <c r="I30" s="2666"/>
      <c r="J30" s="2665"/>
      <c r="K30" s="2666"/>
      <c r="L30" s="2665"/>
      <c r="M30" s="2666"/>
      <c r="N30" s="2665"/>
      <c r="O30" s="2666"/>
      <c r="P30" s="2665"/>
      <c r="Q30" s="2666"/>
      <c r="R30" s="2665"/>
      <c r="S30" s="2666"/>
      <c r="T30" s="2665"/>
      <c r="U30" s="2666"/>
      <c r="V30" s="2665"/>
      <c r="W30" s="2666"/>
      <c r="X30" s="2665"/>
      <c r="Y30" s="2666"/>
      <c r="Z30" s="2665"/>
      <c r="AA30" s="2666"/>
      <c r="AB30" s="2665"/>
      <c r="AC30" s="2666"/>
      <c r="AD30" s="33"/>
      <c r="AE30" s="33"/>
      <c r="AG30" s="2173"/>
    </row>
    <row r="31" spans="1:36">
      <c r="A31" s="1459"/>
      <c r="B31" s="33"/>
      <c r="C31" s="2013">
        <f>IF(E31&gt;0,MAX($C$5:C30)+1," ")</f>
        <v>14</v>
      </c>
      <c r="D31" s="2013" t="s">
        <v>4202</v>
      </c>
      <c r="E31" s="2174">
        <f>E29+F30</f>
        <v>164.36</v>
      </c>
      <c r="F31" s="2665" t="s">
        <v>147</v>
      </c>
      <c r="G31" s="2666"/>
      <c r="H31" s="2665">
        <v>1.75</v>
      </c>
      <c r="I31" s="2666"/>
      <c r="J31" s="2665">
        <v>3.0150000000000001</v>
      </c>
      <c r="K31" s="2666"/>
      <c r="L31" s="2665">
        <f t="shared" ref="L31" si="36">J31+N31</f>
        <v>3.0300000000000002</v>
      </c>
      <c r="M31" s="2666"/>
      <c r="N31" s="2665">
        <v>1.4999999999999999E-2</v>
      </c>
      <c r="O31" s="2666"/>
      <c r="P31" s="2665"/>
      <c r="Q31" s="2666"/>
      <c r="R31" s="2665"/>
      <c r="S31" s="2666"/>
      <c r="T31" s="2665"/>
      <c r="U31" s="2666"/>
      <c r="V31" s="2665">
        <v>1.75</v>
      </c>
      <c r="W31" s="2666"/>
      <c r="X31" s="2665">
        <v>3.0150000000000001</v>
      </c>
      <c r="Y31" s="2666"/>
      <c r="Z31" s="2665">
        <f t="shared" ref="Z31" si="37">X31+AB31</f>
        <v>3.0310000000000001</v>
      </c>
      <c r="AA31" s="2666"/>
      <c r="AB31" s="2665">
        <v>1.6E-2</v>
      </c>
      <c r="AC31" s="2666"/>
      <c r="AD31" s="33"/>
      <c r="AE31" s="2171">
        <v>3.165</v>
      </c>
      <c r="AF31" s="2172">
        <f t="shared" ref="AF31" si="38">J31</f>
        <v>3.0150000000000001</v>
      </c>
      <c r="AG31" s="2173"/>
      <c r="AJ31" s="18">
        <v>3.0150000000000001</v>
      </c>
    </row>
    <row r="32" spans="1:36">
      <c r="A32" s="1459"/>
      <c r="B32" s="33"/>
      <c r="C32" s="2013" t="str">
        <f>IF(E32&gt;0,MAX($C$5:C31)+1," ")</f>
        <v xml:space="preserve"> </v>
      </c>
      <c r="D32" s="2013" t="s">
        <v>147</v>
      </c>
      <c r="E32" s="2174"/>
      <c r="F32" s="2665">
        <v>4.47</v>
      </c>
      <c r="G32" s="2666"/>
      <c r="H32" s="2665"/>
      <c r="I32" s="2666"/>
      <c r="J32" s="2665"/>
      <c r="K32" s="2666"/>
      <c r="L32" s="2665"/>
      <c r="M32" s="2666"/>
      <c r="N32" s="2665"/>
      <c r="O32" s="2666"/>
      <c r="P32" s="2665"/>
      <c r="Q32" s="2666"/>
      <c r="R32" s="2665"/>
      <c r="S32" s="2666"/>
      <c r="T32" s="2665"/>
      <c r="U32" s="2666"/>
      <c r="V32" s="2665"/>
      <c r="W32" s="2666"/>
      <c r="X32" s="2665"/>
      <c r="Y32" s="2666"/>
      <c r="Z32" s="2665"/>
      <c r="AA32" s="2666"/>
      <c r="AB32" s="2665"/>
      <c r="AC32" s="2666"/>
      <c r="AD32" s="33"/>
      <c r="AE32" s="33"/>
      <c r="AG32" s="2173"/>
    </row>
    <row r="33" spans="1:36">
      <c r="A33" s="1459"/>
      <c r="B33" s="33"/>
      <c r="C33" s="2013">
        <f>IF(E33&gt;0,MAX($C$5:C32)+1," ")</f>
        <v>15</v>
      </c>
      <c r="D33" s="2013" t="s">
        <v>4203</v>
      </c>
      <c r="E33" s="2174">
        <f>E31+F32</f>
        <v>168.83</v>
      </c>
      <c r="F33" s="2665" t="s">
        <v>147</v>
      </c>
      <c r="G33" s="2666"/>
      <c r="H33" s="2665">
        <v>1.75</v>
      </c>
      <c r="I33" s="2666"/>
      <c r="J33" s="2665">
        <v>3.0449999999999999</v>
      </c>
      <c r="K33" s="2666"/>
      <c r="L33" s="2665">
        <f t="shared" ref="L33" si="39">J33+N33</f>
        <v>3.0629999999999997</v>
      </c>
      <c r="M33" s="2666"/>
      <c r="N33" s="2665">
        <v>1.7999999999999999E-2</v>
      </c>
      <c r="O33" s="2666"/>
      <c r="P33" s="2665"/>
      <c r="Q33" s="2666"/>
      <c r="R33" s="2665"/>
      <c r="S33" s="2666"/>
      <c r="T33" s="2665"/>
      <c r="U33" s="2666"/>
      <c r="V33" s="2665">
        <v>1.75</v>
      </c>
      <c r="W33" s="2666"/>
      <c r="X33" s="2665">
        <v>3.0449999999999999</v>
      </c>
      <c r="Y33" s="2666"/>
      <c r="Z33" s="2665">
        <f t="shared" ref="Z33" si="40">X33+AB33</f>
        <v>3.0249999999999999</v>
      </c>
      <c r="AA33" s="2666"/>
      <c r="AB33" s="2665">
        <v>-0.02</v>
      </c>
      <c r="AC33" s="2666"/>
      <c r="AD33" s="33"/>
      <c r="AE33" s="2171">
        <v>3.1949999999999998</v>
      </c>
      <c r="AF33" s="2172">
        <f t="shared" ref="AF33" si="41">J33</f>
        <v>3.0449999999999999</v>
      </c>
      <c r="AG33" s="2173"/>
      <c r="AJ33" s="18">
        <v>3.0449999999999999</v>
      </c>
    </row>
    <row r="34" spans="1:36">
      <c r="A34" s="1459"/>
      <c r="B34" s="33"/>
      <c r="C34" s="2013" t="str">
        <f>IF(E34&gt;0,MAX($C$5:C33)+1," ")</f>
        <v xml:space="preserve"> </v>
      </c>
      <c r="D34" s="2013" t="s">
        <v>147</v>
      </c>
      <c r="E34" s="2174"/>
      <c r="F34" s="2665">
        <v>9.2799999999999994</v>
      </c>
      <c r="G34" s="2666"/>
      <c r="H34" s="2665"/>
      <c r="I34" s="2666"/>
      <c r="J34" s="2665"/>
      <c r="K34" s="2666"/>
      <c r="L34" s="2665"/>
      <c r="M34" s="2666"/>
      <c r="N34" s="2665"/>
      <c r="O34" s="2666"/>
      <c r="P34" s="2665"/>
      <c r="Q34" s="2666"/>
      <c r="R34" s="2665"/>
      <c r="S34" s="2666"/>
      <c r="T34" s="2665"/>
      <c r="U34" s="2666"/>
      <c r="V34" s="2665"/>
      <c r="W34" s="2666"/>
      <c r="X34" s="2665"/>
      <c r="Y34" s="2666"/>
      <c r="Z34" s="2665"/>
      <c r="AA34" s="2666"/>
      <c r="AB34" s="2665"/>
      <c r="AC34" s="2666"/>
      <c r="AD34" s="33"/>
      <c r="AE34" s="33"/>
      <c r="AG34" s="2173"/>
    </row>
    <row r="35" spans="1:36">
      <c r="A35" s="1459"/>
      <c r="B35" s="33"/>
      <c r="C35" s="2013">
        <f>IF(E35&gt;0,MAX($C$5:C34)+1," ")</f>
        <v>16</v>
      </c>
      <c r="D35" s="2013">
        <v>8</v>
      </c>
      <c r="E35" s="2174">
        <f>E33+F34</f>
        <v>178.11</v>
      </c>
      <c r="F35" s="2665" t="s">
        <v>147</v>
      </c>
      <c r="G35" s="2666"/>
      <c r="H35" s="2665">
        <v>1.75</v>
      </c>
      <c r="I35" s="2666"/>
      <c r="J35" s="2665">
        <v>3.0950000000000002</v>
      </c>
      <c r="K35" s="2666"/>
      <c r="L35" s="2665">
        <f t="shared" ref="L35" si="42">J35+N35</f>
        <v>3.1100000000000003</v>
      </c>
      <c r="M35" s="2666"/>
      <c r="N35" s="2665">
        <v>1.4999999999999999E-2</v>
      </c>
      <c r="O35" s="2666"/>
      <c r="P35" s="2665"/>
      <c r="Q35" s="2666"/>
      <c r="R35" s="2665"/>
      <c r="S35" s="2666"/>
      <c r="T35" s="2665"/>
      <c r="U35" s="2666"/>
      <c r="V35" s="2665">
        <v>1.75</v>
      </c>
      <c r="W35" s="2666"/>
      <c r="X35" s="2665">
        <v>3.0950000000000002</v>
      </c>
      <c r="Y35" s="2666"/>
      <c r="Z35" s="2665">
        <f t="shared" ref="Z35" si="43">X35+AB35</f>
        <v>3.1080000000000001</v>
      </c>
      <c r="AA35" s="2666"/>
      <c r="AB35" s="2665">
        <v>1.2999999999999999E-2</v>
      </c>
      <c r="AC35" s="2666"/>
      <c r="AD35" s="33"/>
      <c r="AE35" s="2171">
        <v>3.2450000000000001</v>
      </c>
      <c r="AF35" s="2172">
        <f t="shared" ref="AF35" si="44">J35</f>
        <v>3.0950000000000002</v>
      </c>
      <c r="AG35" s="2173"/>
      <c r="AJ35" s="18">
        <v>3.0950000000000002</v>
      </c>
    </row>
    <row r="36" spans="1:36">
      <c r="A36" s="1459"/>
      <c r="B36" s="33"/>
      <c r="C36" s="2013" t="str">
        <f>IF(E36&gt;0,MAX($C$5:C35)+1," ")</f>
        <v xml:space="preserve"> </v>
      </c>
      <c r="D36" s="2013" t="s">
        <v>147</v>
      </c>
      <c r="E36" s="2174"/>
      <c r="F36" s="2665">
        <v>8.7100000000000009</v>
      </c>
      <c r="G36" s="2666"/>
      <c r="H36" s="2665"/>
      <c r="I36" s="2666"/>
      <c r="J36" s="2665"/>
      <c r="K36" s="2666"/>
      <c r="L36" s="2665"/>
      <c r="M36" s="2666"/>
      <c r="N36" s="2665"/>
      <c r="O36" s="2666"/>
      <c r="P36" s="2665"/>
      <c r="Q36" s="2666"/>
      <c r="R36" s="2665"/>
      <c r="S36" s="2666"/>
      <c r="T36" s="2665"/>
      <c r="U36" s="2666"/>
      <c r="V36" s="2665"/>
      <c r="W36" s="2666"/>
      <c r="X36" s="2665"/>
      <c r="Y36" s="2666"/>
      <c r="Z36" s="2665"/>
      <c r="AA36" s="2666"/>
      <c r="AB36" s="2665"/>
      <c r="AC36" s="2666"/>
      <c r="AD36" s="33"/>
      <c r="AE36" s="33"/>
      <c r="AG36" s="2173"/>
    </row>
    <row r="37" spans="1:36">
      <c r="A37" s="1459"/>
      <c r="B37" s="33"/>
      <c r="C37" s="2013">
        <f>IF(E37&gt;0,MAX($C$5:C36)+1," ")</f>
        <v>17</v>
      </c>
      <c r="D37" s="2013">
        <v>9</v>
      </c>
      <c r="E37" s="2174">
        <f>E35+F36</f>
        <v>186.82000000000002</v>
      </c>
      <c r="F37" s="2665" t="s">
        <v>147</v>
      </c>
      <c r="G37" s="2666"/>
      <c r="H37" s="2665">
        <v>1.75</v>
      </c>
      <c r="I37" s="2666"/>
      <c r="J37" s="2665">
        <v>3.0950000000000002</v>
      </c>
      <c r="K37" s="2666"/>
      <c r="L37" s="2665">
        <f t="shared" ref="L37" si="45">J37+N37</f>
        <v>3.1120000000000001</v>
      </c>
      <c r="M37" s="2666"/>
      <c r="N37" s="2665">
        <v>1.7000000000000001E-2</v>
      </c>
      <c r="O37" s="2666"/>
      <c r="P37" s="2665"/>
      <c r="Q37" s="2666"/>
      <c r="R37" s="2665"/>
      <c r="S37" s="2666"/>
      <c r="T37" s="2665"/>
      <c r="U37" s="2666"/>
      <c r="V37" s="2665">
        <v>1.75</v>
      </c>
      <c r="W37" s="2666"/>
      <c r="X37" s="2665">
        <v>3.0950000000000002</v>
      </c>
      <c r="Y37" s="2666"/>
      <c r="Z37" s="2665">
        <f t="shared" ref="Z37" si="46">X37+AB37</f>
        <v>3.1110000000000002</v>
      </c>
      <c r="AA37" s="2666"/>
      <c r="AB37" s="2665">
        <v>1.6E-2</v>
      </c>
      <c r="AC37" s="2666"/>
      <c r="AD37" s="33"/>
      <c r="AE37" s="2171">
        <v>3.2450000000000001</v>
      </c>
      <c r="AF37" s="2172">
        <f t="shared" ref="AF37" si="47">J37</f>
        <v>3.0950000000000002</v>
      </c>
      <c r="AG37" s="2173"/>
      <c r="AJ37" s="18">
        <v>3.0950000000000002</v>
      </c>
    </row>
    <row r="38" spans="1:36">
      <c r="A38" s="1459"/>
      <c r="B38" s="33"/>
      <c r="C38" s="2013" t="str">
        <f>IF(E38&gt;0,MAX($C$5:C37)+1," ")</f>
        <v xml:space="preserve"> </v>
      </c>
      <c r="D38" s="2013" t="s">
        <v>147</v>
      </c>
      <c r="E38" s="2174"/>
      <c r="F38" s="2665">
        <v>11.29</v>
      </c>
      <c r="G38" s="2666"/>
      <c r="H38" s="2665"/>
      <c r="I38" s="2666"/>
      <c r="J38" s="2665"/>
      <c r="K38" s="2666"/>
      <c r="L38" s="2665"/>
      <c r="M38" s="2666"/>
      <c r="N38" s="2665"/>
      <c r="O38" s="2666"/>
      <c r="P38" s="2665"/>
      <c r="Q38" s="2666"/>
      <c r="R38" s="2665"/>
      <c r="S38" s="2666"/>
      <c r="T38" s="2665"/>
      <c r="U38" s="2666"/>
      <c r="V38" s="2665"/>
      <c r="W38" s="2666"/>
      <c r="X38" s="2665"/>
      <c r="Y38" s="2666"/>
      <c r="Z38" s="2665"/>
      <c r="AA38" s="2666"/>
      <c r="AB38" s="2665"/>
      <c r="AC38" s="2666"/>
      <c r="AD38" s="33"/>
      <c r="AE38" s="33"/>
      <c r="AG38" s="2173"/>
    </row>
    <row r="39" spans="1:36">
      <c r="A39" s="1459"/>
      <c r="B39" s="33"/>
      <c r="C39" s="2013">
        <f>IF(E39&gt;0,MAX($C$5:C38)+1," ")</f>
        <v>18</v>
      </c>
      <c r="D39" s="2013" t="s">
        <v>4204</v>
      </c>
      <c r="E39" s="2174">
        <f>E37+F38</f>
        <v>198.11</v>
      </c>
      <c r="F39" s="2665" t="s">
        <v>147</v>
      </c>
      <c r="G39" s="2666"/>
      <c r="H39" s="2665">
        <v>1.75</v>
      </c>
      <c r="I39" s="2666"/>
      <c r="J39" s="2665">
        <v>3.0649999999999999</v>
      </c>
      <c r="K39" s="2666"/>
      <c r="L39" s="2665">
        <f t="shared" ref="L39" si="48">J39+N39</f>
        <v>3.0739999999999998</v>
      </c>
      <c r="M39" s="2666"/>
      <c r="N39" s="2665">
        <v>8.9999999999999993E-3</v>
      </c>
      <c r="O39" s="2666"/>
      <c r="P39" s="2665"/>
      <c r="Q39" s="2666"/>
      <c r="R39" s="2665"/>
      <c r="S39" s="2666"/>
      <c r="T39" s="2665"/>
      <c r="U39" s="2666"/>
      <c r="V39" s="2665">
        <v>1.75</v>
      </c>
      <c r="W39" s="2666"/>
      <c r="X39" s="2665">
        <v>3.0649999999999999</v>
      </c>
      <c r="Y39" s="2666"/>
      <c r="Z39" s="2665">
        <f t="shared" ref="Z39" si="49">X39+AB39</f>
        <v>3.07</v>
      </c>
      <c r="AA39" s="2666"/>
      <c r="AB39" s="2665">
        <v>5.0000000000000001E-3</v>
      </c>
      <c r="AC39" s="2666"/>
      <c r="AD39" s="33"/>
      <c r="AE39" s="2171">
        <v>3.2149999999999999</v>
      </c>
      <c r="AF39" s="2172">
        <f t="shared" ref="AF39" si="50">J39</f>
        <v>3.0649999999999999</v>
      </c>
      <c r="AG39" s="2173"/>
      <c r="AJ39" s="18">
        <v>3.0649999999999999</v>
      </c>
    </row>
    <row r="40" spans="1:36">
      <c r="A40" s="1459"/>
      <c r="B40" s="33"/>
      <c r="C40" s="2013" t="str">
        <f>IF(E40&gt;0,MAX($C$5:C39)+1," ")</f>
        <v xml:space="preserve"> </v>
      </c>
      <c r="D40" s="2013" t="s">
        <v>147</v>
      </c>
      <c r="E40" s="2174"/>
      <c r="F40" s="2665">
        <v>13.87</v>
      </c>
      <c r="G40" s="2666"/>
      <c r="H40" s="2665"/>
      <c r="I40" s="2666"/>
      <c r="J40" s="2665"/>
      <c r="K40" s="2666"/>
      <c r="L40" s="2665"/>
      <c r="M40" s="2666"/>
      <c r="N40" s="2665"/>
      <c r="O40" s="2666"/>
      <c r="P40" s="2665"/>
      <c r="Q40" s="2666"/>
      <c r="R40" s="2665"/>
      <c r="S40" s="2666"/>
      <c r="T40" s="2665"/>
      <c r="U40" s="2666"/>
      <c r="V40" s="2665"/>
      <c r="W40" s="2666"/>
      <c r="X40" s="2665"/>
      <c r="Y40" s="2666"/>
      <c r="Z40" s="2665"/>
      <c r="AA40" s="2666"/>
      <c r="AB40" s="2665"/>
      <c r="AC40" s="2666"/>
      <c r="AD40" s="33"/>
      <c r="AE40" s="33"/>
      <c r="AG40" s="2173"/>
    </row>
    <row r="41" spans="1:36">
      <c r="A41" s="1459"/>
      <c r="B41" s="33"/>
      <c r="C41" s="2013">
        <f>IF(E41&gt;0,MAX($C$5:C40)+1," ")</f>
        <v>19</v>
      </c>
      <c r="D41" s="2013">
        <v>10</v>
      </c>
      <c r="E41" s="2174">
        <f>E39+F40</f>
        <v>211.98000000000002</v>
      </c>
      <c r="F41" s="2665" t="s">
        <v>147</v>
      </c>
      <c r="G41" s="2666"/>
      <c r="H41" s="2665">
        <v>1.75</v>
      </c>
      <c r="I41" s="2666"/>
      <c r="J41" s="2665">
        <v>3.0249999999999999</v>
      </c>
      <c r="K41" s="2666"/>
      <c r="L41" s="2665">
        <f t="shared" ref="L41" si="51">J41+N41</f>
        <v>3.0289999999999999</v>
      </c>
      <c r="M41" s="2666"/>
      <c r="N41" s="2665">
        <v>4.0000000000000001E-3</v>
      </c>
      <c r="O41" s="2666"/>
      <c r="P41" s="2665"/>
      <c r="Q41" s="2666"/>
      <c r="R41" s="2665"/>
      <c r="S41" s="2666"/>
      <c r="T41" s="2665"/>
      <c r="U41" s="2666"/>
      <c r="V41" s="2665">
        <v>1.75</v>
      </c>
      <c r="W41" s="2666"/>
      <c r="X41" s="2665">
        <v>3.0249999999999999</v>
      </c>
      <c r="Y41" s="2666"/>
      <c r="Z41" s="2665">
        <f t="shared" ref="Z41" si="52">X41+AB41</f>
        <v>3.0209999999999999</v>
      </c>
      <c r="AA41" s="2666"/>
      <c r="AB41" s="2665">
        <v>-4.0000000000000001E-3</v>
      </c>
      <c r="AC41" s="2666"/>
      <c r="AD41" s="33"/>
      <c r="AE41" s="2171">
        <v>3.1749999999999998</v>
      </c>
      <c r="AF41" s="2172">
        <f t="shared" ref="AF41" si="53">J41</f>
        <v>3.0249999999999999</v>
      </c>
      <c r="AG41" s="2173"/>
      <c r="AJ41" s="18">
        <v>3.0249999999999999</v>
      </c>
    </row>
    <row r="42" spans="1:36">
      <c r="A42" s="1459"/>
      <c r="B42" s="33"/>
      <c r="C42" s="2013" t="str">
        <f>IF(E42&gt;0,MAX($C$5:C41)+1," ")</f>
        <v xml:space="preserve"> </v>
      </c>
      <c r="D42" s="2013" t="s">
        <v>147</v>
      </c>
      <c r="E42" s="2174"/>
      <c r="F42" s="2665">
        <v>3.6</v>
      </c>
      <c r="G42" s="2666"/>
      <c r="H42" s="2665"/>
      <c r="I42" s="2666"/>
      <c r="J42" s="2665"/>
      <c r="K42" s="2666"/>
      <c r="L42" s="2665"/>
      <c r="M42" s="2666"/>
      <c r="N42" s="2665"/>
      <c r="O42" s="2666"/>
      <c r="P42" s="2665"/>
      <c r="Q42" s="2666"/>
      <c r="R42" s="2665"/>
      <c r="S42" s="2666"/>
      <c r="T42" s="2665"/>
      <c r="U42" s="2666"/>
      <c r="V42" s="2665"/>
      <c r="W42" s="2666"/>
      <c r="X42" s="2665"/>
      <c r="Y42" s="2666"/>
      <c r="Z42" s="2665"/>
      <c r="AA42" s="2666"/>
      <c r="AB42" s="2665"/>
      <c r="AC42" s="2666"/>
      <c r="AD42" s="33"/>
      <c r="AE42" s="33"/>
      <c r="AG42" s="2173"/>
    </row>
    <row r="43" spans="1:36">
      <c r="A43" s="1459"/>
      <c r="B43" s="33"/>
      <c r="C43" s="2013">
        <f>IF(E43&gt;0,MAX($C$5:C42)+1," ")</f>
        <v>20</v>
      </c>
      <c r="D43" s="2013" t="s">
        <v>4205</v>
      </c>
      <c r="E43" s="2174">
        <f>E41+F42</f>
        <v>215.58</v>
      </c>
      <c r="F43" s="2665" t="s">
        <v>147</v>
      </c>
      <c r="G43" s="2666"/>
      <c r="H43" s="2665">
        <v>1.75</v>
      </c>
      <c r="I43" s="2666"/>
      <c r="J43" s="2665">
        <v>3.0249999999999999</v>
      </c>
      <c r="K43" s="2666"/>
      <c r="L43" s="2665">
        <f t="shared" ref="L43" si="54">J43+N43</f>
        <v>3.016</v>
      </c>
      <c r="M43" s="2666"/>
      <c r="N43" s="2665">
        <v>-8.9999999999999993E-3</v>
      </c>
      <c r="O43" s="2666"/>
      <c r="P43" s="2665"/>
      <c r="Q43" s="2666"/>
      <c r="R43" s="2665"/>
      <c r="S43" s="2666"/>
      <c r="T43" s="2665"/>
      <c r="U43" s="2666"/>
      <c r="V43" s="2665">
        <v>1.75</v>
      </c>
      <c r="W43" s="2666"/>
      <c r="X43" s="2665">
        <v>3.0249999999999999</v>
      </c>
      <c r="Y43" s="2666"/>
      <c r="Z43" s="2665">
        <f t="shared" ref="Z43" si="55">X43+AB43</f>
        <v>3.0219999999999998</v>
      </c>
      <c r="AA43" s="2666"/>
      <c r="AB43" s="2665">
        <v>-3.0000000000000001E-3</v>
      </c>
      <c r="AC43" s="2666"/>
      <c r="AD43" s="33"/>
      <c r="AE43" s="2171">
        <v>3.1749999999999998</v>
      </c>
      <c r="AF43" s="2172">
        <f t="shared" ref="AF43" si="56">J43</f>
        <v>3.0249999999999999</v>
      </c>
      <c r="AG43" s="2173"/>
      <c r="AJ43" s="18">
        <v>3.0249999999999999</v>
      </c>
    </row>
    <row r="44" spans="1:36">
      <c r="A44" s="1459"/>
      <c r="B44" s="33"/>
      <c r="C44" s="2013" t="str">
        <f>IF(E44&gt;0,MAX($C$5:C43)+1," ")</f>
        <v xml:space="preserve"> </v>
      </c>
      <c r="D44" s="2013" t="s">
        <v>147</v>
      </c>
      <c r="E44" s="2174"/>
      <c r="F44" s="2665">
        <v>5.62</v>
      </c>
      <c r="G44" s="2666"/>
      <c r="H44" s="2665"/>
      <c r="I44" s="2666"/>
      <c r="J44" s="2665"/>
      <c r="K44" s="2666"/>
      <c r="L44" s="2665"/>
      <c r="M44" s="2666"/>
      <c r="N44" s="2665"/>
      <c r="O44" s="2666"/>
      <c r="P44" s="2665"/>
      <c r="Q44" s="2666"/>
      <c r="R44" s="2665"/>
      <c r="S44" s="2666"/>
      <c r="T44" s="2665"/>
      <c r="U44" s="2666"/>
      <c r="V44" s="2665"/>
      <c r="W44" s="2666"/>
      <c r="X44" s="2665"/>
      <c r="Y44" s="2666"/>
      <c r="Z44" s="2665"/>
      <c r="AA44" s="2666"/>
      <c r="AB44" s="2665"/>
      <c r="AC44" s="2666"/>
      <c r="AD44" s="33"/>
      <c r="AE44" s="33"/>
      <c r="AG44" s="2173"/>
    </row>
    <row r="45" spans="1:36">
      <c r="A45" s="1459"/>
      <c r="B45" s="33"/>
      <c r="C45" s="2013">
        <f>IF(E45&gt;0,MAX($C$5:C44)+1," ")</f>
        <v>21</v>
      </c>
      <c r="D45" s="2013" t="s">
        <v>4206</v>
      </c>
      <c r="E45" s="2174">
        <f>E43+F44</f>
        <v>221.20000000000002</v>
      </c>
      <c r="F45" s="2665" t="s">
        <v>147</v>
      </c>
      <c r="G45" s="2666"/>
      <c r="H45" s="2665">
        <v>1.75</v>
      </c>
      <c r="I45" s="2666"/>
      <c r="J45" s="2665">
        <v>3.0049999999999999</v>
      </c>
      <c r="K45" s="2666"/>
      <c r="L45" s="2665">
        <f t="shared" ref="L45" si="57">J45+N45</f>
        <v>2.9950000000000001</v>
      </c>
      <c r="M45" s="2666"/>
      <c r="N45" s="2665">
        <v>-0.01</v>
      </c>
      <c r="O45" s="2666"/>
      <c r="P45" s="2665"/>
      <c r="Q45" s="2666"/>
      <c r="R45" s="2665"/>
      <c r="S45" s="2666"/>
      <c r="T45" s="2665"/>
      <c r="U45" s="2666"/>
      <c r="V45" s="2665">
        <v>1.75</v>
      </c>
      <c r="W45" s="2666"/>
      <c r="X45" s="2665">
        <v>3.0049999999999999</v>
      </c>
      <c r="Y45" s="2666"/>
      <c r="Z45" s="2665">
        <f t="shared" ref="Z45" si="58">X45+AB45</f>
        <v>3</v>
      </c>
      <c r="AA45" s="2666"/>
      <c r="AB45" s="2665">
        <v>-5.0000000000000001E-3</v>
      </c>
      <c r="AC45" s="2666"/>
      <c r="AD45" s="33"/>
      <c r="AE45" s="2171">
        <v>3.1549999999999998</v>
      </c>
      <c r="AF45" s="2172">
        <f t="shared" ref="AF45" si="59">J45</f>
        <v>3.0049999999999999</v>
      </c>
      <c r="AG45" s="2173"/>
      <c r="AJ45" s="18">
        <v>3.0049999999999999</v>
      </c>
    </row>
    <row r="46" spans="1:36">
      <c r="A46" s="1459"/>
      <c r="B46" s="33"/>
      <c r="C46" s="2013" t="str">
        <f>IF(E46&gt;0,MAX($C$5:C45)+1," ")</f>
        <v xml:space="preserve"> </v>
      </c>
      <c r="D46" s="2013" t="s">
        <v>147</v>
      </c>
      <c r="E46" s="2174"/>
      <c r="F46" s="2665">
        <v>10.69</v>
      </c>
      <c r="G46" s="2666"/>
      <c r="H46" s="2665"/>
      <c r="I46" s="2666"/>
      <c r="J46" s="2665"/>
      <c r="K46" s="2666"/>
      <c r="L46" s="2665"/>
      <c r="M46" s="2666"/>
      <c r="N46" s="2665"/>
      <c r="O46" s="2666"/>
      <c r="P46" s="2665"/>
      <c r="Q46" s="2666"/>
      <c r="R46" s="2665"/>
      <c r="S46" s="2666"/>
      <c r="T46" s="2665"/>
      <c r="U46" s="2666"/>
      <c r="V46" s="2665"/>
      <c r="W46" s="2666"/>
      <c r="X46" s="2665"/>
      <c r="Y46" s="2666"/>
      <c r="Z46" s="2665"/>
      <c r="AA46" s="2666"/>
      <c r="AB46" s="2665"/>
      <c r="AC46" s="2666"/>
      <c r="AD46" s="33"/>
      <c r="AE46" s="33"/>
      <c r="AG46" s="2173"/>
    </row>
    <row r="47" spans="1:36">
      <c r="A47" s="1459"/>
      <c r="B47" s="33"/>
      <c r="C47" s="2013">
        <f>IF(E47&gt;0,MAX($C$5:C46)+1," ")</f>
        <v>22</v>
      </c>
      <c r="D47" s="2013" t="s">
        <v>4207</v>
      </c>
      <c r="E47" s="2174">
        <f>E45+F46</f>
        <v>231.89000000000001</v>
      </c>
      <c r="F47" s="2665" t="s">
        <v>147</v>
      </c>
      <c r="G47" s="2666"/>
      <c r="H47" s="2665">
        <v>1.75</v>
      </c>
      <c r="I47" s="2666"/>
      <c r="J47" s="2665">
        <v>2.9750000000000001</v>
      </c>
      <c r="K47" s="2666"/>
      <c r="L47" s="2665">
        <f t="shared" ref="L47" si="60">J47+N47</f>
        <v>2.9590000000000001</v>
      </c>
      <c r="M47" s="2666"/>
      <c r="N47" s="2665">
        <v>-1.6E-2</v>
      </c>
      <c r="O47" s="2666"/>
      <c r="P47" s="2665"/>
      <c r="Q47" s="2666"/>
      <c r="R47" s="2665"/>
      <c r="S47" s="2666"/>
      <c r="T47" s="2665"/>
      <c r="U47" s="2666"/>
      <c r="V47" s="2665">
        <v>1.75</v>
      </c>
      <c r="W47" s="2666"/>
      <c r="X47" s="2665">
        <v>2.9750000000000001</v>
      </c>
      <c r="Y47" s="2666"/>
      <c r="Z47" s="2665">
        <f t="shared" ref="Z47" si="61">X47+AB47</f>
        <v>2.9650000000000003</v>
      </c>
      <c r="AA47" s="2666"/>
      <c r="AB47" s="2665">
        <v>-0.01</v>
      </c>
      <c r="AC47" s="2666"/>
      <c r="AD47" s="33"/>
      <c r="AE47" s="2171">
        <v>3.125</v>
      </c>
      <c r="AF47" s="2172">
        <f t="shared" ref="AF47" si="62">J47</f>
        <v>2.9750000000000001</v>
      </c>
      <c r="AG47" s="2173"/>
      <c r="AJ47" s="18">
        <v>2.9750000000000001</v>
      </c>
    </row>
    <row r="48" spans="1:36">
      <c r="A48" s="1459"/>
      <c r="B48" s="33"/>
      <c r="C48" s="2013" t="str">
        <f>IF(E48&gt;0,MAX($C$5:C47)+1," ")</f>
        <v xml:space="preserve"> </v>
      </c>
      <c r="D48" s="2013" t="s">
        <v>147</v>
      </c>
      <c r="E48" s="2174"/>
      <c r="F48" s="2665">
        <v>3.03</v>
      </c>
      <c r="G48" s="2666"/>
      <c r="H48" s="2665"/>
      <c r="I48" s="2666"/>
      <c r="J48" s="2665"/>
      <c r="K48" s="2666"/>
      <c r="L48" s="2665"/>
      <c r="M48" s="2666"/>
      <c r="N48" s="2665"/>
      <c r="O48" s="2666"/>
      <c r="P48" s="2665"/>
      <c r="Q48" s="2666"/>
      <c r="R48" s="2665"/>
      <c r="S48" s="2666"/>
      <c r="T48" s="2665"/>
      <c r="U48" s="2666"/>
      <c r="V48" s="2665"/>
      <c r="W48" s="2666"/>
      <c r="X48" s="2665"/>
      <c r="Y48" s="2666"/>
      <c r="Z48" s="2665"/>
      <c r="AA48" s="2666"/>
      <c r="AB48" s="2665"/>
      <c r="AC48" s="2666"/>
      <c r="AD48" s="33"/>
      <c r="AE48" s="33"/>
      <c r="AG48" s="2173"/>
    </row>
    <row r="49" spans="1:36">
      <c r="A49" s="1459"/>
      <c r="B49" s="33"/>
      <c r="C49" s="2013">
        <f>IF(E49&gt;0,MAX($C$5:C48)+1," ")</f>
        <v>23</v>
      </c>
      <c r="D49" s="2013" t="s">
        <v>4208</v>
      </c>
      <c r="E49" s="2174">
        <f>E47+F48</f>
        <v>234.92000000000002</v>
      </c>
      <c r="F49" s="2665" t="s">
        <v>147</v>
      </c>
      <c r="G49" s="2666"/>
      <c r="H49" s="2665">
        <v>1.75</v>
      </c>
      <c r="I49" s="2666"/>
      <c r="J49" s="2665">
        <v>2.9649999999999999</v>
      </c>
      <c r="K49" s="2666"/>
      <c r="L49" s="2665">
        <f t="shared" ref="L49" si="63">J49+N49</f>
        <v>2.9579999999999997</v>
      </c>
      <c r="M49" s="2666"/>
      <c r="N49" s="2665">
        <v>-7.0000000000000001E-3</v>
      </c>
      <c r="O49" s="2666"/>
      <c r="P49" s="2665"/>
      <c r="Q49" s="2666"/>
      <c r="R49" s="2665"/>
      <c r="S49" s="2666"/>
      <c r="T49" s="2665"/>
      <c r="U49" s="2666"/>
      <c r="V49" s="2665">
        <v>1.75</v>
      </c>
      <c r="W49" s="2666"/>
      <c r="X49" s="2665">
        <v>2.9649999999999999</v>
      </c>
      <c r="Y49" s="2666"/>
      <c r="Z49" s="2665">
        <f t="shared" ref="Z49" si="64">X49+AB49</f>
        <v>2.9699999999999998</v>
      </c>
      <c r="AA49" s="2666"/>
      <c r="AB49" s="2665">
        <v>5.0000000000000001E-3</v>
      </c>
      <c r="AC49" s="2666"/>
      <c r="AD49" s="33"/>
      <c r="AE49" s="2171">
        <v>3.1149999999999998</v>
      </c>
      <c r="AF49" s="2172">
        <f t="shared" ref="AF49" si="65">J49</f>
        <v>2.9649999999999999</v>
      </c>
      <c r="AG49" s="2173"/>
      <c r="AJ49" s="18">
        <v>2.9649999999999999</v>
      </c>
    </row>
    <row r="50" spans="1:36">
      <c r="A50" s="1459"/>
      <c r="B50" s="33"/>
      <c r="C50" s="2013" t="str">
        <f>IF(E50&gt;0,MAX($C$5:C49)+1," ")</f>
        <v xml:space="preserve"> </v>
      </c>
      <c r="D50" s="2013" t="s">
        <v>147</v>
      </c>
      <c r="E50" s="2174"/>
      <c r="F50" s="2665">
        <v>13.28</v>
      </c>
      <c r="G50" s="2666"/>
      <c r="H50" s="2665"/>
      <c r="I50" s="2666"/>
      <c r="J50" s="2665"/>
      <c r="K50" s="2666"/>
      <c r="L50" s="2665"/>
      <c r="M50" s="2666"/>
      <c r="N50" s="2665"/>
      <c r="O50" s="2666"/>
      <c r="P50" s="2665"/>
      <c r="Q50" s="2666"/>
      <c r="R50" s="2665"/>
      <c r="S50" s="2666"/>
      <c r="T50" s="2665"/>
      <c r="U50" s="2666"/>
      <c r="V50" s="2665"/>
      <c r="W50" s="2666"/>
      <c r="X50" s="2665"/>
      <c r="Y50" s="2666"/>
      <c r="Z50" s="2665"/>
      <c r="AA50" s="2666"/>
      <c r="AB50" s="2665"/>
      <c r="AC50" s="2666"/>
      <c r="AD50" s="33"/>
      <c r="AE50" s="33"/>
      <c r="AG50" s="2173"/>
    </row>
    <row r="51" spans="1:36">
      <c r="A51" s="1459"/>
      <c r="B51" s="33"/>
      <c r="C51" s="2013">
        <f>IF(E51&gt;0,MAX($C$5:C50)+1," ")</f>
        <v>24</v>
      </c>
      <c r="D51" s="2013" t="s">
        <v>4209</v>
      </c>
      <c r="E51" s="2174">
        <f>E49+F50</f>
        <v>248.20000000000002</v>
      </c>
      <c r="F51" s="2665" t="s">
        <v>147</v>
      </c>
      <c r="G51" s="2666"/>
      <c r="H51" s="2665">
        <v>1.75</v>
      </c>
      <c r="I51" s="2666"/>
      <c r="J51" s="2665">
        <v>2.9350000000000001</v>
      </c>
      <c r="K51" s="2666"/>
      <c r="L51" s="2665">
        <f t="shared" ref="L51" si="66">J51+N51</f>
        <v>2.9220000000000002</v>
      </c>
      <c r="M51" s="2666"/>
      <c r="N51" s="2665">
        <v>-1.2999999999999999E-2</v>
      </c>
      <c r="O51" s="2666"/>
      <c r="P51" s="2665"/>
      <c r="Q51" s="2666"/>
      <c r="R51" s="2665"/>
      <c r="S51" s="2666"/>
      <c r="T51" s="2665"/>
      <c r="U51" s="2666"/>
      <c r="V51" s="2665">
        <v>1.75</v>
      </c>
      <c r="W51" s="2666"/>
      <c r="X51" s="2665">
        <v>2.9350000000000001</v>
      </c>
      <c r="Y51" s="2666"/>
      <c r="Z51" s="2665">
        <f t="shared" ref="Z51" si="67">X51+AB51</f>
        <v>2.9340000000000002</v>
      </c>
      <c r="AA51" s="2666"/>
      <c r="AB51" s="2665">
        <v>-1E-3</v>
      </c>
      <c r="AC51" s="2666"/>
      <c r="AD51" s="33"/>
      <c r="AE51" s="2171">
        <v>3.085</v>
      </c>
      <c r="AF51" s="2172">
        <f t="shared" ref="AF51" si="68">J51</f>
        <v>2.9350000000000001</v>
      </c>
      <c r="AG51" s="2173"/>
      <c r="AJ51" s="18">
        <v>2.9350000000000001</v>
      </c>
    </row>
    <row r="52" spans="1:36">
      <c r="A52" s="1459"/>
      <c r="B52" s="33"/>
      <c r="C52" s="2013" t="str">
        <f>IF(E52&gt;0,MAX($C$5:C51)+1," ")</f>
        <v xml:space="preserve"> </v>
      </c>
      <c r="D52" s="2013" t="s">
        <v>147</v>
      </c>
      <c r="E52" s="2174"/>
      <c r="F52" s="2665">
        <v>12.19</v>
      </c>
      <c r="G52" s="2666"/>
      <c r="H52" s="2665"/>
      <c r="I52" s="2666"/>
      <c r="J52" s="2665"/>
      <c r="K52" s="2666"/>
      <c r="L52" s="2665"/>
      <c r="M52" s="2666"/>
      <c r="N52" s="2665"/>
      <c r="O52" s="2666"/>
      <c r="P52" s="2665"/>
      <c r="Q52" s="2666"/>
      <c r="R52" s="2665"/>
      <c r="S52" s="2666"/>
      <c r="T52" s="2665"/>
      <c r="U52" s="2666"/>
      <c r="V52" s="2665"/>
      <c r="W52" s="2666"/>
      <c r="X52" s="2665"/>
      <c r="Y52" s="2666"/>
      <c r="Z52" s="2665"/>
      <c r="AA52" s="2666"/>
      <c r="AB52" s="2665"/>
      <c r="AC52" s="2666"/>
      <c r="AD52" s="33"/>
      <c r="AE52" s="33"/>
      <c r="AG52" s="2173"/>
    </row>
    <row r="53" spans="1:36">
      <c r="A53" s="1459"/>
      <c r="B53" s="33"/>
      <c r="C53" s="2013">
        <f>IF(E53&gt;0,MAX($C$5:C52)+1," ")</f>
        <v>25</v>
      </c>
      <c r="D53" s="2013" t="s">
        <v>4210</v>
      </c>
      <c r="E53" s="2174">
        <f>E51+F52</f>
        <v>260.39000000000004</v>
      </c>
      <c r="F53" s="2665" t="s">
        <v>147</v>
      </c>
      <c r="G53" s="2666"/>
      <c r="H53" s="2665">
        <v>1.75</v>
      </c>
      <c r="I53" s="2666"/>
      <c r="J53" s="2665">
        <v>2.875</v>
      </c>
      <c r="K53" s="2666"/>
      <c r="L53" s="2665">
        <f t="shared" ref="L53" si="69">J53+N53</f>
        <v>2.8919999999999999</v>
      </c>
      <c r="M53" s="2666"/>
      <c r="N53" s="2665">
        <v>1.7000000000000001E-2</v>
      </c>
      <c r="O53" s="2666"/>
      <c r="P53" s="2665"/>
      <c r="Q53" s="2666"/>
      <c r="R53" s="2665"/>
      <c r="S53" s="2666"/>
      <c r="T53" s="2665"/>
      <c r="U53" s="2666"/>
      <c r="V53" s="2665">
        <v>1.75</v>
      </c>
      <c r="W53" s="2666"/>
      <c r="X53" s="2665">
        <v>2.875</v>
      </c>
      <c r="Y53" s="2666"/>
      <c r="Z53" s="2665">
        <f t="shared" ref="Z53" si="70">X53+AB53</f>
        <v>2.8639999999999999</v>
      </c>
      <c r="AA53" s="2666"/>
      <c r="AB53" s="2665">
        <v>-1.0999999999999999E-2</v>
      </c>
      <c r="AC53" s="2666"/>
      <c r="AD53" s="33"/>
      <c r="AE53" s="2171">
        <v>3.0249999999999999</v>
      </c>
      <c r="AF53" s="2172">
        <f t="shared" ref="AF53" si="71">J53</f>
        <v>2.875</v>
      </c>
      <c r="AG53" s="2173"/>
      <c r="AJ53" s="18">
        <v>2.875</v>
      </c>
    </row>
    <row r="54" spans="1:36">
      <c r="A54" s="1459"/>
      <c r="B54" s="33"/>
      <c r="C54" s="2013" t="str">
        <f>IF(E54&gt;0,MAX($C$5:C53)+1," ")</f>
        <v xml:space="preserve"> </v>
      </c>
      <c r="D54" s="2013" t="s">
        <v>147</v>
      </c>
      <c r="E54" s="2174"/>
      <c r="F54" s="2665">
        <v>13.43</v>
      </c>
      <c r="G54" s="2666"/>
      <c r="H54" s="2665"/>
      <c r="I54" s="2666"/>
      <c r="J54" s="2665"/>
      <c r="K54" s="2666"/>
      <c r="L54" s="2665"/>
      <c r="M54" s="2666"/>
      <c r="N54" s="2665"/>
      <c r="O54" s="2666"/>
      <c r="P54" s="2665"/>
      <c r="Q54" s="2666"/>
      <c r="R54" s="2665"/>
      <c r="S54" s="2666"/>
      <c r="T54" s="2665"/>
      <c r="U54" s="2666"/>
      <c r="V54" s="2665"/>
      <c r="W54" s="2666"/>
      <c r="X54" s="2665"/>
      <c r="Y54" s="2666"/>
      <c r="Z54" s="2665"/>
      <c r="AA54" s="2666"/>
      <c r="AB54" s="2665"/>
      <c r="AC54" s="2666"/>
      <c r="AD54" s="33"/>
      <c r="AE54" s="33"/>
      <c r="AG54" s="2173"/>
    </row>
    <row r="55" spans="1:36">
      <c r="A55" s="1459"/>
      <c r="B55" s="33"/>
      <c r="C55" s="2013">
        <f>IF(E55&gt;0,MAX($C$5:C54)+1," ")</f>
        <v>26</v>
      </c>
      <c r="D55" s="2013">
        <v>11</v>
      </c>
      <c r="E55" s="2174">
        <f>E53+F54</f>
        <v>273.82000000000005</v>
      </c>
      <c r="F55" s="2665" t="s">
        <v>147</v>
      </c>
      <c r="G55" s="2666"/>
      <c r="H55" s="2665">
        <v>1.75</v>
      </c>
      <c r="I55" s="2666"/>
      <c r="J55" s="2665">
        <v>2.8050000000000002</v>
      </c>
      <c r="K55" s="2666"/>
      <c r="L55" s="2665">
        <f t="shared" ref="L55" si="72">J55+N55</f>
        <v>2.7950000000000004</v>
      </c>
      <c r="M55" s="2666"/>
      <c r="N55" s="2665">
        <v>-0.01</v>
      </c>
      <c r="O55" s="2666"/>
      <c r="P55" s="2665"/>
      <c r="Q55" s="2666"/>
      <c r="R55" s="2665"/>
      <c r="S55" s="2666"/>
      <c r="T55" s="2665"/>
      <c r="U55" s="2666"/>
      <c r="V55" s="2665">
        <v>1.75</v>
      </c>
      <c r="W55" s="2666"/>
      <c r="X55" s="2665">
        <v>2.8050000000000002</v>
      </c>
      <c r="Y55" s="2666"/>
      <c r="Z55" s="2665">
        <f t="shared" ref="Z55" si="73">X55+AB55</f>
        <v>2.8210000000000002</v>
      </c>
      <c r="AA55" s="2666"/>
      <c r="AB55" s="2665">
        <v>1.6E-2</v>
      </c>
      <c r="AC55" s="2666"/>
      <c r="AD55" s="33"/>
      <c r="AE55" s="2171">
        <v>2.9550000000000001</v>
      </c>
      <c r="AF55" s="2172">
        <f t="shared" ref="AF55" si="74">J55</f>
        <v>2.8050000000000002</v>
      </c>
      <c r="AG55" s="2173"/>
      <c r="AJ55" s="18">
        <v>2.8050000000000002</v>
      </c>
    </row>
    <row r="56" spans="1:36">
      <c r="A56" s="1459"/>
      <c r="B56" s="33"/>
      <c r="C56" s="2013" t="str">
        <f>IF(E56&gt;0,MAX($C$5:C55)+1," ")</f>
        <v xml:space="preserve"> </v>
      </c>
      <c r="D56" s="2013" t="s">
        <v>147</v>
      </c>
      <c r="E56" s="2174"/>
      <c r="F56" s="2665">
        <v>14.63</v>
      </c>
      <c r="G56" s="2666"/>
      <c r="H56" s="2665"/>
      <c r="I56" s="2666"/>
      <c r="J56" s="2665"/>
      <c r="K56" s="2666"/>
      <c r="L56" s="2665"/>
      <c r="M56" s="2666"/>
      <c r="N56" s="2665"/>
      <c r="O56" s="2666"/>
      <c r="P56" s="2665"/>
      <c r="Q56" s="2666"/>
      <c r="R56" s="2665"/>
      <c r="S56" s="2666"/>
      <c r="T56" s="2665"/>
      <c r="U56" s="2666"/>
      <c r="V56" s="2665"/>
      <c r="W56" s="2666"/>
      <c r="X56" s="2665"/>
      <c r="Y56" s="2666"/>
      <c r="Z56" s="2665"/>
      <c r="AA56" s="2666"/>
      <c r="AB56" s="2665"/>
      <c r="AC56" s="2666"/>
      <c r="AD56" s="33"/>
      <c r="AE56" s="33"/>
      <c r="AG56" s="2173"/>
    </row>
    <row r="57" spans="1:36">
      <c r="A57" s="1459"/>
      <c r="B57" s="33"/>
      <c r="C57" s="2013">
        <f>IF(E57&gt;0,MAX($C$5:C56)+1," ")</f>
        <v>27</v>
      </c>
      <c r="D57" s="2013">
        <v>12</v>
      </c>
      <c r="E57" s="2174">
        <f>E55+F56</f>
        <v>288.45000000000005</v>
      </c>
      <c r="F57" s="2665" t="s">
        <v>147</v>
      </c>
      <c r="G57" s="2666"/>
      <c r="H57" s="2665">
        <v>1.75</v>
      </c>
      <c r="I57" s="2666"/>
      <c r="J57" s="2665">
        <v>2.7349999999999999</v>
      </c>
      <c r="K57" s="2666"/>
      <c r="L57" s="2665">
        <f t="shared" ref="L57" si="75">J57+N57</f>
        <v>2.726</v>
      </c>
      <c r="M57" s="2666"/>
      <c r="N57" s="2665">
        <v>-8.9999999999999993E-3</v>
      </c>
      <c r="O57" s="2666"/>
      <c r="P57" s="2665"/>
      <c r="Q57" s="2666"/>
      <c r="R57" s="2665"/>
      <c r="S57" s="2666"/>
      <c r="T57" s="2665"/>
      <c r="U57" s="2666"/>
      <c r="V57" s="2665">
        <v>1.75</v>
      </c>
      <c r="W57" s="2666"/>
      <c r="X57" s="2665">
        <v>2.7349999999999999</v>
      </c>
      <c r="Y57" s="2666"/>
      <c r="Z57" s="2665">
        <f t="shared" ref="Z57" si="76">X57+AB57</f>
        <v>2.73</v>
      </c>
      <c r="AA57" s="2666"/>
      <c r="AB57" s="2665">
        <v>-5.0000000000000001E-3</v>
      </c>
      <c r="AC57" s="2666"/>
      <c r="AD57" s="33"/>
      <c r="AE57" s="2171">
        <v>2.8849999999999998</v>
      </c>
      <c r="AF57" s="2172">
        <f t="shared" ref="AF57" si="77">J57</f>
        <v>2.7349999999999999</v>
      </c>
      <c r="AG57" s="2173"/>
      <c r="AJ57" s="18">
        <v>2.7349999999999999</v>
      </c>
    </row>
    <row r="58" spans="1:36">
      <c r="A58" s="1459"/>
      <c r="B58" s="33"/>
      <c r="C58" s="2013" t="str">
        <f>IF(E58&gt;0,MAX($C$5:C57)+1," ")</f>
        <v xml:space="preserve"> </v>
      </c>
      <c r="D58" s="2013" t="s">
        <v>147</v>
      </c>
      <c r="E58" s="2174"/>
      <c r="F58" s="2665">
        <v>16.5</v>
      </c>
      <c r="G58" s="2666"/>
      <c r="H58" s="2665"/>
      <c r="I58" s="2666"/>
      <c r="J58" s="2665"/>
      <c r="K58" s="2666"/>
      <c r="L58" s="2665"/>
      <c r="M58" s="2666"/>
      <c r="N58" s="2665"/>
      <c r="O58" s="2666"/>
      <c r="P58" s="2665"/>
      <c r="Q58" s="2666"/>
      <c r="R58" s="2665"/>
      <c r="S58" s="2666"/>
      <c r="T58" s="2665"/>
      <c r="U58" s="2666"/>
      <c r="V58" s="2665"/>
      <c r="W58" s="2666"/>
      <c r="X58" s="2665"/>
      <c r="Y58" s="2666"/>
      <c r="Z58" s="2665"/>
      <c r="AA58" s="2666"/>
      <c r="AB58" s="2665"/>
      <c r="AC58" s="2666"/>
      <c r="AD58" s="33"/>
      <c r="AE58" s="33"/>
      <c r="AG58" s="2173"/>
    </row>
    <row r="59" spans="1:36">
      <c r="A59" s="1459"/>
      <c r="B59" s="33"/>
      <c r="C59" s="2013">
        <f>IF(E59&gt;0,MAX($C$5:C58)+1," ")</f>
        <v>28</v>
      </c>
      <c r="D59" s="2013">
        <v>13</v>
      </c>
      <c r="E59" s="2174">
        <f>E57+F58</f>
        <v>304.95000000000005</v>
      </c>
      <c r="F59" s="2665" t="s">
        <v>147</v>
      </c>
      <c r="G59" s="2666"/>
      <c r="H59" s="2665">
        <v>1.75</v>
      </c>
      <c r="I59" s="2666"/>
      <c r="J59" s="2665">
        <v>2.6549999999999998</v>
      </c>
      <c r="K59" s="2666"/>
      <c r="L59" s="2665">
        <f t="shared" ref="L59" si="78">J59+N59</f>
        <v>2.649</v>
      </c>
      <c r="M59" s="2666"/>
      <c r="N59" s="2665">
        <v>-6.0000000000000001E-3</v>
      </c>
      <c r="O59" s="2666"/>
      <c r="P59" s="2665"/>
      <c r="Q59" s="2666"/>
      <c r="R59" s="2665"/>
      <c r="S59" s="2666"/>
      <c r="T59" s="2665"/>
      <c r="U59" s="2666"/>
      <c r="V59" s="2665">
        <v>1.75</v>
      </c>
      <c r="W59" s="2666"/>
      <c r="X59" s="2665">
        <v>2.6549999999999998</v>
      </c>
      <c r="Y59" s="2666"/>
      <c r="Z59" s="2665">
        <f t="shared" ref="Z59" si="79">X59+AB59</f>
        <v>2.6579999999999999</v>
      </c>
      <c r="AA59" s="2666"/>
      <c r="AB59" s="2665">
        <v>3.0000000000000001E-3</v>
      </c>
      <c r="AC59" s="2666"/>
      <c r="AD59" s="33"/>
      <c r="AE59" s="2171">
        <v>2.8049999999999997</v>
      </c>
      <c r="AF59" s="2172">
        <f t="shared" ref="AF59" si="80">J59</f>
        <v>2.6549999999999998</v>
      </c>
      <c r="AG59" s="2173"/>
      <c r="AJ59" s="18">
        <v>2.6549999999999998</v>
      </c>
    </row>
    <row r="60" spans="1:36">
      <c r="A60" s="1459"/>
      <c r="B60" s="33"/>
      <c r="C60" s="2013" t="str">
        <f>IF(E60&gt;0,MAX($C$5:C59)+1," ")</f>
        <v xml:space="preserve"> </v>
      </c>
      <c r="D60" s="2013" t="s">
        <v>147</v>
      </c>
      <c r="E60" s="2174"/>
      <c r="F60" s="2665">
        <v>12.59</v>
      </c>
      <c r="G60" s="2666"/>
      <c r="H60" s="2665"/>
      <c r="I60" s="2666"/>
      <c r="J60" s="2665"/>
      <c r="K60" s="2666"/>
      <c r="L60" s="2665"/>
      <c r="M60" s="2666"/>
      <c r="N60" s="2665"/>
      <c r="O60" s="2666"/>
      <c r="P60" s="2665"/>
      <c r="Q60" s="2666"/>
      <c r="R60" s="2665"/>
      <c r="S60" s="2666"/>
      <c r="T60" s="2665"/>
      <c r="U60" s="2666"/>
      <c r="V60" s="2665"/>
      <c r="W60" s="2666"/>
      <c r="X60" s="2665"/>
      <c r="Y60" s="2666"/>
      <c r="Z60" s="2665"/>
      <c r="AA60" s="2666"/>
      <c r="AB60" s="2665"/>
      <c r="AC60" s="2666"/>
      <c r="AD60" s="33"/>
      <c r="AE60" s="33"/>
      <c r="AG60" s="2173"/>
    </row>
    <row r="61" spans="1:36">
      <c r="A61" s="1459"/>
      <c r="B61" s="33"/>
      <c r="C61" s="2013">
        <f>IF(E61&gt;0,MAX($C$5:C60)+1," ")</f>
        <v>29</v>
      </c>
      <c r="D61" s="2013" t="s">
        <v>4211</v>
      </c>
      <c r="E61" s="2174">
        <f>E59+F60</f>
        <v>317.54000000000002</v>
      </c>
      <c r="F61" s="2665" t="s">
        <v>147</v>
      </c>
      <c r="G61" s="2666"/>
      <c r="H61" s="2665">
        <v>1.75</v>
      </c>
      <c r="I61" s="2666"/>
      <c r="J61" s="2665">
        <v>2.645</v>
      </c>
      <c r="K61" s="2666"/>
      <c r="L61" s="2665">
        <f t="shared" ref="L61" si="81">J61+N61</f>
        <v>2.637</v>
      </c>
      <c r="M61" s="2666"/>
      <c r="N61" s="2665">
        <v>-8.0000000000000002E-3</v>
      </c>
      <c r="O61" s="2666"/>
      <c r="P61" s="2665"/>
      <c r="Q61" s="2666"/>
      <c r="R61" s="2665"/>
      <c r="S61" s="2666"/>
      <c r="T61" s="2665"/>
      <c r="U61" s="2666"/>
      <c r="V61" s="2665">
        <v>1.75</v>
      </c>
      <c r="W61" s="2666"/>
      <c r="X61" s="2665">
        <v>2.645</v>
      </c>
      <c r="Y61" s="2666"/>
      <c r="Z61" s="2665">
        <f t="shared" ref="Z61" si="82">X61+AB61</f>
        <v>2.65</v>
      </c>
      <c r="AA61" s="2666"/>
      <c r="AB61" s="2665">
        <v>5.0000000000000001E-3</v>
      </c>
      <c r="AC61" s="2666"/>
      <c r="AD61" s="33"/>
      <c r="AE61" s="2171">
        <v>2.7949999999999999</v>
      </c>
      <c r="AF61" s="2172">
        <f t="shared" ref="AF61" si="83">J61</f>
        <v>2.645</v>
      </c>
      <c r="AG61" s="2173"/>
      <c r="AJ61" s="18">
        <v>2.645</v>
      </c>
    </row>
    <row r="62" spans="1:36">
      <c r="A62" s="1459"/>
      <c r="B62" s="33"/>
      <c r="C62" s="2013" t="str">
        <f>IF(E62&gt;0,MAX($C$5:C61)+1," ")</f>
        <v xml:space="preserve"> </v>
      </c>
      <c r="D62" s="2013" t="s">
        <v>147</v>
      </c>
      <c r="E62" s="2174"/>
      <c r="F62" s="2665">
        <v>15.18</v>
      </c>
      <c r="G62" s="2666"/>
      <c r="H62" s="2665"/>
      <c r="I62" s="2666"/>
      <c r="J62" s="2665"/>
      <c r="K62" s="2666"/>
      <c r="L62" s="2665"/>
      <c r="M62" s="2666"/>
      <c r="N62" s="2665"/>
      <c r="O62" s="2666"/>
      <c r="P62" s="2665"/>
      <c r="Q62" s="2666"/>
      <c r="R62" s="2665"/>
      <c r="S62" s="2666"/>
      <c r="T62" s="2665"/>
      <c r="U62" s="2666"/>
      <c r="V62" s="2665"/>
      <c r="W62" s="2666"/>
      <c r="X62" s="2665"/>
      <c r="Y62" s="2666"/>
      <c r="Z62" s="2665"/>
      <c r="AA62" s="2666"/>
      <c r="AB62" s="2665"/>
      <c r="AC62" s="2666"/>
      <c r="AD62" s="33"/>
      <c r="AE62" s="33"/>
      <c r="AG62" s="2173"/>
    </row>
    <row r="63" spans="1:36">
      <c r="A63" s="1459"/>
      <c r="B63" s="33"/>
      <c r="C63" s="2013">
        <f>IF(E63&gt;0,MAX($C$5:C62)+1," ")</f>
        <v>30</v>
      </c>
      <c r="D63" s="2013">
        <v>14</v>
      </c>
      <c r="E63" s="2174">
        <f>E61+F62</f>
        <v>332.72</v>
      </c>
      <c r="F63" s="2665" t="s">
        <v>147</v>
      </c>
      <c r="G63" s="2666"/>
      <c r="H63" s="2665">
        <v>1.75</v>
      </c>
      <c r="I63" s="2666"/>
      <c r="J63" s="2665">
        <v>2.625</v>
      </c>
      <c r="K63" s="2666"/>
      <c r="L63" s="2665">
        <f t="shared" ref="L63" si="84">J63+N63</f>
        <v>2.629</v>
      </c>
      <c r="M63" s="2666"/>
      <c r="N63" s="2665">
        <v>4.0000000000000001E-3</v>
      </c>
      <c r="O63" s="2666"/>
      <c r="P63" s="2665"/>
      <c r="Q63" s="2666"/>
      <c r="R63" s="2665"/>
      <c r="S63" s="2666"/>
      <c r="T63" s="2665"/>
      <c r="U63" s="2666"/>
      <c r="V63" s="2665">
        <v>1.75</v>
      </c>
      <c r="W63" s="2666"/>
      <c r="X63" s="2665">
        <v>2.625</v>
      </c>
      <c r="Y63" s="2666"/>
      <c r="Z63" s="2665">
        <f t="shared" ref="Z63" si="85">X63+AB63</f>
        <v>2.6309999999999998</v>
      </c>
      <c r="AA63" s="2666"/>
      <c r="AB63" s="2665">
        <v>6.0000000000000001E-3</v>
      </c>
      <c r="AC63" s="2666"/>
      <c r="AD63" s="33"/>
      <c r="AE63" s="2171">
        <v>2.7749999999999999</v>
      </c>
      <c r="AF63" s="2172">
        <f t="shared" ref="AF63" si="86">J63</f>
        <v>2.625</v>
      </c>
      <c r="AG63" s="2173"/>
      <c r="AJ63" s="18">
        <v>2.625</v>
      </c>
    </row>
    <row r="64" spans="1:36">
      <c r="A64" s="1459"/>
      <c r="B64" s="33"/>
      <c r="C64" s="2013" t="str">
        <f>IF(E64&gt;0,MAX($C$5:C63)+1," ")</f>
        <v xml:space="preserve"> </v>
      </c>
      <c r="D64" s="2013" t="s">
        <v>147</v>
      </c>
      <c r="E64" s="2174"/>
      <c r="F64" s="2665">
        <v>9.98</v>
      </c>
      <c r="G64" s="2666"/>
      <c r="H64" s="2665"/>
      <c r="I64" s="2666"/>
      <c r="J64" s="2665"/>
      <c r="K64" s="2666"/>
      <c r="L64" s="2665"/>
      <c r="M64" s="2666"/>
      <c r="N64" s="2665"/>
      <c r="O64" s="2666"/>
      <c r="P64" s="2665"/>
      <c r="Q64" s="2666"/>
      <c r="R64" s="2665"/>
      <c r="S64" s="2666"/>
      <c r="T64" s="2665"/>
      <c r="U64" s="2666"/>
      <c r="V64" s="2665"/>
      <c r="W64" s="2666"/>
      <c r="X64" s="2665"/>
      <c r="Y64" s="2666"/>
      <c r="Z64" s="2665"/>
      <c r="AA64" s="2666"/>
      <c r="AB64" s="2665"/>
      <c r="AC64" s="2666"/>
      <c r="AD64" s="33"/>
      <c r="AE64" s="33"/>
      <c r="AG64" s="2173"/>
    </row>
    <row r="65" spans="1:36">
      <c r="A65" s="1459"/>
      <c r="B65" s="33"/>
      <c r="C65" s="2013">
        <f>IF(E65&gt;0,MAX($C$5:C64)+1," ")</f>
        <v>31</v>
      </c>
      <c r="D65" s="2013" t="s">
        <v>4212</v>
      </c>
      <c r="E65" s="2174">
        <f>E63+F64</f>
        <v>342.70000000000005</v>
      </c>
      <c r="F65" s="2665" t="s">
        <v>147</v>
      </c>
      <c r="G65" s="2666"/>
      <c r="H65" s="2665">
        <v>1.75</v>
      </c>
      <c r="I65" s="2666"/>
      <c r="J65" s="2665">
        <v>2.6150000000000002</v>
      </c>
      <c r="K65" s="2666"/>
      <c r="L65" s="2665">
        <f t="shared" ref="L65" si="87">J65+N65</f>
        <v>2.6050000000000004</v>
      </c>
      <c r="M65" s="2666"/>
      <c r="N65" s="2665">
        <v>-0.01</v>
      </c>
      <c r="O65" s="2666"/>
      <c r="P65" s="2665"/>
      <c r="Q65" s="2666"/>
      <c r="R65" s="2665"/>
      <c r="S65" s="2666"/>
      <c r="T65" s="2665"/>
      <c r="U65" s="2666"/>
      <c r="V65" s="2665">
        <v>1.75</v>
      </c>
      <c r="W65" s="2666"/>
      <c r="X65" s="2665">
        <v>2.6150000000000002</v>
      </c>
      <c r="Y65" s="2666"/>
      <c r="Z65" s="2665">
        <f t="shared" ref="Z65" si="88">X65+AB65</f>
        <v>2.6130000000000004</v>
      </c>
      <c r="AA65" s="2666"/>
      <c r="AB65" s="2665">
        <v>-2E-3</v>
      </c>
      <c r="AC65" s="2666"/>
      <c r="AD65" s="33"/>
      <c r="AE65" s="2171">
        <v>2.7650000000000001</v>
      </c>
      <c r="AF65" s="2172">
        <f t="shared" ref="AF65" si="89">J65</f>
        <v>2.6150000000000002</v>
      </c>
      <c r="AG65" s="2173"/>
      <c r="AJ65" s="18">
        <v>2.6150000000000002</v>
      </c>
    </row>
    <row r="66" spans="1:36">
      <c r="A66" s="1459"/>
      <c r="B66" s="33"/>
      <c r="C66" s="2013" t="str">
        <f>IF(E66&gt;0,MAX($C$5:C65)+1," ")</f>
        <v xml:space="preserve"> </v>
      </c>
      <c r="D66" s="2013" t="s">
        <v>147</v>
      </c>
      <c r="E66" s="2174"/>
      <c r="F66" s="2665">
        <v>11.06</v>
      </c>
      <c r="G66" s="2666"/>
      <c r="H66" s="2665"/>
      <c r="I66" s="2666"/>
      <c r="J66" s="2665"/>
      <c r="K66" s="2666"/>
      <c r="L66" s="2665"/>
      <c r="M66" s="2666"/>
      <c r="N66" s="2665"/>
      <c r="O66" s="2666"/>
      <c r="P66" s="2665"/>
      <c r="Q66" s="2666"/>
      <c r="R66" s="2665"/>
      <c r="S66" s="2666"/>
      <c r="T66" s="2665"/>
      <c r="U66" s="2666"/>
      <c r="V66" s="2665"/>
      <c r="W66" s="2666"/>
      <c r="X66" s="2665"/>
      <c r="Y66" s="2666"/>
      <c r="Z66" s="2665"/>
      <c r="AA66" s="2666"/>
      <c r="AB66" s="2665"/>
      <c r="AC66" s="2666"/>
      <c r="AD66" s="33"/>
      <c r="AE66" s="33"/>
      <c r="AG66" s="2173"/>
    </row>
    <row r="67" spans="1:36">
      <c r="A67" s="1459"/>
      <c r="B67" s="33"/>
      <c r="C67" s="2013">
        <f>IF(E67&gt;0,MAX($C$5:C66)+1," ")</f>
        <v>32</v>
      </c>
      <c r="D67" s="2013">
        <v>15</v>
      </c>
      <c r="E67" s="2174">
        <f>E65+F66</f>
        <v>353.76000000000005</v>
      </c>
      <c r="F67" s="2665" t="s">
        <v>147</v>
      </c>
      <c r="G67" s="2666"/>
      <c r="H67" s="2665">
        <v>1.75</v>
      </c>
      <c r="I67" s="2666"/>
      <c r="J67" s="2665">
        <v>2.605</v>
      </c>
      <c r="K67" s="2666"/>
      <c r="L67" s="2665">
        <f t="shared" ref="L67" si="90">J67+N67</f>
        <v>2.617</v>
      </c>
      <c r="M67" s="2666"/>
      <c r="N67" s="2665">
        <v>1.2E-2</v>
      </c>
      <c r="O67" s="2666"/>
      <c r="P67" s="2665"/>
      <c r="Q67" s="2666"/>
      <c r="R67" s="2665"/>
      <c r="S67" s="2666"/>
      <c r="T67" s="2665"/>
      <c r="U67" s="2666"/>
      <c r="V67" s="2665">
        <v>1.75</v>
      </c>
      <c r="W67" s="2666"/>
      <c r="X67" s="2665">
        <v>2.605</v>
      </c>
      <c r="Y67" s="2666"/>
      <c r="Z67" s="2665">
        <f t="shared" ref="Z67" si="91">X67+AB67</f>
        <v>2.5920000000000001</v>
      </c>
      <c r="AA67" s="2666"/>
      <c r="AB67" s="2665">
        <v>-1.2999999999999999E-2</v>
      </c>
      <c r="AC67" s="2666"/>
      <c r="AD67" s="33"/>
      <c r="AE67" s="2171">
        <v>2.7549999999999999</v>
      </c>
      <c r="AF67" s="2172">
        <f t="shared" ref="AF67" si="92">J67</f>
        <v>2.605</v>
      </c>
      <c r="AG67" s="2173"/>
      <c r="AJ67" s="18">
        <v>2.605</v>
      </c>
    </row>
    <row r="68" spans="1:36">
      <c r="A68" s="1459"/>
      <c r="B68" s="33"/>
      <c r="C68" s="2013" t="str">
        <f>IF(E68&gt;0,MAX($C$5:C67)+1," ")</f>
        <v xml:space="preserve"> </v>
      </c>
      <c r="D68" s="2013" t="s">
        <v>147</v>
      </c>
      <c r="E68" s="2174"/>
      <c r="F68" s="2665">
        <v>19.57</v>
      </c>
      <c r="G68" s="2666"/>
      <c r="H68" s="2665"/>
      <c r="I68" s="2666"/>
      <c r="J68" s="2665"/>
      <c r="K68" s="2666"/>
      <c r="L68" s="2665"/>
      <c r="M68" s="2666"/>
      <c r="N68" s="2665"/>
      <c r="O68" s="2666"/>
      <c r="P68" s="2665"/>
      <c r="Q68" s="2666"/>
      <c r="R68" s="2665"/>
      <c r="S68" s="2666"/>
      <c r="T68" s="2665"/>
      <c r="U68" s="2666"/>
      <c r="V68" s="2665"/>
      <c r="W68" s="2666"/>
      <c r="X68" s="2665"/>
      <c r="Y68" s="2666"/>
      <c r="Z68" s="2665"/>
      <c r="AA68" s="2666"/>
      <c r="AB68" s="2665"/>
      <c r="AC68" s="2666"/>
      <c r="AD68" s="33"/>
      <c r="AE68" s="33"/>
      <c r="AG68" s="2173"/>
    </row>
    <row r="69" spans="1:36">
      <c r="A69" s="1459"/>
      <c r="B69" s="33"/>
      <c r="C69" s="2013">
        <f>IF(E69&gt;0,MAX($C$5:C68)+1," ")</f>
        <v>33</v>
      </c>
      <c r="D69" s="2013" t="s">
        <v>4213</v>
      </c>
      <c r="E69" s="2174">
        <f>E67+F68</f>
        <v>373.33000000000004</v>
      </c>
      <c r="F69" s="2665" t="s">
        <v>147</v>
      </c>
      <c r="G69" s="2666"/>
      <c r="H69" s="2665">
        <v>1.75</v>
      </c>
      <c r="I69" s="2666"/>
      <c r="J69" s="2665">
        <v>2.585</v>
      </c>
      <c r="K69" s="2666"/>
      <c r="L69" s="2665">
        <f t="shared" ref="L69" si="93">J69+N69</f>
        <v>2.5920000000000001</v>
      </c>
      <c r="M69" s="2666"/>
      <c r="N69" s="2665">
        <v>7.0000000000000001E-3</v>
      </c>
      <c r="O69" s="2666"/>
      <c r="P69" s="2665"/>
      <c r="Q69" s="2666"/>
      <c r="R69" s="2665"/>
      <c r="S69" s="2666"/>
      <c r="T69" s="2665"/>
      <c r="U69" s="2666"/>
      <c r="V69" s="2665">
        <v>1.75</v>
      </c>
      <c r="W69" s="2666"/>
      <c r="X69" s="2665">
        <v>2.585</v>
      </c>
      <c r="Y69" s="2666"/>
      <c r="Z69" s="2665">
        <f t="shared" ref="Z69" si="94">X69+AB69</f>
        <v>2.577</v>
      </c>
      <c r="AA69" s="2666"/>
      <c r="AB69" s="2665">
        <v>-8.0000000000000002E-3</v>
      </c>
      <c r="AC69" s="2666"/>
      <c r="AD69" s="33"/>
      <c r="AE69" s="2171">
        <v>2.7349999999999999</v>
      </c>
      <c r="AF69" s="2172">
        <f t="shared" ref="AF69" si="95">J69</f>
        <v>2.585</v>
      </c>
      <c r="AG69" s="2173"/>
      <c r="AJ69" s="18">
        <v>2.585</v>
      </c>
    </row>
    <row r="70" spans="1:36">
      <c r="A70" s="1459"/>
      <c r="B70" s="33"/>
      <c r="C70" s="2013" t="str">
        <f>IF(E70&gt;0,MAX($C$5:C69)+1," ")</f>
        <v xml:space="preserve"> </v>
      </c>
      <c r="D70" s="2013" t="s">
        <v>147</v>
      </c>
      <c r="E70" s="2174"/>
      <c r="F70" s="2665">
        <v>12.14</v>
      </c>
      <c r="G70" s="2666"/>
      <c r="H70" s="2665"/>
      <c r="I70" s="2666"/>
      <c r="J70" s="2665"/>
      <c r="K70" s="2666"/>
      <c r="L70" s="2665"/>
      <c r="M70" s="2666"/>
      <c r="N70" s="2665"/>
      <c r="O70" s="2666"/>
      <c r="P70" s="2665"/>
      <c r="Q70" s="2666"/>
      <c r="R70" s="2665"/>
      <c r="S70" s="2666"/>
      <c r="T70" s="2665"/>
      <c r="U70" s="2666"/>
      <c r="V70" s="2665"/>
      <c r="W70" s="2666"/>
      <c r="X70" s="2665"/>
      <c r="Y70" s="2666"/>
      <c r="Z70" s="2665"/>
      <c r="AA70" s="2666"/>
      <c r="AB70" s="2665"/>
      <c r="AC70" s="2666"/>
      <c r="AD70" s="33"/>
      <c r="AE70" s="33"/>
      <c r="AG70" s="2173"/>
    </row>
    <row r="71" spans="1:36">
      <c r="A71" s="1459"/>
      <c r="B71" s="33"/>
      <c r="C71" s="2013">
        <f>IF(E71&gt;0,MAX($C$5:C70)+1," ")</f>
        <v>34</v>
      </c>
      <c r="D71" s="2013" t="s">
        <v>4214</v>
      </c>
      <c r="E71" s="2174">
        <f>E69+F70</f>
        <v>385.47</v>
      </c>
      <c r="F71" s="2665" t="s">
        <v>147</v>
      </c>
      <c r="G71" s="2666"/>
      <c r="H71" s="2665">
        <v>1.75</v>
      </c>
      <c r="I71" s="2666"/>
      <c r="J71" s="2665">
        <v>2.5750000000000002</v>
      </c>
      <c r="K71" s="2666"/>
      <c r="L71" s="2665">
        <f t="shared" ref="L71" si="96">J71+N71</f>
        <v>2.5590000000000002</v>
      </c>
      <c r="M71" s="2666"/>
      <c r="N71" s="2665">
        <v>-1.6E-2</v>
      </c>
      <c r="O71" s="2666"/>
      <c r="P71" s="2665"/>
      <c r="Q71" s="2666"/>
      <c r="R71" s="2665"/>
      <c r="S71" s="2666"/>
      <c r="T71" s="2665"/>
      <c r="U71" s="2666"/>
      <c r="V71" s="2665">
        <v>1.75</v>
      </c>
      <c r="W71" s="2666"/>
      <c r="X71" s="2665">
        <v>2.5750000000000002</v>
      </c>
      <c r="Y71" s="2666"/>
      <c r="Z71" s="2665">
        <f t="shared" ref="Z71" si="97">X71+AB71</f>
        <v>2.5760000000000001</v>
      </c>
      <c r="AA71" s="2666"/>
      <c r="AB71" s="2665">
        <v>1E-3</v>
      </c>
      <c r="AC71" s="2666"/>
      <c r="AD71" s="33"/>
      <c r="AE71" s="2171">
        <v>2.7250000000000001</v>
      </c>
      <c r="AF71" s="2172">
        <f t="shared" ref="AF71" si="98">J71</f>
        <v>2.5750000000000002</v>
      </c>
      <c r="AG71" s="2173"/>
      <c r="AJ71" s="18">
        <v>2.5750000000000002</v>
      </c>
    </row>
    <row r="72" spans="1:36">
      <c r="A72" s="1459"/>
      <c r="B72" s="33"/>
      <c r="C72" s="2013" t="str">
        <f>IF(E72&gt;0,MAX($C$5:C71)+1," ")</f>
        <v xml:space="preserve"> </v>
      </c>
      <c r="D72" s="2013" t="s">
        <v>147</v>
      </c>
      <c r="E72" s="2174"/>
      <c r="F72" s="2665">
        <v>15.73</v>
      </c>
      <c r="G72" s="2666"/>
      <c r="H72" s="2665"/>
      <c r="I72" s="2666"/>
      <c r="J72" s="2665"/>
      <c r="K72" s="2666"/>
      <c r="L72" s="2665"/>
      <c r="M72" s="2666"/>
      <c r="N72" s="2665"/>
      <c r="O72" s="2666"/>
      <c r="P72" s="2665"/>
      <c r="Q72" s="2666"/>
      <c r="R72" s="2665"/>
      <c r="S72" s="2666"/>
      <c r="T72" s="2665"/>
      <c r="U72" s="2666"/>
      <c r="V72" s="2665"/>
      <c r="W72" s="2666"/>
      <c r="X72" s="2665"/>
      <c r="Y72" s="2666"/>
      <c r="Z72" s="2665"/>
      <c r="AA72" s="2666"/>
      <c r="AB72" s="2665"/>
      <c r="AC72" s="2666"/>
      <c r="AD72" s="33"/>
      <c r="AE72" s="33"/>
      <c r="AG72" s="2173"/>
    </row>
    <row r="73" spans="1:36">
      <c r="A73" s="1459"/>
      <c r="B73" s="33"/>
      <c r="C73" s="2013">
        <f>IF(E73&gt;0,MAX($C$5:C72)+1," ")</f>
        <v>35</v>
      </c>
      <c r="D73" s="2013">
        <v>16</v>
      </c>
      <c r="E73" s="2174">
        <f>E71+F72</f>
        <v>401.20000000000005</v>
      </c>
      <c r="F73" s="2665" t="s">
        <v>147</v>
      </c>
      <c r="G73" s="2666"/>
      <c r="H73" s="2665">
        <v>1.75</v>
      </c>
      <c r="I73" s="2666"/>
      <c r="J73" s="2665">
        <v>2.5550000000000002</v>
      </c>
      <c r="K73" s="2666"/>
      <c r="L73" s="2665">
        <f t="shared" ref="L73" si="99">J73+N73</f>
        <v>2.548</v>
      </c>
      <c r="M73" s="2666"/>
      <c r="N73" s="2665">
        <v>-7.0000000000000001E-3</v>
      </c>
      <c r="O73" s="2666"/>
      <c r="P73" s="2665"/>
      <c r="Q73" s="2666"/>
      <c r="R73" s="2665"/>
      <c r="S73" s="2666"/>
      <c r="T73" s="2665"/>
      <c r="U73" s="2666"/>
      <c r="V73" s="2665">
        <v>1.75</v>
      </c>
      <c r="W73" s="2666"/>
      <c r="X73" s="2665">
        <v>2.5550000000000002</v>
      </c>
      <c r="Y73" s="2666"/>
      <c r="Z73" s="2665">
        <f t="shared" ref="Z73" si="100">X73+AB73</f>
        <v>2.5740000000000003</v>
      </c>
      <c r="AA73" s="2666"/>
      <c r="AB73" s="2665">
        <v>1.9E-2</v>
      </c>
      <c r="AC73" s="2666"/>
      <c r="AD73" s="33"/>
      <c r="AE73" s="2171">
        <v>2.7050000000000001</v>
      </c>
      <c r="AF73" s="2172">
        <f t="shared" ref="AF73" si="101">J73</f>
        <v>2.5550000000000002</v>
      </c>
      <c r="AG73" s="2173"/>
      <c r="AJ73" s="18">
        <v>2.5550000000000002</v>
      </c>
    </row>
    <row r="74" spans="1:36">
      <c r="A74" s="1459"/>
      <c r="B74" s="33"/>
      <c r="C74" s="2013" t="str">
        <f>IF(E74&gt;0,MAX($C$5:C73)+1," ")</f>
        <v xml:space="preserve"> </v>
      </c>
      <c r="D74" s="2013" t="s">
        <v>147</v>
      </c>
      <c r="E74" s="2174"/>
      <c r="F74" s="2665">
        <v>12.67</v>
      </c>
      <c r="G74" s="2666"/>
      <c r="H74" s="2665"/>
      <c r="I74" s="2666"/>
      <c r="J74" s="2665"/>
      <c r="K74" s="2666"/>
      <c r="L74" s="2665"/>
      <c r="M74" s="2666"/>
      <c r="N74" s="2665"/>
      <c r="O74" s="2666"/>
      <c r="P74" s="2665"/>
      <c r="Q74" s="2666"/>
      <c r="R74" s="2665"/>
      <c r="S74" s="2666"/>
      <c r="T74" s="2665"/>
      <c r="U74" s="2666"/>
      <c r="V74" s="2665"/>
      <c r="W74" s="2666"/>
      <c r="X74" s="2665"/>
      <c r="Y74" s="2666"/>
      <c r="Z74" s="2665"/>
      <c r="AA74" s="2666"/>
      <c r="AB74" s="2665"/>
      <c r="AC74" s="2666"/>
      <c r="AD74" s="33"/>
      <c r="AE74" s="33"/>
      <c r="AG74" s="2173"/>
    </row>
    <row r="75" spans="1:36">
      <c r="A75" s="1459"/>
      <c r="B75" s="33"/>
      <c r="C75" s="2013">
        <f>IF(E75&gt;0,MAX($C$5:C74)+1," ")</f>
        <v>36</v>
      </c>
      <c r="D75" s="2013">
        <v>17</v>
      </c>
      <c r="E75" s="2174">
        <f>E73+F74</f>
        <v>413.87000000000006</v>
      </c>
      <c r="F75" s="2665" t="s">
        <v>147</v>
      </c>
      <c r="G75" s="2666"/>
      <c r="H75" s="2665">
        <v>1.75</v>
      </c>
      <c r="I75" s="2666"/>
      <c r="J75" s="2665">
        <v>2.5449999999999999</v>
      </c>
      <c r="K75" s="2666"/>
      <c r="L75" s="2665">
        <f t="shared" ref="L75" si="102">J75+N75</f>
        <v>2.5259999999999998</v>
      </c>
      <c r="M75" s="2666"/>
      <c r="N75" s="2665">
        <v>-1.9E-2</v>
      </c>
      <c r="O75" s="2666"/>
      <c r="P75" s="2665"/>
      <c r="Q75" s="2666"/>
      <c r="R75" s="2665"/>
      <c r="S75" s="2666"/>
      <c r="T75" s="2665"/>
      <c r="U75" s="2666"/>
      <c r="V75" s="2665">
        <v>1.75</v>
      </c>
      <c r="W75" s="2666"/>
      <c r="X75" s="2665">
        <v>2.5449999999999999</v>
      </c>
      <c r="Y75" s="2666"/>
      <c r="Z75" s="2665">
        <f t="shared" ref="Z75" si="103">X75+AB75</f>
        <v>2.5259999999999998</v>
      </c>
      <c r="AA75" s="2666"/>
      <c r="AB75" s="2665">
        <v>-1.9E-2</v>
      </c>
      <c r="AC75" s="2666"/>
      <c r="AD75" s="33"/>
      <c r="AE75" s="2171">
        <v>2.6949999999999998</v>
      </c>
      <c r="AF75" s="2172">
        <f t="shared" ref="AF75" si="104">J75</f>
        <v>2.5449999999999999</v>
      </c>
      <c r="AG75" s="2173"/>
      <c r="AJ75" s="18">
        <v>2.5449999999999999</v>
      </c>
    </row>
    <row r="76" spans="1:36">
      <c r="A76" s="1459"/>
      <c r="B76" s="33"/>
      <c r="C76" s="2013" t="str">
        <f>IF(E76&gt;0,MAX($C$5:C75)+1," ")</f>
        <v xml:space="preserve"> </v>
      </c>
      <c r="D76" s="2013" t="s">
        <v>147</v>
      </c>
      <c r="E76" s="2174"/>
      <c r="F76" s="2665">
        <v>14.12</v>
      </c>
      <c r="G76" s="2666"/>
      <c r="H76" s="2665"/>
      <c r="I76" s="2666"/>
      <c r="J76" s="2665"/>
      <c r="K76" s="2666"/>
      <c r="L76" s="2665"/>
      <c r="M76" s="2666"/>
      <c r="N76" s="2665"/>
      <c r="O76" s="2666"/>
      <c r="P76" s="2665"/>
      <c r="Q76" s="2666"/>
      <c r="R76" s="2665"/>
      <c r="S76" s="2666"/>
      <c r="T76" s="2665"/>
      <c r="U76" s="2666"/>
      <c r="V76" s="2665"/>
      <c r="W76" s="2666"/>
      <c r="X76" s="2665"/>
      <c r="Y76" s="2666"/>
      <c r="Z76" s="2665"/>
      <c r="AA76" s="2666"/>
      <c r="AB76" s="2665"/>
      <c r="AC76" s="2666"/>
      <c r="AD76" s="33"/>
      <c r="AE76" s="33"/>
      <c r="AG76" s="2173"/>
    </row>
    <row r="77" spans="1:36">
      <c r="A77" s="1459"/>
      <c r="B77" s="33"/>
      <c r="C77" s="2013">
        <f>IF(E77&gt;0,MAX($C$5:C76)+1," ")</f>
        <v>37</v>
      </c>
      <c r="D77" s="2013">
        <v>18</v>
      </c>
      <c r="E77" s="2174">
        <f>E75+F76</f>
        <v>427.99000000000007</v>
      </c>
      <c r="F77" s="2665" t="s">
        <v>147</v>
      </c>
      <c r="G77" s="2666"/>
      <c r="H77" s="2665">
        <v>1.75</v>
      </c>
      <c r="I77" s="2666"/>
      <c r="J77" s="2665">
        <v>2.5249999999999999</v>
      </c>
      <c r="K77" s="2666"/>
      <c r="L77" s="2665">
        <f t="shared" ref="L77" si="105">J77+N77</f>
        <v>2.544</v>
      </c>
      <c r="M77" s="2666"/>
      <c r="N77" s="2665">
        <v>1.9E-2</v>
      </c>
      <c r="O77" s="2666"/>
      <c r="P77" s="2665"/>
      <c r="Q77" s="2666"/>
      <c r="R77" s="2665"/>
      <c r="S77" s="2666"/>
      <c r="T77" s="2665"/>
      <c r="U77" s="2666"/>
      <c r="V77" s="2665">
        <v>1.75</v>
      </c>
      <c r="W77" s="2666"/>
      <c r="X77" s="2665">
        <v>2.5249999999999999</v>
      </c>
      <c r="Y77" s="2666"/>
      <c r="Z77" s="2665">
        <f t="shared" ref="Z77" si="106">X77+AB77</f>
        <v>2.5249999999999999</v>
      </c>
      <c r="AA77" s="2666"/>
      <c r="AB77" s="2686">
        <v>0</v>
      </c>
      <c r="AC77" s="2687"/>
      <c r="AD77" s="33"/>
      <c r="AE77" s="2171">
        <v>2.6749999999999998</v>
      </c>
      <c r="AF77" s="2172">
        <f t="shared" ref="AF77" si="107">J77</f>
        <v>2.5249999999999999</v>
      </c>
      <c r="AG77" s="2173"/>
      <c r="AJ77" s="18">
        <v>2.5249999999999999</v>
      </c>
    </row>
    <row r="78" spans="1:36">
      <c r="A78" s="1459"/>
      <c r="B78" s="33"/>
      <c r="C78" s="2013" t="str">
        <f>IF(E78&gt;0,MAX($C$5:C77)+1," ")</f>
        <v xml:space="preserve"> </v>
      </c>
      <c r="D78" s="2013" t="s">
        <v>147</v>
      </c>
      <c r="E78" s="2174"/>
      <c r="F78" s="2665">
        <v>17.14</v>
      </c>
      <c r="G78" s="2666"/>
      <c r="H78" s="2665"/>
      <c r="I78" s="2666"/>
      <c r="J78" s="2665"/>
      <c r="K78" s="2666"/>
      <c r="L78" s="2665"/>
      <c r="M78" s="2666"/>
      <c r="N78" s="2665"/>
      <c r="O78" s="2666"/>
      <c r="P78" s="2665"/>
      <c r="Q78" s="2666"/>
      <c r="R78" s="2665"/>
      <c r="S78" s="2666"/>
      <c r="T78" s="2665"/>
      <c r="U78" s="2666"/>
      <c r="V78" s="2665"/>
      <c r="W78" s="2666"/>
      <c r="X78" s="2665"/>
      <c r="Y78" s="2666"/>
      <c r="Z78" s="2665"/>
      <c r="AA78" s="2666"/>
      <c r="AB78" s="2665"/>
      <c r="AC78" s="2666"/>
      <c r="AD78" s="33"/>
      <c r="AE78" s="33"/>
      <c r="AG78" s="2173"/>
    </row>
    <row r="79" spans="1:36">
      <c r="A79" s="1459"/>
      <c r="B79" s="33"/>
      <c r="C79" s="2013">
        <f>IF(E79&gt;0,MAX($C$5:C78)+1," ")</f>
        <v>38</v>
      </c>
      <c r="D79" s="2013">
        <v>19</v>
      </c>
      <c r="E79" s="2174">
        <f>E77+F78</f>
        <v>445.13000000000005</v>
      </c>
      <c r="F79" s="2665" t="s">
        <v>147</v>
      </c>
      <c r="G79" s="2666"/>
      <c r="H79" s="2665">
        <v>1.75</v>
      </c>
      <c r="I79" s="2666"/>
      <c r="J79" s="2665">
        <v>2.5150000000000001</v>
      </c>
      <c r="K79" s="2666"/>
      <c r="L79" s="2665">
        <f t="shared" ref="L79" si="108">J79+N79</f>
        <v>2.4970000000000003</v>
      </c>
      <c r="M79" s="2666"/>
      <c r="N79" s="2665">
        <v>-1.7999999999999999E-2</v>
      </c>
      <c r="O79" s="2666"/>
      <c r="P79" s="2665"/>
      <c r="Q79" s="2666"/>
      <c r="R79" s="2665"/>
      <c r="S79" s="2666"/>
      <c r="T79" s="2665"/>
      <c r="U79" s="2666"/>
      <c r="V79" s="2665">
        <v>1.75</v>
      </c>
      <c r="W79" s="2666"/>
      <c r="X79" s="2665">
        <v>2.5150000000000001</v>
      </c>
      <c r="Y79" s="2666"/>
      <c r="Z79" s="2665">
        <f t="shared" ref="Z79" si="109">X79+AB79</f>
        <v>2.5150000000000001</v>
      </c>
      <c r="AA79" s="2666"/>
      <c r="AB79" s="2686">
        <v>0</v>
      </c>
      <c r="AC79" s="2687"/>
      <c r="AD79" s="33"/>
      <c r="AE79" s="2171">
        <v>2.665</v>
      </c>
      <c r="AF79" s="2172">
        <f t="shared" ref="AF79" si="110">J79</f>
        <v>2.5150000000000001</v>
      </c>
      <c r="AG79" s="2173"/>
      <c r="AJ79" s="18">
        <v>2.5150000000000001</v>
      </c>
    </row>
    <row r="80" spans="1:36">
      <c r="A80" s="1459"/>
      <c r="B80" s="33"/>
      <c r="C80" s="2013" t="str">
        <f>IF(E80&gt;0,MAX($C$5:C79)+1," ")</f>
        <v xml:space="preserve"> </v>
      </c>
      <c r="D80" s="2013" t="s">
        <v>147</v>
      </c>
      <c r="E80" s="2174"/>
      <c r="F80" s="2665">
        <v>15.89</v>
      </c>
      <c r="G80" s="2666"/>
      <c r="H80" s="2665"/>
      <c r="I80" s="2666"/>
      <c r="J80" s="2665"/>
      <c r="K80" s="2666"/>
      <c r="L80" s="2665"/>
      <c r="M80" s="2666"/>
      <c r="N80" s="2665"/>
      <c r="O80" s="2666"/>
      <c r="P80" s="2665"/>
      <c r="Q80" s="2666"/>
      <c r="R80" s="2665"/>
      <c r="S80" s="2666"/>
      <c r="T80" s="2665"/>
      <c r="U80" s="2666"/>
      <c r="V80" s="2665"/>
      <c r="W80" s="2666"/>
      <c r="X80" s="2665"/>
      <c r="Y80" s="2666"/>
      <c r="Z80" s="2665"/>
      <c r="AA80" s="2666"/>
      <c r="AB80" s="2665"/>
      <c r="AC80" s="2666"/>
      <c r="AD80" s="33"/>
      <c r="AE80" s="33"/>
      <c r="AG80" s="2173"/>
    </row>
    <row r="81" spans="1:36">
      <c r="A81" s="1459"/>
      <c r="B81" s="33"/>
      <c r="C81" s="2013">
        <f>IF(E81&gt;0,MAX($C$5:C80)+1," ")</f>
        <v>39</v>
      </c>
      <c r="D81" s="2013">
        <v>20</v>
      </c>
      <c r="E81" s="2174">
        <f>E79+F80</f>
        <v>461.02000000000004</v>
      </c>
      <c r="F81" s="2665" t="s">
        <v>147</v>
      </c>
      <c r="G81" s="2666"/>
      <c r="H81" s="2665">
        <v>1.75</v>
      </c>
      <c r="I81" s="2666"/>
      <c r="J81" s="2665">
        <v>2.4950000000000001</v>
      </c>
      <c r="K81" s="2666"/>
      <c r="L81" s="2665">
        <f t="shared" ref="L81" si="111">J81+N81</f>
        <v>2.4850000000000003</v>
      </c>
      <c r="M81" s="2666"/>
      <c r="N81" s="2665">
        <v>-0.01</v>
      </c>
      <c r="O81" s="2666"/>
      <c r="P81" s="2665"/>
      <c r="Q81" s="2666"/>
      <c r="R81" s="2665"/>
      <c r="S81" s="2666"/>
      <c r="T81" s="2665"/>
      <c r="U81" s="2666"/>
      <c r="V81" s="2665">
        <v>1.75</v>
      </c>
      <c r="W81" s="2666"/>
      <c r="X81" s="2665">
        <v>2.4950000000000001</v>
      </c>
      <c r="Y81" s="2666"/>
      <c r="Z81" s="2665">
        <f t="shared" ref="Z81" si="112">X81+AB81</f>
        <v>2.4900000000000002</v>
      </c>
      <c r="AA81" s="2666"/>
      <c r="AB81" s="2665">
        <v>-5.0000000000000001E-3</v>
      </c>
      <c r="AC81" s="2666"/>
      <c r="AD81" s="33"/>
      <c r="AE81" s="2171">
        <v>2.645</v>
      </c>
      <c r="AF81" s="2172">
        <f t="shared" ref="AF81" si="113">J81</f>
        <v>2.4950000000000001</v>
      </c>
      <c r="AG81" s="2173"/>
      <c r="AJ81" s="18">
        <v>2.4950000000000001</v>
      </c>
    </row>
    <row r="82" spans="1:36">
      <c r="A82" s="1459"/>
      <c r="B82" s="33"/>
      <c r="C82" s="2013" t="str">
        <f>IF(E82&gt;0,MAX($C$5:C81)+1," ")</f>
        <v xml:space="preserve"> </v>
      </c>
      <c r="D82" s="2013" t="s">
        <v>147</v>
      </c>
      <c r="E82" s="2174"/>
      <c r="F82" s="2665">
        <v>11.38</v>
      </c>
      <c r="G82" s="2666"/>
      <c r="H82" s="2665"/>
      <c r="I82" s="2666"/>
      <c r="J82" s="2665"/>
      <c r="K82" s="2666"/>
      <c r="L82" s="2665"/>
      <c r="M82" s="2666"/>
      <c r="N82" s="2665"/>
      <c r="O82" s="2666"/>
      <c r="P82" s="2665"/>
      <c r="Q82" s="2666"/>
      <c r="R82" s="2665"/>
      <c r="S82" s="2666"/>
      <c r="T82" s="2665"/>
      <c r="U82" s="2666"/>
      <c r="V82" s="2665"/>
      <c r="W82" s="2666"/>
      <c r="X82" s="2665"/>
      <c r="Y82" s="2666"/>
      <c r="Z82" s="2665"/>
      <c r="AA82" s="2666"/>
      <c r="AB82" s="2665"/>
      <c r="AC82" s="2666"/>
      <c r="AD82" s="33"/>
      <c r="AE82" s="33"/>
      <c r="AG82" s="2173"/>
    </row>
    <row r="83" spans="1:36">
      <c r="A83" s="1459"/>
      <c r="B83" s="33"/>
      <c r="C83" s="2013">
        <f>IF(E83&gt;0,MAX($C$5:C82)+1," ")</f>
        <v>40</v>
      </c>
      <c r="D83" s="2013" t="s">
        <v>4216</v>
      </c>
      <c r="E83" s="2174">
        <f>E81+F82</f>
        <v>472.40000000000003</v>
      </c>
      <c r="F83" s="2665" t="s">
        <v>147</v>
      </c>
      <c r="G83" s="2666"/>
      <c r="H83" s="2665">
        <v>1.75</v>
      </c>
      <c r="I83" s="2666"/>
      <c r="J83" s="2665">
        <v>2.4950000000000001</v>
      </c>
      <c r="K83" s="2666"/>
      <c r="L83" s="2665">
        <f t="shared" ref="L83" si="114">J83+N83</f>
        <v>2.4930000000000003</v>
      </c>
      <c r="M83" s="2666"/>
      <c r="N83" s="2665">
        <v>-2E-3</v>
      </c>
      <c r="O83" s="2666"/>
      <c r="P83" s="2665"/>
      <c r="Q83" s="2666"/>
      <c r="R83" s="2665"/>
      <c r="S83" s="2666"/>
      <c r="T83" s="2665"/>
      <c r="U83" s="2666"/>
      <c r="V83" s="2665">
        <v>1.75</v>
      </c>
      <c r="W83" s="2666"/>
      <c r="X83" s="2665">
        <v>2.4950000000000001</v>
      </c>
      <c r="Y83" s="2666"/>
      <c r="Z83" s="2665">
        <f t="shared" ref="Z83" si="115">X83+AB83</f>
        <v>2.4770000000000003</v>
      </c>
      <c r="AA83" s="2666"/>
      <c r="AB83" s="2665">
        <v>-1.7999999999999999E-2</v>
      </c>
      <c r="AC83" s="2666"/>
      <c r="AD83" s="33"/>
      <c r="AE83" s="2171">
        <v>2.645</v>
      </c>
      <c r="AF83" s="2172">
        <f t="shared" ref="AF83" si="116">J83</f>
        <v>2.4950000000000001</v>
      </c>
      <c r="AG83" s="2173"/>
      <c r="AJ83" s="18">
        <v>2.4950000000000001</v>
      </c>
    </row>
    <row r="84" spans="1:36">
      <c r="A84" s="1459"/>
      <c r="B84" s="33"/>
      <c r="C84" s="2013" t="str">
        <f>IF(E84&gt;0,MAX($C$5:C83)+1," ")</f>
        <v xml:space="preserve"> </v>
      </c>
      <c r="D84" s="2013" t="s">
        <v>147</v>
      </c>
      <c r="E84" s="2174"/>
      <c r="F84" s="2665">
        <v>13.36</v>
      </c>
      <c r="G84" s="2666"/>
      <c r="H84" s="2665"/>
      <c r="I84" s="2666"/>
      <c r="J84" s="2665"/>
      <c r="K84" s="2666"/>
      <c r="L84" s="2665"/>
      <c r="M84" s="2666"/>
      <c r="N84" s="2665"/>
      <c r="O84" s="2666"/>
      <c r="P84" s="2665"/>
      <c r="Q84" s="2666"/>
      <c r="R84" s="2665"/>
      <c r="S84" s="2666"/>
      <c r="T84" s="2665"/>
      <c r="U84" s="2666"/>
      <c r="V84" s="2665"/>
      <c r="W84" s="2666"/>
      <c r="X84" s="2665"/>
      <c r="Y84" s="2666"/>
      <c r="Z84" s="2665"/>
      <c r="AA84" s="2666"/>
      <c r="AB84" s="2665"/>
      <c r="AC84" s="2666"/>
      <c r="AD84" s="33"/>
      <c r="AE84" s="33"/>
      <c r="AG84" s="2173"/>
    </row>
    <row r="85" spans="1:36">
      <c r="A85" s="1459"/>
      <c r="B85" s="33"/>
      <c r="C85" s="2013">
        <f>IF(E85&gt;0,MAX($C$5:C84)+1," ")</f>
        <v>41</v>
      </c>
      <c r="D85" s="2013">
        <v>21</v>
      </c>
      <c r="E85" s="2174">
        <f>E83+F84</f>
        <v>485.76000000000005</v>
      </c>
      <c r="F85" s="2665" t="s">
        <v>147</v>
      </c>
      <c r="G85" s="2666"/>
      <c r="H85" s="2665">
        <v>1.75</v>
      </c>
      <c r="I85" s="2666"/>
      <c r="J85" s="2665">
        <v>2.4950000000000001</v>
      </c>
      <c r="K85" s="2666"/>
      <c r="L85" s="2665">
        <f t="shared" ref="L85" si="117">J85+N85</f>
        <v>2.5110000000000001</v>
      </c>
      <c r="M85" s="2666"/>
      <c r="N85" s="2665">
        <v>1.6E-2</v>
      </c>
      <c r="O85" s="2666"/>
      <c r="P85" s="2665"/>
      <c r="Q85" s="2666"/>
      <c r="R85" s="2665"/>
      <c r="S85" s="2666"/>
      <c r="T85" s="2665"/>
      <c r="U85" s="2666"/>
      <c r="V85" s="2665">
        <v>1.75</v>
      </c>
      <c r="W85" s="2666"/>
      <c r="X85" s="2665">
        <v>2.4950000000000001</v>
      </c>
      <c r="Y85" s="2666"/>
      <c r="Z85" s="2665">
        <f t="shared" ref="Z85" si="118">X85+AB85</f>
        <v>2.5150000000000001</v>
      </c>
      <c r="AA85" s="2666"/>
      <c r="AB85" s="2665">
        <v>0.02</v>
      </c>
      <c r="AC85" s="2666"/>
      <c r="AD85" s="33"/>
      <c r="AE85" s="2171">
        <v>2.645</v>
      </c>
      <c r="AF85" s="2172">
        <f t="shared" ref="AF85" si="119">J85</f>
        <v>2.4950000000000001</v>
      </c>
      <c r="AG85" s="2173"/>
      <c r="AJ85" s="18">
        <v>2.4950000000000001</v>
      </c>
    </row>
    <row r="86" spans="1:36">
      <c r="A86" s="1459"/>
      <c r="B86" s="33"/>
      <c r="C86" s="2013" t="str">
        <f>IF(E86&gt;0,MAX($C$5:C85)+1," ")</f>
        <v xml:space="preserve"> </v>
      </c>
      <c r="D86" s="2013" t="s">
        <v>147</v>
      </c>
      <c r="E86" s="2174"/>
      <c r="F86" s="2665">
        <v>15.62</v>
      </c>
      <c r="G86" s="2666"/>
      <c r="H86" s="2665"/>
      <c r="I86" s="2666"/>
      <c r="J86" s="2665"/>
      <c r="K86" s="2666"/>
      <c r="L86" s="2665"/>
      <c r="M86" s="2666"/>
      <c r="N86" s="2665"/>
      <c r="O86" s="2666"/>
      <c r="P86" s="2665"/>
      <c r="Q86" s="2666"/>
      <c r="R86" s="2665"/>
      <c r="S86" s="2666"/>
      <c r="T86" s="2665"/>
      <c r="U86" s="2666"/>
      <c r="V86" s="2665"/>
      <c r="W86" s="2666"/>
      <c r="X86" s="2665"/>
      <c r="Y86" s="2666"/>
      <c r="Z86" s="2665"/>
      <c r="AA86" s="2666"/>
      <c r="AB86" s="2665"/>
      <c r="AC86" s="2666"/>
      <c r="AD86" s="33"/>
      <c r="AE86" s="33"/>
      <c r="AG86" s="2173"/>
    </row>
    <row r="87" spans="1:36">
      <c r="A87" s="1459"/>
      <c r="B87" s="33"/>
      <c r="C87" s="2013">
        <f>IF(E87&gt;0,MAX($C$5:C86)+1," ")</f>
        <v>42</v>
      </c>
      <c r="D87" s="2013">
        <v>22</v>
      </c>
      <c r="E87" s="2174">
        <f>E85+F86</f>
        <v>501.38000000000005</v>
      </c>
      <c r="F87" s="2665" t="s">
        <v>147</v>
      </c>
      <c r="G87" s="2666"/>
      <c r="H87" s="2665">
        <v>1.75</v>
      </c>
      <c r="I87" s="2666"/>
      <c r="J87" s="2665">
        <v>2.4849999999999999</v>
      </c>
      <c r="K87" s="2666"/>
      <c r="L87" s="2665">
        <f t="shared" ref="L87" si="120">J87+N87</f>
        <v>2.4769999999999999</v>
      </c>
      <c r="M87" s="2666"/>
      <c r="N87" s="2665">
        <v>-8.0000000000000002E-3</v>
      </c>
      <c r="O87" s="2666"/>
      <c r="P87" s="2665"/>
      <c r="Q87" s="2666"/>
      <c r="R87" s="2665"/>
      <c r="S87" s="2666"/>
      <c r="T87" s="2665"/>
      <c r="U87" s="2666"/>
      <c r="V87" s="2665">
        <v>1.75</v>
      </c>
      <c r="W87" s="2666"/>
      <c r="X87" s="2665">
        <v>2.4849999999999999</v>
      </c>
      <c r="Y87" s="2666"/>
      <c r="Z87" s="2665">
        <f t="shared" ref="Z87" si="121">X87+AB87</f>
        <v>2.484</v>
      </c>
      <c r="AA87" s="2666"/>
      <c r="AB87" s="2665">
        <v>-1E-3</v>
      </c>
      <c r="AC87" s="2666"/>
      <c r="AD87" s="33"/>
      <c r="AE87" s="2171">
        <v>2.6349999999999998</v>
      </c>
      <c r="AF87" s="2172">
        <f t="shared" ref="AF87" si="122">J87</f>
        <v>2.4849999999999999</v>
      </c>
      <c r="AG87" s="2173"/>
      <c r="AJ87" s="18">
        <v>2.4849999999999999</v>
      </c>
    </row>
    <row r="88" spans="1:36">
      <c r="A88" s="1459"/>
      <c r="B88" s="33"/>
      <c r="C88" s="2013" t="str">
        <f>IF(E88&gt;0,MAX($C$5:C87)+1," ")</f>
        <v xml:space="preserve"> </v>
      </c>
      <c r="D88" s="2013" t="s">
        <v>147</v>
      </c>
      <c r="E88" s="2174"/>
      <c r="F88" s="2665">
        <v>11.4</v>
      </c>
      <c r="G88" s="2666"/>
      <c r="H88" s="2665"/>
      <c r="I88" s="2666"/>
      <c r="J88" s="2665"/>
      <c r="K88" s="2666"/>
      <c r="L88" s="2665"/>
      <c r="M88" s="2666"/>
      <c r="N88" s="2665"/>
      <c r="O88" s="2666"/>
      <c r="P88" s="2665"/>
      <c r="Q88" s="2666"/>
      <c r="R88" s="2665"/>
      <c r="S88" s="2666"/>
      <c r="T88" s="2665"/>
      <c r="U88" s="2666"/>
      <c r="V88" s="2665"/>
      <c r="W88" s="2666"/>
      <c r="X88" s="2665"/>
      <c r="Y88" s="2666"/>
      <c r="Z88" s="2665"/>
      <c r="AA88" s="2666"/>
      <c r="AB88" s="2665"/>
      <c r="AC88" s="2666"/>
      <c r="AD88" s="33"/>
      <c r="AE88" s="33"/>
      <c r="AG88" s="2173"/>
    </row>
    <row r="89" spans="1:36">
      <c r="A89" s="1459"/>
      <c r="B89" s="33"/>
      <c r="C89" s="2013">
        <f>IF(E89&gt;0,MAX($C$5:C88)+1," ")</f>
        <v>43</v>
      </c>
      <c r="D89" s="2013">
        <v>23</v>
      </c>
      <c r="E89" s="2174">
        <f>E87+F88</f>
        <v>512.78000000000009</v>
      </c>
      <c r="F89" s="2665" t="s">
        <v>147</v>
      </c>
      <c r="G89" s="2666"/>
      <c r="H89" s="2665">
        <v>1.75</v>
      </c>
      <c r="I89" s="2666"/>
      <c r="J89" s="2665">
        <v>2.4849999999999999</v>
      </c>
      <c r="K89" s="2666"/>
      <c r="L89" s="2665">
        <f t="shared" ref="L89" si="123">J89+N89</f>
        <v>2.504</v>
      </c>
      <c r="M89" s="2666"/>
      <c r="N89" s="2665">
        <v>1.9E-2</v>
      </c>
      <c r="O89" s="2666"/>
      <c r="P89" s="2665"/>
      <c r="Q89" s="2666"/>
      <c r="R89" s="2665"/>
      <c r="S89" s="2666"/>
      <c r="T89" s="2665"/>
      <c r="U89" s="2666"/>
      <c r="V89" s="2665">
        <v>1.75</v>
      </c>
      <c r="W89" s="2666"/>
      <c r="X89" s="2665">
        <v>2.4849999999999999</v>
      </c>
      <c r="Y89" s="2666"/>
      <c r="Z89" s="2665">
        <f t="shared" ref="Z89" si="124">X89+AB89</f>
        <v>2.5029999999999997</v>
      </c>
      <c r="AA89" s="2666"/>
      <c r="AB89" s="2665">
        <v>1.7999999999999999E-2</v>
      </c>
      <c r="AC89" s="2666"/>
      <c r="AD89" s="33"/>
      <c r="AE89" s="2171">
        <v>2.6349999999999998</v>
      </c>
      <c r="AF89" s="2172">
        <f t="shared" ref="AF89" si="125">J89</f>
        <v>2.4849999999999999</v>
      </c>
      <c r="AG89" s="2173"/>
      <c r="AJ89" s="18">
        <v>2.4849999999999999</v>
      </c>
    </row>
    <row r="90" spans="1:36">
      <c r="A90" s="1459"/>
      <c r="B90" s="33"/>
      <c r="C90" s="2013" t="str">
        <f>IF(E90&gt;0,MAX($C$5:C89)+1," ")</f>
        <v xml:space="preserve"> </v>
      </c>
      <c r="D90" s="2013" t="s">
        <v>147</v>
      </c>
      <c r="E90" s="2174"/>
      <c r="F90" s="2665">
        <v>9.15</v>
      </c>
      <c r="G90" s="2666"/>
      <c r="H90" s="2665"/>
      <c r="I90" s="2666"/>
      <c r="J90" s="2665"/>
      <c r="K90" s="2666"/>
      <c r="L90" s="2665"/>
      <c r="M90" s="2666"/>
      <c r="N90" s="2665"/>
      <c r="O90" s="2666"/>
      <c r="P90" s="2665"/>
      <c r="Q90" s="2666"/>
      <c r="R90" s="2665"/>
      <c r="S90" s="2666"/>
      <c r="T90" s="2665"/>
      <c r="U90" s="2666"/>
      <c r="V90" s="2665"/>
      <c r="W90" s="2666"/>
      <c r="X90" s="2665"/>
      <c r="Y90" s="2666"/>
      <c r="Z90" s="2665"/>
      <c r="AA90" s="2666"/>
      <c r="AB90" s="2665"/>
      <c r="AC90" s="2666"/>
      <c r="AD90" s="33"/>
      <c r="AE90" s="33"/>
      <c r="AG90" s="2173"/>
    </row>
    <row r="91" spans="1:36">
      <c r="A91" s="1459"/>
      <c r="B91" s="33"/>
      <c r="C91" s="2013">
        <f>IF(E91&gt;0,MAX($C$5:C90)+1," ")</f>
        <v>44</v>
      </c>
      <c r="D91" s="2013">
        <v>24</v>
      </c>
      <c r="E91" s="2174">
        <f>E89+F90</f>
        <v>521.93000000000006</v>
      </c>
      <c r="F91" s="2665" t="s">
        <v>147</v>
      </c>
      <c r="G91" s="2666"/>
      <c r="H91" s="2665">
        <v>1.75</v>
      </c>
      <c r="I91" s="2666"/>
      <c r="J91" s="2665">
        <v>2.4849999999999999</v>
      </c>
      <c r="K91" s="2666"/>
      <c r="L91" s="2665">
        <f t="shared" ref="L91" si="126">J91+N91</f>
        <v>2.4909999999999997</v>
      </c>
      <c r="M91" s="2666"/>
      <c r="N91" s="2665">
        <v>6.0000000000000001E-3</v>
      </c>
      <c r="O91" s="2666"/>
      <c r="P91" s="2665"/>
      <c r="Q91" s="2666"/>
      <c r="R91" s="2665"/>
      <c r="S91" s="2666"/>
      <c r="T91" s="2665"/>
      <c r="U91" s="2666"/>
      <c r="V91" s="2665">
        <v>1.75</v>
      </c>
      <c r="W91" s="2666"/>
      <c r="X91" s="2665">
        <v>2.4849999999999999</v>
      </c>
      <c r="Y91" s="2666"/>
      <c r="Z91" s="2665">
        <f t="shared" ref="Z91" si="127">X91+AB91</f>
        <v>2.5009999999999999</v>
      </c>
      <c r="AA91" s="2666"/>
      <c r="AB91" s="2665">
        <v>1.6E-2</v>
      </c>
      <c r="AC91" s="2666"/>
      <c r="AD91" s="33"/>
      <c r="AE91" s="2171">
        <v>2.6349999999999998</v>
      </c>
      <c r="AF91" s="2172">
        <f t="shared" ref="AF91" si="128">J91</f>
        <v>2.4849999999999999</v>
      </c>
      <c r="AG91" s="2173"/>
      <c r="AJ91" s="18">
        <v>2.4849999999999999</v>
      </c>
    </row>
    <row r="92" spans="1:36">
      <c r="A92" s="1459"/>
      <c r="B92" s="33"/>
      <c r="C92" s="2013" t="str">
        <f>IF(E92&gt;0,MAX($C$5:C91)+1," ")</f>
        <v xml:space="preserve"> </v>
      </c>
      <c r="D92" s="2013" t="s">
        <v>147</v>
      </c>
      <c r="E92" s="2174"/>
      <c r="F92" s="2665">
        <v>10</v>
      </c>
      <c r="G92" s="2666"/>
      <c r="H92" s="2665"/>
      <c r="I92" s="2666"/>
      <c r="J92" s="2665"/>
      <c r="K92" s="2666"/>
      <c r="L92" s="2665"/>
      <c r="M92" s="2666"/>
      <c r="N92" s="2665"/>
      <c r="O92" s="2666"/>
      <c r="P92" s="2665"/>
      <c r="Q92" s="2666"/>
      <c r="R92" s="2665"/>
      <c r="S92" s="2666"/>
      <c r="T92" s="2665"/>
      <c r="U92" s="2666"/>
      <c r="V92" s="2665"/>
      <c r="W92" s="2666"/>
      <c r="X92" s="2665"/>
      <c r="Y92" s="2666"/>
      <c r="Z92" s="2665"/>
      <c r="AA92" s="2666"/>
      <c r="AB92" s="2665"/>
      <c r="AC92" s="2666"/>
      <c r="AD92" s="33"/>
      <c r="AE92" s="33"/>
      <c r="AG92" s="2173"/>
    </row>
    <row r="93" spans="1:36">
      <c r="A93" s="1459"/>
      <c r="B93" s="33"/>
      <c r="C93" s="2013">
        <f>IF(E93&gt;0,MAX($C$5:C92)+1," ")</f>
        <v>45</v>
      </c>
      <c r="D93" s="2013" t="s">
        <v>4217</v>
      </c>
      <c r="E93" s="2174">
        <f>E91+F92</f>
        <v>531.93000000000006</v>
      </c>
      <c r="F93" s="2665" t="s">
        <v>147</v>
      </c>
      <c r="G93" s="2666"/>
      <c r="H93" s="2665">
        <v>1.75</v>
      </c>
      <c r="I93" s="2666"/>
      <c r="J93" s="2665">
        <v>2.4849999999999999</v>
      </c>
      <c r="K93" s="2666"/>
      <c r="L93" s="2665">
        <f t="shared" ref="L93" si="129">J93+N93</f>
        <v>2.4729999999999999</v>
      </c>
      <c r="M93" s="2666"/>
      <c r="N93" s="2665">
        <v>-1.2E-2</v>
      </c>
      <c r="O93" s="2666"/>
      <c r="P93" s="2665"/>
      <c r="Q93" s="2666"/>
      <c r="R93" s="2665"/>
      <c r="S93" s="2666"/>
      <c r="T93" s="2665"/>
      <c r="U93" s="2666"/>
      <c r="V93" s="2665">
        <v>1.75</v>
      </c>
      <c r="W93" s="2666"/>
      <c r="X93" s="2665">
        <v>2.4849999999999999</v>
      </c>
      <c r="Y93" s="2666"/>
      <c r="Z93" s="2665">
        <f t="shared" ref="Z93" si="130">X93+AB93</f>
        <v>2.4750000000000001</v>
      </c>
      <c r="AA93" s="2666"/>
      <c r="AB93" s="2665">
        <v>-0.01</v>
      </c>
      <c r="AC93" s="2666"/>
      <c r="AD93" s="33"/>
      <c r="AE93" s="2171">
        <v>2.6349999999999998</v>
      </c>
      <c r="AF93" s="2172">
        <f t="shared" ref="AF93" si="131">J93</f>
        <v>2.4849999999999999</v>
      </c>
      <c r="AG93" s="2173"/>
      <c r="AJ93" s="18">
        <v>2.4849999999999999</v>
      </c>
    </row>
    <row r="94" spans="1:36">
      <c r="A94" s="1459"/>
      <c r="B94" s="33"/>
      <c r="C94" s="2013" t="str">
        <f>IF(E94&gt;0,MAX($C$5:C93)+1," ")</f>
        <v xml:space="preserve"> </v>
      </c>
      <c r="D94" s="2013" t="s">
        <v>147</v>
      </c>
      <c r="E94" s="2174"/>
      <c r="F94" s="2665">
        <v>12</v>
      </c>
      <c r="G94" s="2666"/>
      <c r="H94" s="2665"/>
      <c r="I94" s="2666"/>
      <c r="J94" s="2665"/>
      <c r="K94" s="2666"/>
      <c r="L94" s="2665"/>
      <c r="M94" s="2666"/>
      <c r="N94" s="2665"/>
      <c r="O94" s="2666"/>
      <c r="P94" s="2665"/>
      <c r="Q94" s="2666"/>
      <c r="R94" s="2665"/>
      <c r="S94" s="2666"/>
      <c r="T94" s="2665"/>
      <c r="U94" s="2666"/>
      <c r="V94" s="2665"/>
      <c r="W94" s="2666"/>
      <c r="X94" s="2665"/>
      <c r="Y94" s="2666"/>
      <c r="Z94" s="2665"/>
      <c r="AA94" s="2666"/>
      <c r="AB94" s="2665"/>
      <c r="AC94" s="2666"/>
      <c r="AD94" s="33"/>
      <c r="AE94" s="33"/>
      <c r="AG94" s="2173"/>
    </row>
    <row r="95" spans="1:36">
      <c r="A95" s="1459"/>
      <c r="B95" s="33"/>
      <c r="C95" s="2013">
        <f>IF(E95&gt;0,MAX($C$5:C94)+1," ")</f>
        <v>46</v>
      </c>
      <c r="D95" s="2013" t="s">
        <v>4218</v>
      </c>
      <c r="E95" s="2174">
        <f>E93+F94</f>
        <v>543.93000000000006</v>
      </c>
      <c r="F95" s="2665" t="s">
        <v>147</v>
      </c>
      <c r="G95" s="2666"/>
      <c r="H95" s="2665">
        <v>1.75</v>
      </c>
      <c r="I95" s="2666"/>
      <c r="J95" s="2665">
        <v>2.4849999999999999</v>
      </c>
      <c r="K95" s="2666"/>
      <c r="L95" s="2665">
        <f t="shared" ref="L95" si="132">J95+N95</f>
        <v>2.4969999999999999</v>
      </c>
      <c r="M95" s="2666"/>
      <c r="N95" s="2665">
        <v>1.2E-2</v>
      </c>
      <c r="O95" s="2666"/>
      <c r="P95" s="2665"/>
      <c r="Q95" s="2666"/>
      <c r="R95" s="2665"/>
      <c r="S95" s="2666"/>
      <c r="T95" s="2665"/>
      <c r="U95" s="2666"/>
      <c r="V95" s="2665">
        <v>1.75</v>
      </c>
      <c r="W95" s="2666"/>
      <c r="X95" s="2665">
        <v>2.4849999999999999</v>
      </c>
      <c r="Y95" s="2666"/>
      <c r="Z95" s="2665">
        <f t="shared" ref="Z95" si="133">X95+AB95</f>
        <v>2.484</v>
      </c>
      <c r="AA95" s="2666"/>
      <c r="AB95" s="2665">
        <v>-1E-3</v>
      </c>
      <c r="AC95" s="2666"/>
      <c r="AD95" s="33"/>
      <c r="AE95" s="2171">
        <v>2.6349999999999998</v>
      </c>
      <c r="AF95" s="2172">
        <f t="shared" ref="AF95" si="134">J95</f>
        <v>2.4849999999999999</v>
      </c>
      <c r="AG95" s="2173"/>
      <c r="AJ95" s="18">
        <v>2.4849999999999999</v>
      </c>
    </row>
    <row r="96" spans="1:36">
      <c r="A96" s="1459"/>
      <c r="B96" s="33"/>
      <c r="C96" s="2013" t="str">
        <f>IF(E96&gt;0,MAX($C$5:C95)+1," ")</f>
        <v xml:space="preserve"> </v>
      </c>
      <c r="D96" s="2013" t="s">
        <v>147</v>
      </c>
      <c r="E96" s="2174"/>
      <c r="F96" s="2665">
        <v>15.35</v>
      </c>
      <c r="G96" s="2666"/>
      <c r="H96" s="2665"/>
      <c r="I96" s="2666"/>
      <c r="J96" s="2665"/>
      <c r="K96" s="2666"/>
      <c r="L96" s="2665"/>
      <c r="M96" s="2666"/>
      <c r="N96" s="2665"/>
      <c r="O96" s="2666"/>
      <c r="P96" s="2665"/>
      <c r="Q96" s="2666"/>
      <c r="R96" s="2665"/>
      <c r="S96" s="2666"/>
      <c r="T96" s="2665"/>
      <c r="U96" s="2666"/>
      <c r="V96" s="2665"/>
      <c r="W96" s="2666"/>
      <c r="X96" s="2665"/>
      <c r="Y96" s="2666"/>
      <c r="Z96" s="2665"/>
      <c r="AA96" s="2666"/>
      <c r="AB96" s="2665"/>
      <c r="AC96" s="2666"/>
      <c r="AD96" s="33"/>
      <c r="AE96" s="33"/>
      <c r="AG96" s="2173"/>
    </row>
    <row r="97" spans="1:36">
      <c r="A97" s="1459"/>
      <c r="B97" s="33"/>
      <c r="C97" s="2013">
        <f>IF(E97&gt;0,MAX($C$5:C96)+1," ")</f>
        <v>47</v>
      </c>
      <c r="D97" s="2013">
        <v>25</v>
      </c>
      <c r="E97" s="2174">
        <f>E95+F96</f>
        <v>559.28000000000009</v>
      </c>
      <c r="F97" s="2665" t="s">
        <v>147</v>
      </c>
      <c r="G97" s="2666"/>
      <c r="H97" s="2665">
        <v>1.75</v>
      </c>
      <c r="I97" s="2666"/>
      <c r="J97" s="2665">
        <v>2.4750000000000001</v>
      </c>
      <c r="K97" s="2666"/>
      <c r="L97" s="2665">
        <f t="shared" ref="L97" si="135">J97+N97</f>
        <v>2.4710000000000001</v>
      </c>
      <c r="M97" s="2666"/>
      <c r="N97" s="2665">
        <v>-4.0000000000000001E-3</v>
      </c>
      <c r="O97" s="2666"/>
      <c r="P97" s="2665"/>
      <c r="Q97" s="2666"/>
      <c r="R97" s="2665"/>
      <c r="S97" s="2666"/>
      <c r="T97" s="2665"/>
      <c r="U97" s="2666"/>
      <c r="V97" s="2665">
        <v>1.75</v>
      </c>
      <c r="W97" s="2666"/>
      <c r="X97" s="2665">
        <v>2.4750000000000001</v>
      </c>
      <c r="Y97" s="2666"/>
      <c r="Z97" s="2665">
        <f t="shared" ref="Z97" si="136">X97+AB97</f>
        <v>2.4700000000000002</v>
      </c>
      <c r="AA97" s="2666"/>
      <c r="AB97" s="2665">
        <v>-5.0000000000000001E-3</v>
      </c>
      <c r="AC97" s="2666"/>
      <c r="AD97" s="33"/>
      <c r="AE97" s="2171">
        <v>2.625</v>
      </c>
      <c r="AF97" s="2172">
        <f t="shared" ref="AF97" si="137">J97</f>
        <v>2.4750000000000001</v>
      </c>
      <c r="AG97" s="2173"/>
      <c r="AJ97" s="18">
        <v>2.4750000000000001</v>
      </c>
    </row>
    <row r="98" spans="1:36">
      <c r="A98" s="1459"/>
      <c r="B98" s="33"/>
      <c r="C98" s="2013" t="str">
        <f>IF(E98&gt;0,MAX($C$5:C97)+1," ")</f>
        <v xml:space="preserve"> </v>
      </c>
      <c r="D98" s="2013" t="s">
        <v>147</v>
      </c>
      <c r="E98" s="2174"/>
      <c r="F98" s="2665">
        <v>13.91</v>
      </c>
      <c r="G98" s="2666"/>
      <c r="H98" s="2665"/>
      <c r="I98" s="2666"/>
      <c r="J98" s="2665"/>
      <c r="K98" s="2666"/>
      <c r="L98" s="2665"/>
      <c r="M98" s="2666"/>
      <c r="N98" s="2665"/>
      <c r="O98" s="2666"/>
      <c r="P98" s="2665"/>
      <c r="Q98" s="2666"/>
      <c r="R98" s="2665"/>
      <c r="S98" s="2666"/>
      <c r="T98" s="2665"/>
      <c r="U98" s="2666"/>
      <c r="V98" s="2665"/>
      <c r="W98" s="2666"/>
      <c r="X98" s="2665"/>
      <c r="Y98" s="2666"/>
      <c r="Z98" s="2665"/>
      <c r="AA98" s="2666"/>
      <c r="AB98" s="2665"/>
      <c r="AC98" s="2666"/>
      <c r="AD98" s="33"/>
      <c r="AE98" s="33"/>
      <c r="AG98" s="2173"/>
    </row>
    <row r="99" spans="1:36">
      <c r="A99" s="1459"/>
      <c r="B99" s="33"/>
      <c r="C99" s="2013">
        <f>IF(E99&gt;0,MAX($C$5:C98)+1," ")</f>
        <v>48</v>
      </c>
      <c r="D99" s="2013" t="s">
        <v>4219</v>
      </c>
      <c r="E99" s="2174">
        <f>E97+F98</f>
        <v>573.19000000000005</v>
      </c>
      <c r="F99" s="2665" t="s">
        <v>147</v>
      </c>
      <c r="G99" s="2666"/>
      <c r="H99" s="2665">
        <v>1.75</v>
      </c>
      <c r="I99" s="2666"/>
      <c r="J99" s="2665">
        <v>2.4750000000000001</v>
      </c>
      <c r="K99" s="2666"/>
      <c r="L99" s="2665">
        <f t="shared" ref="L99" si="138">J99+N99</f>
        <v>2.4870000000000001</v>
      </c>
      <c r="M99" s="2666"/>
      <c r="N99" s="2665">
        <v>1.2E-2</v>
      </c>
      <c r="O99" s="2666"/>
      <c r="P99" s="2665"/>
      <c r="Q99" s="2666"/>
      <c r="R99" s="2665"/>
      <c r="S99" s="2666"/>
      <c r="T99" s="2665"/>
      <c r="U99" s="2666"/>
      <c r="V99" s="2665">
        <v>1.75</v>
      </c>
      <c r="W99" s="2666"/>
      <c r="X99" s="2665">
        <v>2.4750000000000001</v>
      </c>
      <c r="Y99" s="2666"/>
      <c r="Z99" s="2665">
        <f t="shared" ref="Z99" si="139">X99+AB99</f>
        <v>2.4620000000000002</v>
      </c>
      <c r="AA99" s="2666"/>
      <c r="AB99" s="2665">
        <v>-1.2999999999999999E-2</v>
      </c>
      <c r="AC99" s="2666"/>
      <c r="AD99" s="33"/>
      <c r="AE99" s="2171">
        <v>2.625</v>
      </c>
      <c r="AF99" s="2172">
        <f t="shared" ref="AF99" si="140">J99</f>
        <v>2.4750000000000001</v>
      </c>
      <c r="AG99" s="2173"/>
      <c r="AJ99" s="18">
        <v>2.4750000000000001</v>
      </c>
    </row>
    <row r="100" spans="1:36">
      <c r="A100" s="1459"/>
      <c r="B100" s="33"/>
      <c r="C100" s="2013" t="str">
        <f>IF(E100&gt;0,MAX($C$5:C99)+1," ")</f>
        <v xml:space="preserve"> </v>
      </c>
      <c r="D100" s="2013" t="s">
        <v>147</v>
      </c>
      <c r="E100" s="2174"/>
      <c r="F100" s="2665">
        <v>16.32</v>
      </c>
      <c r="G100" s="2666"/>
      <c r="H100" s="2665"/>
      <c r="I100" s="2666"/>
      <c r="J100" s="2665"/>
      <c r="K100" s="2666"/>
      <c r="L100" s="2665"/>
      <c r="M100" s="2666"/>
      <c r="N100" s="2665"/>
      <c r="O100" s="2666"/>
      <c r="P100" s="2665"/>
      <c r="Q100" s="2666"/>
      <c r="R100" s="2665"/>
      <c r="S100" s="2666"/>
      <c r="T100" s="2665"/>
      <c r="U100" s="2666"/>
      <c r="V100" s="2665"/>
      <c r="W100" s="2666"/>
      <c r="X100" s="2665"/>
      <c r="Y100" s="2666"/>
      <c r="Z100" s="2665"/>
      <c r="AA100" s="2666"/>
      <c r="AB100" s="2665"/>
      <c r="AC100" s="2666"/>
      <c r="AD100" s="33"/>
      <c r="AE100" s="33"/>
      <c r="AG100" s="2173"/>
    </row>
    <row r="101" spans="1:36">
      <c r="A101" s="1459"/>
      <c r="B101" s="33"/>
      <c r="C101" s="2013">
        <f>IF(E101&gt;0,MAX($C$5:C100)+1," ")</f>
        <v>49</v>
      </c>
      <c r="D101" s="2013">
        <v>26</v>
      </c>
      <c r="E101" s="2174">
        <f>E99+F100</f>
        <v>589.5100000000001</v>
      </c>
      <c r="F101" s="2665" t="s">
        <v>147</v>
      </c>
      <c r="G101" s="2666"/>
      <c r="H101" s="2665">
        <v>1.75</v>
      </c>
      <c r="I101" s="2666"/>
      <c r="J101" s="2665">
        <v>2.4750000000000001</v>
      </c>
      <c r="K101" s="2666"/>
      <c r="L101" s="2665">
        <f t="shared" ref="L101" si="141">J101+N101</f>
        <v>2.488</v>
      </c>
      <c r="M101" s="2666"/>
      <c r="N101" s="2665">
        <v>1.2999999999999999E-2</v>
      </c>
      <c r="O101" s="2666"/>
      <c r="P101" s="2665"/>
      <c r="Q101" s="2666"/>
      <c r="R101" s="2665"/>
      <c r="S101" s="2666"/>
      <c r="T101" s="2673"/>
      <c r="U101" s="2666"/>
      <c r="V101" s="2665">
        <v>1.75</v>
      </c>
      <c r="W101" s="2666"/>
      <c r="X101" s="2665">
        <v>2.4750000000000001</v>
      </c>
      <c r="Y101" s="2666"/>
      <c r="Z101" s="2665">
        <f t="shared" ref="Z101" si="142">X101+AB101</f>
        <v>2.4650000000000003</v>
      </c>
      <c r="AA101" s="2666"/>
      <c r="AB101" s="2665">
        <v>-0.01</v>
      </c>
      <c r="AC101" s="2666"/>
      <c r="AD101" s="33"/>
      <c r="AE101" s="2171">
        <v>2.625</v>
      </c>
      <c r="AF101" s="2172">
        <f t="shared" ref="AF101" si="143">J101</f>
        <v>2.4750000000000001</v>
      </c>
      <c r="AG101" s="2173"/>
      <c r="AJ101" s="18">
        <v>2.4750000000000001</v>
      </c>
    </row>
    <row r="102" spans="1:36">
      <c r="A102" s="1459"/>
      <c r="B102" s="33"/>
      <c r="C102" s="2013" t="str">
        <f>IF(E102&gt;0,MAX($C$5:C101)+1," ")</f>
        <v xml:space="preserve"> </v>
      </c>
      <c r="D102" s="2013" t="s">
        <v>147</v>
      </c>
      <c r="E102" s="2174"/>
      <c r="F102" s="2665">
        <v>9.52</v>
      </c>
      <c r="G102" s="2666"/>
      <c r="H102" s="2665"/>
      <c r="I102" s="2666"/>
      <c r="J102" s="2665"/>
      <c r="K102" s="2666"/>
      <c r="L102" s="2665"/>
      <c r="M102" s="2666"/>
      <c r="N102" s="2665"/>
      <c r="O102" s="2666"/>
      <c r="P102" s="2665"/>
      <c r="Q102" s="2666"/>
      <c r="R102" s="2665"/>
      <c r="S102" s="2666"/>
      <c r="T102" s="2665"/>
      <c r="U102" s="2666"/>
      <c r="V102" s="2665"/>
      <c r="W102" s="2666"/>
      <c r="X102" s="2665"/>
      <c r="Y102" s="2666"/>
      <c r="Z102" s="2665"/>
      <c r="AA102" s="2666"/>
      <c r="AB102" s="2665"/>
      <c r="AC102" s="2666"/>
      <c r="AD102" s="33"/>
      <c r="AE102" s="33"/>
      <c r="AG102" s="2173"/>
    </row>
    <row r="103" spans="1:36">
      <c r="A103" s="1459"/>
      <c r="B103" s="33"/>
      <c r="C103" s="2013">
        <f>IF(E103&gt;0,MAX($C$5:C102)+1," ")</f>
        <v>50</v>
      </c>
      <c r="D103" s="2013" t="s">
        <v>4220</v>
      </c>
      <c r="E103" s="2174">
        <f>E101+F102</f>
        <v>599.03000000000009</v>
      </c>
      <c r="F103" s="2665" t="s">
        <v>147</v>
      </c>
      <c r="G103" s="2666"/>
      <c r="H103" s="2665">
        <v>1.75</v>
      </c>
      <c r="I103" s="2666"/>
      <c r="J103" s="2665">
        <v>2.4750000000000001</v>
      </c>
      <c r="K103" s="2666"/>
      <c r="L103" s="2665">
        <f t="shared" ref="L103" si="144">J103+N103</f>
        <v>2.484</v>
      </c>
      <c r="M103" s="2666"/>
      <c r="N103" s="2665">
        <v>8.9999999999999993E-3</v>
      </c>
      <c r="O103" s="2666"/>
      <c r="P103" s="2665"/>
      <c r="Q103" s="2666"/>
      <c r="R103" s="2665"/>
      <c r="S103" s="2666"/>
      <c r="T103" s="2665"/>
      <c r="U103" s="2666"/>
      <c r="V103" s="2665">
        <v>1.75</v>
      </c>
      <c r="W103" s="2666"/>
      <c r="X103" s="2665">
        <v>2.4750000000000001</v>
      </c>
      <c r="Y103" s="2666"/>
      <c r="Z103" s="2665">
        <f t="shared" ref="Z103" si="145">X103+AB103</f>
        <v>2.4580000000000002</v>
      </c>
      <c r="AA103" s="2666"/>
      <c r="AB103" s="2665">
        <v>-1.7000000000000001E-2</v>
      </c>
      <c r="AC103" s="2666"/>
      <c r="AD103" s="33"/>
      <c r="AE103" s="2171">
        <v>2.625</v>
      </c>
      <c r="AF103" s="2172">
        <f t="shared" ref="AF103" si="146">J103</f>
        <v>2.4750000000000001</v>
      </c>
      <c r="AG103" s="2173"/>
      <c r="AJ103" s="18">
        <v>2.4750000000000001</v>
      </c>
    </row>
    <row r="104" spans="1:36">
      <c r="A104" s="1459"/>
      <c r="B104" s="33"/>
      <c r="C104" s="2013" t="str">
        <f>IF(E104&gt;0,MAX($C$5:C103)+1," ")</f>
        <v xml:space="preserve"> </v>
      </c>
      <c r="D104" s="2013" t="s">
        <v>147</v>
      </c>
      <c r="E104" s="2174"/>
      <c r="F104" s="2665">
        <v>11.37</v>
      </c>
      <c r="G104" s="2666"/>
      <c r="H104" s="2665"/>
      <c r="I104" s="2666"/>
      <c r="J104" s="2665"/>
      <c r="K104" s="2666"/>
      <c r="L104" s="2665"/>
      <c r="M104" s="2666"/>
      <c r="N104" s="2665"/>
      <c r="O104" s="2666"/>
      <c r="P104" s="2665"/>
      <c r="Q104" s="2666"/>
      <c r="R104" s="2665"/>
      <c r="S104" s="2666"/>
      <c r="T104" s="2665"/>
      <c r="U104" s="2666"/>
      <c r="V104" s="2665"/>
      <c r="W104" s="2666"/>
      <c r="X104" s="2665"/>
      <c r="Y104" s="2666"/>
      <c r="Z104" s="2665"/>
      <c r="AA104" s="2666"/>
      <c r="AB104" s="2665"/>
      <c r="AC104" s="2666"/>
      <c r="AD104" s="33"/>
      <c r="AE104" s="33"/>
      <c r="AG104" s="2173"/>
    </row>
    <row r="105" spans="1:36">
      <c r="A105" s="1459"/>
      <c r="B105" s="33"/>
      <c r="C105" s="2013">
        <f>IF(E105&gt;0,MAX($C$5:C104)+1," ")</f>
        <v>51</v>
      </c>
      <c r="D105" s="2013">
        <v>27</v>
      </c>
      <c r="E105" s="2174">
        <f>E103+F104</f>
        <v>610.40000000000009</v>
      </c>
      <c r="F105" s="2665" t="s">
        <v>147</v>
      </c>
      <c r="G105" s="2666"/>
      <c r="H105" s="2665">
        <v>1.75</v>
      </c>
      <c r="I105" s="2666"/>
      <c r="J105" s="2665">
        <v>2.4649999999999999</v>
      </c>
      <c r="K105" s="2666"/>
      <c r="L105" s="2665">
        <f t="shared" ref="L105" si="147">J105+N105</f>
        <v>2.4590000000000001</v>
      </c>
      <c r="M105" s="2666"/>
      <c r="N105" s="2665">
        <v>-6.0000000000000001E-3</v>
      </c>
      <c r="O105" s="2666"/>
      <c r="P105" s="2665"/>
      <c r="Q105" s="2666"/>
      <c r="R105" s="2665"/>
      <c r="S105" s="2666"/>
      <c r="T105" s="2665"/>
      <c r="U105" s="2666"/>
      <c r="V105" s="2665">
        <v>1.75</v>
      </c>
      <c r="W105" s="2666"/>
      <c r="X105" s="2665">
        <v>2.4649999999999999</v>
      </c>
      <c r="Y105" s="2666"/>
      <c r="Z105" s="2665">
        <f t="shared" ref="Z105" si="148">X105+AB105</f>
        <v>2.4829999999999997</v>
      </c>
      <c r="AA105" s="2666"/>
      <c r="AB105" s="2665">
        <v>1.7999999999999999E-2</v>
      </c>
      <c r="AC105" s="2666"/>
      <c r="AD105" s="33"/>
      <c r="AE105" s="2171">
        <v>2.6149999999999998</v>
      </c>
      <c r="AF105" s="2172">
        <f t="shared" ref="AF105" si="149">J105</f>
        <v>2.4649999999999999</v>
      </c>
      <c r="AG105" s="2173"/>
      <c r="AJ105" s="18">
        <v>2.4649999999999999</v>
      </c>
    </row>
    <row r="106" spans="1:36">
      <c r="A106" s="1459"/>
      <c r="B106" s="33"/>
      <c r="C106" s="2013" t="str">
        <f>IF(E106&gt;0,MAX($C$5:C105)+1," ")</f>
        <v xml:space="preserve"> </v>
      </c>
      <c r="D106" s="2013" t="s">
        <v>147</v>
      </c>
      <c r="E106" s="2174"/>
      <c r="F106" s="2665">
        <v>16.829999999999998</v>
      </c>
      <c r="G106" s="2666"/>
      <c r="H106" s="2665"/>
      <c r="I106" s="2666"/>
      <c r="J106" s="2665"/>
      <c r="K106" s="2666"/>
      <c r="L106" s="2665"/>
      <c r="M106" s="2666"/>
      <c r="N106" s="2665"/>
      <c r="O106" s="2666"/>
      <c r="P106" s="2665"/>
      <c r="Q106" s="2666"/>
      <c r="R106" s="2665"/>
      <c r="S106" s="2666"/>
      <c r="T106" s="2665"/>
      <c r="U106" s="2666"/>
      <c r="V106" s="2665"/>
      <c r="W106" s="2666"/>
      <c r="X106" s="2665"/>
      <c r="Y106" s="2666"/>
      <c r="Z106" s="2665"/>
      <c r="AA106" s="2666"/>
      <c r="AB106" s="2665"/>
      <c r="AC106" s="2666"/>
      <c r="AD106" s="33"/>
      <c r="AE106" s="33"/>
      <c r="AG106" s="2173"/>
    </row>
    <row r="107" spans="1:36">
      <c r="A107" s="1459"/>
      <c r="B107" s="33"/>
      <c r="C107" s="2013">
        <f>IF(E107&gt;0,MAX($C$5:C106)+1," ")</f>
        <v>52</v>
      </c>
      <c r="D107" s="2013" t="s">
        <v>4221</v>
      </c>
      <c r="E107" s="2174">
        <f>E105+F106</f>
        <v>627.23000000000013</v>
      </c>
      <c r="F107" s="2665" t="s">
        <v>147</v>
      </c>
      <c r="G107" s="2666"/>
      <c r="H107" s="2665">
        <v>1.75</v>
      </c>
      <c r="I107" s="2666"/>
      <c r="J107" s="2665">
        <v>2.4649999999999999</v>
      </c>
      <c r="K107" s="2666"/>
      <c r="L107" s="2665">
        <f t="shared" ref="L107" si="150">J107+N107</f>
        <v>2.4819999999999998</v>
      </c>
      <c r="M107" s="2666"/>
      <c r="N107" s="2665">
        <v>1.7000000000000001E-2</v>
      </c>
      <c r="O107" s="2666"/>
      <c r="P107" s="2665"/>
      <c r="Q107" s="2666"/>
      <c r="R107" s="2665"/>
      <c r="S107" s="2666"/>
      <c r="T107" s="2665"/>
      <c r="U107" s="2666"/>
      <c r="V107" s="2665">
        <v>1.75</v>
      </c>
      <c r="W107" s="2666"/>
      <c r="X107" s="2665">
        <v>2.4649999999999999</v>
      </c>
      <c r="Y107" s="2666"/>
      <c r="Z107" s="2665">
        <f t="shared" ref="Z107" si="151">X107+AB107</f>
        <v>2.4769999999999999</v>
      </c>
      <c r="AA107" s="2666"/>
      <c r="AB107" s="2665">
        <v>1.2E-2</v>
      </c>
      <c r="AC107" s="2666"/>
      <c r="AD107" s="33"/>
      <c r="AE107" s="2171">
        <v>2.6149999999999998</v>
      </c>
      <c r="AF107" s="2172">
        <f t="shared" ref="AF107" si="152">J107</f>
        <v>2.4649999999999999</v>
      </c>
      <c r="AG107" s="2173"/>
      <c r="AJ107" s="18">
        <v>2.4649999999999999</v>
      </c>
    </row>
    <row r="108" spans="1:36">
      <c r="A108" s="1459"/>
      <c r="B108" s="33"/>
      <c r="C108" s="2013" t="str">
        <f>IF(E108&gt;0,MAX($C$5:C107)+1," ")</f>
        <v xml:space="preserve"> </v>
      </c>
      <c r="D108" s="2013" t="s">
        <v>147</v>
      </c>
      <c r="E108" s="2174"/>
      <c r="F108" s="2665">
        <v>14.71</v>
      </c>
      <c r="G108" s="2666"/>
      <c r="H108" s="2665"/>
      <c r="I108" s="2666"/>
      <c r="J108" s="2665"/>
      <c r="K108" s="2666"/>
      <c r="L108" s="2665"/>
      <c r="M108" s="2666"/>
      <c r="N108" s="2665"/>
      <c r="O108" s="2666"/>
      <c r="P108" s="2665"/>
      <c r="Q108" s="2666"/>
      <c r="R108" s="2665"/>
      <c r="S108" s="2666"/>
      <c r="T108" s="2665"/>
      <c r="U108" s="2666"/>
      <c r="V108" s="2665"/>
      <c r="W108" s="2666"/>
      <c r="X108" s="2665"/>
      <c r="Y108" s="2666"/>
      <c r="Z108" s="2665"/>
      <c r="AA108" s="2666"/>
      <c r="AB108" s="2665"/>
      <c r="AC108" s="2666"/>
      <c r="AD108" s="33"/>
      <c r="AE108" s="33"/>
      <c r="AG108" s="2173"/>
    </row>
    <row r="109" spans="1:36">
      <c r="A109" s="1459"/>
      <c r="B109" s="33"/>
      <c r="C109" s="2013">
        <f>IF(E109&gt;0,MAX($C$5:C108)+1," ")</f>
        <v>53</v>
      </c>
      <c r="D109" s="2013" t="s">
        <v>4222</v>
      </c>
      <c r="E109" s="2174">
        <f>E107+F108</f>
        <v>641.94000000000017</v>
      </c>
      <c r="F109" s="2665" t="s">
        <v>147</v>
      </c>
      <c r="G109" s="2666"/>
      <c r="H109" s="2665">
        <v>1.75</v>
      </c>
      <c r="I109" s="2666"/>
      <c r="J109" s="2665">
        <v>2.4750000000000001</v>
      </c>
      <c r="K109" s="2666"/>
      <c r="L109" s="2665">
        <f t="shared" ref="L109" si="153">J109+N109</f>
        <v>2.492</v>
      </c>
      <c r="M109" s="2666"/>
      <c r="N109" s="2665">
        <v>1.7000000000000001E-2</v>
      </c>
      <c r="O109" s="2666"/>
      <c r="P109" s="2665"/>
      <c r="Q109" s="2666"/>
      <c r="R109" s="2665"/>
      <c r="S109" s="2666"/>
      <c r="T109" s="2665"/>
      <c r="U109" s="2666"/>
      <c r="V109" s="2665">
        <v>1.75</v>
      </c>
      <c r="W109" s="2666"/>
      <c r="X109" s="2665">
        <v>2.4750000000000001</v>
      </c>
      <c r="Y109" s="2666"/>
      <c r="Z109" s="2665">
        <f t="shared" ref="Z109" si="154">X109+AB109</f>
        <v>2.4929999999999999</v>
      </c>
      <c r="AA109" s="2666"/>
      <c r="AB109" s="2665">
        <v>1.7999999999999999E-2</v>
      </c>
      <c r="AC109" s="2666"/>
      <c r="AD109" s="33"/>
      <c r="AE109" s="2171">
        <v>2.625</v>
      </c>
      <c r="AF109" s="2172">
        <f t="shared" ref="AF109" si="155">J109</f>
        <v>2.4750000000000001</v>
      </c>
      <c r="AG109" s="2173"/>
      <c r="AJ109" s="18">
        <v>2.4750000000000001</v>
      </c>
    </row>
    <row r="110" spans="1:36">
      <c r="A110" s="1459"/>
      <c r="B110" s="33"/>
      <c r="C110" s="2013" t="str">
        <f>IF(E110&gt;0,MAX($C$5:C109)+1," ")</f>
        <v xml:space="preserve"> </v>
      </c>
      <c r="D110" s="2013" t="s">
        <v>147</v>
      </c>
      <c r="E110" s="2174"/>
      <c r="F110" s="2665">
        <v>17.8</v>
      </c>
      <c r="G110" s="2666"/>
      <c r="H110" s="2665"/>
      <c r="I110" s="2666"/>
      <c r="J110" s="2665"/>
      <c r="K110" s="2666"/>
      <c r="L110" s="2665"/>
      <c r="M110" s="2666"/>
      <c r="N110" s="2665"/>
      <c r="O110" s="2666"/>
      <c r="P110" s="2665"/>
      <c r="Q110" s="2666"/>
      <c r="R110" s="2665"/>
      <c r="S110" s="2666"/>
      <c r="T110" s="2665"/>
      <c r="U110" s="2666"/>
      <c r="V110" s="2665"/>
      <c r="W110" s="2666"/>
      <c r="X110" s="2665"/>
      <c r="Y110" s="2666"/>
      <c r="Z110" s="2665"/>
      <c r="AA110" s="2666"/>
      <c r="AB110" s="2665"/>
      <c r="AC110" s="2666"/>
      <c r="AD110" s="33"/>
      <c r="AE110" s="33"/>
      <c r="AG110" s="2173"/>
    </row>
    <row r="111" spans="1:36">
      <c r="A111" s="1459"/>
      <c r="B111" s="33"/>
      <c r="C111" s="2013">
        <f>IF(E111&gt;0,MAX($C$5:C110)+1," ")</f>
        <v>54</v>
      </c>
      <c r="D111" s="2013" t="s">
        <v>4223</v>
      </c>
      <c r="E111" s="2174">
        <f>E109+F110</f>
        <v>659.74000000000012</v>
      </c>
      <c r="F111" s="2665" t="s">
        <v>147</v>
      </c>
      <c r="G111" s="2666"/>
      <c r="H111" s="2665">
        <v>1.75</v>
      </c>
      <c r="I111" s="2666"/>
      <c r="J111" s="2665">
        <v>2.4750000000000001</v>
      </c>
      <c r="K111" s="2666"/>
      <c r="L111" s="2665">
        <f t="shared" ref="L111" si="156">J111+N111</f>
        <v>2.46</v>
      </c>
      <c r="M111" s="2666"/>
      <c r="N111" s="2665">
        <v>-1.4999999999999999E-2</v>
      </c>
      <c r="O111" s="2666"/>
      <c r="P111" s="2665"/>
      <c r="Q111" s="2666"/>
      <c r="R111" s="2665"/>
      <c r="S111" s="2666"/>
      <c r="T111" s="2665"/>
      <c r="U111" s="2666"/>
      <c r="V111" s="2665">
        <v>1.75</v>
      </c>
      <c r="W111" s="2666"/>
      <c r="X111" s="2665">
        <v>2.4750000000000001</v>
      </c>
      <c r="Y111" s="2666"/>
      <c r="Z111" s="2665">
        <f t="shared" ref="Z111" si="157">X111+AB111</f>
        <v>2.4940000000000002</v>
      </c>
      <c r="AA111" s="2666"/>
      <c r="AB111" s="2665">
        <v>1.9E-2</v>
      </c>
      <c r="AC111" s="2666"/>
      <c r="AD111" s="33"/>
      <c r="AE111" s="2171">
        <v>2.625</v>
      </c>
      <c r="AF111" s="2172">
        <f t="shared" ref="AF111" si="158">J111</f>
        <v>2.4750000000000001</v>
      </c>
      <c r="AG111" s="2173"/>
      <c r="AJ111" s="18">
        <v>2.4750000000000001</v>
      </c>
    </row>
    <row r="112" spans="1:36">
      <c r="A112" s="1459"/>
      <c r="B112" s="33"/>
      <c r="C112" s="2013" t="str">
        <f>IF(E112&gt;0,MAX($C$5:C111)+1," ")</f>
        <v xml:space="preserve"> </v>
      </c>
      <c r="D112" s="2013" t="s">
        <v>147</v>
      </c>
      <c r="E112" s="2174"/>
      <c r="F112" s="2665">
        <v>14.2</v>
      </c>
      <c r="G112" s="2666"/>
      <c r="H112" s="2665"/>
      <c r="I112" s="2666"/>
      <c r="J112" s="2665"/>
      <c r="K112" s="2666"/>
      <c r="L112" s="2665"/>
      <c r="M112" s="2666"/>
      <c r="N112" s="2665"/>
      <c r="O112" s="2666"/>
      <c r="P112" s="2665"/>
      <c r="Q112" s="2666"/>
      <c r="R112" s="2665"/>
      <c r="S112" s="2666"/>
      <c r="T112" s="2665"/>
      <c r="U112" s="2666"/>
      <c r="V112" s="2665"/>
      <c r="W112" s="2666"/>
      <c r="X112" s="2665"/>
      <c r="Y112" s="2666"/>
      <c r="Z112" s="2665"/>
      <c r="AA112" s="2666"/>
      <c r="AB112" s="2665"/>
      <c r="AC112" s="2666"/>
      <c r="AD112" s="33"/>
      <c r="AE112" s="33"/>
      <c r="AG112" s="2173"/>
    </row>
    <row r="113" spans="1:36">
      <c r="A113" s="1459"/>
      <c r="B113" s="33"/>
      <c r="C113" s="2013">
        <f>IF(E113&gt;0,MAX($C$5:C112)+1," ")</f>
        <v>55</v>
      </c>
      <c r="D113" s="2013" t="s">
        <v>4224</v>
      </c>
      <c r="E113" s="2174">
        <f>E111+F112</f>
        <v>673.94000000000017</v>
      </c>
      <c r="F113" s="2665" t="s">
        <v>147</v>
      </c>
      <c r="G113" s="2666"/>
      <c r="H113" s="2665">
        <v>1.75</v>
      </c>
      <c r="I113" s="2666"/>
      <c r="J113" s="2665">
        <v>2.4849999999999999</v>
      </c>
      <c r="K113" s="2666"/>
      <c r="L113" s="2665">
        <f t="shared" ref="L113" si="159">J113+N113</f>
        <v>2.4699999999999998</v>
      </c>
      <c r="M113" s="2666"/>
      <c r="N113" s="2665">
        <v>-1.4999999999999999E-2</v>
      </c>
      <c r="O113" s="2666"/>
      <c r="P113" s="2665"/>
      <c r="Q113" s="2666"/>
      <c r="R113" s="2665"/>
      <c r="S113" s="2666"/>
      <c r="T113" s="2665"/>
      <c r="U113" s="2666"/>
      <c r="V113" s="2665">
        <v>1.75</v>
      </c>
      <c r="W113" s="2666"/>
      <c r="X113" s="2665">
        <v>2.4849999999999999</v>
      </c>
      <c r="Y113" s="2666"/>
      <c r="Z113" s="2665">
        <f t="shared" ref="Z113" si="160">X113+AB113</f>
        <v>2.4729999999999999</v>
      </c>
      <c r="AA113" s="2666"/>
      <c r="AB113" s="2665">
        <v>-1.2E-2</v>
      </c>
      <c r="AC113" s="2666"/>
      <c r="AD113" s="33"/>
      <c r="AE113" s="2171">
        <v>2.6349999999999998</v>
      </c>
      <c r="AF113" s="2172">
        <f t="shared" ref="AF113" si="161">J113</f>
        <v>2.4849999999999999</v>
      </c>
      <c r="AG113" s="2173"/>
      <c r="AJ113" s="18">
        <v>2.4849999999999999</v>
      </c>
    </row>
    <row r="114" spans="1:36">
      <c r="A114" s="1459"/>
      <c r="B114" s="33"/>
      <c r="C114" s="2013" t="str">
        <f>IF(E114&gt;0,MAX($C$5:C113)+1," ")</f>
        <v xml:space="preserve"> </v>
      </c>
      <c r="D114" s="2013" t="s">
        <v>147</v>
      </c>
      <c r="E114" s="2174"/>
      <c r="F114" s="2665">
        <v>14.2</v>
      </c>
      <c r="G114" s="2666"/>
      <c r="H114" s="2665"/>
      <c r="I114" s="2666"/>
      <c r="J114" s="2665"/>
      <c r="K114" s="2666"/>
      <c r="L114" s="2665"/>
      <c r="M114" s="2666"/>
      <c r="N114" s="2665"/>
      <c r="O114" s="2666"/>
      <c r="P114" s="2665"/>
      <c r="Q114" s="2666"/>
      <c r="R114" s="2665"/>
      <c r="S114" s="2666"/>
      <c r="T114" s="2665"/>
      <c r="U114" s="2666"/>
      <c r="V114" s="2665"/>
      <c r="W114" s="2666"/>
      <c r="X114" s="2665"/>
      <c r="Y114" s="2666"/>
      <c r="Z114" s="2665"/>
      <c r="AA114" s="2666"/>
      <c r="AB114" s="2665"/>
      <c r="AC114" s="2666"/>
      <c r="AD114" s="33"/>
      <c r="AE114" s="33"/>
      <c r="AG114" s="2173"/>
    </row>
    <row r="115" spans="1:36">
      <c r="A115" s="1459"/>
      <c r="B115" s="33"/>
      <c r="C115" s="2013">
        <f>IF(E115&gt;0,MAX($C$5:C114)+1," ")</f>
        <v>56</v>
      </c>
      <c r="D115" s="2013" t="s">
        <v>4225</v>
      </c>
      <c r="E115" s="2174">
        <f>E113+F114</f>
        <v>688.14000000000021</v>
      </c>
      <c r="F115" s="2665" t="s">
        <v>147</v>
      </c>
      <c r="G115" s="2666"/>
      <c r="H115" s="2665">
        <v>1.75</v>
      </c>
      <c r="I115" s="2666"/>
      <c r="J115" s="2665">
        <v>2.4950000000000001</v>
      </c>
      <c r="K115" s="2666"/>
      <c r="L115" s="2665">
        <f t="shared" ref="L115" si="162">J115+N115</f>
        <v>2.5140000000000002</v>
      </c>
      <c r="M115" s="2666"/>
      <c r="N115" s="2665">
        <v>1.9E-2</v>
      </c>
      <c r="O115" s="2666"/>
      <c r="P115" s="2665"/>
      <c r="Q115" s="2666"/>
      <c r="R115" s="2665"/>
      <c r="S115" s="2666"/>
      <c r="T115" s="2665"/>
      <c r="U115" s="2666"/>
      <c r="V115" s="2665">
        <v>1.75</v>
      </c>
      <c r="W115" s="2666"/>
      <c r="X115" s="2665">
        <v>2.4950000000000001</v>
      </c>
      <c r="Y115" s="2666"/>
      <c r="Z115" s="2665">
        <f t="shared" ref="Z115" si="163">X115+AB115</f>
        <v>2.508</v>
      </c>
      <c r="AA115" s="2666"/>
      <c r="AB115" s="2665">
        <v>1.2999999999999999E-2</v>
      </c>
      <c r="AC115" s="2666"/>
      <c r="AD115" s="33"/>
      <c r="AE115" s="2171">
        <v>2.645</v>
      </c>
      <c r="AF115" s="2172">
        <f t="shared" ref="AF115" si="164">J115</f>
        <v>2.4950000000000001</v>
      </c>
      <c r="AG115" s="2173"/>
      <c r="AJ115" s="18">
        <v>2.4950000000000001</v>
      </c>
    </row>
    <row r="116" spans="1:36">
      <c r="A116" s="1459"/>
      <c r="B116" s="33"/>
      <c r="C116" s="2013" t="str">
        <f>IF(E116&gt;0,MAX($C$5:C115)+1," ")</f>
        <v xml:space="preserve"> </v>
      </c>
      <c r="D116" s="2013" t="s">
        <v>147</v>
      </c>
      <c r="E116" s="2174"/>
      <c r="F116" s="2665">
        <v>12.42</v>
      </c>
      <c r="G116" s="2666"/>
      <c r="H116" s="2665"/>
      <c r="I116" s="2666"/>
      <c r="J116" s="2665"/>
      <c r="K116" s="2666"/>
      <c r="L116" s="2665"/>
      <c r="M116" s="2666"/>
      <c r="N116" s="2665"/>
      <c r="O116" s="2666"/>
      <c r="P116" s="2665"/>
      <c r="Q116" s="2666"/>
      <c r="R116" s="2665"/>
      <c r="S116" s="2666"/>
      <c r="T116" s="2665"/>
      <c r="U116" s="2666"/>
      <c r="V116" s="2665"/>
      <c r="W116" s="2666"/>
      <c r="X116" s="2665"/>
      <c r="Y116" s="2666"/>
      <c r="Z116" s="2665"/>
      <c r="AA116" s="2666"/>
      <c r="AB116" s="2665"/>
      <c r="AC116" s="2666"/>
      <c r="AD116" s="33"/>
      <c r="AE116" s="33"/>
      <c r="AG116" s="2173"/>
    </row>
    <row r="117" spans="1:36">
      <c r="A117" s="1459"/>
      <c r="B117" s="33"/>
      <c r="C117" s="2013">
        <f>IF(E117&gt;0,MAX($C$5:C116)+1," ")</f>
        <v>57</v>
      </c>
      <c r="D117" s="2013">
        <v>29</v>
      </c>
      <c r="E117" s="2174">
        <f>E115+F116</f>
        <v>700.56000000000017</v>
      </c>
      <c r="F117" s="2665" t="s">
        <v>147</v>
      </c>
      <c r="G117" s="2666"/>
      <c r="H117" s="2665">
        <v>1.75</v>
      </c>
      <c r="I117" s="2666"/>
      <c r="J117" s="2665">
        <v>2.4950000000000001</v>
      </c>
      <c r="K117" s="2666"/>
      <c r="L117" s="2665">
        <f t="shared" ref="L117" si="165">J117+N117</f>
        <v>2.4820000000000002</v>
      </c>
      <c r="M117" s="2666"/>
      <c r="N117" s="2665">
        <v>-1.2999999999999999E-2</v>
      </c>
      <c r="O117" s="2666"/>
      <c r="P117" s="2665"/>
      <c r="Q117" s="2666"/>
      <c r="R117" s="2665"/>
      <c r="S117" s="2666"/>
      <c r="T117" s="2665"/>
      <c r="U117" s="2666"/>
      <c r="V117" s="2665">
        <v>1.75</v>
      </c>
      <c r="W117" s="2666"/>
      <c r="X117" s="2665">
        <v>2.4950000000000001</v>
      </c>
      <c r="Y117" s="2666"/>
      <c r="Z117" s="2665">
        <f t="shared" ref="Z117" si="166">X117+AB117</f>
        <v>2.4900000000000002</v>
      </c>
      <c r="AA117" s="2666"/>
      <c r="AB117" s="2665">
        <v>-5.0000000000000001E-3</v>
      </c>
      <c r="AC117" s="2666"/>
      <c r="AD117" s="33"/>
      <c r="AE117" s="2171">
        <v>2.645</v>
      </c>
      <c r="AF117" s="2172">
        <f t="shared" ref="AF117" si="167">J117</f>
        <v>2.4950000000000001</v>
      </c>
      <c r="AG117" s="2173"/>
      <c r="AJ117" s="18">
        <v>2.4950000000000001</v>
      </c>
    </row>
    <row r="118" spans="1:36">
      <c r="A118" s="1459"/>
      <c r="B118" s="33"/>
      <c r="C118" s="2013" t="str">
        <f>IF(E118&gt;0,MAX($C$5:C117)+1," ")</f>
        <v xml:space="preserve"> </v>
      </c>
      <c r="D118" s="2013" t="s">
        <v>147</v>
      </c>
      <c r="E118" s="2174"/>
      <c r="F118" s="2665">
        <v>14.58</v>
      </c>
      <c r="G118" s="2666"/>
      <c r="H118" s="2665"/>
      <c r="I118" s="2666"/>
      <c r="J118" s="2665"/>
      <c r="K118" s="2666"/>
      <c r="L118" s="2665"/>
      <c r="M118" s="2666"/>
      <c r="N118" s="2665"/>
      <c r="O118" s="2666"/>
      <c r="P118" s="2665"/>
      <c r="Q118" s="2666"/>
      <c r="R118" s="2665"/>
      <c r="S118" s="2666"/>
      <c r="T118" s="2665"/>
      <c r="U118" s="2666"/>
      <c r="V118" s="2665"/>
      <c r="W118" s="2666"/>
      <c r="X118" s="2665"/>
      <c r="Y118" s="2666"/>
      <c r="Z118" s="2665"/>
      <c r="AA118" s="2666"/>
      <c r="AB118" s="2665"/>
      <c r="AC118" s="2666"/>
      <c r="AD118" s="33"/>
      <c r="AE118" s="33"/>
      <c r="AG118" s="2173"/>
    </row>
    <row r="119" spans="1:36">
      <c r="A119" s="1459"/>
      <c r="B119" s="33"/>
      <c r="C119" s="2013">
        <f>IF(E119&gt;0,MAX($C$5:C118)+1," ")</f>
        <v>58</v>
      </c>
      <c r="D119" s="2013">
        <v>30</v>
      </c>
      <c r="E119" s="2174">
        <f>E117+F118</f>
        <v>715.14000000000021</v>
      </c>
      <c r="F119" s="2665" t="s">
        <v>147</v>
      </c>
      <c r="G119" s="2666"/>
      <c r="H119" s="2665">
        <v>1.75</v>
      </c>
      <c r="I119" s="2666"/>
      <c r="J119" s="2665">
        <v>2.5049999999999999</v>
      </c>
      <c r="K119" s="2666"/>
      <c r="L119" s="2665">
        <f t="shared" ref="L119" si="168">J119+N119</f>
        <v>2.5</v>
      </c>
      <c r="M119" s="2666"/>
      <c r="N119" s="2665">
        <v>-5.0000000000000001E-3</v>
      </c>
      <c r="O119" s="2666"/>
      <c r="P119" s="2665"/>
      <c r="Q119" s="2666"/>
      <c r="R119" s="2665"/>
      <c r="S119" s="2666"/>
      <c r="T119" s="2665"/>
      <c r="U119" s="2666"/>
      <c r="V119" s="2665">
        <v>1.75</v>
      </c>
      <c r="W119" s="2666"/>
      <c r="X119" s="2665">
        <v>2.5049999999999999</v>
      </c>
      <c r="Y119" s="2666"/>
      <c r="Z119" s="2665">
        <f t="shared" ref="Z119" si="169">X119+AB119</f>
        <v>2.492</v>
      </c>
      <c r="AA119" s="2666"/>
      <c r="AB119" s="2665">
        <v>-1.2999999999999999E-2</v>
      </c>
      <c r="AC119" s="2666"/>
      <c r="AD119" s="33"/>
      <c r="AE119" s="2171">
        <v>2.6549999999999998</v>
      </c>
      <c r="AF119" s="2172">
        <f t="shared" ref="AF119" si="170">J119</f>
        <v>2.5049999999999999</v>
      </c>
      <c r="AG119" s="2173"/>
      <c r="AJ119" s="18">
        <v>2.5049999999999999</v>
      </c>
    </row>
    <row r="120" spans="1:36">
      <c r="A120" s="1459"/>
      <c r="B120" s="33"/>
      <c r="C120" s="2013" t="str">
        <f>IF(E120&gt;0,MAX($C$5:C119)+1," ")</f>
        <v xml:space="preserve"> </v>
      </c>
      <c r="D120" s="2013" t="s">
        <v>147</v>
      </c>
      <c r="E120" s="2174"/>
      <c r="F120" s="2665">
        <v>19.96</v>
      </c>
      <c r="G120" s="2666"/>
      <c r="H120" s="2665"/>
      <c r="I120" s="2666"/>
      <c r="J120" s="2665"/>
      <c r="K120" s="2666"/>
      <c r="L120" s="2665"/>
      <c r="M120" s="2666"/>
      <c r="N120" s="2665"/>
      <c r="O120" s="2666"/>
      <c r="P120" s="2665"/>
      <c r="Q120" s="2666"/>
      <c r="R120" s="2665"/>
      <c r="S120" s="2666"/>
      <c r="T120" s="2665"/>
      <c r="U120" s="2666"/>
      <c r="V120" s="2665"/>
      <c r="W120" s="2666"/>
      <c r="X120" s="2665"/>
      <c r="Y120" s="2666"/>
      <c r="Z120" s="2665"/>
      <c r="AA120" s="2666"/>
      <c r="AB120" s="2665"/>
      <c r="AC120" s="2666"/>
      <c r="AD120" s="33"/>
      <c r="AE120" s="33"/>
      <c r="AG120" s="2173"/>
    </row>
    <row r="121" spans="1:36">
      <c r="A121" s="1459"/>
      <c r="B121" s="33"/>
      <c r="C121" s="2013">
        <f>IF(E121&gt;0,MAX($C$5:C120)+1," ")</f>
        <v>59</v>
      </c>
      <c r="D121" s="2013">
        <v>31</v>
      </c>
      <c r="E121" s="2174">
        <f>E119+F120</f>
        <v>735.10000000000025</v>
      </c>
      <c r="F121" s="2665" t="s">
        <v>147</v>
      </c>
      <c r="G121" s="2666"/>
      <c r="H121" s="2665">
        <v>1.75</v>
      </c>
      <c r="I121" s="2666"/>
      <c r="J121" s="2665">
        <v>2.5150000000000001</v>
      </c>
      <c r="K121" s="2666"/>
      <c r="L121" s="2665">
        <f t="shared" ref="L121" si="171">J121+N121</f>
        <v>2.516</v>
      </c>
      <c r="M121" s="2666"/>
      <c r="N121" s="2665">
        <v>1E-3</v>
      </c>
      <c r="O121" s="2666"/>
      <c r="P121" s="2665"/>
      <c r="Q121" s="2666"/>
      <c r="R121" s="2665"/>
      <c r="S121" s="2666"/>
      <c r="T121" s="2665"/>
      <c r="U121" s="2666"/>
      <c r="V121" s="2665">
        <v>1.75</v>
      </c>
      <c r="W121" s="2666"/>
      <c r="X121" s="2665">
        <v>2.5150000000000001</v>
      </c>
      <c r="Y121" s="2666"/>
      <c r="Z121" s="2665">
        <f t="shared" ref="Z121" si="172">X121+AB121</f>
        <v>2.5329999999999999</v>
      </c>
      <c r="AA121" s="2666"/>
      <c r="AB121" s="2665">
        <v>1.7999999999999999E-2</v>
      </c>
      <c r="AC121" s="2666"/>
      <c r="AD121" s="33"/>
      <c r="AE121" s="2171">
        <v>2.665</v>
      </c>
      <c r="AF121" s="2172">
        <f t="shared" ref="AF121" si="173">J121</f>
        <v>2.5150000000000001</v>
      </c>
      <c r="AG121" s="2173"/>
      <c r="AJ121" s="18">
        <v>2.5150000000000001</v>
      </c>
    </row>
    <row r="122" spans="1:36">
      <c r="A122" s="1459"/>
      <c r="B122" s="33"/>
      <c r="C122" s="2013" t="str">
        <f>IF(E122&gt;0,MAX($C$5:C121)+1," ")</f>
        <v xml:space="preserve"> </v>
      </c>
      <c r="D122" s="2013" t="s">
        <v>147</v>
      </c>
      <c r="E122" s="2174"/>
      <c r="F122" s="2665">
        <v>17.87</v>
      </c>
      <c r="G122" s="2666"/>
      <c r="H122" s="2665"/>
      <c r="I122" s="2666"/>
      <c r="J122" s="2665"/>
      <c r="K122" s="2666"/>
      <c r="L122" s="2665"/>
      <c r="M122" s="2666"/>
      <c r="N122" s="2665"/>
      <c r="O122" s="2666"/>
      <c r="P122" s="2665"/>
      <c r="Q122" s="2666"/>
      <c r="R122" s="2665"/>
      <c r="S122" s="2666"/>
      <c r="T122" s="2665"/>
      <c r="U122" s="2666"/>
      <c r="V122" s="2665"/>
      <c r="W122" s="2666"/>
      <c r="X122" s="2665"/>
      <c r="Y122" s="2666"/>
      <c r="Z122" s="2665"/>
      <c r="AA122" s="2666"/>
      <c r="AB122" s="2665"/>
      <c r="AC122" s="2666"/>
      <c r="AD122" s="33"/>
      <c r="AE122" s="33"/>
      <c r="AG122" s="2173"/>
    </row>
    <row r="123" spans="1:36">
      <c r="A123" s="1459"/>
      <c r="B123" s="33"/>
      <c r="C123" s="2013">
        <f>IF(E123&gt;0,MAX($C$5:C122)+1," ")</f>
        <v>60</v>
      </c>
      <c r="D123" s="2013" t="s">
        <v>4226</v>
      </c>
      <c r="E123" s="2174">
        <f>E121+F122</f>
        <v>752.97000000000025</v>
      </c>
      <c r="F123" s="2665" t="s">
        <v>147</v>
      </c>
      <c r="G123" s="2666"/>
      <c r="H123" s="2665">
        <v>1.75</v>
      </c>
      <c r="I123" s="2666"/>
      <c r="J123" s="2665">
        <v>2.5249999999999999</v>
      </c>
      <c r="K123" s="2666"/>
      <c r="L123" s="2665">
        <f t="shared" ref="L123" si="174">J123+N123</f>
        <v>2.5249999999999999</v>
      </c>
      <c r="M123" s="2666"/>
      <c r="N123" s="2688">
        <v>0</v>
      </c>
      <c r="O123" s="2689"/>
      <c r="P123" s="2665"/>
      <c r="Q123" s="2666"/>
      <c r="R123" s="2665"/>
      <c r="S123" s="2666"/>
      <c r="T123" s="2665"/>
      <c r="U123" s="2666"/>
      <c r="V123" s="2665">
        <v>1.75</v>
      </c>
      <c r="W123" s="2666"/>
      <c r="X123" s="2665">
        <v>2.5249999999999999</v>
      </c>
      <c r="Y123" s="2666"/>
      <c r="Z123" s="2665">
        <f t="shared" ref="Z123" si="175">X123+AB123</f>
        <v>2.54</v>
      </c>
      <c r="AA123" s="2666"/>
      <c r="AB123" s="2665">
        <v>1.4999999999999999E-2</v>
      </c>
      <c r="AC123" s="2666"/>
      <c r="AD123" s="33"/>
      <c r="AE123" s="2171">
        <v>2.6749999999999998</v>
      </c>
      <c r="AF123" s="2172">
        <f t="shared" ref="AF123" si="176">J123</f>
        <v>2.5249999999999999</v>
      </c>
      <c r="AG123" s="2173"/>
      <c r="AJ123" s="18">
        <v>2.5249999999999999</v>
      </c>
    </row>
    <row r="124" spans="1:36">
      <c r="A124" s="1459"/>
      <c r="B124" s="33"/>
      <c r="C124" s="2013" t="str">
        <f>IF(E124&gt;0,MAX($C$5:C123)+1," ")</f>
        <v xml:space="preserve"> </v>
      </c>
      <c r="D124" s="2013" t="s">
        <v>147</v>
      </c>
      <c r="E124" s="2174"/>
      <c r="F124" s="2665">
        <v>19.13</v>
      </c>
      <c r="G124" s="2666"/>
      <c r="H124" s="2665"/>
      <c r="I124" s="2666"/>
      <c r="J124" s="2665"/>
      <c r="K124" s="2666"/>
      <c r="L124" s="2665"/>
      <c r="M124" s="2666"/>
      <c r="N124" s="2665"/>
      <c r="O124" s="2666"/>
      <c r="P124" s="2665"/>
      <c r="Q124" s="2666"/>
      <c r="R124" s="2665"/>
      <c r="S124" s="2666"/>
      <c r="T124" s="2665"/>
      <c r="U124" s="2666"/>
      <c r="V124" s="2665"/>
      <c r="W124" s="2666"/>
      <c r="X124" s="2665"/>
      <c r="Y124" s="2666"/>
      <c r="Z124" s="2665"/>
      <c r="AA124" s="2666"/>
      <c r="AB124" s="2665"/>
      <c r="AC124" s="2666"/>
      <c r="AD124" s="33"/>
      <c r="AE124" s="33"/>
      <c r="AG124" s="2173"/>
    </row>
    <row r="125" spans="1:36">
      <c r="A125" s="1459"/>
      <c r="B125" s="33"/>
      <c r="C125" s="2013">
        <f>IF(E125&gt;0,MAX($C$5:C124)+1," ")</f>
        <v>61</v>
      </c>
      <c r="D125" s="2013">
        <v>32</v>
      </c>
      <c r="E125" s="2174">
        <f>E123+F124</f>
        <v>772.10000000000025</v>
      </c>
      <c r="F125" s="2665" t="s">
        <v>147</v>
      </c>
      <c r="G125" s="2666"/>
      <c r="H125" s="2665">
        <v>1.75</v>
      </c>
      <c r="I125" s="2666"/>
      <c r="J125" s="2665">
        <v>2.5249999999999999</v>
      </c>
      <c r="K125" s="2666"/>
      <c r="L125" s="2665">
        <f t="shared" ref="L125" si="177">J125+N125</f>
        <v>2.516</v>
      </c>
      <c r="M125" s="2666"/>
      <c r="N125" s="2665">
        <v>-8.9999999999999993E-3</v>
      </c>
      <c r="O125" s="2666"/>
      <c r="P125" s="2665"/>
      <c r="Q125" s="2666"/>
      <c r="R125" s="2665"/>
      <c r="S125" s="2666"/>
      <c r="T125" s="2665"/>
      <c r="U125" s="2666"/>
      <c r="V125" s="2665">
        <v>1.75</v>
      </c>
      <c r="W125" s="2666"/>
      <c r="X125" s="2665">
        <v>2.5249999999999999</v>
      </c>
      <c r="Y125" s="2666"/>
      <c r="Z125" s="2665">
        <f t="shared" ref="Z125" si="178">X125+AB125</f>
        <v>2.5349999999999997</v>
      </c>
      <c r="AA125" s="2666"/>
      <c r="AB125" s="2665">
        <v>0.01</v>
      </c>
      <c r="AC125" s="2666"/>
      <c r="AD125" s="33"/>
      <c r="AE125" s="2171">
        <v>2.6749999999999998</v>
      </c>
      <c r="AF125" s="2172">
        <f t="shared" ref="AF125" si="179">J125</f>
        <v>2.5249999999999999</v>
      </c>
      <c r="AG125" s="2173"/>
      <c r="AJ125" s="18">
        <v>2.5249999999999999</v>
      </c>
    </row>
    <row r="126" spans="1:36">
      <c r="A126" s="1459"/>
      <c r="B126" s="33"/>
      <c r="C126" s="2013" t="str">
        <f>IF(E126&gt;0,MAX($C$5:C125)+1," ")</f>
        <v xml:space="preserve"> </v>
      </c>
      <c r="D126" s="2013" t="s">
        <v>147</v>
      </c>
      <c r="E126" s="2174"/>
      <c r="F126" s="2665">
        <v>19.14</v>
      </c>
      <c r="G126" s="2666"/>
      <c r="H126" s="2665"/>
      <c r="I126" s="2666"/>
      <c r="J126" s="2665"/>
      <c r="K126" s="2666"/>
      <c r="L126" s="2665"/>
      <c r="M126" s="2666"/>
      <c r="N126" s="2665"/>
      <c r="O126" s="2666"/>
      <c r="P126" s="2665"/>
      <c r="Q126" s="2666"/>
      <c r="R126" s="2665"/>
      <c r="S126" s="2666"/>
      <c r="T126" s="2665"/>
      <c r="U126" s="2666"/>
      <c r="V126" s="2665"/>
      <c r="W126" s="2666"/>
      <c r="X126" s="2665"/>
      <c r="Y126" s="2666"/>
      <c r="Z126" s="2665"/>
      <c r="AA126" s="2666"/>
      <c r="AB126" s="2665"/>
      <c r="AC126" s="2666"/>
      <c r="AD126" s="33"/>
      <c r="AE126" s="33"/>
      <c r="AG126" s="2173"/>
    </row>
    <row r="127" spans="1:36">
      <c r="A127" s="1459"/>
      <c r="B127" s="33"/>
      <c r="C127" s="2013">
        <f>IF(E127&gt;0,MAX($C$5:C126)+1," ")</f>
        <v>62</v>
      </c>
      <c r="D127" s="2013">
        <v>33</v>
      </c>
      <c r="E127" s="2174">
        <f>E125+F126</f>
        <v>791.24000000000024</v>
      </c>
      <c r="F127" s="2665" t="s">
        <v>147</v>
      </c>
      <c r="G127" s="2666"/>
      <c r="H127" s="2665">
        <v>1.75</v>
      </c>
      <c r="I127" s="2666"/>
      <c r="J127" s="2665">
        <v>2.5350000000000001</v>
      </c>
      <c r="K127" s="2666"/>
      <c r="L127" s="2665">
        <f t="shared" ref="L127" si="180">J127+N127</f>
        <v>2.5330000000000004</v>
      </c>
      <c r="M127" s="2666"/>
      <c r="N127" s="2665">
        <v>-2E-3</v>
      </c>
      <c r="O127" s="2666"/>
      <c r="P127" s="2665"/>
      <c r="Q127" s="2666"/>
      <c r="R127" s="2665"/>
      <c r="S127" s="2666"/>
      <c r="T127" s="2665"/>
      <c r="U127" s="2666"/>
      <c r="V127" s="2665">
        <v>1.75</v>
      </c>
      <c r="W127" s="2666"/>
      <c r="X127" s="2665">
        <v>2.5350000000000001</v>
      </c>
      <c r="Y127" s="2666"/>
      <c r="Z127" s="2665">
        <f t="shared" ref="Z127" si="181">X127+AB127</f>
        <v>2.5390000000000001</v>
      </c>
      <c r="AA127" s="2666"/>
      <c r="AB127" s="2665">
        <v>4.0000000000000001E-3</v>
      </c>
      <c r="AC127" s="2666"/>
      <c r="AD127" s="33"/>
      <c r="AE127" s="2171">
        <v>2.6850000000000001</v>
      </c>
      <c r="AF127" s="2172">
        <f t="shared" ref="AF127" si="182">J127</f>
        <v>2.5350000000000001</v>
      </c>
      <c r="AG127" s="2173"/>
      <c r="AJ127" s="18">
        <v>2.5350000000000001</v>
      </c>
    </row>
    <row r="128" spans="1:36">
      <c r="A128" s="1459"/>
      <c r="B128" s="33"/>
      <c r="C128" s="2013" t="str">
        <f>IF(E128&gt;0,MAX($C$5:C127)+1," ")</f>
        <v xml:space="preserve"> </v>
      </c>
      <c r="D128" s="2013" t="s">
        <v>147</v>
      </c>
      <c r="E128" s="2174"/>
      <c r="F128" s="2665">
        <v>19.86</v>
      </c>
      <c r="G128" s="2666"/>
      <c r="H128" s="2665"/>
      <c r="I128" s="2666"/>
      <c r="J128" s="2665"/>
      <c r="K128" s="2666"/>
      <c r="L128" s="2665"/>
      <c r="M128" s="2666"/>
      <c r="N128" s="2665"/>
      <c r="O128" s="2666"/>
      <c r="P128" s="2665"/>
      <c r="Q128" s="2666"/>
      <c r="R128" s="2665"/>
      <c r="S128" s="2666"/>
      <c r="T128" s="2665"/>
      <c r="U128" s="2666"/>
      <c r="V128" s="2665"/>
      <c r="W128" s="2666"/>
      <c r="X128" s="2665"/>
      <c r="Y128" s="2666"/>
      <c r="Z128" s="2665"/>
      <c r="AA128" s="2666"/>
      <c r="AB128" s="2665"/>
      <c r="AC128" s="2666"/>
      <c r="AD128" s="33"/>
      <c r="AE128" s="33"/>
      <c r="AG128" s="2173"/>
    </row>
    <row r="129" spans="1:36">
      <c r="A129" s="1459"/>
      <c r="B129" s="33"/>
      <c r="C129" s="2013">
        <f>IF(E129&gt;0,MAX($C$5:C128)+1," ")</f>
        <v>63</v>
      </c>
      <c r="D129" s="2013">
        <v>34</v>
      </c>
      <c r="E129" s="2174">
        <f>E127+F128</f>
        <v>811.10000000000025</v>
      </c>
      <c r="F129" s="2665" t="s">
        <v>147</v>
      </c>
      <c r="G129" s="2666"/>
      <c r="H129" s="2665">
        <v>1.75</v>
      </c>
      <c r="I129" s="2666"/>
      <c r="J129" s="2665">
        <v>2.5449999999999999</v>
      </c>
      <c r="K129" s="2666"/>
      <c r="L129" s="2665">
        <f t="shared" ref="L129" si="183">J129+N129</f>
        <v>2.5609999999999999</v>
      </c>
      <c r="M129" s="2666"/>
      <c r="N129" s="2665">
        <v>1.6E-2</v>
      </c>
      <c r="O129" s="2666"/>
      <c r="P129" s="2665"/>
      <c r="Q129" s="2666"/>
      <c r="R129" s="2665"/>
      <c r="S129" s="2666"/>
      <c r="T129" s="2665"/>
      <c r="U129" s="2666"/>
      <c r="V129" s="2665">
        <v>1.75</v>
      </c>
      <c r="W129" s="2666"/>
      <c r="X129" s="2665">
        <v>2.5449999999999999</v>
      </c>
      <c r="Y129" s="2666"/>
      <c r="Z129" s="2665">
        <f t="shared" ref="Z129" si="184">X129+AB129</f>
        <v>2.5409999999999999</v>
      </c>
      <c r="AA129" s="2666"/>
      <c r="AB129" s="2665">
        <v>-4.0000000000000001E-3</v>
      </c>
      <c r="AC129" s="2666"/>
      <c r="AD129" s="33"/>
      <c r="AE129" s="2171">
        <v>2.6949999999999998</v>
      </c>
      <c r="AF129" s="2172">
        <f t="shared" ref="AF129" si="185">J129</f>
        <v>2.5449999999999999</v>
      </c>
      <c r="AG129" s="2173"/>
      <c r="AJ129" s="18">
        <v>2.5449999999999999</v>
      </c>
    </row>
    <row r="130" spans="1:36">
      <c r="A130" s="1459"/>
      <c r="B130" s="33"/>
      <c r="C130" s="2013" t="str">
        <f>IF(E130&gt;0,MAX($C$5:C129)+1," ")</f>
        <v xml:space="preserve"> </v>
      </c>
      <c r="D130" s="2013" t="s">
        <v>147</v>
      </c>
      <c r="E130" s="2174"/>
      <c r="F130" s="2665">
        <v>17.510000000000002</v>
      </c>
      <c r="G130" s="2666"/>
      <c r="H130" s="2665"/>
      <c r="I130" s="2666"/>
      <c r="J130" s="2665"/>
      <c r="K130" s="2666"/>
      <c r="L130" s="2665"/>
      <c r="M130" s="2666"/>
      <c r="N130" s="2665"/>
      <c r="O130" s="2666"/>
      <c r="P130" s="2665"/>
      <c r="Q130" s="2666"/>
      <c r="R130" s="2665"/>
      <c r="S130" s="2666"/>
      <c r="T130" s="2665"/>
      <c r="U130" s="2666"/>
      <c r="V130" s="2665"/>
      <c r="W130" s="2666"/>
      <c r="X130" s="2665"/>
      <c r="Y130" s="2666"/>
      <c r="Z130" s="2665"/>
      <c r="AA130" s="2666"/>
      <c r="AB130" s="2665"/>
      <c r="AC130" s="2666"/>
      <c r="AD130" s="33"/>
      <c r="AE130" s="33"/>
      <c r="AG130" s="2173"/>
    </row>
    <row r="131" spans="1:36">
      <c r="A131" s="1459"/>
      <c r="B131" s="33"/>
      <c r="C131" s="2013">
        <f>IF(E131&gt;0,MAX($C$5:C130)+1," ")</f>
        <v>64</v>
      </c>
      <c r="D131" s="2013">
        <v>35</v>
      </c>
      <c r="E131" s="2174">
        <f>E129+F130</f>
        <v>828.61000000000024</v>
      </c>
      <c r="F131" s="2665" t="s">
        <v>147</v>
      </c>
      <c r="G131" s="2666"/>
      <c r="H131" s="2665">
        <v>1.75</v>
      </c>
      <c r="I131" s="2666"/>
      <c r="J131" s="2665">
        <v>2.5550000000000002</v>
      </c>
      <c r="K131" s="2666"/>
      <c r="L131" s="2665">
        <f t="shared" ref="L131" si="186">J131+N131</f>
        <v>2.5490000000000004</v>
      </c>
      <c r="M131" s="2666"/>
      <c r="N131" s="2665">
        <v>-6.0000000000000001E-3</v>
      </c>
      <c r="O131" s="2666"/>
      <c r="P131" s="2665"/>
      <c r="Q131" s="2666"/>
      <c r="R131" s="2665"/>
      <c r="S131" s="2666"/>
      <c r="T131" s="2665"/>
      <c r="U131" s="2666"/>
      <c r="V131" s="2665">
        <v>1.75</v>
      </c>
      <c r="W131" s="2666"/>
      <c r="X131" s="2665">
        <v>2.5550000000000002</v>
      </c>
      <c r="Y131" s="2666"/>
      <c r="Z131" s="2665">
        <f t="shared" ref="Z131" si="187">X131+AB131</f>
        <v>2.5550000000000002</v>
      </c>
      <c r="AA131" s="2666"/>
      <c r="AB131" s="2686">
        <v>0</v>
      </c>
      <c r="AC131" s="2687"/>
      <c r="AD131" s="33"/>
      <c r="AE131" s="2171">
        <v>2.7050000000000001</v>
      </c>
      <c r="AF131" s="2172">
        <f t="shared" ref="AF131" si="188">J131</f>
        <v>2.5550000000000002</v>
      </c>
      <c r="AG131" s="2173"/>
      <c r="AJ131" s="18">
        <v>2.5550000000000002</v>
      </c>
    </row>
    <row r="132" spans="1:36">
      <c r="A132" s="1459"/>
      <c r="B132" s="33"/>
      <c r="C132" s="2013" t="str">
        <f>IF(E132&gt;0,MAX($C$5:C131)+1," ")</f>
        <v xml:space="preserve"> </v>
      </c>
      <c r="D132" s="2013" t="s">
        <v>147</v>
      </c>
      <c r="E132" s="2174"/>
      <c r="F132" s="2665">
        <v>3.89</v>
      </c>
      <c r="G132" s="2666"/>
      <c r="H132" s="2665"/>
      <c r="I132" s="2666"/>
      <c r="J132" s="2665"/>
      <c r="K132" s="2666"/>
      <c r="L132" s="2665"/>
      <c r="M132" s="2666"/>
      <c r="N132" s="2665"/>
      <c r="O132" s="2666"/>
      <c r="P132" s="2665"/>
      <c r="Q132" s="2666"/>
      <c r="R132" s="2665"/>
      <c r="S132" s="2666"/>
      <c r="T132" s="2665"/>
      <c r="U132" s="2666"/>
      <c r="V132" s="2665"/>
      <c r="W132" s="2666"/>
      <c r="X132" s="2665"/>
      <c r="Y132" s="2666"/>
      <c r="Z132" s="2665"/>
      <c r="AA132" s="2666"/>
      <c r="AB132" s="2665"/>
      <c r="AC132" s="2666"/>
      <c r="AD132" s="33"/>
      <c r="AE132" s="33"/>
      <c r="AG132" s="2173"/>
    </row>
    <row r="133" spans="1:36">
      <c r="A133" s="1459"/>
      <c r="B133" s="33"/>
      <c r="C133" s="2013">
        <f>IF(E133&gt;0,MAX($C$5:C132)+1," ")</f>
        <v>65</v>
      </c>
      <c r="D133" s="2013" t="s">
        <v>4227</v>
      </c>
      <c r="E133" s="2174">
        <f>E131+F132</f>
        <v>832.50000000000023</v>
      </c>
      <c r="F133" s="2665" t="s">
        <v>147</v>
      </c>
      <c r="G133" s="2666"/>
      <c r="H133" s="2665">
        <v>1.75</v>
      </c>
      <c r="I133" s="2666"/>
      <c r="J133" s="2665">
        <v>2.5649999999999999</v>
      </c>
      <c r="K133" s="2666"/>
      <c r="L133" s="2665">
        <f t="shared" ref="L133" si="189">J133+N133</f>
        <v>2.5569999999999999</v>
      </c>
      <c r="M133" s="2666"/>
      <c r="N133" s="2665">
        <v>-8.0000000000000002E-3</v>
      </c>
      <c r="O133" s="2666"/>
      <c r="P133" s="2665"/>
      <c r="Q133" s="2666"/>
      <c r="R133" s="2665"/>
      <c r="S133" s="2666"/>
      <c r="T133" s="2665"/>
      <c r="U133" s="2666"/>
      <c r="V133" s="2665">
        <v>1.75</v>
      </c>
      <c r="W133" s="2666"/>
      <c r="X133" s="2665">
        <v>2.5649999999999999</v>
      </c>
      <c r="Y133" s="2666"/>
      <c r="Z133" s="2665">
        <f t="shared" ref="Z133" si="190">X133+AB133</f>
        <v>2.585</v>
      </c>
      <c r="AA133" s="2666"/>
      <c r="AB133" s="2665">
        <v>0.02</v>
      </c>
      <c r="AC133" s="2666"/>
      <c r="AD133" s="33"/>
      <c r="AE133" s="2171">
        <v>2.7149999999999999</v>
      </c>
      <c r="AF133" s="2172">
        <f t="shared" ref="AF133" si="191">J133</f>
        <v>2.5649999999999999</v>
      </c>
      <c r="AG133" s="2173"/>
      <c r="AJ133" s="18">
        <v>2.5649999999999999</v>
      </c>
    </row>
    <row r="134" spans="1:36">
      <c r="A134" s="1459"/>
      <c r="B134" s="33"/>
      <c r="C134" s="2013" t="str">
        <f>IF(E134&gt;0,MAX($C$5:C133)+1," ")</f>
        <v xml:space="preserve"> </v>
      </c>
      <c r="D134" s="2013" t="s">
        <v>147</v>
      </c>
      <c r="E134" s="2174"/>
      <c r="F134" s="2665">
        <v>15.64</v>
      </c>
      <c r="G134" s="2666"/>
      <c r="H134" s="2665"/>
      <c r="I134" s="2666"/>
      <c r="J134" s="2665"/>
      <c r="K134" s="2666"/>
      <c r="L134" s="2665"/>
      <c r="M134" s="2666"/>
      <c r="N134" s="2665"/>
      <c r="O134" s="2666"/>
      <c r="P134" s="2665"/>
      <c r="Q134" s="2666"/>
      <c r="R134" s="2665"/>
      <c r="S134" s="2666"/>
      <c r="T134" s="2665"/>
      <c r="U134" s="2666"/>
      <c r="V134" s="2665"/>
      <c r="W134" s="2666"/>
      <c r="X134" s="2665"/>
      <c r="Y134" s="2666"/>
      <c r="Z134" s="2665"/>
      <c r="AA134" s="2666"/>
      <c r="AB134" s="2665"/>
      <c r="AC134" s="2666"/>
      <c r="AD134" s="33"/>
      <c r="AE134" s="33"/>
      <c r="AG134" s="2173"/>
    </row>
    <row r="135" spans="1:36">
      <c r="A135" s="1459"/>
      <c r="B135" s="33"/>
      <c r="C135" s="2013">
        <f>IF(E135&gt;0,MAX($C$5:C134)+1," ")</f>
        <v>66</v>
      </c>
      <c r="D135" s="2013" t="s">
        <v>4228</v>
      </c>
      <c r="E135" s="2174">
        <f>E133+F134</f>
        <v>848.14000000000021</v>
      </c>
      <c r="F135" s="2665" t="s">
        <v>147</v>
      </c>
      <c r="G135" s="2666"/>
      <c r="H135" s="2665">
        <v>1.75</v>
      </c>
      <c r="I135" s="2666"/>
      <c r="J135" s="2665">
        <v>2.605</v>
      </c>
      <c r="K135" s="2666"/>
      <c r="L135" s="2665">
        <f t="shared" ref="L135" si="192">J135+N135</f>
        <v>2.609</v>
      </c>
      <c r="M135" s="2666"/>
      <c r="N135" s="2665">
        <v>4.0000000000000001E-3</v>
      </c>
      <c r="O135" s="2666"/>
      <c r="P135" s="2665"/>
      <c r="Q135" s="2666"/>
      <c r="R135" s="2665"/>
      <c r="S135" s="2666"/>
      <c r="T135" s="2665"/>
      <c r="U135" s="2666"/>
      <c r="V135" s="2665">
        <v>1.75</v>
      </c>
      <c r="W135" s="2666"/>
      <c r="X135" s="2665">
        <v>2.605</v>
      </c>
      <c r="Y135" s="2666"/>
      <c r="Z135" s="2665">
        <f t="shared" ref="Z135" si="193">X135+AB135</f>
        <v>2.5990000000000002</v>
      </c>
      <c r="AA135" s="2666"/>
      <c r="AB135" s="2665">
        <v>-6.0000000000000001E-3</v>
      </c>
      <c r="AC135" s="2666"/>
      <c r="AD135" s="33"/>
      <c r="AE135" s="2171">
        <v>2.7549999999999999</v>
      </c>
      <c r="AF135" s="2172">
        <f t="shared" ref="AF135" si="194">J135</f>
        <v>2.605</v>
      </c>
      <c r="AG135" s="2173"/>
      <c r="AJ135" s="18">
        <v>2.605</v>
      </c>
    </row>
    <row r="136" spans="1:36">
      <c r="A136" s="1459"/>
      <c r="B136" s="33"/>
      <c r="C136" s="2013" t="str">
        <f>IF(E136&gt;0,MAX($C$5:C135)+1," ")</f>
        <v xml:space="preserve"> </v>
      </c>
      <c r="D136" s="2013" t="s">
        <v>147</v>
      </c>
      <c r="E136" s="2174"/>
      <c r="F136" s="2665">
        <v>10.25</v>
      </c>
      <c r="G136" s="2666"/>
      <c r="H136" s="2665"/>
      <c r="I136" s="2666"/>
      <c r="J136" s="2665"/>
      <c r="K136" s="2666"/>
      <c r="L136" s="2665"/>
      <c r="M136" s="2666"/>
      <c r="N136" s="2665"/>
      <c r="O136" s="2666"/>
      <c r="P136" s="2665"/>
      <c r="Q136" s="2666"/>
      <c r="R136" s="2665"/>
      <c r="S136" s="2666"/>
      <c r="T136" s="2665"/>
      <c r="U136" s="2666"/>
      <c r="V136" s="2665"/>
      <c r="W136" s="2666"/>
      <c r="X136" s="2665"/>
      <c r="Y136" s="2666"/>
      <c r="Z136" s="2665"/>
      <c r="AA136" s="2666"/>
      <c r="AB136" s="2665"/>
      <c r="AC136" s="2666"/>
      <c r="AD136" s="33"/>
      <c r="AE136" s="33"/>
      <c r="AG136" s="2173"/>
    </row>
    <row r="137" spans="1:36">
      <c r="A137" s="1459"/>
      <c r="B137" s="33"/>
      <c r="C137" s="2013">
        <f>IF(E137&gt;0,MAX($C$5:C136)+1," ")</f>
        <v>67</v>
      </c>
      <c r="D137" s="2013">
        <v>36</v>
      </c>
      <c r="E137" s="2174">
        <f>E135+F136</f>
        <v>858.39000000000021</v>
      </c>
      <c r="F137" s="2665" t="s">
        <v>147</v>
      </c>
      <c r="G137" s="2666"/>
      <c r="H137" s="2665">
        <v>1.75</v>
      </c>
      <c r="I137" s="2666"/>
      <c r="J137" s="2665">
        <v>2.6349999999999998</v>
      </c>
      <c r="K137" s="2666"/>
      <c r="L137" s="2665">
        <f t="shared" ref="L137" si="195">J137+N137</f>
        <v>2.6479999999999997</v>
      </c>
      <c r="M137" s="2666"/>
      <c r="N137" s="2665">
        <v>1.2999999999999999E-2</v>
      </c>
      <c r="O137" s="2666"/>
      <c r="P137" s="2665"/>
      <c r="Q137" s="2666"/>
      <c r="R137" s="2665"/>
      <c r="S137" s="2666"/>
      <c r="T137" s="2665"/>
      <c r="U137" s="2666"/>
      <c r="V137" s="2665">
        <v>1.75</v>
      </c>
      <c r="W137" s="2666"/>
      <c r="X137" s="2665">
        <v>2.6349999999999998</v>
      </c>
      <c r="Y137" s="2666"/>
      <c r="Z137" s="2665">
        <f t="shared" ref="Z137" si="196">X137+AB137</f>
        <v>2.6429999999999998</v>
      </c>
      <c r="AA137" s="2666"/>
      <c r="AB137" s="2665">
        <v>8.0000000000000002E-3</v>
      </c>
      <c r="AC137" s="2666"/>
      <c r="AD137" s="33"/>
      <c r="AE137" s="2171">
        <v>2.7849999999999997</v>
      </c>
      <c r="AF137" s="2172">
        <f t="shared" ref="AF137" si="197">J137</f>
        <v>2.6349999999999998</v>
      </c>
      <c r="AG137" s="2173"/>
      <c r="AJ137" s="18">
        <v>2.6349999999999998</v>
      </c>
    </row>
    <row r="138" spans="1:36">
      <c r="A138" s="1459"/>
      <c r="B138" s="33"/>
      <c r="C138" s="2013" t="str">
        <f>IF(E138&gt;0,MAX($C$5:C137)+1," ")</f>
        <v xml:space="preserve"> </v>
      </c>
      <c r="D138" s="2013" t="s">
        <v>147</v>
      </c>
      <c r="E138" s="2174"/>
      <c r="F138" s="2665">
        <v>5.4</v>
      </c>
      <c r="G138" s="2666"/>
      <c r="H138" s="2665"/>
      <c r="I138" s="2666"/>
      <c r="J138" s="2665"/>
      <c r="K138" s="2666"/>
      <c r="L138" s="2665"/>
      <c r="M138" s="2666"/>
      <c r="N138" s="2665"/>
      <c r="O138" s="2666"/>
      <c r="P138" s="2665"/>
      <c r="Q138" s="2666"/>
      <c r="R138" s="2665"/>
      <c r="S138" s="2666"/>
      <c r="T138" s="2665"/>
      <c r="U138" s="2666"/>
      <c r="V138" s="2665"/>
      <c r="W138" s="2666"/>
      <c r="X138" s="2665"/>
      <c r="Y138" s="2666"/>
      <c r="Z138" s="2665"/>
      <c r="AA138" s="2666"/>
      <c r="AB138" s="2665"/>
      <c r="AC138" s="2666"/>
      <c r="AD138" s="33"/>
      <c r="AE138" s="33"/>
      <c r="AG138" s="2173"/>
    </row>
    <row r="139" spans="1:36">
      <c r="A139" s="1459"/>
      <c r="B139" s="33"/>
      <c r="C139" s="2013">
        <f>IF(E139&gt;0,MAX($C$5:C138)+1," ")</f>
        <v>68</v>
      </c>
      <c r="D139" s="2013" t="s">
        <v>4229</v>
      </c>
      <c r="E139" s="2174">
        <f>E137+F138</f>
        <v>863.79000000000019</v>
      </c>
      <c r="F139" s="2665" t="s">
        <v>147</v>
      </c>
      <c r="G139" s="2666"/>
      <c r="H139" s="2665">
        <v>1.75</v>
      </c>
      <c r="I139" s="2666"/>
      <c r="J139" s="2665">
        <v>2.645</v>
      </c>
      <c r="K139" s="2666"/>
      <c r="L139" s="2665">
        <f t="shared" ref="L139" si="198">J139+N139</f>
        <v>2.637</v>
      </c>
      <c r="M139" s="2666"/>
      <c r="N139" s="2665">
        <v>-8.0000000000000002E-3</v>
      </c>
      <c r="O139" s="2666"/>
      <c r="P139" s="2665"/>
      <c r="Q139" s="2666"/>
      <c r="R139" s="2665"/>
      <c r="S139" s="2666"/>
      <c r="T139" s="2665"/>
      <c r="U139" s="2666"/>
      <c r="V139" s="2665">
        <v>1.75</v>
      </c>
      <c r="W139" s="2666"/>
      <c r="X139" s="2665">
        <v>2.645</v>
      </c>
      <c r="Y139" s="2666"/>
      <c r="Z139" s="2665">
        <f t="shared" ref="Z139" si="199">X139+AB139</f>
        <v>2.66</v>
      </c>
      <c r="AA139" s="2666"/>
      <c r="AB139" s="2665">
        <v>1.4999999999999999E-2</v>
      </c>
      <c r="AC139" s="2666"/>
      <c r="AD139" s="33"/>
      <c r="AE139" s="2171">
        <v>2.7949999999999999</v>
      </c>
      <c r="AF139" s="2172">
        <f t="shared" ref="AF139" si="200">J139</f>
        <v>2.645</v>
      </c>
      <c r="AG139" s="2173"/>
      <c r="AJ139" s="18">
        <v>2.645</v>
      </c>
    </row>
    <row r="140" spans="1:36">
      <c r="A140" s="1459"/>
      <c r="B140" s="33"/>
      <c r="C140" s="2013" t="str">
        <f>IF(E140&gt;0,MAX($C$5:C139)+1," ")</f>
        <v xml:space="preserve"> </v>
      </c>
      <c r="D140" s="2013" t="s">
        <v>147</v>
      </c>
      <c r="E140" s="2174"/>
      <c r="F140" s="2665">
        <v>16.02</v>
      </c>
      <c r="G140" s="2666"/>
      <c r="H140" s="2665"/>
      <c r="I140" s="2666"/>
      <c r="J140" s="2665"/>
      <c r="K140" s="2666"/>
      <c r="L140" s="2665"/>
      <c r="M140" s="2666"/>
      <c r="N140" s="2665"/>
      <c r="O140" s="2666"/>
      <c r="P140" s="2665"/>
      <c r="Q140" s="2666"/>
      <c r="R140" s="2665"/>
      <c r="S140" s="2666"/>
      <c r="T140" s="2665"/>
      <c r="U140" s="2666"/>
      <c r="V140" s="2665"/>
      <c r="W140" s="2666"/>
      <c r="X140" s="2665"/>
      <c r="Y140" s="2666"/>
      <c r="Z140" s="2665"/>
      <c r="AA140" s="2666"/>
      <c r="AB140" s="2665"/>
      <c r="AC140" s="2666"/>
      <c r="AD140" s="33"/>
      <c r="AE140" s="33"/>
      <c r="AG140" s="2173"/>
    </row>
    <row r="141" spans="1:36">
      <c r="A141" s="1459"/>
      <c r="B141" s="33"/>
      <c r="C141" s="2013">
        <f>IF(E141&gt;0,MAX($C$5:C140)+1," ")</f>
        <v>69</v>
      </c>
      <c r="D141" s="2013">
        <v>37</v>
      </c>
      <c r="E141" s="2174">
        <f>E139+F140</f>
        <v>879.81000000000017</v>
      </c>
      <c r="F141" s="2665" t="s">
        <v>147</v>
      </c>
      <c r="G141" s="2666"/>
      <c r="H141" s="2665">
        <v>1.75</v>
      </c>
      <c r="I141" s="2666"/>
      <c r="J141" s="2665">
        <v>2.6949999999999998</v>
      </c>
      <c r="K141" s="2666"/>
      <c r="L141" s="2665">
        <f t="shared" ref="L141" si="201">J141+N141</f>
        <v>2.714</v>
      </c>
      <c r="M141" s="2666"/>
      <c r="N141" s="2665">
        <v>1.9E-2</v>
      </c>
      <c r="O141" s="2666"/>
      <c r="P141" s="2665"/>
      <c r="Q141" s="2666"/>
      <c r="R141" s="2665"/>
      <c r="S141" s="2666"/>
      <c r="T141" s="2665"/>
      <c r="U141" s="2666"/>
      <c r="V141" s="2665">
        <v>1.75</v>
      </c>
      <c r="W141" s="2666"/>
      <c r="X141" s="2665">
        <v>2.6949999999999998</v>
      </c>
      <c r="Y141" s="2666"/>
      <c r="Z141" s="2665">
        <f t="shared" ref="Z141" si="202">X141+AB141</f>
        <v>2.6879999999999997</v>
      </c>
      <c r="AA141" s="2666"/>
      <c r="AB141" s="2665">
        <v>-7.0000000000000001E-3</v>
      </c>
      <c r="AC141" s="2666"/>
      <c r="AD141" s="33"/>
      <c r="AE141" s="2171">
        <v>2.8449999999999998</v>
      </c>
      <c r="AF141" s="2172">
        <f t="shared" ref="AF141" si="203">J141</f>
        <v>2.6949999999999998</v>
      </c>
      <c r="AG141" s="2173"/>
      <c r="AJ141" s="18">
        <v>2.6949999999999998</v>
      </c>
    </row>
    <row r="142" spans="1:36">
      <c r="A142" s="1459"/>
      <c r="B142" s="33"/>
      <c r="C142" s="2013" t="str">
        <f>IF(E142&gt;0,MAX($C$5:C141)+1," ")</f>
        <v xml:space="preserve"> </v>
      </c>
      <c r="D142" s="2013" t="s">
        <v>147</v>
      </c>
      <c r="E142" s="2174"/>
      <c r="F142" s="2665">
        <v>14.36</v>
      </c>
      <c r="G142" s="2666"/>
      <c r="H142" s="2665"/>
      <c r="I142" s="2666"/>
      <c r="J142" s="2665"/>
      <c r="K142" s="2666"/>
      <c r="L142" s="2665"/>
      <c r="M142" s="2666"/>
      <c r="N142" s="2665"/>
      <c r="O142" s="2666"/>
      <c r="P142" s="2665"/>
      <c r="Q142" s="2666"/>
      <c r="R142" s="2665"/>
      <c r="S142" s="2666"/>
      <c r="T142" s="2665"/>
      <c r="U142" s="2666"/>
      <c r="V142" s="2665"/>
      <c r="W142" s="2666"/>
      <c r="X142" s="2665"/>
      <c r="Y142" s="2666"/>
      <c r="Z142" s="2665"/>
      <c r="AA142" s="2666"/>
      <c r="AB142" s="2665"/>
      <c r="AC142" s="2666"/>
      <c r="AD142" s="33"/>
      <c r="AE142" s="33"/>
      <c r="AG142" s="2173"/>
    </row>
    <row r="143" spans="1:36">
      <c r="A143" s="1459"/>
      <c r="B143" s="33"/>
      <c r="C143" s="2013">
        <f>IF(E143&gt;0,MAX($C$5:C142)+1," ")</f>
        <v>70</v>
      </c>
      <c r="D143" s="2013" t="s">
        <v>4230</v>
      </c>
      <c r="E143" s="2174">
        <f>E141+F142</f>
        <v>894.17000000000019</v>
      </c>
      <c r="F143" s="2665" t="s">
        <v>147</v>
      </c>
      <c r="G143" s="2666"/>
      <c r="H143" s="2665">
        <v>1.75</v>
      </c>
      <c r="I143" s="2666"/>
      <c r="J143" s="2665">
        <v>2.7349999999999999</v>
      </c>
      <c r="K143" s="2666"/>
      <c r="L143" s="2665">
        <f t="shared" ref="L143" si="204">J143+N143</f>
        <v>2.7439999999999998</v>
      </c>
      <c r="M143" s="2666"/>
      <c r="N143" s="2665">
        <v>8.9999999999999993E-3</v>
      </c>
      <c r="O143" s="2666"/>
      <c r="P143" s="2665"/>
      <c r="Q143" s="2666"/>
      <c r="R143" s="2665"/>
      <c r="S143" s="2666"/>
      <c r="T143" s="2665"/>
      <c r="U143" s="2666"/>
      <c r="V143" s="2665">
        <v>1.75</v>
      </c>
      <c r="W143" s="2666"/>
      <c r="X143" s="2665">
        <v>2.7349999999999999</v>
      </c>
      <c r="Y143" s="2666"/>
      <c r="Z143" s="2665">
        <f t="shared" ref="Z143" si="205">X143+AB143</f>
        <v>2.742</v>
      </c>
      <c r="AA143" s="2666"/>
      <c r="AB143" s="2665">
        <v>7.0000000000000001E-3</v>
      </c>
      <c r="AC143" s="2666"/>
      <c r="AD143" s="33"/>
      <c r="AE143" s="2171">
        <v>2.8849999999999998</v>
      </c>
      <c r="AF143" s="2172">
        <f t="shared" ref="AF143" si="206">J143</f>
        <v>2.7349999999999999</v>
      </c>
      <c r="AG143" s="2173"/>
      <c r="AJ143" s="18">
        <v>2.7349999999999999</v>
      </c>
    </row>
    <row r="144" spans="1:36">
      <c r="A144" s="1459"/>
      <c r="B144" s="33"/>
      <c r="C144" s="2013" t="str">
        <f>IF(E144&gt;0,MAX($C$5:C143)+1," ")</f>
        <v xml:space="preserve"> </v>
      </c>
      <c r="D144" s="2013" t="s">
        <v>147</v>
      </c>
      <c r="E144" s="2174"/>
      <c r="F144" s="2665">
        <v>16.579999999999998</v>
      </c>
      <c r="G144" s="2666"/>
      <c r="H144" s="2665"/>
      <c r="I144" s="2666"/>
      <c r="J144" s="2665"/>
      <c r="K144" s="2666"/>
      <c r="L144" s="2665"/>
      <c r="M144" s="2666"/>
      <c r="N144" s="2665"/>
      <c r="O144" s="2666"/>
      <c r="P144" s="2665"/>
      <c r="Q144" s="2666"/>
      <c r="R144" s="2665"/>
      <c r="S144" s="2666"/>
      <c r="T144" s="2665"/>
      <c r="U144" s="2666"/>
      <c r="V144" s="2665"/>
      <c r="W144" s="2666"/>
      <c r="X144" s="2665"/>
      <c r="Y144" s="2666"/>
      <c r="Z144" s="2665"/>
      <c r="AA144" s="2666"/>
      <c r="AB144" s="2665"/>
      <c r="AC144" s="2666"/>
      <c r="AD144" s="33"/>
      <c r="AE144" s="33"/>
      <c r="AG144" s="2173"/>
    </row>
    <row r="145" spans="1:36">
      <c r="A145" s="1459"/>
      <c r="B145" s="33"/>
      <c r="C145" s="2013">
        <f>IF(E145&gt;0,MAX($C$5:C144)+1," ")</f>
        <v>71</v>
      </c>
      <c r="D145" s="2013">
        <v>38</v>
      </c>
      <c r="E145" s="2174">
        <f>E143+F144</f>
        <v>910.75000000000023</v>
      </c>
      <c r="F145" s="2665" t="s">
        <v>147</v>
      </c>
      <c r="G145" s="2666"/>
      <c r="H145" s="2665">
        <v>1.75</v>
      </c>
      <c r="I145" s="2666"/>
      <c r="J145" s="2665">
        <v>2.7749999999999999</v>
      </c>
      <c r="K145" s="2666"/>
      <c r="L145" s="2665">
        <f t="shared" ref="L145" si="207">J145+N145</f>
        <v>2.7769999999999997</v>
      </c>
      <c r="M145" s="2666"/>
      <c r="N145" s="2665">
        <v>2E-3</v>
      </c>
      <c r="O145" s="2666"/>
      <c r="P145" s="2665"/>
      <c r="Q145" s="2666"/>
      <c r="R145" s="2665"/>
      <c r="S145" s="2666"/>
      <c r="T145" s="2665"/>
      <c r="U145" s="2666"/>
      <c r="V145" s="2665">
        <v>1.75</v>
      </c>
      <c r="W145" s="2666"/>
      <c r="X145" s="2665">
        <v>2.7749999999999999</v>
      </c>
      <c r="Y145" s="2666"/>
      <c r="Z145" s="2665">
        <f t="shared" ref="Z145" si="208">X145+AB145</f>
        <v>2.7669999999999999</v>
      </c>
      <c r="AA145" s="2666"/>
      <c r="AB145" s="2665">
        <v>-8.0000000000000002E-3</v>
      </c>
      <c r="AC145" s="2666"/>
      <c r="AD145" s="33"/>
      <c r="AE145" s="2171">
        <v>2.9249999999999998</v>
      </c>
      <c r="AF145" s="2172">
        <f t="shared" ref="AF145" si="209">J145</f>
        <v>2.7749999999999999</v>
      </c>
      <c r="AG145" s="2173"/>
      <c r="AJ145" s="18">
        <v>2.7749999999999999</v>
      </c>
    </row>
    <row r="146" spans="1:36">
      <c r="A146" s="1459"/>
      <c r="B146" s="33"/>
      <c r="C146" s="2013" t="str">
        <f>IF(E146&gt;0,MAX($C$5:C145)+1," ")</f>
        <v xml:space="preserve"> </v>
      </c>
      <c r="D146" s="2013" t="s">
        <v>147</v>
      </c>
      <c r="E146" s="2174"/>
      <c r="F146" s="2665">
        <v>8.15</v>
      </c>
      <c r="G146" s="2666"/>
      <c r="H146" s="2665"/>
      <c r="I146" s="2666"/>
      <c r="J146" s="2665"/>
      <c r="K146" s="2666"/>
      <c r="L146" s="2665"/>
      <c r="M146" s="2666"/>
      <c r="N146" s="2665"/>
      <c r="O146" s="2666"/>
      <c r="P146" s="2665"/>
      <c r="Q146" s="2666"/>
      <c r="R146" s="2665"/>
      <c r="S146" s="2666"/>
      <c r="T146" s="2665"/>
      <c r="U146" s="2666"/>
      <c r="V146" s="2665"/>
      <c r="W146" s="2666"/>
      <c r="X146" s="2665"/>
      <c r="Y146" s="2666"/>
      <c r="Z146" s="2665"/>
      <c r="AA146" s="2666"/>
      <c r="AB146" s="2665"/>
      <c r="AC146" s="2666"/>
      <c r="AD146" s="33"/>
      <c r="AE146" s="33"/>
      <c r="AG146" s="2173"/>
    </row>
    <row r="147" spans="1:36">
      <c r="A147" s="1459"/>
      <c r="B147" s="33"/>
      <c r="C147" s="2013">
        <f>IF(E147&gt;0,MAX($C$5:C146)+1," ")</f>
        <v>72</v>
      </c>
      <c r="D147" s="2013">
        <v>39</v>
      </c>
      <c r="E147" s="2174">
        <f>E145+F146</f>
        <v>918.9000000000002</v>
      </c>
      <c r="F147" s="2665" t="s">
        <v>147</v>
      </c>
      <c r="G147" s="2666"/>
      <c r="H147" s="2665">
        <v>1.75</v>
      </c>
      <c r="I147" s="2666"/>
      <c r="J147" s="2665">
        <v>2.7949999999999999</v>
      </c>
      <c r="K147" s="2666"/>
      <c r="L147" s="2665">
        <f t="shared" ref="L147" si="210">J147+N147</f>
        <v>2.7969999999999997</v>
      </c>
      <c r="M147" s="2666"/>
      <c r="N147" s="2665">
        <v>2E-3</v>
      </c>
      <c r="O147" s="2666"/>
      <c r="P147" s="2665"/>
      <c r="Q147" s="2666"/>
      <c r="R147" s="2665"/>
      <c r="S147" s="2666"/>
      <c r="T147" s="2665"/>
      <c r="U147" s="2666"/>
      <c r="V147" s="2665">
        <v>1.75</v>
      </c>
      <c r="W147" s="2666"/>
      <c r="X147" s="2665">
        <v>2.7949999999999999</v>
      </c>
      <c r="Y147" s="2666"/>
      <c r="Z147" s="2665">
        <f t="shared" ref="Z147" si="211">X147+AB147</f>
        <v>2.794</v>
      </c>
      <c r="AA147" s="2666"/>
      <c r="AB147" s="2665">
        <v>-1E-3</v>
      </c>
      <c r="AC147" s="2666"/>
      <c r="AD147" s="33"/>
      <c r="AE147" s="2171">
        <v>2.9449999999999998</v>
      </c>
      <c r="AF147" s="2172">
        <f t="shared" ref="AF147" si="212">J147</f>
        <v>2.7949999999999999</v>
      </c>
      <c r="AG147" s="2173"/>
      <c r="AJ147" s="18">
        <v>2.7949999999999999</v>
      </c>
    </row>
    <row r="148" spans="1:36">
      <c r="A148" s="1459"/>
      <c r="B148" s="33"/>
      <c r="C148" s="2013" t="str">
        <f>IF(E148&gt;0,MAX($C$5:C147)+1," ")</f>
        <v xml:space="preserve"> </v>
      </c>
      <c r="D148" s="2013" t="s">
        <v>147</v>
      </c>
      <c r="E148" s="2174"/>
      <c r="F148" s="2665">
        <v>10.44</v>
      </c>
      <c r="G148" s="2666"/>
      <c r="H148" s="2665"/>
      <c r="I148" s="2666"/>
      <c r="J148" s="2665"/>
      <c r="K148" s="2666"/>
      <c r="L148" s="2665"/>
      <c r="M148" s="2666"/>
      <c r="N148" s="2665"/>
      <c r="O148" s="2666"/>
      <c r="P148" s="2665"/>
      <c r="Q148" s="2666"/>
      <c r="R148" s="2665"/>
      <c r="S148" s="2666"/>
      <c r="T148" s="2665"/>
      <c r="U148" s="2666"/>
      <c r="V148" s="2665"/>
      <c r="W148" s="2666"/>
      <c r="X148" s="2665"/>
      <c r="Y148" s="2666"/>
      <c r="Z148" s="2665"/>
      <c r="AA148" s="2666"/>
      <c r="AB148" s="2665"/>
      <c r="AC148" s="2666"/>
      <c r="AD148" s="33"/>
      <c r="AE148" s="33"/>
      <c r="AG148" s="2173"/>
    </row>
    <row r="149" spans="1:36">
      <c r="A149" s="1459"/>
      <c r="B149" s="33"/>
      <c r="C149" s="2013">
        <f>IF(E149&gt;0,MAX($C$5:C148)+1," ")</f>
        <v>73</v>
      </c>
      <c r="D149" s="2013">
        <v>40</v>
      </c>
      <c r="E149" s="2174">
        <f>E147+F148</f>
        <v>929.34000000000026</v>
      </c>
      <c r="F149" s="2665" t="s">
        <v>147</v>
      </c>
      <c r="G149" s="2666"/>
      <c r="H149" s="2665">
        <v>1.75</v>
      </c>
      <c r="I149" s="2666"/>
      <c r="J149" s="2665">
        <v>2.8250000000000002</v>
      </c>
      <c r="K149" s="2666"/>
      <c r="L149" s="2665">
        <f t="shared" ref="L149" si="213">J149+N149</f>
        <v>2.8120000000000003</v>
      </c>
      <c r="M149" s="2666"/>
      <c r="N149" s="2665">
        <v>-1.2999999999999999E-2</v>
      </c>
      <c r="O149" s="2666"/>
      <c r="P149" s="2665"/>
      <c r="Q149" s="2666"/>
      <c r="R149" s="2665"/>
      <c r="S149" s="2666"/>
      <c r="T149" s="2665"/>
      <c r="U149" s="2666"/>
      <c r="V149" s="2665">
        <v>1.75</v>
      </c>
      <c r="W149" s="2666"/>
      <c r="X149" s="2665">
        <v>2.8250000000000002</v>
      </c>
      <c r="Y149" s="2666"/>
      <c r="Z149" s="2665">
        <f t="shared" ref="Z149" si="214">X149+AB149</f>
        <v>2.8200000000000003</v>
      </c>
      <c r="AA149" s="2666"/>
      <c r="AB149" s="2665">
        <v>-5.0000000000000001E-3</v>
      </c>
      <c r="AC149" s="2666"/>
      <c r="AD149" s="33"/>
      <c r="AE149" s="2171">
        <v>2.9750000000000001</v>
      </c>
      <c r="AF149" s="2172">
        <f t="shared" ref="AF149" si="215">J149</f>
        <v>2.8250000000000002</v>
      </c>
      <c r="AG149" s="2173"/>
      <c r="AJ149" s="18">
        <v>2.8250000000000002</v>
      </c>
    </row>
    <row r="150" spans="1:36">
      <c r="A150" s="1459"/>
      <c r="B150" s="33"/>
      <c r="C150" s="2013" t="str">
        <f>IF(E150&gt;0,MAX($C$5:C149)+1," ")</f>
        <v xml:space="preserve"> </v>
      </c>
      <c r="D150" s="2013" t="s">
        <v>147</v>
      </c>
      <c r="E150" s="2174"/>
      <c r="F150" s="2665">
        <v>19.600000000000001</v>
      </c>
      <c r="G150" s="2666"/>
      <c r="H150" s="2665"/>
      <c r="I150" s="2666"/>
      <c r="J150" s="2665"/>
      <c r="K150" s="2666"/>
      <c r="L150" s="2665"/>
      <c r="M150" s="2666"/>
      <c r="N150" s="2665"/>
      <c r="O150" s="2666"/>
      <c r="P150" s="2665"/>
      <c r="Q150" s="2666"/>
      <c r="R150" s="2665"/>
      <c r="S150" s="2666"/>
      <c r="T150" s="2665"/>
      <c r="U150" s="2666"/>
      <c r="V150" s="2665"/>
      <c r="W150" s="2666"/>
      <c r="X150" s="2665"/>
      <c r="Y150" s="2666"/>
      <c r="Z150" s="2665"/>
      <c r="AA150" s="2666"/>
      <c r="AB150" s="2665"/>
      <c r="AC150" s="2666"/>
      <c r="AD150" s="33"/>
      <c r="AE150" s="33"/>
      <c r="AG150" s="2173"/>
    </row>
    <row r="151" spans="1:36">
      <c r="A151" s="1459"/>
      <c r="B151" s="33"/>
      <c r="C151" s="2013">
        <f>IF(E151&gt;0,MAX($C$5:C150)+1," ")</f>
        <v>74</v>
      </c>
      <c r="D151" s="2013">
        <v>41</v>
      </c>
      <c r="E151" s="2174">
        <f>E149+F150</f>
        <v>948.94000000000028</v>
      </c>
      <c r="F151" s="2665" t="s">
        <v>147</v>
      </c>
      <c r="G151" s="2666"/>
      <c r="H151" s="2665">
        <v>1.75</v>
      </c>
      <c r="I151" s="2666"/>
      <c r="J151" s="2665">
        <v>2.875</v>
      </c>
      <c r="K151" s="2666"/>
      <c r="L151" s="2665">
        <f t="shared" ref="L151" si="216">J151+N151</f>
        <v>2.8769999999999998</v>
      </c>
      <c r="M151" s="2666"/>
      <c r="N151" s="2665">
        <v>2E-3</v>
      </c>
      <c r="O151" s="2666"/>
      <c r="P151" s="2665"/>
      <c r="Q151" s="2666"/>
      <c r="R151" s="2665"/>
      <c r="S151" s="2666"/>
      <c r="T151" s="2665"/>
      <c r="U151" s="2666"/>
      <c r="V151" s="2665">
        <v>1.75</v>
      </c>
      <c r="W151" s="2666"/>
      <c r="X151" s="2665">
        <v>2.875</v>
      </c>
      <c r="Y151" s="2666"/>
      <c r="Z151" s="2665">
        <f t="shared" ref="Z151" si="217">X151+AB151</f>
        <v>2.8940000000000001</v>
      </c>
      <c r="AA151" s="2666"/>
      <c r="AB151" s="2665">
        <v>1.9E-2</v>
      </c>
      <c r="AC151" s="2666"/>
      <c r="AD151" s="33"/>
      <c r="AE151" s="2171">
        <v>3.0249999999999999</v>
      </c>
      <c r="AF151" s="2172">
        <f t="shared" ref="AF151" si="218">J151</f>
        <v>2.875</v>
      </c>
      <c r="AG151" s="2173"/>
      <c r="AJ151" s="18">
        <v>2.875</v>
      </c>
    </row>
    <row r="152" spans="1:36">
      <c r="A152" s="1459"/>
      <c r="B152" s="33"/>
      <c r="C152" s="2013" t="str">
        <f>IF(E152&gt;0,MAX($C$5:C151)+1," ")</f>
        <v xml:space="preserve"> </v>
      </c>
      <c r="D152" s="2013" t="s">
        <v>147</v>
      </c>
      <c r="E152" s="2174"/>
      <c r="F152" s="2665">
        <v>10.130000000000001</v>
      </c>
      <c r="G152" s="2666"/>
      <c r="H152" s="2665"/>
      <c r="I152" s="2666"/>
      <c r="J152" s="2665"/>
      <c r="K152" s="2666"/>
      <c r="L152" s="2665"/>
      <c r="M152" s="2666"/>
      <c r="N152" s="2665"/>
      <c r="O152" s="2666"/>
      <c r="P152" s="2665"/>
      <c r="Q152" s="2666"/>
      <c r="R152" s="2665"/>
      <c r="S152" s="2666"/>
      <c r="T152" s="2665"/>
      <c r="U152" s="2666"/>
      <c r="V152" s="2665"/>
      <c r="W152" s="2666"/>
      <c r="X152" s="2665"/>
      <c r="Y152" s="2666"/>
      <c r="Z152" s="2665"/>
      <c r="AA152" s="2666"/>
      <c r="AB152" s="2665"/>
      <c r="AC152" s="2666"/>
      <c r="AD152" s="33"/>
      <c r="AE152" s="33"/>
      <c r="AG152" s="2173"/>
    </row>
    <row r="153" spans="1:36">
      <c r="A153" s="1459"/>
      <c r="B153" s="33"/>
      <c r="C153" s="2013">
        <f>IF(E153&gt;0,MAX($C$5:C152)+1," ")</f>
        <v>75</v>
      </c>
      <c r="D153" s="2013" t="s">
        <v>4231</v>
      </c>
      <c r="E153" s="2174">
        <f>E151+F152</f>
        <v>959.07000000000028</v>
      </c>
      <c r="F153" s="2665" t="s">
        <v>147</v>
      </c>
      <c r="G153" s="2666"/>
      <c r="H153" s="2665">
        <v>1.75</v>
      </c>
      <c r="I153" s="2666"/>
      <c r="J153" s="2665">
        <v>2.9049999999999998</v>
      </c>
      <c r="K153" s="2666"/>
      <c r="L153" s="2665">
        <f t="shared" ref="L153" si="219">J153+N153</f>
        <v>2.92</v>
      </c>
      <c r="M153" s="2666"/>
      <c r="N153" s="2665">
        <v>1.4999999999999999E-2</v>
      </c>
      <c r="O153" s="2666"/>
      <c r="P153" s="2665"/>
      <c r="Q153" s="2666"/>
      <c r="R153" s="2665"/>
      <c r="S153" s="2666"/>
      <c r="T153" s="2665"/>
      <c r="U153" s="2666"/>
      <c r="V153" s="2665">
        <v>1.75</v>
      </c>
      <c r="W153" s="2666"/>
      <c r="X153" s="2665">
        <v>2.9049999999999998</v>
      </c>
      <c r="Y153" s="2666"/>
      <c r="Z153" s="2665">
        <f t="shared" ref="Z153" si="220">X153+AB153</f>
        <v>2.8959999999999999</v>
      </c>
      <c r="AA153" s="2666"/>
      <c r="AB153" s="2665">
        <v>-8.9999999999999993E-3</v>
      </c>
      <c r="AC153" s="2666"/>
      <c r="AD153" s="33"/>
      <c r="AE153" s="2171">
        <v>3.0549999999999997</v>
      </c>
      <c r="AF153" s="2172">
        <f t="shared" ref="AF153" si="221">J153</f>
        <v>2.9049999999999998</v>
      </c>
      <c r="AG153" s="2173"/>
      <c r="AJ153" s="18">
        <v>2.9049999999999998</v>
      </c>
    </row>
    <row r="154" spans="1:36">
      <c r="A154" s="1459"/>
      <c r="B154" s="33"/>
      <c r="C154" s="2013" t="str">
        <f>IF(E154&gt;0,MAX($C$5:C153)+1," ")</f>
        <v xml:space="preserve"> </v>
      </c>
      <c r="D154" s="2013" t="s">
        <v>147</v>
      </c>
      <c r="E154" s="2174"/>
      <c r="F154" s="2665">
        <v>11.32</v>
      </c>
      <c r="G154" s="2666"/>
      <c r="H154" s="2665"/>
      <c r="I154" s="2666"/>
      <c r="J154" s="2665"/>
      <c r="K154" s="2666"/>
      <c r="L154" s="2665"/>
      <c r="M154" s="2666"/>
      <c r="N154" s="2665"/>
      <c r="O154" s="2666"/>
      <c r="P154" s="2665"/>
      <c r="Q154" s="2666"/>
      <c r="R154" s="2665"/>
      <c r="S154" s="2666"/>
      <c r="T154" s="2665"/>
      <c r="U154" s="2666"/>
      <c r="V154" s="2665"/>
      <c r="W154" s="2666"/>
      <c r="X154" s="2665"/>
      <c r="Y154" s="2666"/>
      <c r="Z154" s="2665"/>
      <c r="AA154" s="2666"/>
      <c r="AB154" s="2665"/>
      <c r="AC154" s="2666"/>
      <c r="AD154" s="33"/>
      <c r="AE154" s="33"/>
      <c r="AG154" s="2173"/>
    </row>
    <row r="155" spans="1:36">
      <c r="A155" s="1459"/>
      <c r="B155" s="33"/>
      <c r="C155" s="2013">
        <f>IF(E155&gt;0,MAX($C$5:C154)+1," ")</f>
        <v>76</v>
      </c>
      <c r="D155" s="2013" t="s">
        <v>4232</v>
      </c>
      <c r="E155" s="2174">
        <f>E153+F154</f>
        <v>970.39000000000033</v>
      </c>
      <c r="F155" s="2665" t="s">
        <v>147</v>
      </c>
      <c r="G155" s="2666"/>
      <c r="H155" s="2665">
        <v>1.75</v>
      </c>
      <c r="I155" s="2666"/>
      <c r="J155" s="2665">
        <v>2.9350000000000001</v>
      </c>
      <c r="K155" s="2666"/>
      <c r="L155" s="2665">
        <f t="shared" ref="L155" si="222">J155+N155</f>
        <v>2.9260000000000002</v>
      </c>
      <c r="M155" s="2666"/>
      <c r="N155" s="2665">
        <v>-8.9999999999999993E-3</v>
      </c>
      <c r="O155" s="2666"/>
      <c r="P155" s="2665"/>
      <c r="Q155" s="2666"/>
      <c r="R155" s="2665"/>
      <c r="S155" s="2666"/>
      <c r="T155" s="2665"/>
      <c r="U155" s="2666"/>
      <c r="V155" s="2665">
        <v>1.75</v>
      </c>
      <c r="W155" s="2666"/>
      <c r="X155" s="2665">
        <v>2.9350000000000001</v>
      </c>
      <c r="Y155" s="2666"/>
      <c r="Z155" s="2665">
        <f t="shared" ref="Z155" si="223">X155+AB155</f>
        <v>2.9340000000000002</v>
      </c>
      <c r="AA155" s="2666"/>
      <c r="AB155" s="2665">
        <v>-1E-3</v>
      </c>
      <c r="AC155" s="2666"/>
      <c r="AD155" s="33"/>
      <c r="AE155" s="2171">
        <v>3.085</v>
      </c>
      <c r="AF155" s="2172">
        <f t="shared" ref="AF155" si="224">J155</f>
        <v>2.9350000000000001</v>
      </c>
      <c r="AG155" s="2173"/>
      <c r="AJ155" s="18">
        <v>2.9350000000000001</v>
      </c>
    </row>
    <row r="156" spans="1:36">
      <c r="A156" s="1459"/>
      <c r="B156" s="33"/>
      <c r="C156" s="2013" t="str">
        <f>IF(E156&gt;0,MAX($C$5:C155)+1," ")</f>
        <v xml:space="preserve"> </v>
      </c>
      <c r="D156" s="2013" t="s">
        <v>147</v>
      </c>
      <c r="E156" s="2174"/>
      <c r="F156" s="2665">
        <v>3.3</v>
      </c>
      <c r="G156" s="2666"/>
      <c r="H156" s="2665"/>
      <c r="I156" s="2666"/>
      <c r="J156" s="2665"/>
      <c r="K156" s="2666"/>
      <c r="L156" s="2665"/>
      <c r="M156" s="2666"/>
      <c r="N156" s="2665"/>
      <c r="O156" s="2666"/>
      <c r="P156" s="2665"/>
      <c r="Q156" s="2666"/>
      <c r="R156" s="2665"/>
      <c r="S156" s="2666"/>
      <c r="T156" s="2665"/>
      <c r="U156" s="2666"/>
      <c r="V156" s="2665"/>
      <c r="W156" s="2666"/>
      <c r="X156" s="2665"/>
      <c r="Y156" s="2666"/>
      <c r="Z156" s="2665"/>
      <c r="AA156" s="2666"/>
      <c r="AB156" s="2665"/>
      <c r="AC156" s="2666"/>
      <c r="AD156" s="33"/>
      <c r="AE156" s="33"/>
      <c r="AG156" s="2173"/>
    </row>
    <row r="157" spans="1:36">
      <c r="A157" s="1459"/>
      <c r="B157" s="33"/>
      <c r="C157" s="2013">
        <f>IF(E157&gt;0,MAX($C$5:C156)+1," ")</f>
        <v>77</v>
      </c>
      <c r="D157" s="2013">
        <v>42</v>
      </c>
      <c r="E157" s="2174">
        <f>E155+F156</f>
        <v>973.69000000000028</v>
      </c>
      <c r="F157" s="2665" t="s">
        <v>147</v>
      </c>
      <c r="G157" s="2666"/>
      <c r="H157" s="2665">
        <v>1.75</v>
      </c>
      <c r="I157" s="2666"/>
      <c r="J157" s="2665">
        <v>2.9350000000000001</v>
      </c>
      <c r="K157" s="2666"/>
      <c r="L157" s="2665">
        <f t="shared" ref="L157" si="225">J157+N157</f>
        <v>2.9359999999999999</v>
      </c>
      <c r="M157" s="2666"/>
      <c r="N157" s="2665">
        <v>1E-3</v>
      </c>
      <c r="O157" s="2666"/>
      <c r="P157" s="2665"/>
      <c r="Q157" s="2666"/>
      <c r="R157" s="2665"/>
      <c r="S157" s="2666"/>
      <c r="T157" s="2665"/>
      <c r="U157" s="2666"/>
      <c r="V157" s="2665">
        <v>1.75</v>
      </c>
      <c r="W157" s="2666"/>
      <c r="X157" s="2665">
        <v>2.9350000000000001</v>
      </c>
      <c r="Y157" s="2666"/>
      <c r="Z157" s="2665">
        <f t="shared" ref="Z157" si="226">X157+AB157</f>
        <v>2.9529999999999998</v>
      </c>
      <c r="AA157" s="2666"/>
      <c r="AB157" s="2665">
        <v>1.7999999999999999E-2</v>
      </c>
      <c r="AC157" s="2666"/>
      <c r="AD157" s="33"/>
      <c r="AE157" s="2171">
        <v>3.085</v>
      </c>
      <c r="AF157" s="2172">
        <f t="shared" ref="AF157" si="227">J157</f>
        <v>2.9350000000000001</v>
      </c>
      <c r="AG157" s="2173"/>
      <c r="AJ157" s="18">
        <v>2.9350000000000001</v>
      </c>
    </row>
    <row r="158" spans="1:36">
      <c r="A158" s="1459"/>
      <c r="B158" s="33"/>
      <c r="C158" s="2013" t="str">
        <f>IF(E158&gt;0,MAX($C$5:C157)+1," ")</f>
        <v xml:space="preserve"> </v>
      </c>
      <c r="D158" s="2013" t="s">
        <v>147</v>
      </c>
      <c r="E158" s="2174"/>
      <c r="F158" s="2665">
        <v>12.31</v>
      </c>
      <c r="G158" s="2666"/>
      <c r="H158" s="2665"/>
      <c r="I158" s="2666"/>
      <c r="J158" s="2665"/>
      <c r="K158" s="2666"/>
      <c r="L158" s="2665"/>
      <c r="M158" s="2666"/>
      <c r="N158" s="2665"/>
      <c r="O158" s="2666"/>
      <c r="P158" s="2665"/>
      <c r="Q158" s="2666"/>
      <c r="R158" s="2665"/>
      <c r="S158" s="2666"/>
      <c r="T158" s="2665"/>
      <c r="U158" s="2666"/>
      <c r="V158" s="2665"/>
      <c r="W158" s="2666"/>
      <c r="X158" s="2665"/>
      <c r="Y158" s="2666"/>
      <c r="Z158" s="2665"/>
      <c r="AA158" s="2666"/>
      <c r="AB158" s="2665"/>
      <c r="AC158" s="2666"/>
      <c r="AD158" s="33"/>
      <c r="AE158" s="33"/>
      <c r="AG158" s="2173"/>
    </row>
    <row r="159" spans="1:36">
      <c r="A159" s="1459"/>
      <c r="B159" s="33"/>
      <c r="C159" s="2013">
        <f>IF(E159&gt;0,MAX($C$5:C158)+1," ")</f>
        <v>78</v>
      </c>
      <c r="D159" s="2013" t="s">
        <v>4233</v>
      </c>
      <c r="E159" s="2174">
        <f>E157+F158</f>
        <v>986.00000000000023</v>
      </c>
      <c r="F159" s="2665" t="s">
        <v>147</v>
      </c>
      <c r="G159" s="2666"/>
      <c r="H159" s="2665">
        <v>1.75</v>
      </c>
      <c r="I159" s="2666"/>
      <c r="J159" s="2665">
        <v>2.9550000000000001</v>
      </c>
      <c r="K159" s="2666"/>
      <c r="L159" s="2665">
        <f t="shared" ref="L159" si="228">J159+N159</f>
        <v>2.9620000000000002</v>
      </c>
      <c r="M159" s="2666"/>
      <c r="N159" s="2665">
        <v>7.0000000000000001E-3</v>
      </c>
      <c r="O159" s="2666"/>
      <c r="P159" s="2665"/>
      <c r="Q159" s="2666"/>
      <c r="R159" s="2665"/>
      <c r="S159" s="2666"/>
      <c r="T159" s="2665"/>
      <c r="U159" s="2666"/>
      <c r="V159" s="2665">
        <v>1.75</v>
      </c>
      <c r="W159" s="2666"/>
      <c r="X159" s="2665">
        <v>2.9550000000000001</v>
      </c>
      <c r="Y159" s="2666"/>
      <c r="Z159" s="2665">
        <f t="shared" ref="Z159" si="229">X159+AB159</f>
        <v>2.9510000000000001</v>
      </c>
      <c r="AA159" s="2666"/>
      <c r="AB159" s="2665">
        <v>-4.0000000000000001E-3</v>
      </c>
      <c r="AC159" s="2666"/>
      <c r="AD159" s="33"/>
      <c r="AE159" s="2171">
        <v>3.105</v>
      </c>
      <c r="AF159" s="2172">
        <f t="shared" ref="AF159" si="230">J159</f>
        <v>2.9550000000000001</v>
      </c>
      <c r="AG159" s="2173"/>
      <c r="AJ159" s="18">
        <v>2.9550000000000001</v>
      </c>
    </row>
    <row r="160" spans="1:36">
      <c r="A160" s="1459"/>
      <c r="B160" s="33"/>
      <c r="C160" s="2013" t="str">
        <f>IF(E160&gt;0,MAX($C$5:C159)+1," ")</f>
        <v xml:space="preserve"> </v>
      </c>
      <c r="D160" s="2013" t="s">
        <v>147</v>
      </c>
      <c r="E160" s="2174"/>
      <c r="F160" s="2665">
        <v>8.68</v>
      </c>
      <c r="G160" s="2666"/>
      <c r="H160" s="2665"/>
      <c r="I160" s="2666"/>
      <c r="J160" s="2665"/>
      <c r="K160" s="2666"/>
      <c r="L160" s="2665"/>
      <c r="M160" s="2666"/>
      <c r="N160" s="2665"/>
      <c r="O160" s="2666"/>
      <c r="P160" s="2665"/>
      <c r="Q160" s="2666"/>
      <c r="R160" s="2665"/>
      <c r="S160" s="2666"/>
      <c r="T160" s="2665"/>
      <c r="U160" s="2666"/>
      <c r="V160" s="2665"/>
      <c r="W160" s="2666"/>
      <c r="X160" s="2665"/>
      <c r="Y160" s="2666"/>
      <c r="Z160" s="2665"/>
      <c r="AA160" s="2666"/>
      <c r="AB160" s="2665"/>
      <c r="AC160" s="2666"/>
      <c r="AD160" s="33"/>
      <c r="AE160" s="33"/>
      <c r="AG160" s="2173"/>
    </row>
    <row r="161" spans="1:36">
      <c r="A161" s="1459"/>
      <c r="B161" s="33"/>
      <c r="C161" s="2013">
        <f>IF(E161&gt;0,MAX($C$5:C160)+1," ")</f>
        <v>79</v>
      </c>
      <c r="D161" s="2013">
        <v>43</v>
      </c>
      <c r="E161" s="2174">
        <f>E159+F160</f>
        <v>994.68000000000018</v>
      </c>
      <c r="F161" s="2665" t="s">
        <v>147</v>
      </c>
      <c r="G161" s="2666"/>
      <c r="H161" s="2665">
        <v>1.75</v>
      </c>
      <c r="I161" s="2666"/>
      <c r="J161" s="2665">
        <v>2.9649999999999999</v>
      </c>
      <c r="K161" s="2666"/>
      <c r="L161" s="2665">
        <f t="shared" ref="L161" si="231">J161+N161</f>
        <v>2.9449999999999998</v>
      </c>
      <c r="M161" s="2666"/>
      <c r="N161" s="2665">
        <v>-0.02</v>
      </c>
      <c r="O161" s="2666"/>
      <c r="P161" s="2665"/>
      <c r="Q161" s="2666"/>
      <c r="R161" s="2665"/>
      <c r="S161" s="2666"/>
      <c r="T161" s="2665"/>
      <c r="U161" s="2666"/>
      <c r="V161" s="2665">
        <v>1.75</v>
      </c>
      <c r="W161" s="2666"/>
      <c r="X161" s="2665">
        <v>2.9649999999999999</v>
      </c>
      <c r="Y161" s="2666"/>
      <c r="Z161" s="2665">
        <f t="shared" ref="Z161" si="232">X161+AB161</f>
        <v>2.968</v>
      </c>
      <c r="AA161" s="2666"/>
      <c r="AB161" s="2665">
        <v>3.0000000000000001E-3</v>
      </c>
      <c r="AC161" s="2666"/>
      <c r="AD161" s="33"/>
      <c r="AE161" s="2171">
        <v>3.1149999999999998</v>
      </c>
      <c r="AF161" s="2172">
        <f t="shared" ref="AF161" si="233">J161</f>
        <v>2.9649999999999999</v>
      </c>
      <c r="AG161" s="2173"/>
      <c r="AJ161" s="18">
        <v>2.9649999999999999</v>
      </c>
    </row>
    <row r="162" spans="1:36">
      <c r="A162" s="1459"/>
      <c r="B162" s="33"/>
      <c r="C162" s="2013" t="str">
        <f>IF(E162&gt;0,MAX($C$5:C161)+1," ")</f>
        <v xml:space="preserve"> </v>
      </c>
      <c r="D162" s="2013" t="s">
        <v>147</v>
      </c>
      <c r="E162" s="2174"/>
      <c r="F162" s="2665">
        <v>6.93</v>
      </c>
      <c r="G162" s="2666"/>
      <c r="H162" s="2665"/>
      <c r="I162" s="2666"/>
      <c r="J162" s="2665"/>
      <c r="K162" s="2666"/>
      <c r="L162" s="2665"/>
      <c r="M162" s="2666"/>
      <c r="N162" s="2665"/>
      <c r="O162" s="2666"/>
      <c r="P162" s="2665"/>
      <c r="Q162" s="2666"/>
      <c r="R162" s="2665"/>
      <c r="S162" s="2666"/>
      <c r="T162" s="2665"/>
      <c r="U162" s="2666"/>
      <c r="V162" s="2665"/>
      <c r="W162" s="2666"/>
      <c r="X162" s="2665"/>
      <c r="Y162" s="2666"/>
      <c r="Z162" s="2665"/>
      <c r="AA162" s="2666"/>
      <c r="AB162" s="2665"/>
      <c r="AC162" s="2666"/>
      <c r="AD162" s="33"/>
      <c r="AE162" s="33"/>
      <c r="AG162" s="2173"/>
    </row>
    <row r="163" spans="1:36">
      <c r="A163" s="1459"/>
      <c r="B163" s="33"/>
      <c r="C163" s="2013">
        <f>IF(E163&gt;0,MAX($C$5:C162)+1," ")</f>
        <v>80</v>
      </c>
      <c r="D163" s="2013" t="s">
        <v>4234</v>
      </c>
      <c r="E163" s="2174">
        <f>E161+F162</f>
        <v>1001.6100000000001</v>
      </c>
      <c r="F163" s="2665" t="s">
        <v>147</v>
      </c>
      <c r="G163" s="2666"/>
      <c r="H163" s="2665">
        <v>1.75</v>
      </c>
      <c r="I163" s="2666"/>
      <c r="J163" s="2665">
        <v>2.9750000000000001</v>
      </c>
      <c r="K163" s="2666"/>
      <c r="L163" s="2665">
        <f t="shared" ref="L163" si="234">J163+N163</f>
        <v>2.9910000000000001</v>
      </c>
      <c r="M163" s="2666"/>
      <c r="N163" s="2665">
        <v>1.6E-2</v>
      </c>
      <c r="O163" s="2666"/>
      <c r="P163" s="2665"/>
      <c r="Q163" s="2666"/>
      <c r="R163" s="2665"/>
      <c r="S163" s="2666"/>
      <c r="T163" s="2665"/>
      <c r="U163" s="2666"/>
      <c r="V163" s="2665">
        <v>1.75</v>
      </c>
      <c r="W163" s="2666"/>
      <c r="X163" s="2665">
        <v>2.9750000000000001</v>
      </c>
      <c r="Y163" s="2666"/>
      <c r="Z163" s="2665">
        <f t="shared" ref="Z163" si="235">X163+AB163</f>
        <v>2.9580000000000002</v>
      </c>
      <c r="AA163" s="2666"/>
      <c r="AB163" s="2665">
        <v>-1.7000000000000001E-2</v>
      </c>
      <c r="AC163" s="2666"/>
      <c r="AD163" s="33"/>
      <c r="AE163" s="2171">
        <v>3.125</v>
      </c>
      <c r="AF163" s="2172">
        <f t="shared" ref="AF163" si="236">J163</f>
        <v>2.9750000000000001</v>
      </c>
      <c r="AG163" s="2173"/>
      <c r="AJ163" s="18">
        <v>2.9750000000000001</v>
      </c>
    </row>
    <row r="164" spans="1:36">
      <c r="A164" s="1459"/>
      <c r="B164" s="33"/>
      <c r="C164" s="2013" t="str">
        <f>IF(E164&gt;0,MAX($C$5:C163)+1," ")</f>
        <v xml:space="preserve"> </v>
      </c>
      <c r="D164" s="2013" t="s">
        <v>147</v>
      </c>
      <c r="E164" s="2174"/>
      <c r="F164" s="2665">
        <v>18.29</v>
      </c>
      <c r="G164" s="2666"/>
      <c r="H164" s="2665"/>
      <c r="I164" s="2666"/>
      <c r="J164" s="2665"/>
      <c r="K164" s="2666"/>
      <c r="L164" s="2665"/>
      <c r="M164" s="2666"/>
      <c r="N164" s="2665"/>
      <c r="O164" s="2666"/>
      <c r="P164" s="2665"/>
      <c r="Q164" s="2666"/>
      <c r="R164" s="2665"/>
      <c r="S164" s="2666"/>
      <c r="T164" s="2665"/>
      <c r="U164" s="2666"/>
      <c r="V164" s="2665"/>
      <c r="W164" s="2666"/>
      <c r="X164" s="2665"/>
      <c r="Y164" s="2666"/>
      <c r="Z164" s="2665"/>
      <c r="AA164" s="2666"/>
      <c r="AB164" s="2665"/>
      <c r="AC164" s="2666"/>
      <c r="AD164" s="33"/>
      <c r="AE164" s="33"/>
      <c r="AG164" s="2173"/>
    </row>
    <row r="165" spans="1:36">
      <c r="A165" s="1459"/>
      <c r="B165" s="33"/>
      <c r="C165" s="2013">
        <f>IF(E165&gt;0,MAX($C$5:C164)+1," ")</f>
        <v>81</v>
      </c>
      <c r="D165" s="2013">
        <v>44</v>
      </c>
      <c r="E165" s="2174">
        <f>E163+F164</f>
        <v>1019.9000000000001</v>
      </c>
      <c r="F165" s="2665" t="s">
        <v>147</v>
      </c>
      <c r="G165" s="2666"/>
      <c r="H165" s="2665">
        <v>1.75</v>
      </c>
      <c r="I165" s="2666"/>
      <c r="J165" s="2665">
        <v>2.9950000000000001</v>
      </c>
      <c r="K165" s="2666"/>
      <c r="L165" s="2665">
        <f t="shared" ref="L165" si="237">J165+N165</f>
        <v>2.9980000000000002</v>
      </c>
      <c r="M165" s="2666"/>
      <c r="N165" s="2665">
        <v>3.0000000000000001E-3</v>
      </c>
      <c r="O165" s="2666"/>
      <c r="P165" s="2665"/>
      <c r="Q165" s="2666"/>
      <c r="R165" s="2665"/>
      <c r="S165" s="2666"/>
      <c r="T165" s="2665"/>
      <c r="U165" s="2666"/>
      <c r="V165" s="2665">
        <v>1.75</v>
      </c>
      <c r="W165" s="2666"/>
      <c r="X165" s="2665">
        <v>2.9950000000000001</v>
      </c>
      <c r="Y165" s="2666"/>
      <c r="Z165" s="2665">
        <f t="shared" ref="Z165" si="238">X165+AB165</f>
        <v>2.98</v>
      </c>
      <c r="AA165" s="2666"/>
      <c r="AB165" s="2665">
        <v>-1.4999999999999999E-2</v>
      </c>
      <c r="AC165" s="2666"/>
      <c r="AD165" s="33"/>
      <c r="AE165" s="2171">
        <v>3.145</v>
      </c>
      <c r="AF165" s="2172">
        <f t="shared" ref="AF165" si="239">J165</f>
        <v>2.9950000000000001</v>
      </c>
      <c r="AG165" s="2173"/>
      <c r="AJ165" s="18">
        <v>2.9950000000000001</v>
      </c>
    </row>
    <row r="166" spans="1:36">
      <c r="A166" s="1459"/>
      <c r="B166" s="33"/>
      <c r="C166" s="2013" t="str">
        <f>IF(E166&gt;0,MAX($C$5:C165)+1," ")</f>
        <v xml:space="preserve"> </v>
      </c>
      <c r="D166" s="2013" t="s">
        <v>147</v>
      </c>
      <c r="E166" s="2174"/>
      <c r="F166" s="2665">
        <v>10.65</v>
      </c>
      <c r="G166" s="2666"/>
      <c r="H166" s="2665"/>
      <c r="I166" s="2666"/>
      <c r="J166" s="2665"/>
      <c r="K166" s="2666"/>
      <c r="L166" s="2665"/>
      <c r="M166" s="2666"/>
      <c r="N166" s="2665"/>
      <c r="O166" s="2666"/>
      <c r="P166" s="2665"/>
      <c r="Q166" s="2666"/>
      <c r="R166" s="2665"/>
      <c r="S166" s="2666"/>
      <c r="T166" s="2665"/>
      <c r="U166" s="2666"/>
      <c r="V166" s="2665"/>
      <c r="W166" s="2666"/>
      <c r="X166" s="2665"/>
      <c r="Y166" s="2666"/>
      <c r="Z166" s="2665"/>
      <c r="AA166" s="2666"/>
      <c r="AB166" s="2665"/>
      <c r="AC166" s="2666"/>
      <c r="AD166" s="33"/>
      <c r="AE166" s="33"/>
      <c r="AG166" s="2173"/>
    </row>
    <row r="167" spans="1:36">
      <c r="A167" s="1459"/>
      <c r="B167" s="33"/>
      <c r="C167" s="2013">
        <f>IF(E167&gt;0,MAX($C$5:C166)+1," ")</f>
        <v>82</v>
      </c>
      <c r="D167" s="2013" t="s">
        <v>4235</v>
      </c>
      <c r="E167" s="2174">
        <f>E165+F166</f>
        <v>1030.5500000000002</v>
      </c>
      <c r="F167" s="2665" t="s">
        <v>147</v>
      </c>
      <c r="G167" s="2666"/>
      <c r="H167" s="2665">
        <v>1.75</v>
      </c>
      <c r="I167" s="2666"/>
      <c r="J167" s="2665">
        <v>3.0150000000000001</v>
      </c>
      <c r="K167" s="2666"/>
      <c r="L167" s="2665">
        <f t="shared" ref="L167" si="240">J167+N167</f>
        <v>3.0260000000000002</v>
      </c>
      <c r="M167" s="2666"/>
      <c r="N167" s="2665">
        <v>1.0999999999999999E-2</v>
      </c>
      <c r="O167" s="2666"/>
      <c r="P167" s="2665"/>
      <c r="Q167" s="2666"/>
      <c r="R167" s="2665"/>
      <c r="S167" s="2666"/>
      <c r="T167" s="2665"/>
      <c r="U167" s="2666"/>
      <c r="V167" s="2665">
        <v>1.75</v>
      </c>
      <c r="W167" s="2666"/>
      <c r="X167" s="2665">
        <v>3.0150000000000001</v>
      </c>
      <c r="Y167" s="2666"/>
      <c r="Z167" s="2665">
        <f t="shared" ref="Z167" si="241">X167+AB167</f>
        <v>3.0110000000000001</v>
      </c>
      <c r="AA167" s="2666"/>
      <c r="AB167" s="2665">
        <v>-4.0000000000000001E-3</v>
      </c>
      <c r="AC167" s="2666"/>
      <c r="AD167" s="33"/>
      <c r="AE167" s="2171">
        <v>3.165</v>
      </c>
      <c r="AF167" s="2172">
        <f t="shared" ref="AF167" si="242">J167</f>
        <v>3.0150000000000001</v>
      </c>
      <c r="AG167" s="2173"/>
      <c r="AJ167" s="18">
        <v>3.0150000000000001</v>
      </c>
    </row>
    <row r="168" spans="1:36">
      <c r="A168" s="1459"/>
      <c r="B168" s="33"/>
      <c r="C168" s="2013" t="str">
        <f>IF(E168&gt;0,MAX($C$5:C167)+1," ")</f>
        <v xml:space="preserve"> </v>
      </c>
      <c r="D168" s="2013" t="s">
        <v>147</v>
      </c>
      <c r="E168" s="2174"/>
      <c r="F168" s="2665">
        <v>8.8800000000000008</v>
      </c>
      <c r="G168" s="2666"/>
      <c r="H168" s="2665"/>
      <c r="I168" s="2666"/>
      <c r="J168" s="2665"/>
      <c r="K168" s="2666"/>
      <c r="L168" s="2665"/>
      <c r="M168" s="2666"/>
      <c r="N168" s="2665"/>
      <c r="O168" s="2666"/>
      <c r="P168" s="2665"/>
      <c r="Q168" s="2666"/>
      <c r="R168" s="2665"/>
      <c r="S168" s="2666"/>
      <c r="T168" s="2665"/>
      <c r="U168" s="2666"/>
      <c r="V168" s="2665"/>
      <c r="W168" s="2666"/>
      <c r="X168" s="2665"/>
      <c r="Y168" s="2666"/>
      <c r="Z168" s="2665"/>
      <c r="AA168" s="2666"/>
      <c r="AB168" s="2665"/>
      <c r="AC168" s="2666"/>
      <c r="AD168" s="33"/>
      <c r="AE168" s="33"/>
      <c r="AG168" s="2173"/>
    </row>
    <row r="169" spans="1:36">
      <c r="A169" s="1459"/>
      <c r="B169" s="33"/>
      <c r="C169" s="2013">
        <f>IF(E169&gt;0,MAX($C$5:C168)+1," ")</f>
        <v>83</v>
      </c>
      <c r="D169" s="2013" t="s">
        <v>4236</v>
      </c>
      <c r="E169" s="2174">
        <f>E167+F168</f>
        <v>1039.4300000000003</v>
      </c>
      <c r="F169" s="2665" t="s">
        <v>147</v>
      </c>
      <c r="G169" s="2666"/>
      <c r="H169" s="2665">
        <v>1.75</v>
      </c>
      <c r="I169" s="2666"/>
      <c r="J169" s="2665">
        <v>3.0249999999999999</v>
      </c>
      <c r="K169" s="2666"/>
      <c r="L169" s="2665">
        <f t="shared" ref="L169" si="243">J169+N169</f>
        <v>3.0230000000000001</v>
      </c>
      <c r="M169" s="2666"/>
      <c r="N169" s="2665">
        <v>-2E-3</v>
      </c>
      <c r="O169" s="2666"/>
      <c r="P169" s="2665"/>
      <c r="Q169" s="2666"/>
      <c r="R169" s="2665"/>
      <c r="S169" s="2666"/>
      <c r="T169" s="2665"/>
      <c r="U169" s="2666"/>
      <c r="V169" s="2665">
        <v>1.75</v>
      </c>
      <c r="W169" s="2666"/>
      <c r="X169" s="2665">
        <v>3.0249999999999999</v>
      </c>
      <c r="Y169" s="2666"/>
      <c r="Z169" s="2665">
        <f t="shared" ref="Z169" si="244">X169+AB169</f>
        <v>3.0249999999999999</v>
      </c>
      <c r="AA169" s="2666"/>
      <c r="AB169" s="2686">
        <v>0</v>
      </c>
      <c r="AC169" s="2687"/>
      <c r="AD169" s="33"/>
      <c r="AE169" s="2171">
        <v>3.1749999999999998</v>
      </c>
      <c r="AF169" s="2172">
        <f t="shared" ref="AF169" si="245">J169</f>
        <v>3.0249999999999999</v>
      </c>
      <c r="AG169" s="2173"/>
      <c r="AJ169" s="18">
        <v>3.0249999999999999</v>
      </c>
    </row>
    <row r="170" spans="1:36">
      <c r="A170" s="1459"/>
      <c r="B170" s="33"/>
      <c r="C170" s="2013" t="str">
        <f>IF(E170&gt;0,MAX($C$5:C169)+1," ")</f>
        <v xml:space="preserve"> </v>
      </c>
      <c r="D170" s="2013" t="s">
        <v>147</v>
      </c>
      <c r="E170" s="2174"/>
      <c r="F170" s="2665">
        <v>5.38</v>
      </c>
      <c r="G170" s="2666"/>
      <c r="H170" s="2665"/>
      <c r="I170" s="2666"/>
      <c r="J170" s="2665"/>
      <c r="K170" s="2666"/>
      <c r="L170" s="2665"/>
      <c r="M170" s="2666"/>
      <c r="N170" s="2665"/>
      <c r="O170" s="2666"/>
      <c r="P170" s="2665"/>
      <c r="Q170" s="2666"/>
      <c r="R170" s="2665"/>
      <c r="S170" s="2666"/>
      <c r="T170" s="2665"/>
      <c r="U170" s="2666"/>
      <c r="V170" s="2665"/>
      <c r="W170" s="2666"/>
      <c r="X170" s="2665"/>
      <c r="Y170" s="2666"/>
      <c r="Z170" s="2665"/>
      <c r="AA170" s="2666"/>
      <c r="AB170" s="2665"/>
      <c r="AC170" s="2666"/>
      <c r="AD170" s="33"/>
      <c r="AE170" s="33"/>
      <c r="AG170" s="2173"/>
    </row>
    <row r="171" spans="1:36">
      <c r="A171" s="1459"/>
      <c r="B171" s="33"/>
      <c r="C171" s="2013">
        <f>IF(E171&gt;0,MAX($C$5:C170)+1," ")</f>
        <v>84</v>
      </c>
      <c r="D171" s="2013">
        <v>45</v>
      </c>
      <c r="E171" s="2174">
        <f>E169+F170</f>
        <v>1044.8100000000004</v>
      </c>
      <c r="F171" s="2665" t="s">
        <v>147</v>
      </c>
      <c r="G171" s="2666"/>
      <c r="H171" s="2665">
        <v>1.75</v>
      </c>
      <c r="I171" s="2666"/>
      <c r="J171" s="2665">
        <v>3.0350000000000001</v>
      </c>
      <c r="K171" s="2666"/>
      <c r="L171" s="2665">
        <f t="shared" ref="L171" si="246">J171+N171</f>
        <v>3.0290000000000004</v>
      </c>
      <c r="M171" s="2666"/>
      <c r="N171" s="2665">
        <v>-6.0000000000000001E-3</v>
      </c>
      <c r="O171" s="2666"/>
      <c r="P171" s="2665"/>
      <c r="Q171" s="2666"/>
      <c r="R171" s="2665"/>
      <c r="S171" s="2666"/>
      <c r="T171" s="2665"/>
      <c r="U171" s="2666"/>
      <c r="V171" s="2665">
        <v>1.75</v>
      </c>
      <c r="W171" s="2666"/>
      <c r="X171" s="2665">
        <v>3.0350000000000001</v>
      </c>
      <c r="Y171" s="2666"/>
      <c r="Z171" s="2665">
        <f t="shared" ref="Z171" si="247">X171+AB171</f>
        <v>3.0230000000000001</v>
      </c>
      <c r="AA171" s="2666"/>
      <c r="AB171" s="2665">
        <v>-1.2E-2</v>
      </c>
      <c r="AC171" s="2666"/>
      <c r="AD171" s="33"/>
      <c r="AE171" s="2171">
        <v>3.1850000000000001</v>
      </c>
      <c r="AF171" s="2172">
        <f t="shared" ref="AF171" si="248">J171</f>
        <v>3.0350000000000001</v>
      </c>
      <c r="AG171" s="2173"/>
      <c r="AJ171" s="18">
        <v>3.0350000000000001</v>
      </c>
    </row>
    <row r="172" spans="1:36">
      <c r="A172" s="1459"/>
      <c r="B172" s="33"/>
      <c r="C172" s="2013" t="str">
        <f>IF(E172&gt;0,MAX($C$5:C171)+1," ")</f>
        <v xml:space="preserve"> </v>
      </c>
      <c r="D172" s="2013" t="s">
        <v>147</v>
      </c>
      <c r="E172" s="2174"/>
      <c r="F172" s="2665">
        <v>3.5</v>
      </c>
      <c r="G172" s="2666"/>
      <c r="H172" s="2665"/>
      <c r="I172" s="2666"/>
      <c r="J172" s="2665"/>
      <c r="K172" s="2666"/>
      <c r="L172" s="2665"/>
      <c r="M172" s="2666"/>
      <c r="N172" s="2665"/>
      <c r="O172" s="2666"/>
      <c r="P172" s="2665"/>
      <c r="Q172" s="2666"/>
      <c r="R172" s="2665"/>
      <c r="S172" s="2666"/>
      <c r="T172" s="2665"/>
      <c r="U172" s="2666"/>
      <c r="V172" s="2665"/>
      <c r="W172" s="2666"/>
      <c r="X172" s="2665"/>
      <c r="Y172" s="2666"/>
      <c r="Z172" s="2665"/>
      <c r="AA172" s="2666"/>
      <c r="AB172" s="2665"/>
      <c r="AC172" s="2666"/>
      <c r="AD172" s="33"/>
      <c r="AE172" s="33"/>
      <c r="AG172" s="2173"/>
    </row>
    <row r="173" spans="1:36">
      <c r="A173" s="1459"/>
      <c r="B173" s="33"/>
      <c r="C173" s="2013">
        <f>IF(E173&gt;0,MAX($C$5:C172)+1," ")</f>
        <v>85</v>
      </c>
      <c r="D173" s="2013" t="s">
        <v>4237</v>
      </c>
      <c r="E173" s="2174">
        <f>E171+F172</f>
        <v>1048.3100000000004</v>
      </c>
      <c r="F173" s="2665" t="s">
        <v>147</v>
      </c>
      <c r="G173" s="2666"/>
      <c r="H173" s="2665">
        <v>1.75</v>
      </c>
      <c r="I173" s="2666"/>
      <c r="J173" s="2665">
        <v>3.0350000000000001</v>
      </c>
      <c r="K173" s="2666"/>
      <c r="L173" s="2665">
        <f t="shared" ref="L173" si="249">J173+N173</f>
        <v>3.0449999999999999</v>
      </c>
      <c r="M173" s="2666"/>
      <c r="N173" s="2665">
        <v>0.01</v>
      </c>
      <c r="O173" s="2666"/>
      <c r="P173" s="2665"/>
      <c r="Q173" s="2666"/>
      <c r="R173" s="2665"/>
      <c r="S173" s="2666"/>
      <c r="T173" s="2665"/>
      <c r="U173" s="2666"/>
      <c r="V173" s="2665">
        <v>1.75</v>
      </c>
      <c r="W173" s="2666"/>
      <c r="X173" s="2665">
        <v>3.0350000000000001</v>
      </c>
      <c r="Y173" s="2666"/>
      <c r="Z173" s="2665">
        <f t="shared" ref="Z173" si="250">X173+AB173</f>
        <v>3.0260000000000002</v>
      </c>
      <c r="AA173" s="2666"/>
      <c r="AB173" s="2665">
        <v>-8.9999999999999993E-3</v>
      </c>
      <c r="AC173" s="2666"/>
      <c r="AD173" s="33"/>
      <c r="AE173" s="2171">
        <v>3.1850000000000001</v>
      </c>
      <c r="AF173" s="2172">
        <f t="shared" ref="AF173" si="251">J173</f>
        <v>3.0350000000000001</v>
      </c>
      <c r="AG173" s="2173"/>
      <c r="AJ173" s="18">
        <v>3.0350000000000001</v>
      </c>
    </row>
    <row r="174" spans="1:36">
      <c r="A174" s="1459"/>
      <c r="B174" s="33"/>
      <c r="C174" s="2013" t="str">
        <f>IF(E174&gt;0,MAX($C$5:C173)+1," ")</f>
        <v xml:space="preserve"> </v>
      </c>
      <c r="D174" s="2013" t="s">
        <v>147</v>
      </c>
      <c r="E174" s="2174"/>
      <c r="F174" s="2665">
        <v>11.86</v>
      </c>
      <c r="G174" s="2666"/>
      <c r="H174" s="2665"/>
      <c r="I174" s="2666"/>
      <c r="J174" s="2665"/>
      <c r="K174" s="2666"/>
      <c r="L174" s="2665"/>
      <c r="M174" s="2666"/>
      <c r="N174" s="2665"/>
      <c r="O174" s="2666"/>
      <c r="P174" s="2665"/>
      <c r="Q174" s="2666"/>
      <c r="R174" s="2665"/>
      <c r="S174" s="2666"/>
      <c r="T174" s="2665"/>
      <c r="U174" s="2666"/>
      <c r="V174" s="2665"/>
      <c r="W174" s="2666"/>
      <c r="X174" s="2665"/>
      <c r="Y174" s="2666"/>
      <c r="Z174" s="2665"/>
      <c r="AA174" s="2666"/>
      <c r="AB174" s="2665"/>
      <c r="AC174" s="2666"/>
      <c r="AD174" s="33"/>
      <c r="AE174" s="33"/>
      <c r="AG174" s="2173"/>
    </row>
    <row r="175" spans="1:36">
      <c r="A175" s="1459"/>
      <c r="B175" s="33"/>
      <c r="C175" s="2013">
        <f>IF(E175&gt;0,MAX($C$5:C174)+1," ")</f>
        <v>86</v>
      </c>
      <c r="D175" s="2013">
        <v>46</v>
      </c>
      <c r="E175" s="2174">
        <f>E173+F174</f>
        <v>1060.1700000000003</v>
      </c>
      <c r="F175" s="2665" t="s">
        <v>147</v>
      </c>
      <c r="G175" s="2666"/>
      <c r="H175" s="2665">
        <v>1.75</v>
      </c>
      <c r="I175" s="2666"/>
      <c r="J175" s="2665">
        <v>3.0550000000000002</v>
      </c>
      <c r="K175" s="2666"/>
      <c r="L175" s="2665">
        <f t="shared" ref="L175" si="252">J175+N175</f>
        <v>3.0430000000000001</v>
      </c>
      <c r="M175" s="2666"/>
      <c r="N175" s="2665">
        <v>-1.2E-2</v>
      </c>
      <c r="O175" s="2666"/>
      <c r="P175" s="2665"/>
      <c r="Q175" s="2666"/>
      <c r="R175" s="2665"/>
      <c r="S175" s="2666"/>
      <c r="T175" s="2665"/>
      <c r="U175" s="2666"/>
      <c r="V175" s="2665">
        <v>1.75</v>
      </c>
      <c r="W175" s="2666"/>
      <c r="X175" s="2665">
        <v>3.0550000000000002</v>
      </c>
      <c r="Y175" s="2666"/>
      <c r="Z175" s="2665">
        <f t="shared" ref="Z175" si="253">X175+AB175</f>
        <v>3.0380000000000003</v>
      </c>
      <c r="AA175" s="2666"/>
      <c r="AB175" s="2665">
        <v>-1.7000000000000001E-2</v>
      </c>
      <c r="AC175" s="2666"/>
      <c r="AD175" s="33"/>
      <c r="AE175" s="2171">
        <v>3.2050000000000001</v>
      </c>
      <c r="AF175" s="2172">
        <f t="shared" ref="AF175" si="254">J175</f>
        <v>3.0550000000000002</v>
      </c>
      <c r="AG175" s="2173"/>
      <c r="AJ175" s="18">
        <v>3.0550000000000002</v>
      </c>
    </row>
    <row r="176" spans="1:36">
      <c r="A176" s="1459"/>
      <c r="B176" s="33"/>
      <c r="C176" s="2013" t="str">
        <f>IF(E176&gt;0,MAX($C$5:C175)+1," ")</f>
        <v xml:space="preserve"> </v>
      </c>
      <c r="D176" s="2013" t="s">
        <v>147</v>
      </c>
      <c r="E176" s="2174"/>
      <c r="F176" s="2665">
        <v>15.08</v>
      </c>
      <c r="G176" s="2666"/>
      <c r="H176" s="2665"/>
      <c r="I176" s="2666"/>
      <c r="J176" s="2665"/>
      <c r="K176" s="2666"/>
      <c r="L176" s="2665"/>
      <c r="M176" s="2666"/>
      <c r="N176" s="2665"/>
      <c r="O176" s="2666"/>
      <c r="P176" s="2665"/>
      <c r="Q176" s="2666"/>
      <c r="R176" s="2665"/>
      <c r="S176" s="2666"/>
      <c r="T176" s="2665"/>
      <c r="U176" s="2666"/>
      <c r="V176" s="2665"/>
      <c r="W176" s="2666"/>
      <c r="X176" s="2665"/>
      <c r="Y176" s="2666"/>
      <c r="Z176" s="2665"/>
      <c r="AA176" s="2666"/>
      <c r="AB176" s="2665"/>
      <c r="AC176" s="2666"/>
      <c r="AD176" s="33"/>
      <c r="AE176" s="33"/>
      <c r="AG176" s="2173"/>
    </row>
    <row r="177" spans="1:36">
      <c r="A177" s="1459"/>
      <c r="B177" s="33"/>
      <c r="C177" s="2013">
        <f>IF(E177&gt;0,MAX($C$5:C176)+1," ")</f>
        <v>87</v>
      </c>
      <c r="D177" s="2013">
        <v>47</v>
      </c>
      <c r="E177" s="2174">
        <f>E175+F176</f>
        <v>1075.2500000000002</v>
      </c>
      <c r="F177" s="2665" t="s">
        <v>147</v>
      </c>
      <c r="G177" s="2666"/>
      <c r="H177" s="2665">
        <v>1.75</v>
      </c>
      <c r="I177" s="2666"/>
      <c r="J177" s="2665">
        <v>3.0750000000000002</v>
      </c>
      <c r="K177" s="2666"/>
      <c r="L177" s="2665">
        <f t="shared" ref="L177" si="255">J177+N177</f>
        <v>3.0660000000000003</v>
      </c>
      <c r="M177" s="2666"/>
      <c r="N177" s="2665">
        <v>-8.9999999999999993E-3</v>
      </c>
      <c r="O177" s="2666"/>
      <c r="P177" s="2665"/>
      <c r="Q177" s="2666"/>
      <c r="R177" s="2665"/>
      <c r="S177" s="2666"/>
      <c r="T177" s="2665"/>
      <c r="U177" s="2666"/>
      <c r="V177" s="2665">
        <v>1.75</v>
      </c>
      <c r="W177" s="2666"/>
      <c r="X177" s="2665">
        <v>3.0750000000000002</v>
      </c>
      <c r="Y177" s="2666"/>
      <c r="Z177" s="2665">
        <f t="shared" ref="Z177" si="256">X177+AB177</f>
        <v>3.0820000000000003</v>
      </c>
      <c r="AA177" s="2666"/>
      <c r="AB177" s="2665">
        <v>7.0000000000000001E-3</v>
      </c>
      <c r="AC177" s="2666"/>
      <c r="AD177" s="33"/>
      <c r="AE177" s="2171">
        <v>3.2250000000000001</v>
      </c>
      <c r="AF177" s="2172">
        <f t="shared" ref="AF177" si="257">J177</f>
        <v>3.0750000000000002</v>
      </c>
      <c r="AG177" s="2173"/>
      <c r="AJ177" s="18">
        <v>3.0750000000000002</v>
      </c>
    </row>
    <row r="178" spans="1:36">
      <c r="A178" s="1459"/>
      <c r="B178" s="33"/>
      <c r="C178" s="2013" t="str">
        <f>IF(E178&gt;0,MAX($C$5:C177)+1," ")</f>
        <v xml:space="preserve"> </v>
      </c>
      <c r="D178" s="2013" t="s">
        <v>147</v>
      </c>
      <c r="E178" s="2174"/>
      <c r="F178" s="2665">
        <v>5.01</v>
      </c>
      <c r="G178" s="2666"/>
      <c r="H178" s="2665"/>
      <c r="I178" s="2666"/>
      <c r="J178" s="2665"/>
      <c r="K178" s="2666"/>
      <c r="L178" s="2665"/>
      <c r="M178" s="2666"/>
      <c r="N178" s="2665"/>
      <c r="O178" s="2666"/>
      <c r="P178" s="2665"/>
      <c r="Q178" s="2666"/>
      <c r="R178" s="2665"/>
      <c r="S178" s="2666"/>
      <c r="T178" s="2665"/>
      <c r="U178" s="2666"/>
      <c r="V178" s="2665"/>
      <c r="W178" s="2666"/>
      <c r="X178" s="2665"/>
      <c r="Y178" s="2666"/>
      <c r="Z178" s="2665"/>
      <c r="AA178" s="2666"/>
      <c r="AB178" s="2665"/>
      <c r="AC178" s="2666"/>
      <c r="AD178" s="33"/>
      <c r="AE178" s="33"/>
      <c r="AG178" s="2173"/>
    </row>
    <row r="179" spans="1:36">
      <c r="A179" s="1459"/>
      <c r="B179" s="33"/>
      <c r="C179" s="2013">
        <f>IF(E179&gt;0,MAX($C$5:C178)+1," ")</f>
        <v>88</v>
      </c>
      <c r="D179" s="2013">
        <v>48</v>
      </c>
      <c r="E179" s="2174">
        <f>E177+F178</f>
        <v>1080.2600000000002</v>
      </c>
      <c r="F179" s="2665" t="s">
        <v>147</v>
      </c>
      <c r="G179" s="2666"/>
      <c r="H179" s="2665">
        <v>1.75</v>
      </c>
      <c r="I179" s="2666"/>
      <c r="J179" s="2665">
        <v>3.0750000000000002</v>
      </c>
      <c r="K179" s="2666"/>
      <c r="L179" s="2665">
        <f t="shared" ref="L179" si="258">J179+N179</f>
        <v>3.0750000000000002</v>
      </c>
      <c r="M179" s="2666"/>
      <c r="N179" s="2686">
        <v>0</v>
      </c>
      <c r="O179" s="2687"/>
      <c r="P179" s="2665"/>
      <c r="Q179" s="2666"/>
      <c r="R179" s="2665"/>
      <c r="S179" s="2666"/>
      <c r="T179" s="2665"/>
      <c r="U179" s="2666"/>
      <c r="V179" s="2665">
        <v>1.75</v>
      </c>
      <c r="W179" s="2666"/>
      <c r="X179" s="2665">
        <v>3.0750000000000002</v>
      </c>
      <c r="Y179" s="2666"/>
      <c r="Z179" s="2665">
        <f t="shared" ref="Z179" si="259">X179+AB179</f>
        <v>3.0550000000000002</v>
      </c>
      <c r="AA179" s="2666"/>
      <c r="AB179" s="2665">
        <v>-0.02</v>
      </c>
      <c r="AC179" s="2666"/>
      <c r="AD179" s="33"/>
      <c r="AE179" s="2171">
        <v>3.2250000000000001</v>
      </c>
      <c r="AF179" s="2172">
        <f t="shared" ref="AF179" si="260">J179</f>
        <v>3.0750000000000002</v>
      </c>
      <c r="AG179" s="2173"/>
      <c r="AJ179" s="18">
        <v>3.0750000000000002</v>
      </c>
    </row>
    <row r="180" spans="1:36">
      <c r="A180" s="1459"/>
      <c r="B180" s="33"/>
      <c r="C180" s="2013" t="str">
        <f>IF(E180&gt;0,MAX($C$5:C179)+1," ")</f>
        <v xml:space="preserve"> </v>
      </c>
      <c r="D180" s="2013" t="s">
        <v>147</v>
      </c>
      <c r="E180" s="2174"/>
      <c r="F180" s="2665">
        <v>14.85</v>
      </c>
      <c r="G180" s="2666"/>
      <c r="H180" s="2665"/>
      <c r="I180" s="2666"/>
      <c r="J180" s="2665"/>
      <c r="K180" s="2666"/>
      <c r="L180" s="2665"/>
      <c r="M180" s="2666"/>
      <c r="N180" s="2665"/>
      <c r="O180" s="2666"/>
      <c r="P180" s="2665"/>
      <c r="Q180" s="2666"/>
      <c r="R180" s="2665"/>
      <c r="S180" s="2666"/>
      <c r="T180" s="2665"/>
      <c r="U180" s="2666"/>
      <c r="V180" s="2665"/>
      <c r="W180" s="2666"/>
      <c r="X180" s="2665"/>
      <c r="Y180" s="2666"/>
      <c r="Z180" s="2665"/>
      <c r="AA180" s="2666"/>
      <c r="AB180" s="2665"/>
      <c r="AC180" s="2666"/>
      <c r="AD180" s="33"/>
      <c r="AE180" s="33"/>
      <c r="AG180" s="2173"/>
    </row>
    <row r="181" spans="1:36">
      <c r="A181" s="1459"/>
      <c r="B181" s="33"/>
      <c r="C181" s="2013">
        <f>IF(E181&gt;0,MAX($C$5:C180)+1," ")</f>
        <v>89</v>
      </c>
      <c r="D181" s="2013">
        <v>49</v>
      </c>
      <c r="E181" s="2174">
        <f>E179+F180</f>
        <v>1095.1100000000001</v>
      </c>
      <c r="F181" s="2665" t="s">
        <v>147</v>
      </c>
      <c r="G181" s="2666"/>
      <c r="H181" s="2665">
        <v>1.75</v>
      </c>
      <c r="I181" s="2666"/>
      <c r="J181" s="2665">
        <v>3.0950000000000002</v>
      </c>
      <c r="K181" s="2666"/>
      <c r="L181" s="2665">
        <f t="shared" ref="L181" si="261">J181+N181</f>
        <v>3.1070000000000002</v>
      </c>
      <c r="M181" s="2666"/>
      <c r="N181" s="2665">
        <v>1.2E-2</v>
      </c>
      <c r="O181" s="2666"/>
      <c r="P181" s="2665"/>
      <c r="Q181" s="2666"/>
      <c r="R181" s="2665"/>
      <c r="S181" s="2666"/>
      <c r="T181" s="2665"/>
      <c r="U181" s="2666"/>
      <c r="V181" s="2665">
        <v>1.75</v>
      </c>
      <c r="W181" s="2666"/>
      <c r="X181" s="2665">
        <v>3.0950000000000002</v>
      </c>
      <c r="Y181" s="2666"/>
      <c r="Z181" s="2665">
        <f t="shared" ref="Z181" si="262">X181+AB181</f>
        <v>3.0920000000000001</v>
      </c>
      <c r="AA181" s="2666"/>
      <c r="AB181" s="2665">
        <v>-3.0000000000000001E-3</v>
      </c>
      <c r="AC181" s="2666"/>
      <c r="AD181" s="33"/>
      <c r="AE181" s="2171">
        <v>3.2450000000000001</v>
      </c>
      <c r="AF181" s="2172">
        <f t="shared" ref="AF181" si="263">J181</f>
        <v>3.0950000000000002</v>
      </c>
      <c r="AG181" s="2173"/>
      <c r="AJ181" s="18">
        <v>3.0950000000000002</v>
      </c>
    </row>
    <row r="182" spans="1:36">
      <c r="A182" s="1459"/>
      <c r="B182" s="33"/>
      <c r="C182" s="2013" t="str">
        <f>IF(E182&gt;0,MAX($C$5:C181)+1," ")</f>
        <v xml:space="preserve"> </v>
      </c>
      <c r="D182" s="2013" t="s">
        <v>147</v>
      </c>
      <c r="E182" s="2174"/>
      <c r="F182" s="2665">
        <v>9.94</v>
      </c>
      <c r="G182" s="2666"/>
      <c r="H182" s="2665"/>
      <c r="I182" s="2666"/>
      <c r="J182" s="2665"/>
      <c r="K182" s="2666"/>
      <c r="L182" s="2665"/>
      <c r="M182" s="2666"/>
      <c r="N182" s="2665"/>
      <c r="O182" s="2666"/>
      <c r="P182" s="2665"/>
      <c r="Q182" s="2666"/>
      <c r="R182" s="2665"/>
      <c r="S182" s="2666"/>
      <c r="T182" s="2665"/>
      <c r="U182" s="2666"/>
      <c r="V182" s="2665"/>
      <c r="W182" s="2666"/>
      <c r="X182" s="2665"/>
      <c r="Y182" s="2666"/>
      <c r="Z182" s="2665"/>
      <c r="AA182" s="2666"/>
      <c r="AB182" s="2665"/>
      <c r="AC182" s="2666"/>
      <c r="AD182" s="33"/>
      <c r="AE182" s="33"/>
      <c r="AG182" s="2173"/>
    </row>
    <row r="183" spans="1:36">
      <c r="A183" s="1459"/>
      <c r="B183" s="33"/>
      <c r="C183" s="2013">
        <f>IF(E183&gt;0,MAX($C$5:C182)+1," ")</f>
        <v>90</v>
      </c>
      <c r="D183" s="2013">
        <v>50</v>
      </c>
      <c r="E183" s="2174">
        <f>E181+F182</f>
        <v>1105.0500000000002</v>
      </c>
      <c r="F183" s="2665" t="s">
        <v>147</v>
      </c>
      <c r="G183" s="2666"/>
      <c r="H183" s="2665">
        <v>1.75</v>
      </c>
      <c r="I183" s="2666"/>
      <c r="J183" s="2665">
        <v>3.105</v>
      </c>
      <c r="K183" s="2666"/>
      <c r="L183" s="2665">
        <f t="shared" ref="L183" si="264">J183+N183</f>
        <v>3.0990000000000002</v>
      </c>
      <c r="M183" s="2666"/>
      <c r="N183" s="2665">
        <v>-6.0000000000000001E-3</v>
      </c>
      <c r="O183" s="2666"/>
      <c r="P183" s="2665"/>
      <c r="Q183" s="2666"/>
      <c r="R183" s="2665"/>
      <c r="S183" s="2666"/>
      <c r="T183" s="2665"/>
      <c r="U183" s="2666"/>
      <c r="V183" s="2665">
        <v>1.75</v>
      </c>
      <c r="W183" s="2666"/>
      <c r="X183" s="2665">
        <v>3.105</v>
      </c>
      <c r="Y183" s="2666"/>
      <c r="Z183" s="2665">
        <f t="shared" ref="Z183" si="265">X183+AB183</f>
        <v>3.0950000000000002</v>
      </c>
      <c r="AA183" s="2666"/>
      <c r="AB183" s="2665">
        <v>-0.01</v>
      </c>
      <c r="AC183" s="2666"/>
      <c r="AD183" s="33"/>
      <c r="AE183" s="2171">
        <v>3.2549999999999999</v>
      </c>
      <c r="AF183" s="2172">
        <f t="shared" ref="AF183" si="266">J183</f>
        <v>3.105</v>
      </c>
      <c r="AG183" s="2173"/>
      <c r="AJ183" s="18">
        <v>3.105</v>
      </c>
    </row>
    <row r="184" spans="1:36">
      <c r="A184" s="1459"/>
      <c r="B184" s="33"/>
      <c r="C184" s="2013" t="str">
        <f>IF(E184&gt;0,MAX($C$5:C183)+1," ")</f>
        <v xml:space="preserve"> </v>
      </c>
      <c r="D184" s="2013" t="s">
        <v>147</v>
      </c>
      <c r="E184" s="2174"/>
      <c r="F184" s="2665">
        <v>15.16</v>
      </c>
      <c r="G184" s="2666"/>
      <c r="H184" s="2665"/>
      <c r="I184" s="2666"/>
      <c r="J184" s="2665"/>
      <c r="K184" s="2666"/>
      <c r="L184" s="2665"/>
      <c r="M184" s="2666"/>
      <c r="N184" s="2665"/>
      <c r="O184" s="2666"/>
      <c r="P184" s="2665"/>
      <c r="Q184" s="2666"/>
      <c r="R184" s="2665"/>
      <c r="S184" s="2666"/>
      <c r="T184" s="2665"/>
      <c r="U184" s="2666"/>
      <c r="V184" s="2665"/>
      <c r="W184" s="2666"/>
      <c r="X184" s="2665"/>
      <c r="Y184" s="2666"/>
      <c r="Z184" s="2665"/>
      <c r="AA184" s="2666"/>
      <c r="AB184" s="2665"/>
      <c r="AC184" s="2666"/>
      <c r="AD184" s="33"/>
      <c r="AE184" s="33"/>
      <c r="AG184" s="2173"/>
    </row>
    <row r="185" spans="1:36">
      <c r="A185" s="1459"/>
      <c r="B185" s="33"/>
      <c r="C185" s="2013">
        <f>IF(E185&gt;0,MAX($C$5:C184)+1," ")</f>
        <v>91</v>
      </c>
      <c r="D185" s="2013">
        <v>51</v>
      </c>
      <c r="E185" s="2174">
        <f>E183+F184</f>
        <v>1120.2100000000003</v>
      </c>
      <c r="F185" s="2665" t="s">
        <v>147</v>
      </c>
      <c r="G185" s="2666"/>
      <c r="H185" s="2665">
        <v>1.75</v>
      </c>
      <c r="I185" s="2666"/>
      <c r="J185" s="2665">
        <v>3.125</v>
      </c>
      <c r="K185" s="2666"/>
      <c r="L185" s="2665">
        <f t="shared" ref="L185" si="267">J185+N185</f>
        <v>3.1339999999999999</v>
      </c>
      <c r="M185" s="2666"/>
      <c r="N185" s="2665">
        <v>8.9999999999999993E-3</v>
      </c>
      <c r="O185" s="2666"/>
      <c r="P185" s="2665"/>
      <c r="Q185" s="2666"/>
      <c r="R185" s="2665"/>
      <c r="S185" s="2666"/>
      <c r="T185" s="2665"/>
      <c r="U185" s="2666"/>
      <c r="V185" s="2665">
        <v>1.75</v>
      </c>
      <c r="W185" s="2666"/>
      <c r="X185" s="2665">
        <v>3.125</v>
      </c>
      <c r="Y185" s="2666"/>
      <c r="Z185" s="2665">
        <f t="shared" ref="Z185" si="268">X185+AB185</f>
        <v>3.121</v>
      </c>
      <c r="AA185" s="2666"/>
      <c r="AB185" s="2665">
        <v>-4.0000000000000001E-3</v>
      </c>
      <c r="AC185" s="2666"/>
      <c r="AD185" s="33"/>
      <c r="AE185" s="2171">
        <v>3.2749999999999999</v>
      </c>
      <c r="AF185" s="2172">
        <f t="shared" ref="AF185" si="269">J185</f>
        <v>3.125</v>
      </c>
      <c r="AG185" s="2173"/>
      <c r="AJ185" s="18">
        <v>3.125</v>
      </c>
    </row>
    <row r="186" spans="1:36">
      <c r="A186" s="1459"/>
      <c r="B186" s="33"/>
      <c r="C186" s="2013" t="str">
        <f>IF(E186&gt;0,MAX($C$5:C185)+1," ")</f>
        <v xml:space="preserve"> </v>
      </c>
      <c r="D186" s="2013" t="s">
        <v>147</v>
      </c>
      <c r="E186" s="2174"/>
      <c r="F186" s="2665">
        <v>10.99</v>
      </c>
      <c r="G186" s="2666"/>
      <c r="H186" s="2665"/>
      <c r="I186" s="2666"/>
      <c r="J186" s="2665"/>
      <c r="K186" s="2666"/>
      <c r="L186" s="2665"/>
      <c r="M186" s="2666"/>
      <c r="N186" s="2665"/>
      <c r="O186" s="2666"/>
      <c r="P186" s="2665"/>
      <c r="Q186" s="2666"/>
      <c r="R186" s="2665"/>
      <c r="S186" s="2666"/>
      <c r="T186" s="2665"/>
      <c r="U186" s="2666"/>
      <c r="V186" s="2665"/>
      <c r="W186" s="2666"/>
      <c r="X186" s="2665"/>
      <c r="Y186" s="2666"/>
      <c r="Z186" s="2665"/>
      <c r="AA186" s="2666"/>
      <c r="AB186" s="2665"/>
      <c r="AC186" s="2666"/>
      <c r="AD186" s="33"/>
      <c r="AE186" s="33"/>
      <c r="AG186" s="2173"/>
    </row>
    <row r="187" spans="1:36">
      <c r="A187" s="1459"/>
      <c r="B187" s="33"/>
      <c r="C187" s="2013">
        <f>IF(E187&gt;0,MAX($C$5:C186)+1," ")</f>
        <v>92</v>
      </c>
      <c r="D187" s="2013" t="s">
        <v>4238</v>
      </c>
      <c r="E187" s="2174">
        <f>E185+F186</f>
        <v>1131.2000000000003</v>
      </c>
      <c r="F187" s="2665" t="s">
        <v>147</v>
      </c>
      <c r="G187" s="2666"/>
      <c r="H187" s="2665">
        <v>1.75</v>
      </c>
      <c r="I187" s="2666"/>
      <c r="J187" s="2665">
        <v>3.145</v>
      </c>
      <c r="K187" s="2666"/>
      <c r="L187" s="2665">
        <f t="shared" ref="L187" si="270">J187+N187</f>
        <v>3.16</v>
      </c>
      <c r="M187" s="2666"/>
      <c r="N187" s="2665">
        <v>1.4999999999999999E-2</v>
      </c>
      <c r="O187" s="2666"/>
      <c r="P187" s="2665"/>
      <c r="Q187" s="2666"/>
      <c r="R187" s="2665"/>
      <c r="S187" s="2666"/>
      <c r="T187" s="2665"/>
      <c r="U187" s="2666"/>
      <c r="V187" s="2665">
        <v>1.75</v>
      </c>
      <c r="W187" s="2666"/>
      <c r="X187" s="2665">
        <v>3.145</v>
      </c>
      <c r="Y187" s="2666"/>
      <c r="Z187" s="2665">
        <f t="shared" ref="Z187" si="271">X187+AB187</f>
        <v>3.1629999999999998</v>
      </c>
      <c r="AA187" s="2666"/>
      <c r="AB187" s="2665">
        <v>1.7999999999999999E-2</v>
      </c>
      <c r="AC187" s="2666"/>
      <c r="AD187" s="33"/>
      <c r="AE187" s="2171">
        <v>3.2949999999999999</v>
      </c>
      <c r="AF187" s="2172">
        <f t="shared" ref="AF187" si="272">J187</f>
        <v>3.145</v>
      </c>
      <c r="AG187" s="2173"/>
      <c r="AJ187" s="18">
        <v>3.145</v>
      </c>
    </row>
    <row r="188" spans="1:36">
      <c r="A188" s="1459"/>
      <c r="B188" s="33"/>
      <c r="C188" s="2013" t="str">
        <f>IF(E188&gt;0,MAX($C$5:C187)+1," ")</f>
        <v xml:space="preserve"> </v>
      </c>
      <c r="D188" s="2013" t="s">
        <v>147</v>
      </c>
      <c r="E188" s="2174"/>
      <c r="F188" s="2665">
        <v>12.33</v>
      </c>
      <c r="G188" s="2666"/>
      <c r="H188" s="2665"/>
      <c r="I188" s="2666"/>
      <c r="J188" s="2665"/>
      <c r="K188" s="2666"/>
      <c r="L188" s="2665"/>
      <c r="M188" s="2666"/>
      <c r="N188" s="2665"/>
      <c r="O188" s="2666"/>
      <c r="P188" s="2665"/>
      <c r="Q188" s="2666"/>
      <c r="R188" s="2665"/>
      <c r="S188" s="2666"/>
      <c r="T188" s="2665"/>
      <c r="U188" s="2666"/>
      <c r="V188" s="2665"/>
      <c r="W188" s="2666"/>
      <c r="X188" s="2665"/>
      <c r="Y188" s="2666"/>
      <c r="Z188" s="2665"/>
      <c r="AA188" s="2666"/>
      <c r="AB188" s="2665"/>
      <c r="AC188" s="2666"/>
      <c r="AD188" s="33"/>
      <c r="AE188" s="33"/>
      <c r="AG188" s="2173"/>
    </row>
    <row r="189" spans="1:36">
      <c r="A189" s="1459"/>
      <c r="B189" s="33"/>
      <c r="C189" s="2013">
        <f>IF(E189&gt;0,MAX($C$5:C188)+1," ")</f>
        <v>93</v>
      </c>
      <c r="D189" s="2013">
        <v>52</v>
      </c>
      <c r="E189" s="2174">
        <f>E187+F188</f>
        <v>1143.5300000000002</v>
      </c>
      <c r="F189" s="2665" t="s">
        <v>147</v>
      </c>
      <c r="G189" s="2666"/>
      <c r="H189" s="2665">
        <v>1.75</v>
      </c>
      <c r="I189" s="2666"/>
      <c r="J189" s="2665">
        <v>3.1549999999999998</v>
      </c>
      <c r="K189" s="2666"/>
      <c r="L189" s="2665">
        <f t="shared" ref="L189" si="273">J189+N189</f>
        <v>3.1609999999999996</v>
      </c>
      <c r="M189" s="2666"/>
      <c r="N189" s="2665">
        <v>6.0000000000000001E-3</v>
      </c>
      <c r="O189" s="2666"/>
      <c r="P189" s="2665"/>
      <c r="Q189" s="2666"/>
      <c r="R189" s="2665"/>
      <c r="S189" s="2666"/>
      <c r="T189" s="2665"/>
      <c r="U189" s="2666"/>
      <c r="V189" s="2665">
        <v>1.75</v>
      </c>
      <c r="W189" s="2666"/>
      <c r="X189" s="2665">
        <v>3.1549999999999998</v>
      </c>
      <c r="Y189" s="2666"/>
      <c r="Z189" s="2665">
        <f t="shared" ref="Z189" si="274">X189+AB189</f>
        <v>3.1459999999999999</v>
      </c>
      <c r="AA189" s="2666"/>
      <c r="AB189" s="2665">
        <v>-8.9999999999999993E-3</v>
      </c>
      <c r="AC189" s="2666"/>
      <c r="AD189" s="33"/>
      <c r="AE189" s="2171">
        <v>3.3049999999999997</v>
      </c>
      <c r="AF189" s="2172">
        <f t="shared" ref="AF189" si="275">J189</f>
        <v>3.1549999999999998</v>
      </c>
      <c r="AG189" s="2173"/>
      <c r="AJ189" s="18">
        <v>3.1549999999999998</v>
      </c>
    </row>
    <row r="190" spans="1:36">
      <c r="A190" s="1459"/>
      <c r="B190" s="33"/>
      <c r="C190" s="2013" t="str">
        <f>IF(E190&gt;0,MAX($C$5:C189)+1," ")</f>
        <v xml:space="preserve"> </v>
      </c>
      <c r="D190" s="2013" t="s">
        <v>147</v>
      </c>
      <c r="E190" s="2174"/>
      <c r="F190" s="2665">
        <v>4.66</v>
      </c>
      <c r="G190" s="2666"/>
      <c r="H190" s="2665"/>
      <c r="I190" s="2666"/>
      <c r="J190" s="2665"/>
      <c r="K190" s="2666"/>
      <c r="L190" s="2665"/>
      <c r="M190" s="2666"/>
      <c r="N190" s="2665"/>
      <c r="O190" s="2666"/>
      <c r="P190" s="2665"/>
      <c r="Q190" s="2666"/>
      <c r="R190" s="2665"/>
      <c r="S190" s="2666"/>
      <c r="T190" s="2665"/>
      <c r="U190" s="2666"/>
      <c r="V190" s="2665"/>
      <c r="W190" s="2666"/>
      <c r="X190" s="2665"/>
      <c r="Y190" s="2666"/>
      <c r="Z190" s="2665"/>
      <c r="AA190" s="2666"/>
      <c r="AB190" s="2665"/>
      <c r="AC190" s="2666"/>
      <c r="AD190" s="33"/>
      <c r="AE190" s="33"/>
      <c r="AG190" s="2173"/>
    </row>
    <row r="191" spans="1:36">
      <c r="A191" s="1459"/>
      <c r="B191" s="33"/>
      <c r="C191" s="2013">
        <f>IF(E191&gt;0,MAX($C$5:C190)+1," ")</f>
        <v>94</v>
      </c>
      <c r="D191" s="2013" t="s">
        <v>4239</v>
      </c>
      <c r="E191" s="2174">
        <f>E189+F190</f>
        <v>1148.1900000000003</v>
      </c>
      <c r="F191" s="2665" t="s">
        <v>147</v>
      </c>
      <c r="G191" s="2666"/>
      <c r="H191" s="2665">
        <v>1.75</v>
      </c>
      <c r="I191" s="2666"/>
      <c r="J191" s="2665">
        <v>3.165</v>
      </c>
      <c r="K191" s="2666"/>
      <c r="L191" s="2665">
        <f t="shared" ref="L191" si="276">J191+N191</f>
        <v>3.1640000000000001</v>
      </c>
      <c r="M191" s="2666"/>
      <c r="N191" s="2665">
        <v>-1E-3</v>
      </c>
      <c r="O191" s="2666"/>
      <c r="P191" s="2665"/>
      <c r="Q191" s="2666"/>
      <c r="R191" s="2665"/>
      <c r="S191" s="2666"/>
      <c r="T191" s="2665"/>
      <c r="U191" s="2666"/>
      <c r="V191" s="2665">
        <v>1.75</v>
      </c>
      <c r="W191" s="2666"/>
      <c r="X191" s="2665">
        <v>3.165</v>
      </c>
      <c r="Y191" s="2666"/>
      <c r="Z191" s="2665">
        <f t="shared" ref="Z191" si="277">X191+AB191</f>
        <v>3.1640000000000001</v>
      </c>
      <c r="AA191" s="2666"/>
      <c r="AB191" s="2665">
        <v>-1E-3</v>
      </c>
      <c r="AC191" s="2666"/>
      <c r="AD191" s="33"/>
      <c r="AE191" s="2171">
        <v>3.3149999999999999</v>
      </c>
      <c r="AF191" s="2172">
        <f t="shared" ref="AF191" si="278">J191</f>
        <v>3.165</v>
      </c>
      <c r="AG191" s="2173"/>
      <c r="AJ191" s="18">
        <v>3.165</v>
      </c>
    </row>
    <row r="192" spans="1:36">
      <c r="A192" s="1459"/>
      <c r="B192" s="33"/>
      <c r="C192" s="2013" t="str">
        <f>IF(E192&gt;0,MAX($C$5:C191)+1," ")</f>
        <v xml:space="preserve"> </v>
      </c>
      <c r="D192" s="2013" t="s">
        <v>147</v>
      </c>
      <c r="E192" s="2174"/>
      <c r="F192" s="2665">
        <v>16.11</v>
      </c>
      <c r="G192" s="2666"/>
      <c r="H192" s="2665"/>
      <c r="I192" s="2666"/>
      <c r="J192" s="2665"/>
      <c r="K192" s="2666"/>
      <c r="L192" s="2665"/>
      <c r="M192" s="2666"/>
      <c r="N192" s="2665"/>
      <c r="O192" s="2666"/>
      <c r="P192" s="2665"/>
      <c r="Q192" s="2666"/>
      <c r="R192" s="2665"/>
      <c r="S192" s="2666"/>
      <c r="T192" s="2665"/>
      <c r="U192" s="2666"/>
      <c r="V192" s="2665"/>
      <c r="W192" s="2666"/>
      <c r="X192" s="2665"/>
      <c r="Y192" s="2666"/>
      <c r="Z192" s="2665"/>
      <c r="AA192" s="2666"/>
      <c r="AB192" s="2665"/>
      <c r="AC192" s="2666"/>
      <c r="AD192" s="33"/>
      <c r="AE192" s="33"/>
      <c r="AG192" s="2173"/>
    </row>
    <row r="193" spans="1:36">
      <c r="A193" s="1459"/>
      <c r="B193" s="33"/>
      <c r="C193" s="2013">
        <f>IF(E193&gt;0,MAX($C$5:C192)+1," ")</f>
        <v>95</v>
      </c>
      <c r="D193" s="2013">
        <v>54</v>
      </c>
      <c r="E193" s="2174">
        <f>E191+F192</f>
        <v>1164.3000000000002</v>
      </c>
      <c r="F193" s="2665" t="s">
        <v>147</v>
      </c>
      <c r="G193" s="2666"/>
      <c r="H193" s="2665">
        <v>1.75</v>
      </c>
      <c r="I193" s="2666"/>
      <c r="J193" s="2665">
        <v>3.1749999999999998</v>
      </c>
      <c r="K193" s="2666"/>
      <c r="L193" s="2665">
        <f t="shared" ref="L193" si="279">J193+N193</f>
        <v>3.1949999999999998</v>
      </c>
      <c r="M193" s="2666"/>
      <c r="N193" s="2665">
        <v>0.02</v>
      </c>
      <c r="O193" s="2666"/>
      <c r="P193" s="2665"/>
      <c r="Q193" s="2666"/>
      <c r="R193" s="2665"/>
      <c r="S193" s="2666"/>
      <c r="T193" s="2665"/>
      <c r="U193" s="2666"/>
      <c r="V193" s="2665">
        <v>1.75</v>
      </c>
      <c r="W193" s="2666"/>
      <c r="X193" s="2665">
        <v>3.1749999999999998</v>
      </c>
      <c r="Y193" s="2666"/>
      <c r="Z193" s="2665">
        <f t="shared" ref="Z193" si="280">X193+AB193</f>
        <v>3.157</v>
      </c>
      <c r="AA193" s="2666"/>
      <c r="AB193" s="2665">
        <v>-1.7999999999999999E-2</v>
      </c>
      <c r="AC193" s="2666"/>
      <c r="AD193" s="33"/>
      <c r="AE193" s="2171">
        <v>3.3249999999999997</v>
      </c>
      <c r="AF193" s="2172">
        <f t="shared" ref="AF193" si="281">J193</f>
        <v>3.1749999999999998</v>
      </c>
      <c r="AG193" s="2173"/>
      <c r="AJ193" s="18">
        <v>3.1749999999999998</v>
      </c>
    </row>
    <row r="194" spans="1:36">
      <c r="A194" s="1459"/>
      <c r="B194" s="33"/>
      <c r="C194" s="2013" t="str">
        <f>IF(E194&gt;0,MAX($C$5:C193)+1," ")</f>
        <v xml:space="preserve"> </v>
      </c>
      <c r="D194" s="2013" t="s">
        <v>147</v>
      </c>
      <c r="E194" s="2174"/>
      <c r="F194" s="2665">
        <v>18.12</v>
      </c>
      <c r="G194" s="2666"/>
      <c r="H194" s="2665"/>
      <c r="I194" s="2666"/>
      <c r="J194" s="2665"/>
      <c r="K194" s="2666"/>
      <c r="L194" s="2665"/>
      <c r="M194" s="2666"/>
      <c r="N194" s="2665"/>
      <c r="O194" s="2666"/>
      <c r="P194" s="2665"/>
      <c r="Q194" s="2666"/>
      <c r="R194" s="2665"/>
      <c r="S194" s="2666"/>
      <c r="T194" s="2665"/>
      <c r="U194" s="2666"/>
      <c r="V194" s="2665"/>
      <c r="W194" s="2666"/>
      <c r="X194" s="2665"/>
      <c r="Y194" s="2666"/>
      <c r="Z194" s="2665"/>
      <c r="AA194" s="2666"/>
      <c r="AB194" s="2665"/>
      <c r="AC194" s="2666"/>
      <c r="AD194" s="33"/>
      <c r="AE194" s="33"/>
      <c r="AG194" s="2173"/>
    </row>
    <row r="195" spans="1:36">
      <c r="A195" s="1459"/>
      <c r="B195" s="33"/>
      <c r="C195" s="2013">
        <f>IF(E195&gt;0,MAX($C$5:C194)+1," ")</f>
        <v>96</v>
      </c>
      <c r="D195" s="2013">
        <v>55</v>
      </c>
      <c r="E195" s="2174">
        <f>E193+F194</f>
        <v>1182.42</v>
      </c>
      <c r="F195" s="2665" t="s">
        <v>147</v>
      </c>
      <c r="G195" s="2666"/>
      <c r="H195" s="2665">
        <v>1.75</v>
      </c>
      <c r="I195" s="2666"/>
      <c r="J195" s="2665">
        <v>3.1850000000000001</v>
      </c>
      <c r="K195" s="2666"/>
      <c r="L195" s="2665">
        <f t="shared" ref="L195" si="282">J195+N195</f>
        <v>3.202</v>
      </c>
      <c r="M195" s="2666"/>
      <c r="N195" s="2665">
        <v>1.7000000000000001E-2</v>
      </c>
      <c r="O195" s="2666"/>
      <c r="P195" s="2665"/>
      <c r="Q195" s="2666"/>
      <c r="R195" s="2665"/>
      <c r="S195" s="2666"/>
      <c r="T195" s="2665"/>
      <c r="U195" s="2666"/>
      <c r="V195" s="2665">
        <v>1.75</v>
      </c>
      <c r="W195" s="2666"/>
      <c r="X195" s="2665">
        <v>3.1850000000000001</v>
      </c>
      <c r="Y195" s="2666"/>
      <c r="Z195" s="2665">
        <f t="shared" ref="Z195" si="283">X195+AB195</f>
        <v>3.177</v>
      </c>
      <c r="AA195" s="2666"/>
      <c r="AB195" s="2665">
        <v>-8.0000000000000002E-3</v>
      </c>
      <c r="AC195" s="2666"/>
      <c r="AD195" s="33"/>
      <c r="AE195" s="2171">
        <v>3.335</v>
      </c>
      <c r="AF195" s="2172">
        <f t="shared" ref="AF195" si="284">J195</f>
        <v>3.1850000000000001</v>
      </c>
      <c r="AG195" s="2173"/>
      <c r="AJ195" s="18">
        <v>3.1850000000000001</v>
      </c>
    </row>
    <row r="196" spans="1:36">
      <c r="A196" s="1459"/>
      <c r="B196" s="33"/>
      <c r="C196" s="2013" t="str">
        <f>IF(E196&gt;0,MAX($C$5:C195)+1," ")</f>
        <v xml:space="preserve"> </v>
      </c>
      <c r="D196" s="2013" t="s">
        <v>147</v>
      </c>
      <c r="E196" s="2174"/>
      <c r="F196" s="2665">
        <v>10.6</v>
      </c>
      <c r="G196" s="2666"/>
      <c r="H196" s="2665"/>
      <c r="I196" s="2666"/>
      <c r="J196" s="2665"/>
      <c r="K196" s="2666"/>
      <c r="L196" s="2665"/>
      <c r="M196" s="2666"/>
      <c r="N196" s="2665"/>
      <c r="O196" s="2666"/>
      <c r="P196" s="2665"/>
      <c r="Q196" s="2666"/>
      <c r="R196" s="2665"/>
      <c r="S196" s="2666"/>
      <c r="T196" s="2665"/>
      <c r="U196" s="2666"/>
      <c r="V196" s="2665"/>
      <c r="W196" s="2666"/>
      <c r="X196" s="2665"/>
      <c r="Y196" s="2666"/>
      <c r="Z196" s="2665"/>
      <c r="AA196" s="2666"/>
      <c r="AB196" s="2665"/>
      <c r="AC196" s="2666"/>
      <c r="AD196" s="33"/>
      <c r="AE196" s="33"/>
      <c r="AG196" s="2173"/>
    </row>
    <row r="197" spans="1:36">
      <c r="A197" s="1459"/>
      <c r="B197" s="33"/>
      <c r="C197" s="2013">
        <f>IF(E197&gt;0,MAX($C$5:C196)+1," ")</f>
        <v>97</v>
      </c>
      <c r="D197" s="2013" t="s">
        <v>4240</v>
      </c>
      <c r="E197" s="2174">
        <f>E195+F196</f>
        <v>1193.02</v>
      </c>
      <c r="F197" s="2665" t="s">
        <v>147</v>
      </c>
      <c r="G197" s="2666"/>
      <c r="H197" s="2665">
        <v>1.75</v>
      </c>
      <c r="I197" s="2666"/>
      <c r="J197" s="2665">
        <v>3.1949999999999998</v>
      </c>
      <c r="K197" s="2666"/>
      <c r="L197" s="2665">
        <f t="shared" ref="L197" si="285">J197+N197</f>
        <v>3.1989999999999998</v>
      </c>
      <c r="M197" s="2666"/>
      <c r="N197" s="2665">
        <v>4.0000000000000001E-3</v>
      </c>
      <c r="O197" s="2666"/>
      <c r="P197" s="2665"/>
      <c r="Q197" s="2666"/>
      <c r="R197" s="2665"/>
      <c r="S197" s="2666"/>
      <c r="T197" s="2673"/>
      <c r="U197" s="2666"/>
      <c r="V197" s="2665">
        <v>1.75</v>
      </c>
      <c r="W197" s="2666"/>
      <c r="X197" s="2665">
        <v>3.1949999999999998</v>
      </c>
      <c r="Y197" s="2666"/>
      <c r="Z197" s="2665">
        <f t="shared" ref="Z197" si="286">X197+AB197</f>
        <v>3.1949999999999998</v>
      </c>
      <c r="AA197" s="2666"/>
      <c r="AB197" s="2686">
        <v>0</v>
      </c>
      <c r="AC197" s="2687"/>
      <c r="AD197" s="33"/>
      <c r="AE197" s="2171">
        <v>3.3449999999999998</v>
      </c>
      <c r="AF197" s="2172">
        <f t="shared" ref="AF197" si="287">J197</f>
        <v>3.1949999999999998</v>
      </c>
      <c r="AG197" s="2173"/>
      <c r="AJ197" s="18">
        <v>3.1949999999999998</v>
      </c>
    </row>
    <row r="198" spans="1:36">
      <c r="A198" s="1459"/>
      <c r="B198" s="33"/>
      <c r="C198" s="2013" t="str">
        <f>IF(E198&gt;0,MAX($C$5:C197)+1," ")</f>
        <v xml:space="preserve"> </v>
      </c>
      <c r="D198" s="2013" t="s">
        <v>147</v>
      </c>
      <c r="E198" s="2174"/>
      <c r="F198" s="2665">
        <v>12.35</v>
      </c>
      <c r="G198" s="2666"/>
      <c r="H198" s="2665"/>
      <c r="I198" s="2666"/>
      <c r="J198" s="2665"/>
      <c r="K198" s="2666"/>
      <c r="L198" s="2665"/>
      <c r="M198" s="2666"/>
      <c r="N198" s="2665"/>
      <c r="O198" s="2666"/>
      <c r="P198" s="2665"/>
      <c r="Q198" s="2666"/>
      <c r="R198" s="2665"/>
      <c r="S198" s="2666"/>
      <c r="T198" s="2665"/>
      <c r="U198" s="2666"/>
      <c r="V198" s="2665"/>
      <c r="W198" s="2666"/>
      <c r="X198" s="2665"/>
      <c r="Y198" s="2666"/>
      <c r="Z198" s="2665"/>
      <c r="AA198" s="2666"/>
      <c r="AB198" s="2665"/>
      <c r="AC198" s="2666"/>
      <c r="AD198" s="33"/>
      <c r="AE198" s="33"/>
      <c r="AG198" s="2173"/>
    </row>
    <row r="199" spans="1:36">
      <c r="A199" s="1459"/>
      <c r="B199" s="33"/>
      <c r="C199" s="2013">
        <f>IF(E199&gt;0,MAX($C$5:C198)+1," ")</f>
        <v>98</v>
      </c>
      <c r="D199" s="2013">
        <v>56</v>
      </c>
      <c r="E199" s="2174">
        <f>E197+F198</f>
        <v>1205.3699999999999</v>
      </c>
      <c r="F199" s="2665" t="s">
        <v>147</v>
      </c>
      <c r="G199" s="2666"/>
      <c r="H199" s="2665">
        <v>1.75</v>
      </c>
      <c r="I199" s="2666"/>
      <c r="J199" s="2665">
        <v>3.2050000000000001</v>
      </c>
      <c r="K199" s="2666"/>
      <c r="L199" s="2665">
        <f t="shared" ref="L199" si="288">J199+N199</f>
        <v>3.1930000000000001</v>
      </c>
      <c r="M199" s="2666"/>
      <c r="N199" s="2665">
        <v>-1.2E-2</v>
      </c>
      <c r="O199" s="2666"/>
      <c r="P199" s="2665"/>
      <c r="Q199" s="2666"/>
      <c r="R199" s="2665"/>
      <c r="S199" s="2666"/>
      <c r="T199" s="2665"/>
      <c r="U199" s="2666"/>
      <c r="V199" s="2665">
        <v>1.75</v>
      </c>
      <c r="W199" s="2666"/>
      <c r="X199" s="2665">
        <v>3.2050000000000001</v>
      </c>
      <c r="Y199" s="2666"/>
      <c r="Z199" s="2665">
        <f t="shared" ref="Z199" si="289">X199+AB199</f>
        <v>3.2030000000000003</v>
      </c>
      <c r="AA199" s="2666"/>
      <c r="AB199" s="2665">
        <v>-2E-3</v>
      </c>
      <c r="AC199" s="2666"/>
      <c r="AD199" s="33"/>
      <c r="AE199" s="2171">
        <v>3.355</v>
      </c>
      <c r="AF199" s="2172">
        <f t="shared" ref="AF199" si="290">J199</f>
        <v>3.2050000000000001</v>
      </c>
      <c r="AG199" s="2173"/>
      <c r="AJ199" s="18">
        <v>3.2050000000000001</v>
      </c>
    </row>
    <row r="200" spans="1:36">
      <c r="A200" s="1459"/>
      <c r="B200" s="33"/>
      <c r="C200" s="2013" t="str">
        <f>IF(E200&gt;0,MAX($C$5:C199)+1," ")</f>
        <v xml:space="preserve"> </v>
      </c>
      <c r="D200" s="2013" t="s">
        <v>147</v>
      </c>
      <c r="E200" s="2174"/>
      <c r="F200" s="2665">
        <v>10.02</v>
      </c>
      <c r="G200" s="2666"/>
      <c r="H200" s="2665"/>
      <c r="I200" s="2666"/>
      <c r="J200" s="2665"/>
      <c r="K200" s="2666"/>
      <c r="L200" s="2665"/>
      <c r="M200" s="2666"/>
      <c r="N200" s="2665"/>
      <c r="O200" s="2666"/>
      <c r="P200" s="2665"/>
      <c r="Q200" s="2666"/>
      <c r="R200" s="2665"/>
      <c r="S200" s="2666"/>
      <c r="T200" s="2665"/>
      <c r="U200" s="2666"/>
      <c r="V200" s="2665"/>
      <c r="W200" s="2666"/>
      <c r="X200" s="2665"/>
      <c r="Y200" s="2666"/>
      <c r="Z200" s="2665"/>
      <c r="AA200" s="2666"/>
      <c r="AB200" s="2665"/>
      <c r="AC200" s="2666"/>
      <c r="AD200" s="33"/>
      <c r="AE200" s="33"/>
      <c r="AG200" s="2173"/>
    </row>
    <row r="201" spans="1:36">
      <c r="A201" s="1459"/>
      <c r="B201" s="33"/>
      <c r="C201" s="2013">
        <f>IF(E201&gt;0,MAX($C$5:C200)+1," ")</f>
        <v>99</v>
      </c>
      <c r="D201" s="2013">
        <v>57</v>
      </c>
      <c r="E201" s="2174">
        <f>E199+F200</f>
        <v>1215.3899999999999</v>
      </c>
      <c r="F201" s="2665" t="s">
        <v>147</v>
      </c>
      <c r="G201" s="2666"/>
      <c r="H201" s="2665">
        <v>1.75</v>
      </c>
      <c r="I201" s="2666"/>
      <c r="J201" s="2665">
        <v>3.1949999999999998</v>
      </c>
      <c r="K201" s="2666"/>
      <c r="L201" s="2665">
        <f t="shared" ref="L201" si="291">J201+N201</f>
        <v>3.1789999999999998</v>
      </c>
      <c r="M201" s="2666"/>
      <c r="N201" s="2665">
        <v>-1.6E-2</v>
      </c>
      <c r="O201" s="2666"/>
      <c r="P201" s="2665"/>
      <c r="Q201" s="2666"/>
      <c r="R201" s="2665"/>
      <c r="S201" s="2666"/>
      <c r="T201" s="2665"/>
      <c r="U201" s="2666"/>
      <c r="V201" s="2665">
        <v>1.75</v>
      </c>
      <c r="W201" s="2666"/>
      <c r="X201" s="2665">
        <v>3.1949999999999998</v>
      </c>
      <c r="Y201" s="2666"/>
      <c r="Z201" s="2665">
        <f t="shared" ref="Z201" si="292">X201+AB201</f>
        <v>3.1819999999999999</v>
      </c>
      <c r="AA201" s="2666"/>
      <c r="AB201" s="2665">
        <v>-1.2999999999999999E-2</v>
      </c>
      <c r="AC201" s="2666"/>
      <c r="AD201" s="33"/>
      <c r="AE201" s="2171">
        <v>3.3449999999999998</v>
      </c>
      <c r="AF201" s="2172">
        <f t="shared" ref="AF201" si="293">J201</f>
        <v>3.1949999999999998</v>
      </c>
      <c r="AG201" s="2173"/>
      <c r="AJ201" s="18">
        <v>3.1949999999999998</v>
      </c>
    </row>
    <row r="202" spans="1:36">
      <c r="A202" s="1459"/>
      <c r="B202" s="33"/>
      <c r="C202" s="2013" t="str">
        <f>IF(E202&gt;0,MAX($C$5:C201)+1," ")</f>
        <v xml:space="preserve"> </v>
      </c>
      <c r="D202" s="2013" t="s">
        <v>147</v>
      </c>
      <c r="E202" s="2174"/>
      <c r="F202" s="2665">
        <v>16.28</v>
      </c>
      <c r="G202" s="2666"/>
      <c r="H202" s="2665"/>
      <c r="I202" s="2666"/>
      <c r="J202" s="2665"/>
      <c r="K202" s="2666"/>
      <c r="L202" s="2665"/>
      <c r="M202" s="2666"/>
      <c r="N202" s="2665"/>
      <c r="O202" s="2666"/>
      <c r="P202" s="2665"/>
      <c r="Q202" s="2666"/>
      <c r="R202" s="2665"/>
      <c r="S202" s="2666"/>
      <c r="T202" s="2665"/>
      <c r="U202" s="2666"/>
      <c r="V202" s="2665"/>
      <c r="W202" s="2666"/>
      <c r="X202" s="2665"/>
      <c r="Y202" s="2666"/>
      <c r="Z202" s="2665"/>
      <c r="AA202" s="2666"/>
      <c r="AB202" s="2665"/>
      <c r="AC202" s="2666"/>
      <c r="AD202" s="33"/>
      <c r="AE202" s="33"/>
      <c r="AG202" s="2173"/>
    </row>
    <row r="203" spans="1:36">
      <c r="A203" s="1459"/>
      <c r="B203" s="33"/>
      <c r="C203" s="2013">
        <f>IF(E203&gt;0,MAX($C$5:C202)+1," ")</f>
        <v>100</v>
      </c>
      <c r="D203" s="2013" t="s">
        <v>4241</v>
      </c>
      <c r="E203" s="2174">
        <f>E201+F202</f>
        <v>1231.6699999999998</v>
      </c>
      <c r="F203" s="2665" t="s">
        <v>147</v>
      </c>
      <c r="G203" s="2666"/>
      <c r="H203" s="2665">
        <v>1.75</v>
      </c>
      <c r="I203" s="2666"/>
      <c r="J203" s="2665">
        <v>3.1850000000000001</v>
      </c>
      <c r="K203" s="2666"/>
      <c r="L203" s="2665">
        <f t="shared" ref="L203" si="294">J203+N203</f>
        <v>3.202</v>
      </c>
      <c r="M203" s="2666"/>
      <c r="N203" s="2665">
        <v>1.7000000000000001E-2</v>
      </c>
      <c r="O203" s="2666"/>
      <c r="P203" s="2665"/>
      <c r="Q203" s="2666"/>
      <c r="R203" s="2665"/>
      <c r="S203" s="2666"/>
      <c r="T203" s="2665"/>
      <c r="U203" s="2666"/>
      <c r="V203" s="2665">
        <v>1.75</v>
      </c>
      <c r="W203" s="2666"/>
      <c r="X203" s="2665">
        <v>3.1850000000000001</v>
      </c>
      <c r="Y203" s="2666"/>
      <c r="Z203" s="2665">
        <f t="shared" ref="Z203" si="295">X203+AB203</f>
        <v>3.181</v>
      </c>
      <c r="AA203" s="2666"/>
      <c r="AB203" s="2665">
        <v>-4.0000000000000001E-3</v>
      </c>
      <c r="AC203" s="2666"/>
      <c r="AD203" s="33"/>
      <c r="AE203" s="2171">
        <v>3.335</v>
      </c>
      <c r="AF203" s="2172">
        <f t="shared" ref="AF203" si="296">J203</f>
        <v>3.1850000000000001</v>
      </c>
      <c r="AG203" s="2173"/>
      <c r="AJ203" s="18">
        <v>3.1850000000000001</v>
      </c>
    </row>
    <row r="204" spans="1:36">
      <c r="A204" s="1459"/>
      <c r="B204" s="33"/>
      <c r="C204" s="2013" t="str">
        <f>IF(E204&gt;0,MAX($C$5:C203)+1," ")</f>
        <v xml:space="preserve"> </v>
      </c>
      <c r="D204" s="2013" t="s">
        <v>147</v>
      </c>
      <c r="E204" s="2174"/>
      <c r="F204" s="2665">
        <v>12.83</v>
      </c>
      <c r="G204" s="2666"/>
      <c r="H204" s="2665"/>
      <c r="I204" s="2666"/>
      <c r="J204" s="2665"/>
      <c r="K204" s="2666"/>
      <c r="L204" s="2665"/>
      <c r="M204" s="2666"/>
      <c r="N204" s="2665"/>
      <c r="O204" s="2666"/>
      <c r="P204" s="2665"/>
      <c r="Q204" s="2666"/>
      <c r="R204" s="2665"/>
      <c r="S204" s="2666"/>
      <c r="T204" s="2665"/>
      <c r="U204" s="2666"/>
      <c r="V204" s="2665"/>
      <c r="W204" s="2666"/>
      <c r="X204" s="2665"/>
      <c r="Y204" s="2666"/>
      <c r="Z204" s="2665"/>
      <c r="AA204" s="2666"/>
      <c r="AB204" s="2665"/>
      <c r="AC204" s="2666"/>
      <c r="AD204" s="33"/>
      <c r="AE204" s="33"/>
      <c r="AG204" s="2173"/>
    </row>
    <row r="205" spans="1:36">
      <c r="A205" s="1459"/>
      <c r="B205" s="33"/>
      <c r="C205" s="2013">
        <f>IF(E205&gt;0,MAX($C$5:C204)+1," ")</f>
        <v>101</v>
      </c>
      <c r="D205" s="2013" t="s">
        <v>4242</v>
      </c>
      <c r="E205" s="2174">
        <f>E203+F204</f>
        <v>1244.4999999999998</v>
      </c>
      <c r="F205" s="2665" t="s">
        <v>147</v>
      </c>
      <c r="G205" s="2666"/>
      <c r="H205" s="2665">
        <v>1.75</v>
      </c>
      <c r="I205" s="2666"/>
      <c r="J205" s="2665">
        <v>3.1749999999999998</v>
      </c>
      <c r="K205" s="2666"/>
      <c r="L205" s="2665">
        <f t="shared" ref="L205" si="297">J205+N205</f>
        <v>3.1839999999999997</v>
      </c>
      <c r="M205" s="2666"/>
      <c r="N205" s="2665">
        <v>8.9999999999999993E-3</v>
      </c>
      <c r="O205" s="2666"/>
      <c r="P205" s="2665"/>
      <c r="Q205" s="2666"/>
      <c r="R205" s="2665"/>
      <c r="S205" s="2666"/>
      <c r="T205" s="2665"/>
      <c r="U205" s="2666"/>
      <c r="V205" s="2665">
        <v>1.75</v>
      </c>
      <c r="W205" s="2666"/>
      <c r="X205" s="2665">
        <v>3.1749999999999998</v>
      </c>
      <c r="Y205" s="2666"/>
      <c r="Z205" s="2665">
        <f t="shared" ref="Z205" si="298">X205+AB205</f>
        <v>3.1619999999999999</v>
      </c>
      <c r="AA205" s="2666"/>
      <c r="AB205" s="2665">
        <v>-1.2999999999999999E-2</v>
      </c>
      <c r="AC205" s="2666"/>
      <c r="AD205" s="33"/>
      <c r="AE205" s="2171">
        <v>3.3249999999999997</v>
      </c>
      <c r="AF205" s="2172">
        <f t="shared" ref="AF205" si="299">J205</f>
        <v>3.1749999999999998</v>
      </c>
      <c r="AG205" s="2173"/>
      <c r="AJ205" s="18">
        <v>3.1749999999999998</v>
      </c>
    </row>
    <row r="206" spans="1:36">
      <c r="A206" s="1459"/>
      <c r="B206" s="33"/>
      <c r="C206" s="2013" t="str">
        <f>IF(E206&gt;0,MAX($C$5:C205)+1," ")</f>
        <v xml:space="preserve"> </v>
      </c>
      <c r="D206" s="2013" t="s">
        <v>147</v>
      </c>
      <c r="E206" s="2174"/>
      <c r="F206" s="2665">
        <v>12.83</v>
      </c>
      <c r="G206" s="2666"/>
      <c r="H206" s="2665"/>
      <c r="I206" s="2666"/>
      <c r="J206" s="2665"/>
      <c r="K206" s="2666"/>
      <c r="L206" s="2665"/>
      <c r="M206" s="2666"/>
      <c r="N206" s="2665"/>
      <c r="O206" s="2666"/>
      <c r="P206" s="2665"/>
      <c r="Q206" s="2666"/>
      <c r="R206" s="2665"/>
      <c r="S206" s="2666"/>
      <c r="T206" s="2665"/>
      <c r="U206" s="2666"/>
      <c r="V206" s="2665"/>
      <c r="W206" s="2666"/>
      <c r="X206" s="2665"/>
      <c r="Y206" s="2666"/>
      <c r="Z206" s="2665"/>
      <c r="AA206" s="2666"/>
      <c r="AB206" s="2665"/>
      <c r="AC206" s="2666"/>
      <c r="AD206" s="33"/>
      <c r="AE206" s="33"/>
      <c r="AG206" s="2173"/>
    </row>
    <row r="207" spans="1:36">
      <c r="A207" s="1459"/>
      <c r="B207" s="33"/>
      <c r="C207" s="2013">
        <f>IF(E207&gt;0,MAX($C$5:C206)+1," ")</f>
        <v>102</v>
      </c>
      <c r="D207" s="2013" t="s">
        <v>4243</v>
      </c>
      <c r="E207" s="2174">
        <f>E205+F206</f>
        <v>1257.3299999999997</v>
      </c>
      <c r="F207" s="2665" t="s">
        <v>147</v>
      </c>
      <c r="G207" s="2666"/>
      <c r="H207" s="2665">
        <v>1.75</v>
      </c>
      <c r="I207" s="2666"/>
      <c r="J207" s="2665">
        <v>3.165</v>
      </c>
      <c r="K207" s="2666"/>
      <c r="L207" s="2665">
        <f t="shared" ref="L207" si="300">J207+N207</f>
        <v>3.1459999999999999</v>
      </c>
      <c r="M207" s="2666"/>
      <c r="N207" s="2665">
        <v>-1.9E-2</v>
      </c>
      <c r="O207" s="2666"/>
      <c r="P207" s="2665"/>
      <c r="Q207" s="2666"/>
      <c r="R207" s="2665"/>
      <c r="S207" s="2666"/>
      <c r="T207" s="2665"/>
      <c r="U207" s="2666"/>
      <c r="V207" s="2665">
        <v>1.75</v>
      </c>
      <c r="W207" s="2666"/>
      <c r="X207" s="2665">
        <v>3.165</v>
      </c>
      <c r="Y207" s="2666"/>
      <c r="Z207" s="2665">
        <f t="shared" ref="Z207" si="301">X207+AB207</f>
        <v>3.1669999999999998</v>
      </c>
      <c r="AA207" s="2666"/>
      <c r="AB207" s="2665">
        <v>2E-3</v>
      </c>
      <c r="AC207" s="2666"/>
      <c r="AD207" s="33"/>
      <c r="AE207" s="2171">
        <v>3.3149999999999999</v>
      </c>
      <c r="AF207" s="2172">
        <f t="shared" ref="AF207" si="302">J207</f>
        <v>3.165</v>
      </c>
      <c r="AG207" s="2173"/>
      <c r="AJ207" s="18">
        <v>3.165</v>
      </c>
    </row>
    <row r="208" spans="1:36">
      <c r="A208" s="1459"/>
      <c r="B208" s="33"/>
      <c r="C208" s="2013" t="str">
        <f>IF(E208&gt;0,MAX($C$5:C207)+1," ")</f>
        <v xml:space="preserve"> </v>
      </c>
      <c r="D208" s="2013" t="s">
        <v>147</v>
      </c>
      <c r="E208" s="2174"/>
      <c r="F208" s="2665">
        <v>7.83</v>
      </c>
      <c r="G208" s="2666"/>
      <c r="H208" s="2665"/>
      <c r="I208" s="2666"/>
      <c r="J208" s="2665"/>
      <c r="K208" s="2666"/>
      <c r="L208" s="2665"/>
      <c r="M208" s="2666"/>
      <c r="N208" s="2665"/>
      <c r="O208" s="2666"/>
      <c r="P208" s="2665"/>
      <c r="Q208" s="2666"/>
      <c r="R208" s="2665"/>
      <c r="S208" s="2666"/>
      <c r="T208" s="2665"/>
      <c r="U208" s="2666"/>
      <c r="V208" s="2665"/>
      <c r="W208" s="2666"/>
      <c r="X208" s="2665"/>
      <c r="Y208" s="2666"/>
      <c r="Z208" s="2665"/>
      <c r="AA208" s="2666"/>
      <c r="AB208" s="2665"/>
      <c r="AC208" s="2666"/>
      <c r="AD208" s="33"/>
      <c r="AE208" s="33"/>
      <c r="AG208" s="2173"/>
    </row>
    <row r="209" spans="1:36">
      <c r="A209" s="1459"/>
      <c r="B209" s="33"/>
      <c r="C209" s="2013">
        <f>IF(E209&gt;0,MAX($C$5:C208)+1," ")</f>
        <v>103</v>
      </c>
      <c r="D209" s="2013">
        <v>58</v>
      </c>
      <c r="E209" s="2174">
        <f>E207+F208</f>
        <v>1265.1599999999996</v>
      </c>
      <c r="F209" s="2665" t="s">
        <v>147</v>
      </c>
      <c r="G209" s="2666"/>
      <c r="H209" s="2665">
        <v>1.75</v>
      </c>
      <c r="I209" s="2666"/>
      <c r="J209" s="2665">
        <v>3.1549999999999998</v>
      </c>
      <c r="K209" s="2666"/>
      <c r="L209" s="2665">
        <f t="shared" ref="L209" si="303">J209+N209</f>
        <v>3.1349999999999998</v>
      </c>
      <c r="M209" s="2666"/>
      <c r="N209" s="2665">
        <v>-0.02</v>
      </c>
      <c r="O209" s="2666"/>
      <c r="P209" s="2665"/>
      <c r="Q209" s="2666"/>
      <c r="R209" s="2665"/>
      <c r="S209" s="2666"/>
      <c r="T209" s="2665"/>
      <c r="U209" s="2666"/>
      <c r="V209" s="2665">
        <v>1.75</v>
      </c>
      <c r="W209" s="2666"/>
      <c r="X209" s="2665">
        <v>3.1549999999999998</v>
      </c>
      <c r="Y209" s="2666"/>
      <c r="Z209" s="2665">
        <f t="shared" ref="Z209" si="304">X209+AB209</f>
        <v>3.1359999999999997</v>
      </c>
      <c r="AA209" s="2666"/>
      <c r="AB209" s="2665">
        <v>-1.9E-2</v>
      </c>
      <c r="AC209" s="2666"/>
      <c r="AD209" s="33"/>
      <c r="AE209" s="2171">
        <v>3.3049999999999997</v>
      </c>
      <c r="AF209" s="2172">
        <f t="shared" ref="AF209" si="305">J209</f>
        <v>3.1549999999999998</v>
      </c>
      <c r="AG209" s="2173"/>
      <c r="AJ209" s="18">
        <v>3.1549999999999998</v>
      </c>
    </row>
    <row r="210" spans="1:36">
      <c r="A210" s="1459"/>
      <c r="B210" s="33"/>
      <c r="C210" s="2013" t="str">
        <f>IF(E210&gt;0,MAX($C$5:C209)+1," ")</f>
        <v xml:space="preserve"> </v>
      </c>
      <c r="D210" s="2013" t="s">
        <v>147</v>
      </c>
      <c r="E210" s="2174"/>
      <c r="F210" s="2665">
        <v>14.75</v>
      </c>
      <c r="G210" s="2666"/>
      <c r="H210" s="2665"/>
      <c r="I210" s="2666"/>
      <c r="J210" s="2665"/>
      <c r="K210" s="2666"/>
      <c r="L210" s="2665"/>
      <c r="M210" s="2666"/>
      <c r="N210" s="2665"/>
      <c r="O210" s="2666"/>
      <c r="P210" s="2665"/>
      <c r="Q210" s="2666"/>
      <c r="R210" s="2665"/>
      <c r="S210" s="2666"/>
      <c r="T210" s="2665"/>
      <c r="U210" s="2666"/>
      <c r="V210" s="2665"/>
      <c r="W210" s="2666"/>
      <c r="X210" s="2665"/>
      <c r="Y210" s="2666"/>
      <c r="Z210" s="2665"/>
      <c r="AA210" s="2666"/>
      <c r="AB210" s="2665"/>
      <c r="AC210" s="2666"/>
      <c r="AD210" s="33"/>
      <c r="AE210" s="33"/>
      <c r="AG210" s="2173"/>
    </row>
    <row r="211" spans="1:36">
      <c r="A211" s="1459"/>
      <c r="B211" s="33"/>
      <c r="C211" s="2013">
        <f>IF(E211&gt;0,MAX($C$5:C210)+1," ")</f>
        <v>104</v>
      </c>
      <c r="D211" s="2013">
        <v>59</v>
      </c>
      <c r="E211" s="2174">
        <f>E209+F210</f>
        <v>1279.9099999999996</v>
      </c>
      <c r="F211" s="2665" t="s">
        <v>147</v>
      </c>
      <c r="G211" s="2666"/>
      <c r="H211" s="2665">
        <v>1.75</v>
      </c>
      <c r="I211" s="2666"/>
      <c r="J211" s="2665">
        <v>3.145</v>
      </c>
      <c r="K211" s="2666"/>
      <c r="L211" s="2665">
        <f t="shared" ref="L211" si="306">J211+N211</f>
        <v>3.13</v>
      </c>
      <c r="M211" s="2666"/>
      <c r="N211" s="2665">
        <v>-1.4999999999999999E-2</v>
      </c>
      <c r="O211" s="2666"/>
      <c r="P211" s="2665"/>
      <c r="Q211" s="2666"/>
      <c r="R211" s="2665"/>
      <c r="S211" s="2666"/>
      <c r="T211" s="2665"/>
      <c r="U211" s="2666"/>
      <c r="V211" s="2665">
        <v>1.75</v>
      </c>
      <c r="W211" s="2666"/>
      <c r="X211" s="2665">
        <v>3.145</v>
      </c>
      <c r="Y211" s="2666"/>
      <c r="Z211" s="2665">
        <f t="shared" ref="Z211" si="307">X211+AB211</f>
        <v>3.1270000000000002</v>
      </c>
      <c r="AA211" s="2666"/>
      <c r="AB211" s="2665">
        <v>-1.7999999999999999E-2</v>
      </c>
      <c r="AC211" s="2666"/>
      <c r="AD211" s="33"/>
      <c r="AE211" s="2171">
        <v>3.2949999999999999</v>
      </c>
      <c r="AF211" s="2172">
        <f t="shared" ref="AF211" si="308">J211</f>
        <v>3.145</v>
      </c>
      <c r="AG211" s="2173"/>
      <c r="AJ211" s="18">
        <v>3.145</v>
      </c>
    </row>
    <row r="212" spans="1:36">
      <c r="A212" s="1459"/>
      <c r="B212" s="33"/>
      <c r="C212" s="2013" t="str">
        <f>IF(E212&gt;0,MAX($C$5:C211)+1," ")</f>
        <v xml:space="preserve"> </v>
      </c>
      <c r="D212" s="2013" t="s">
        <v>147</v>
      </c>
      <c r="E212" s="2174"/>
      <c r="F212" s="2665">
        <v>15.37</v>
      </c>
      <c r="G212" s="2666"/>
      <c r="H212" s="2665"/>
      <c r="I212" s="2666"/>
      <c r="J212" s="2665"/>
      <c r="K212" s="2666"/>
      <c r="L212" s="2665"/>
      <c r="M212" s="2666"/>
      <c r="N212" s="2665"/>
      <c r="O212" s="2666"/>
      <c r="P212" s="2665"/>
      <c r="Q212" s="2666"/>
      <c r="R212" s="2665"/>
      <c r="S212" s="2666"/>
      <c r="T212" s="2665"/>
      <c r="U212" s="2666"/>
      <c r="V212" s="2665"/>
      <c r="W212" s="2666"/>
      <c r="X212" s="2665"/>
      <c r="Y212" s="2666"/>
      <c r="Z212" s="2665"/>
      <c r="AA212" s="2666"/>
      <c r="AB212" s="2665"/>
      <c r="AC212" s="2666"/>
      <c r="AD212" s="33"/>
      <c r="AE212" s="33"/>
      <c r="AG212" s="2173"/>
    </row>
    <row r="213" spans="1:36">
      <c r="A213" s="1459"/>
      <c r="B213" s="33"/>
      <c r="C213" s="2013">
        <f>IF(E213&gt;0,MAX($C$5:C212)+1," ")</f>
        <v>105</v>
      </c>
      <c r="D213" s="2013">
        <v>60</v>
      </c>
      <c r="E213" s="2174">
        <f>E211+F212</f>
        <v>1295.2799999999995</v>
      </c>
      <c r="F213" s="2665" t="s">
        <v>147</v>
      </c>
      <c r="G213" s="2666"/>
      <c r="H213" s="2665">
        <v>1.75</v>
      </c>
      <c r="I213" s="2666"/>
      <c r="J213" s="2665">
        <v>3.085</v>
      </c>
      <c r="K213" s="2666"/>
      <c r="L213" s="2665">
        <f t="shared" ref="L213" si="309">J213+N213</f>
        <v>3.0750000000000002</v>
      </c>
      <c r="M213" s="2666"/>
      <c r="N213" s="2665">
        <v>-0.01</v>
      </c>
      <c r="O213" s="2666"/>
      <c r="P213" s="2665"/>
      <c r="Q213" s="2666"/>
      <c r="R213" s="2665"/>
      <c r="S213" s="2666"/>
      <c r="T213" s="2665"/>
      <c r="U213" s="2666"/>
      <c r="V213" s="2665">
        <v>1.75</v>
      </c>
      <c r="W213" s="2666"/>
      <c r="X213" s="2665">
        <v>3.085</v>
      </c>
      <c r="Y213" s="2666"/>
      <c r="Z213" s="2665">
        <f t="shared" ref="Z213" si="310">X213+AB213</f>
        <v>3.0779999999999998</v>
      </c>
      <c r="AA213" s="2666"/>
      <c r="AB213" s="2665">
        <v>-7.0000000000000001E-3</v>
      </c>
      <c r="AC213" s="2666"/>
      <c r="AD213" s="33"/>
      <c r="AE213" s="2171">
        <v>3.2349999999999999</v>
      </c>
      <c r="AF213" s="2172">
        <f t="shared" ref="AF213" si="311">J213</f>
        <v>3.085</v>
      </c>
      <c r="AG213" s="2173"/>
      <c r="AJ213" s="18">
        <v>3.085</v>
      </c>
    </row>
    <row r="214" spans="1:36">
      <c r="A214" s="1459"/>
      <c r="B214" s="33"/>
      <c r="C214" s="2013" t="str">
        <f>IF(E214&gt;0,MAX($C$5:C213)+1," ")</f>
        <v xml:space="preserve"> </v>
      </c>
      <c r="D214" s="2013" t="s">
        <v>147</v>
      </c>
      <c r="E214" s="2174"/>
      <c r="F214" s="2665">
        <v>8.35</v>
      </c>
      <c r="G214" s="2666"/>
      <c r="H214" s="2665"/>
      <c r="I214" s="2666"/>
      <c r="J214" s="2665"/>
      <c r="K214" s="2666"/>
      <c r="L214" s="2665"/>
      <c r="M214" s="2666"/>
      <c r="N214" s="2665"/>
      <c r="O214" s="2666"/>
      <c r="P214" s="2665"/>
      <c r="Q214" s="2666"/>
      <c r="R214" s="2665"/>
      <c r="S214" s="2666"/>
      <c r="T214" s="2665"/>
      <c r="U214" s="2666"/>
      <c r="V214" s="2665"/>
      <c r="W214" s="2666"/>
      <c r="X214" s="2665"/>
      <c r="Y214" s="2666"/>
      <c r="Z214" s="2665"/>
      <c r="AA214" s="2666"/>
      <c r="AB214" s="2665"/>
      <c r="AC214" s="2666"/>
      <c r="AD214" s="33"/>
      <c r="AE214" s="33"/>
      <c r="AG214" s="2173"/>
    </row>
    <row r="215" spans="1:36">
      <c r="A215" s="1459"/>
      <c r="B215" s="33"/>
      <c r="C215" s="2013">
        <f>IF(E215&gt;0,MAX($C$5:C214)+1," ")</f>
        <v>106</v>
      </c>
      <c r="D215" s="2013" t="s">
        <v>4244</v>
      </c>
      <c r="E215" s="2174">
        <f>E213+F214</f>
        <v>1303.6299999999994</v>
      </c>
      <c r="F215" s="2665" t="s">
        <v>147</v>
      </c>
      <c r="G215" s="2666"/>
      <c r="H215" s="2665">
        <v>1.75</v>
      </c>
      <c r="I215" s="2666"/>
      <c r="J215" s="2665">
        <v>3.0550000000000002</v>
      </c>
      <c r="K215" s="2666"/>
      <c r="L215" s="2665">
        <f t="shared" ref="L215" si="312">J215+N215</f>
        <v>3.044</v>
      </c>
      <c r="M215" s="2666"/>
      <c r="N215" s="2665">
        <v>-1.0999999999999999E-2</v>
      </c>
      <c r="O215" s="2666"/>
      <c r="P215" s="2665"/>
      <c r="Q215" s="2666"/>
      <c r="R215" s="2665"/>
      <c r="S215" s="2666"/>
      <c r="T215" s="2665"/>
      <c r="U215" s="2666"/>
      <c r="V215" s="2665">
        <v>1.75</v>
      </c>
      <c r="W215" s="2666"/>
      <c r="X215" s="2665">
        <v>3.0550000000000002</v>
      </c>
      <c r="Y215" s="2666"/>
      <c r="Z215" s="2665">
        <f t="shared" ref="Z215" si="313">X215+AB215</f>
        <v>3.044</v>
      </c>
      <c r="AA215" s="2666"/>
      <c r="AB215" s="2665">
        <v>-1.0999999999999999E-2</v>
      </c>
      <c r="AC215" s="2666"/>
      <c r="AD215" s="33"/>
      <c r="AE215" s="2171">
        <v>3.2050000000000001</v>
      </c>
      <c r="AF215" s="2172">
        <f t="shared" ref="AF215" si="314">J215</f>
        <v>3.0550000000000002</v>
      </c>
      <c r="AG215" s="2173"/>
      <c r="AJ215" s="18">
        <v>3.0550000000000002</v>
      </c>
    </row>
    <row r="216" spans="1:36">
      <c r="A216" s="1459"/>
      <c r="B216" s="33"/>
      <c r="C216" s="2013" t="str">
        <f>IF(E216&gt;0,MAX($C$5:C215)+1," ")</f>
        <v xml:space="preserve"> </v>
      </c>
      <c r="D216" s="2013" t="s">
        <v>147</v>
      </c>
      <c r="E216" s="2174"/>
      <c r="F216" s="2665">
        <v>12.62</v>
      </c>
      <c r="G216" s="2666"/>
      <c r="H216" s="2665"/>
      <c r="I216" s="2666"/>
      <c r="J216" s="2665"/>
      <c r="K216" s="2666"/>
      <c r="L216" s="2665"/>
      <c r="M216" s="2666"/>
      <c r="N216" s="2665"/>
      <c r="O216" s="2666"/>
      <c r="P216" s="2665"/>
      <c r="Q216" s="2666"/>
      <c r="R216" s="2665"/>
      <c r="S216" s="2666"/>
      <c r="T216" s="2665"/>
      <c r="U216" s="2666"/>
      <c r="V216" s="2665"/>
      <c r="W216" s="2666"/>
      <c r="X216" s="2665"/>
      <c r="Y216" s="2666"/>
      <c r="Z216" s="2665"/>
      <c r="AA216" s="2666"/>
      <c r="AB216" s="2665"/>
      <c r="AC216" s="2666"/>
      <c r="AD216" s="33"/>
      <c r="AE216" s="33"/>
      <c r="AG216" s="2173"/>
    </row>
    <row r="217" spans="1:36">
      <c r="A217" s="1459"/>
      <c r="B217" s="33"/>
      <c r="C217" s="2013">
        <f>IF(E217&gt;0,MAX($C$5:C216)+1," ")</f>
        <v>107</v>
      </c>
      <c r="D217" s="2013" t="s">
        <v>4245</v>
      </c>
      <c r="E217" s="2174">
        <f>E215+F216</f>
        <v>1316.2499999999993</v>
      </c>
      <c r="F217" s="2665" t="s">
        <v>147</v>
      </c>
      <c r="G217" s="2666"/>
      <c r="H217" s="2665">
        <v>1.75</v>
      </c>
      <c r="I217" s="2666"/>
      <c r="J217" s="2665">
        <v>3.0049999999999999</v>
      </c>
      <c r="K217" s="2666"/>
      <c r="L217" s="2665">
        <f t="shared" ref="L217" si="315">J217+N217</f>
        <v>2.9950000000000001</v>
      </c>
      <c r="M217" s="2666"/>
      <c r="N217" s="2665">
        <v>-0.01</v>
      </c>
      <c r="O217" s="2666"/>
      <c r="P217" s="2665"/>
      <c r="Q217" s="2666"/>
      <c r="R217" s="2665"/>
      <c r="S217" s="2666"/>
      <c r="T217" s="2665"/>
      <c r="U217" s="2666"/>
      <c r="V217" s="2665">
        <v>1.75</v>
      </c>
      <c r="W217" s="2666"/>
      <c r="X217" s="2665">
        <v>3.0049999999999999</v>
      </c>
      <c r="Y217" s="2666"/>
      <c r="Z217" s="2665">
        <f t="shared" ref="Z217" si="316">X217+AB217</f>
        <v>3.0030000000000001</v>
      </c>
      <c r="AA217" s="2666"/>
      <c r="AB217" s="2665">
        <v>-2E-3</v>
      </c>
      <c r="AC217" s="2666"/>
      <c r="AD217" s="33"/>
      <c r="AE217" s="2171">
        <v>3.1549999999999998</v>
      </c>
      <c r="AF217" s="2172">
        <f t="shared" ref="AF217" si="317">J217</f>
        <v>3.0049999999999999</v>
      </c>
      <c r="AG217" s="2173"/>
      <c r="AJ217" s="18">
        <v>3.0049999999999999</v>
      </c>
    </row>
    <row r="218" spans="1:36">
      <c r="A218" s="1459"/>
      <c r="B218" s="33"/>
      <c r="C218" s="2013" t="str">
        <f>IF(E218&gt;0,MAX($C$5:C217)+1," ")</f>
        <v xml:space="preserve"> </v>
      </c>
      <c r="D218" s="2013" t="s">
        <v>147</v>
      </c>
      <c r="E218" s="2174"/>
      <c r="F218" s="2665">
        <v>12.62</v>
      </c>
      <c r="G218" s="2666"/>
      <c r="H218" s="2665"/>
      <c r="I218" s="2666"/>
      <c r="J218" s="2665"/>
      <c r="K218" s="2666"/>
      <c r="L218" s="2665"/>
      <c r="M218" s="2666"/>
      <c r="N218" s="2665"/>
      <c r="O218" s="2666"/>
      <c r="P218" s="2665"/>
      <c r="Q218" s="2666"/>
      <c r="R218" s="2665"/>
      <c r="S218" s="2666"/>
      <c r="T218" s="2665"/>
      <c r="U218" s="2666"/>
      <c r="V218" s="2665"/>
      <c r="W218" s="2666"/>
      <c r="X218" s="2665"/>
      <c r="Y218" s="2666"/>
      <c r="Z218" s="2665"/>
      <c r="AA218" s="2666"/>
      <c r="AB218" s="2665"/>
      <c r="AC218" s="2666"/>
      <c r="AD218" s="33"/>
      <c r="AE218" s="33"/>
      <c r="AG218" s="2173"/>
    </row>
    <row r="219" spans="1:36">
      <c r="A219" s="1459"/>
      <c r="B219" s="33"/>
      <c r="C219" s="2013">
        <f>IF(E219&gt;0,MAX($C$5:C218)+1," ")</f>
        <v>108</v>
      </c>
      <c r="D219" s="2013" t="s">
        <v>4246</v>
      </c>
      <c r="E219" s="2174">
        <f>E217+F218</f>
        <v>1328.8699999999992</v>
      </c>
      <c r="F219" s="2665" t="s">
        <v>147</v>
      </c>
      <c r="G219" s="2666"/>
      <c r="H219" s="2665">
        <v>1.75</v>
      </c>
      <c r="I219" s="2666"/>
      <c r="J219" s="2665">
        <v>2.9649999999999999</v>
      </c>
      <c r="K219" s="2666"/>
      <c r="L219" s="2665">
        <f t="shared" ref="L219" si="318">J219+N219</f>
        <v>2.96</v>
      </c>
      <c r="M219" s="2666"/>
      <c r="N219" s="2665">
        <v>-5.0000000000000001E-3</v>
      </c>
      <c r="O219" s="2666"/>
      <c r="P219" s="2665"/>
      <c r="Q219" s="2666"/>
      <c r="R219" s="2665"/>
      <c r="S219" s="2666"/>
      <c r="T219" s="2665"/>
      <c r="U219" s="2666"/>
      <c r="V219" s="2665">
        <v>1.75</v>
      </c>
      <c r="W219" s="2666"/>
      <c r="X219" s="2665">
        <v>2.9649999999999999</v>
      </c>
      <c r="Y219" s="2666"/>
      <c r="Z219" s="2665">
        <f t="shared" ref="Z219" si="319">X219+AB219</f>
        <v>2.9449999999999998</v>
      </c>
      <c r="AA219" s="2666"/>
      <c r="AB219" s="2665">
        <v>-0.02</v>
      </c>
      <c r="AC219" s="2666"/>
      <c r="AD219" s="33"/>
      <c r="AE219" s="2171">
        <v>3.1149999999999998</v>
      </c>
      <c r="AF219" s="2172">
        <f t="shared" ref="AF219" si="320">J219</f>
        <v>2.9649999999999999</v>
      </c>
      <c r="AG219" s="2173"/>
      <c r="AJ219" s="18">
        <v>2.9649999999999999</v>
      </c>
    </row>
    <row r="220" spans="1:36">
      <c r="A220" s="1459"/>
      <c r="B220" s="33"/>
      <c r="C220" s="2013" t="str">
        <f>IF(E220&gt;0,MAX($C$5:C219)+1," ")</f>
        <v xml:space="preserve"> </v>
      </c>
      <c r="D220" s="2013" t="s">
        <v>147</v>
      </c>
      <c r="E220" s="2174"/>
      <c r="F220" s="2665">
        <v>3.72</v>
      </c>
      <c r="G220" s="2666"/>
      <c r="H220" s="2665"/>
      <c r="I220" s="2666"/>
      <c r="J220" s="2665"/>
      <c r="K220" s="2666"/>
      <c r="L220" s="2665"/>
      <c r="M220" s="2666"/>
      <c r="N220" s="2665"/>
      <c r="O220" s="2666"/>
      <c r="P220" s="2665"/>
      <c r="Q220" s="2666"/>
      <c r="R220" s="2665"/>
      <c r="S220" s="2666"/>
      <c r="T220" s="2665"/>
      <c r="U220" s="2666"/>
      <c r="V220" s="2665"/>
      <c r="W220" s="2666"/>
      <c r="X220" s="2665"/>
      <c r="Y220" s="2666"/>
      <c r="Z220" s="2665"/>
      <c r="AA220" s="2666"/>
      <c r="AB220" s="2665"/>
      <c r="AC220" s="2666"/>
      <c r="AD220" s="33"/>
      <c r="AE220" s="33"/>
      <c r="AG220" s="2173"/>
    </row>
    <row r="221" spans="1:36">
      <c r="A221" s="1459"/>
      <c r="B221" s="33"/>
      <c r="C221" s="2013">
        <f>IF(E221&gt;0,MAX($C$5:C220)+1," ")</f>
        <v>109</v>
      </c>
      <c r="D221" s="2013" t="s">
        <v>4247</v>
      </c>
      <c r="E221" s="2174">
        <f>E219+F220</f>
        <v>1332.5899999999992</v>
      </c>
      <c r="F221" s="2665" t="s">
        <v>147</v>
      </c>
      <c r="G221" s="2666"/>
      <c r="H221" s="2665">
        <v>1.75</v>
      </c>
      <c r="I221" s="2666"/>
      <c r="J221" s="2665">
        <v>2.9449999999999998</v>
      </c>
      <c r="K221" s="2666"/>
      <c r="L221" s="2665">
        <f t="shared" ref="L221" si="321">J221+N221</f>
        <v>2.964</v>
      </c>
      <c r="M221" s="2666"/>
      <c r="N221" s="2665">
        <v>1.9E-2</v>
      </c>
      <c r="O221" s="2666"/>
      <c r="P221" s="2665"/>
      <c r="Q221" s="2666"/>
      <c r="R221" s="2665"/>
      <c r="S221" s="2666"/>
      <c r="T221" s="2665"/>
      <c r="U221" s="2666"/>
      <c r="V221" s="2665">
        <v>1.75</v>
      </c>
      <c r="W221" s="2666"/>
      <c r="X221" s="2665">
        <v>2.9449999999999998</v>
      </c>
      <c r="Y221" s="2666"/>
      <c r="Z221" s="2665" t="e">
        <f t="shared" ref="Z221" si="322">X221+AB221</f>
        <v>#VALUE!</v>
      </c>
      <c r="AA221" s="2666"/>
      <c r="AB221" s="2673" t="s">
        <v>4215</v>
      </c>
      <c r="AC221" s="2666"/>
      <c r="AD221" s="33"/>
      <c r="AE221" s="2171">
        <v>3.0949999999999998</v>
      </c>
      <c r="AF221" s="2172">
        <f t="shared" ref="AF221" si="323">J221</f>
        <v>2.9449999999999998</v>
      </c>
      <c r="AG221" s="2173"/>
      <c r="AJ221" s="18">
        <v>2.9449999999999998</v>
      </c>
    </row>
    <row r="222" spans="1:36">
      <c r="A222" s="1459" t="s">
        <v>536</v>
      </c>
      <c r="B222" s="33"/>
      <c r="C222" s="2013"/>
      <c r="D222" s="2013"/>
      <c r="E222" s="2174"/>
      <c r="F222" s="2665"/>
      <c r="G222" s="2666"/>
      <c r="H222" s="2665"/>
      <c r="I222" s="2666"/>
      <c r="J222" s="2665"/>
      <c r="K222" s="2666"/>
      <c r="L222" s="2665"/>
      <c r="M222" s="2666"/>
      <c r="N222" s="2665"/>
      <c r="O222" s="2666"/>
      <c r="P222" s="2665"/>
      <c r="Q222" s="2666"/>
      <c r="R222" s="2665"/>
      <c r="S222" s="2666"/>
      <c r="T222" s="2665"/>
      <c r="U222" s="2666"/>
      <c r="V222" s="2665"/>
      <c r="W222" s="2666"/>
      <c r="X222" s="2665"/>
      <c r="Y222" s="2666"/>
      <c r="Z222" s="2665"/>
      <c r="AA222" s="2666"/>
      <c r="AB222" s="2665"/>
      <c r="AC222" s="2666"/>
      <c r="AD222" s="33"/>
      <c r="AE222" s="33"/>
      <c r="AG222" s="2173"/>
    </row>
    <row r="223" spans="1:36">
      <c r="A223" s="33"/>
      <c r="B223" s="33"/>
      <c r="C223" s="2177"/>
      <c r="D223" s="2177"/>
      <c r="E223" s="2178"/>
      <c r="F223" s="2179"/>
      <c r="G223" s="2179"/>
      <c r="H223" s="2179"/>
      <c r="I223" s="2179"/>
      <c r="J223" s="2179"/>
      <c r="K223" s="2179"/>
      <c r="L223" s="2179"/>
      <c r="M223" s="2179"/>
      <c r="N223" s="2179"/>
      <c r="O223" s="2179"/>
      <c r="P223" s="2179"/>
      <c r="Q223" s="2179"/>
      <c r="R223" s="2179"/>
      <c r="S223" s="2179"/>
      <c r="T223" s="2179"/>
      <c r="U223" s="2179"/>
      <c r="V223" s="2179"/>
      <c r="W223" s="2179"/>
      <c r="X223" s="2179"/>
      <c r="Y223" s="2179"/>
      <c r="Z223" s="2179"/>
      <c r="AA223" s="2179"/>
      <c r="AB223" s="2179"/>
      <c r="AC223" s="2179"/>
      <c r="AD223" s="33"/>
      <c r="AE223" s="33"/>
      <c r="AG223" s="2173"/>
    </row>
    <row r="225" spans="1:33">
      <c r="A225" s="1459" t="s">
        <v>4248</v>
      </c>
      <c r="B225" s="33"/>
      <c r="C225" s="2679" t="s">
        <v>88</v>
      </c>
      <c r="D225" s="2679" t="s">
        <v>2260</v>
      </c>
      <c r="E225" s="2680" t="s">
        <v>2290</v>
      </c>
      <c r="F225" s="2682" t="s">
        <v>4187</v>
      </c>
      <c r="G225" s="2683"/>
      <c r="H225" s="2676" t="s">
        <v>4188</v>
      </c>
      <c r="I225" s="2676"/>
      <c r="J225" s="2676"/>
      <c r="K225" s="2676"/>
      <c r="L225" s="2676"/>
      <c r="M225" s="2676"/>
      <c r="N225" s="2676"/>
      <c r="O225" s="2677"/>
      <c r="P225" s="2676" t="s">
        <v>4189</v>
      </c>
      <c r="Q225" s="2676"/>
      <c r="R225" s="2676"/>
      <c r="S225" s="2676"/>
      <c r="T225" s="2676"/>
      <c r="U225" s="2676"/>
      <c r="V225" s="2678" t="s">
        <v>4190</v>
      </c>
      <c r="W225" s="2676"/>
      <c r="X225" s="2676"/>
      <c r="Y225" s="2676"/>
      <c r="Z225" s="2676"/>
      <c r="AA225" s="2676"/>
      <c r="AB225" s="2676"/>
      <c r="AC225" s="2677"/>
      <c r="AD225" s="33"/>
      <c r="AE225" s="178" t="s">
        <v>4175</v>
      </c>
    </row>
    <row r="226" spans="1:33">
      <c r="A226" s="1459"/>
      <c r="B226" s="33"/>
      <c r="C226" s="2679"/>
      <c r="D226" s="2679"/>
      <c r="E226" s="2681"/>
      <c r="F226" s="2684"/>
      <c r="G226" s="2685"/>
      <c r="H226" s="2676" t="s">
        <v>4191</v>
      </c>
      <c r="I226" s="2677"/>
      <c r="J226" s="2678" t="s">
        <v>4192</v>
      </c>
      <c r="K226" s="2677"/>
      <c r="L226" s="2678" t="s">
        <v>4193</v>
      </c>
      <c r="M226" s="2677"/>
      <c r="N226" s="2678" t="s">
        <v>4194</v>
      </c>
      <c r="O226" s="2677"/>
      <c r="P226" s="2678" t="s">
        <v>4192</v>
      </c>
      <c r="Q226" s="2677"/>
      <c r="R226" s="2678" t="s">
        <v>4193</v>
      </c>
      <c r="S226" s="2677"/>
      <c r="T226" s="2678" t="s">
        <v>4194</v>
      </c>
      <c r="U226" s="2677"/>
      <c r="V226" s="2676" t="s">
        <v>4191</v>
      </c>
      <c r="W226" s="2677"/>
      <c r="X226" s="2678" t="s">
        <v>4192</v>
      </c>
      <c r="Y226" s="2677"/>
      <c r="Z226" s="2678" t="s">
        <v>4193</v>
      </c>
      <c r="AA226" s="2677"/>
      <c r="AB226" s="2678" t="s">
        <v>4194</v>
      </c>
      <c r="AC226" s="2677"/>
      <c r="AD226" s="33"/>
      <c r="AE226" s="33"/>
    </row>
    <row r="227" spans="1:33">
      <c r="A227" s="1459"/>
      <c r="B227" s="33"/>
      <c r="C227" s="2013">
        <v>1</v>
      </c>
      <c r="D227" s="2013" t="s">
        <v>4195</v>
      </c>
      <c r="E227" s="2170" t="s">
        <v>4196</v>
      </c>
      <c r="F227" s="2665" t="s">
        <v>147</v>
      </c>
      <c r="G227" s="2666"/>
      <c r="H227" s="2665">
        <v>1.75</v>
      </c>
      <c r="I227" s="2666"/>
      <c r="J227" s="2669">
        <v>2.2050000000000001</v>
      </c>
      <c r="K227" s="2670">
        <v>2.2050000000000001</v>
      </c>
      <c r="L227" s="2665">
        <f>J227+N227</f>
        <v>2.2210000000000001</v>
      </c>
      <c r="M227" s="2666"/>
      <c r="N227" s="2665">
        <v>1.6E-2</v>
      </c>
      <c r="O227" s="2666"/>
      <c r="P227" s="2669"/>
      <c r="Q227" s="2670"/>
      <c r="R227" s="2665"/>
      <c r="S227" s="2666"/>
      <c r="T227" s="2665"/>
      <c r="U227" s="2666"/>
      <c r="V227" s="2665">
        <v>1.75</v>
      </c>
      <c r="W227" s="2666"/>
      <c r="X227" s="2669">
        <v>2.2050000000000001</v>
      </c>
      <c r="Y227" s="2670">
        <v>2.2050000000000001</v>
      </c>
      <c r="Z227" s="2665">
        <f>X227+AB227</f>
        <v>2.1870000000000003</v>
      </c>
      <c r="AA227" s="2666"/>
      <c r="AB227" s="2665">
        <v>-1.7999999999999999E-2</v>
      </c>
      <c r="AC227" s="2666"/>
      <c r="AF227" s="2173"/>
      <c r="AG227" s="2173"/>
    </row>
    <row r="228" spans="1:33">
      <c r="A228" s="1459"/>
      <c r="B228" s="33"/>
      <c r="C228" s="2013"/>
      <c r="D228" s="2013" t="s">
        <v>147</v>
      </c>
      <c r="E228" s="2170"/>
      <c r="F228" s="2665">
        <v>6.08</v>
      </c>
      <c r="G228" s="2666"/>
      <c r="H228" s="2665"/>
      <c r="I228" s="2666"/>
      <c r="J228" s="2667"/>
      <c r="K228" s="2668"/>
      <c r="L228" s="2665"/>
      <c r="M228" s="2666"/>
      <c r="N228" s="2665"/>
      <c r="O228" s="2666"/>
      <c r="P228" s="2667"/>
      <c r="Q228" s="2668"/>
      <c r="R228" s="2665"/>
      <c r="S228" s="2666"/>
      <c r="T228" s="2665"/>
      <c r="U228" s="2666"/>
      <c r="V228" s="2665"/>
      <c r="W228" s="2666"/>
      <c r="X228" s="2667"/>
      <c r="Y228" s="2668"/>
      <c r="Z228" s="2665"/>
      <c r="AA228" s="2666"/>
      <c r="AB228" s="2665">
        <v>0</v>
      </c>
      <c r="AC228" s="2666"/>
      <c r="AG228" s="2173"/>
    </row>
    <row r="229" spans="1:33">
      <c r="A229" s="1459"/>
      <c r="B229" s="33"/>
      <c r="C229" s="2013">
        <f>IF(E229&gt;0,MAX($C$227:C228)+1," ")</f>
        <v>2</v>
      </c>
      <c r="D229" s="2013">
        <v>1</v>
      </c>
      <c r="E229" s="2174">
        <v>6.08</v>
      </c>
      <c r="F229" s="2665" t="s">
        <v>147</v>
      </c>
      <c r="G229" s="2666"/>
      <c r="H229" s="2665">
        <v>1.75</v>
      </c>
      <c r="I229" s="2666"/>
      <c r="J229" s="2669">
        <v>2.2749999999999999</v>
      </c>
      <c r="K229" s="2670">
        <v>2.2749999999999999</v>
      </c>
      <c r="L229" s="2665">
        <f t="shared" ref="L229" si="324">J229+N229</f>
        <v>2.2559999999999998</v>
      </c>
      <c r="M229" s="2666"/>
      <c r="N229" s="2665">
        <v>-1.9E-2</v>
      </c>
      <c r="O229" s="2666"/>
      <c r="P229" s="2669"/>
      <c r="Q229" s="2670"/>
      <c r="R229" s="2665"/>
      <c r="S229" s="2666"/>
      <c r="T229" s="2665"/>
      <c r="U229" s="2666"/>
      <c r="V229" s="2665">
        <v>1.75</v>
      </c>
      <c r="W229" s="2666"/>
      <c r="X229" s="2669">
        <v>2.2749999999999999</v>
      </c>
      <c r="Y229" s="2670">
        <v>2.2749999999999999</v>
      </c>
      <c r="Z229" s="2665">
        <f t="shared" ref="Z229" si="325">X229+AB229</f>
        <v>2.2749999999999999</v>
      </c>
      <c r="AA229" s="2666"/>
      <c r="AB229" s="2686">
        <v>0</v>
      </c>
      <c r="AC229" s="2687"/>
      <c r="AF229" s="2173"/>
      <c r="AG229" s="2173"/>
    </row>
    <row r="230" spans="1:33">
      <c r="A230" s="1459"/>
      <c r="B230" s="33"/>
      <c r="C230" s="2013" t="str">
        <f>IF(E230&gt;0,MAX($C$5:C229)+1," ")</f>
        <v xml:space="preserve"> </v>
      </c>
      <c r="D230" s="2013" t="s">
        <v>147</v>
      </c>
      <c r="E230" s="2174"/>
      <c r="F230" s="2665">
        <v>19.510000000000002</v>
      </c>
      <c r="G230" s="2666"/>
      <c r="H230" s="2665"/>
      <c r="I230" s="2666"/>
      <c r="J230" s="2667"/>
      <c r="K230" s="2668"/>
      <c r="L230" s="2665"/>
      <c r="M230" s="2666"/>
      <c r="N230" s="2665"/>
      <c r="O230" s="2666"/>
      <c r="P230" s="2667"/>
      <c r="Q230" s="2668"/>
      <c r="R230" s="2665"/>
      <c r="S230" s="2666"/>
      <c r="T230" s="2665"/>
      <c r="U230" s="2666"/>
      <c r="V230" s="2665"/>
      <c r="W230" s="2666"/>
      <c r="X230" s="2667"/>
      <c r="Y230" s="2668"/>
      <c r="Z230" s="2665"/>
      <c r="AA230" s="2666"/>
      <c r="AB230" s="2665">
        <v>0</v>
      </c>
      <c r="AC230" s="2666"/>
      <c r="AG230" s="2173"/>
    </row>
    <row r="231" spans="1:33">
      <c r="A231" s="1459"/>
      <c r="B231" s="33"/>
      <c r="C231" s="2013">
        <f>IF(E231&gt;0,MAX($C$227:C230)+1," ")</f>
        <v>3</v>
      </c>
      <c r="D231" s="2013">
        <v>2</v>
      </c>
      <c r="E231" s="2174">
        <f>E229+F230</f>
        <v>25.590000000000003</v>
      </c>
      <c r="F231" s="2665" t="s">
        <v>147</v>
      </c>
      <c r="G231" s="2666"/>
      <c r="H231" s="2665">
        <v>1.75</v>
      </c>
      <c r="I231" s="2666"/>
      <c r="J231" s="2669">
        <v>2.4849999999999999</v>
      </c>
      <c r="K231" s="2670">
        <v>2.4849999999999999</v>
      </c>
      <c r="L231" s="2665">
        <f t="shared" ref="L231" si="326">J231+N231</f>
        <v>2.4729999999999999</v>
      </c>
      <c r="M231" s="2666"/>
      <c r="N231" s="2665">
        <v>-1.2E-2</v>
      </c>
      <c r="O231" s="2666"/>
      <c r="P231" s="2669"/>
      <c r="Q231" s="2670"/>
      <c r="R231" s="2665"/>
      <c r="S231" s="2666"/>
      <c r="T231" s="2665"/>
      <c r="U231" s="2666"/>
      <c r="V231" s="2665">
        <v>1.75</v>
      </c>
      <c r="W231" s="2666"/>
      <c r="X231" s="2669">
        <v>2.4849999999999999</v>
      </c>
      <c r="Y231" s="2670">
        <v>2.4849999999999999</v>
      </c>
      <c r="Z231" s="2665">
        <f t="shared" ref="Z231" si="327">X231+AB231</f>
        <v>2.4969999999999999</v>
      </c>
      <c r="AA231" s="2666"/>
      <c r="AB231" s="2665">
        <v>1.2E-2</v>
      </c>
      <c r="AC231" s="2666"/>
      <c r="AF231" s="2173"/>
      <c r="AG231" s="2173"/>
    </row>
    <row r="232" spans="1:33">
      <c r="A232" s="1459"/>
      <c r="B232" s="33"/>
      <c r="C232" s="2013" t="str">
        <f>IF(E232&gt;0,MAX($C$5:C231)+1," ")</f>
        <v xml:space="preserve"> </v>
      </c>
      <c r="D232" s="2013" t="s">
        <v>147</v>
      </c>
      <c r="E232" s="2174"/>
      <c r="F232" s="2665">
        <v>18.72</v>
      </c>
      <c r="G232" s="2666"/>
      <c r="H232" s="2665"/>
      <c r="I232" s="2666"/>
      <c r="J232" s="2667"/>
      <c r="K232" s="2668"/>
      <c r="L232" s="2665"/>
      <c r="M232" s="2666"/>
      <c r="N232" s="2665"/>
      <c r="O232" s="2666"/>
      <c r="P232" s="2667"/>
      <c r="Q232" s="2668"/>
      <c r="R232" s="2665"/>
      <c r="S232" s="2666"/>
      <c r="T232" s="2665"/>
      <c r="U232" s="2666"/>
      <c r="V232" s="2665"/>
      <c r="W232" s="2666"/>
      <c r="X232" s="2667"/>
      <c r="Y232" s="2668"/>
      <c r="Z232" s="2665"/>
      <c r="AA232" s="2666"/>
      <c r="AB232" s="2665">
        <v>0</v>
      </c>
      <c r="AC232" s="2666"/>
      <c r="AG232" s="2173"/>
    </row>
    <row r="233" spans="1:33">
      <c r="A233" s="1459"/>
      <c r="B233" s="33"/>
      <c r="C233" s="2013">
        <f>IF(E233&gt;0,MAX($C$227:C232)+1," ")</f>
        <v>4</v>
      </c>
      <c r="D233" s="2013">
        <v>3</v>
      </c>
      <c r="E233" s="2174">
        <f>E231+F232</f>
        <v>44.31</v>
      </c>
      <c r="F233" s="2665" t="s">
        <v>147</v>
      </c>
      <c r="G233" s="2666"/>
      <c r="H233" s="2665">
        <v>1.75</v>
      </c>
      <c r="I233" s="2666"/>
      <c r="J233" s="2669">
        <v>2.5649999999999999</v>
      </c>
      <c r="K233" s="2670">
        <v>2.5649999999999999</v>
      </c>
      <c r="L233" s="2665">
        <f t="shared" ref="L233" si="328">J233+N233</f>
        <v>2.5499999999999998</v>
      </c>
      <c r="M233" s="2666"/>
      <c r="N233" s="2665">
        <v>-1.4999999999999999E-2</v>
      </c>
      <c r="O233" s="2666"/>
      <c r="P233" s="2669"/>
      <c r="Q233" s="2670"/>
      <c r="R233" s="2665"/>
      <c r="S233" s="2666"/>
      <c r="T233" s="2665"/>
      <c r="U233" s="2666"/>
      <c r="V233" s="2665">
        <v>1.75</v>
      </c>
      <c r="W233" s="2666"/>
      <c r="X233" s="2669">
        <v>2.5649999999999999</v>
      </c>
      <c r="Y233" s="2670">
        <v>2.5649999999999999</v>
      </c>
      <c r="Z233" s="2665">
        <f t="shared" ref="Z233" si="329">X233+AB233</f>
        <v>2.5569999999999999</v>
      </c>
      <c r="AA233" s="2666"/>
      <c r="AB233" s="2665">
        <v>-8.0000000000000002E-3</v>
      </c>
      <c r="AC233" s="2666"/>
      <c r="AF233" s="2173"/>
      <c r="AG233" s="2173"/>
    </row>
    <row r="234" spans="1:33">
      <c r="A234" s="1459"/>
      <c r="B234" s="33"/>
      <c r="C234" s="2013" t="str">
        <f>IF(E234&gt;0,MAX($C$5:C233)+1," ")</f>
        <v xml:space="preserve"> </v>
      </c>
      <c r="D234" s="2013" t="s">
        <v>147</v>
      </c>
      <c r="E234" s="2174"/>
      <c r="F234" s="2665">
        <v>19.149999999999999</v>
      </c>
      <c r="G234" s="2666"/>
      <c r="H234" s="2665"/>
      <c r="I234" s="2666"/>
      <c r="J234" s="2667"/>
      <c r="K234" s="2668"/>
      <c r="L234" s="2665"/>
      <c r="M234" s="2666"/>
      <c r="N234" s="2665"/>
      <c r="O234" s="2666"/>
      <c r="P234" s="2667"/>
      <c r="Q234" s="2668"/>
      <c r="R234" s="2665"/>
      <c r="S234" s="2666"/>
      <c r="T234" s="2665"/>
      <c r="U234" s="2666"/>
      <c r="V234" s="2665"/>
      <c r="W234" s="2666"/>
      <c r="X234" s="2667"/>
      <c r="Y234" s="2668"/>
      <c r="Z234" s="2665"/>
      <c r="AA234" s="2666"/>
      <c r="AB234" s="2665">
        <v>0</v>
      </c>
      <c r="AC234" s="2666"/>
      <c r="AG234" s="2173"/>
    </row>
    <row r="235" spans="1:33">
      <c r="A235" s="1459"/>
      <c r="B235" s="33"/>
      <c r="C235" s="2013">
        <f>IF(E235&gt;0,MAX($C$227:C234)+1," ")</f>
        <v>5</v>
      </c>
      <c r="D235" s="2175" t="s">
        <v>4197</v>
      </c>
      <c r="E235" s="2176">
        <f>E233+F234</f>
        <v>63.46</v>
      </c>
      <c r="F235" s="2674" t="s">
        <v>147</v>
      </c>
      <c r="G235" s="2675"/>
      <c r="H235" s="2674">
        <v>1.75</v>
      </c>
      <c r="I235" s="2675"/>
      <c r="J235" s="2669">
        <v>2.6549999999999998</v>
      </c>
      <c r="K235" s="2670">
        <v>2.6549999999999998</v>
      </c>
      <c r="L235" s="2674">
        <f t="shared" ref="L235" si="330">J235+N235</f>
        <v>2.6589999999999998</v>
      </c>
      <c r="M235" s="2675"/>
      <c r="N235" s="2665">
        <v>4.0000000000000001E-3</v>
      </c>
      <c r="O235" s="2666"/>
      <c r="P235" s="2669"/>
      <c r="Q235" s="2670"/>
      <c r="R235" s="2674"/>
      <c r="S235" s="2675"/>
      <c r="T235" s="2665"/>
      <c r="U235" s="2666"/>
      <c r="V235" s="2674">
        <v>1.75</v>
      </c>
      <c r="W235" s="2675"/>
      <c r="X235" s="2669">
        <v>2.6549999999999998</v>
      </c>
      <c r="Y235" s="2670">
        <v>2.6549999999999998</v>
      </c>
      <c r="Z235" s="2674">
        <f t="shared" ref="Z235" si="331">X235+AB235</f>
        <v>2.653</v>
      </c>
      <c r="AA235" s="2675"/>
      <c r="AB235" s="2665">
        <v>-2E-3</v>
      </c>
      <c r="AC235" s="2666"/>
      <c r="AF235" s="2173"/>
      <c r="AG235" s="2173"/>
    </row>
    <row r="236" spans="1:33">
      <c r="A236" s="1459"/>
      <c r="B236" s="33"/>
      <c r="C236" s="2013" t="str">
        <f>IF(E236&gt;0,MAX($C$5:C235)+1," ")</f>
        <v xml:space="preserve"> </v>
      </c>
      <c r="D236" s="2013" t="s">
        <v>147</v>
      </c>
      <c r="E236" s="2174"/>
      <c r="F236" s="2665">
        <v>15.35</v>
      </c>
      <c r="G236" s="2666"/>
      <c r="H236" s="2665"/>
      <c r="I236" s="2666"/>
      <c r="J236" s="2667"/>
      <c r="K236" s="2668"/>
      <c r="L236" s="2665"/>
      <c r="M236" s="2666"/>
      <c r="N236" s="2665"/>
      <c r="O236" s="2666"/>
      <c r="P236" s="2667"/>
      <c r="Q236" s="2668"/>
      <c r="R236" s="2665"/>
      <c r="S236" s="2666"/>
      <c r="T236" s="2665"/>
      <c r="U236" s="2666"/>
      <c r="V236" s="2665"/>
      <c r="W236" s="2666"/>
      <c r="X236" s="2667"/>
      <c r="Y236" s="2668"/>
      <c r="Z236" s="2665"/>
      <c r="AA236" s="2666"/>
      <c r="AB236" s="2665">
        <v>0</v>
      </c>
      <c r="AC236" s="2666"/>
      <c r="AG236" s="2173"/>
    </row>
    <row r="237" spans="1:33">
      <c r="A237" s="1459"/>
      <c r="B237" s="33"/>
      <c r="C237" s="2013">
        <f>IF(E237&gt;0,MAX($C$227:C236)+1," ")</f>
        <v>6</v>
      </c>
      <c r="D237" s="2013">
        <v>4</v>
      </c>
      <c r="E237" s="2174">
        <f>E235+F236</f>
        <v>78.81</v>
      </c>
      <c r="F237" s="2665" t="s">
        <v>147</v>
      </c>
      <c r="G237" s="2666"/>
      <c r="H237" s="2665">
        <v>1.75</v>
      </c>
      <c r="I237" s="2666"/>
      <c r="J237" s="2669">
        <v>2.7149999999999999</v>
      </c>
      <c r="K237" s="2670">
        <v>2.7149999999999999</v>
      </c>
      <c r="L237" s="2665">
        <f t="shared" ref="L237" si="332">J237+N237</f>
        <v>2.6970000000000001</v>
      </c>
      <c r="M237" s="2666"/>
      <c r="N237" s="2665">
        <v>-1.7999999999999999E-2</v>
      </c>
      <c r="O237" s="2666"/>
      <c r="P237" s="2669"/>
      <c r="Q237" s="2670"/>
      <c r="R237" s="2665"/>
      <c r="S237" s="2666"/>
      <c r="T237" s="2665"/>
      <c r="U237" s="2666"/>
      <c r="V237" s="2665">
        <v>1.75</v>
      </c>
      <c r="W237" s="2666"/>
      <c r="X237" s="2669">
        <v>2.7149999999999999</v>
      </c>
      <c r="Y237" s="2670">
        <v>2.7149999999999999</v>
      </c>
      <c r="Z237" s="2665">
        <f t="shared" ref="Z237" si="333">X237+AB237</f>
        <v>2.7329999999999997</v>
      </c>
      <c r="AA237" s="2666"/>
      <c r="AB237" s="2665">
        <v>1.7999999999999999E-2</v>
      </c>
      <c r="AC237" s="2666"/>
      <c r="AF237" s="2173"/>
      <c r="AG237" s="2173"/>
    </row>
    <row r="238" spans="1:33">
      <c r="A238" s="1459"/>
      <c r="B238" s="33"/>
      <c r="C238" s="2013" t="str">
        <f>IF(E238&gt;0,MAX($C$5:C237)+1," ")</f>
        <v xml:space="preserve"> </v>
      </c>
      <c r="D238" s="2013" t="s">
        <v>147</v>
      </c>
      <c r="E238" s="2174"/>
      <c r="F238" s="2665">
        <v>14.41</v>
      </c>
      <c r="G238" s="2666"/>
      <c r="H238" s="2665"/>
      <c r="I238" s="2666"/>
      <c r="J238" s="2667"/>
      <c r="K238" s="2668"/>
      <c r="L238" s="2665"/>
      <c r="M238" s="2666"/>
      <c r="N238" s="2665"/>
      <c r="O238" s="2666"/>
      <c r="P238" s="2667"/>
      <c r="Q238" s="2668"/>
      <c r="R238" s="2665"/>
      <c r="S238" s="2666"/>
      <c r="T238" s="2665"/>
      <c r="U238" s="2666"/>
      <c r="V238" s="2665"/>
      <c r="W238" s="2666"/>
      <c r="X238" s="2667"/>
      <c r="Y238" s="2668"/>
      <c r="Z238" s="2665"/>
      <c r="AA238" s="2666"/>
      <c r="AB238" s="2665">
        <v>0</v>
      </c>
      <c r="AC238" s="2666"/>
      <c r="AG238" s="2173"/>
    </row>
    <row r="239" spans="1:33">
      <c r="A239" s="1459"/>
      <c r="B239" s="33"/>
      <c r="C239" s="2013">
        <f>IF(E239&gt;0,MAX($C$227:C238)+1," ")</f>
        <v>7</v>
      </c>
      <c r="D239" s="2013">
        <v>5</v>
      </c>
      <c r="E239" s="2174">
        <f>E237+F238</f>
        <v>93.22</v>
      </c>
      <c r="F239" s="2665" t="s">
        <v>147</v>
      </c>
      <c r="G239" s="2666"/>
      <c r="H239" s="2665">
        <v>1.75</v>
      </c>
      <c r="I239" s="2666"/>
      <c r="J239" s="2669">
        <v>2.7749999999999999</v>
      </c>
      <c r="K239" s="2670">
        <v>2.7749999999999999</v>
      </c>
      <c r="L239" s="2665">
        <f t="shared" ref="L239" si="334">J239+N239</f>
        <v>2.7669999999999999</v>
      </c>
      <c r="M239" s="2666"/>
      <c r="N239" s="2665">
        <v>-8.0000000000000002E-3</v>
      </c>
      <c r="O239" s="2666"/>
      <c r="P239" s="2669"/>
      <c r="Q239" s="2670"/>
      <c r="R239" s="2665"/>
      <c r="S239" s="2666"/>
      <c r="T239" s="2665"/>
      <c r="U239" s="2666"/>
      <c r="V239" s="2665">
        <v>1.75</v>
      </c>
      <c r="W239" s="2666"/>
      <c r="X239" s="2669">
        <v>2.7749999999999999</v>
      </c>
      <c r="Y239" s="2670">
        <v>2.7749999999999999</v>
      </c>
      <c r="Z239" s="2665">
        <f t="shared" ref="Z239" si="335">X239+AB239</f>
        <v>2.782</v>
      </c>
      <c r="AA239" s="2666"/>
      <c r="AB239" s="2665">
        <v>7.0000000000000001E-3</v>
      </c>
      <c r="AC239" s="2666"/>
      <c r="AF239" s="2173"/>
      <c r="AG239" s="2173"/>
    </row>
    <row r="240" spans="1:33">
      <c r="A240" s="1459"/>
      <c r="B240" s="33"/>
      <c r="C240" s="2013" t="str">
        <f>IF(E240&gt;0,MAX($C$5:C239)+1," ")</f>
        <v xml:space="preserve"> </v>
      </c>
      <c r="D240" s="2013" t="s">
        <v>147</v>
      </c>
      <c r="E240" s="2174"/>
      <c r="F240" s="2665">
        <v>9.83</v>
      </c>
      <c r="G240" s="2666"/>
      <c r="H240" s="2665"/>
      <c r="I240" s="2666"/>
      <c r="J240" s="2667"/>
      <c r="K240" s="2668"/>
      <c r="L240" s="2665"/>
      <c r="M240" s="2666"/>
      <c r="N240" s="2665"/>
      <c r="O240" s="2666"/>
      <c r="P240" s="2667"/>
      <c r="Q240" s="2668"/>
      <c r="R240" s="2665"/>
      <c r="S240" s="2666"/>
      <c r="T240" s="2665"/>
      <c r="U240" s="2666"/>
      <c r="V240" s="2665"/>
      <c r="W240" s="2666"/>
      <c r="X240" s="2667"/>
      <c r="Y240" s="2668"/>
      <c r="Z240" s="2665"/>
      <c r="AA240" s="2666"/>
      <c r="AB240" s="2665">
        <v>0</v>
      </c>
      <c r="AC240" s="2666"/>
      <c r="AG240" s="2173"/>
    </row>
    <row r="241" spans="1:33">
      <c r="A241" s="1459"/>
      <c r="B241" s="33"/>
      <c r="C241" s="2013">
        <f>IF(E241&gt;0,MAX($C$227:C240)+1," ")</f>
        <v>8</v>
      </c>
      <c r="D241" s="2013" t="s">
        <v>4198</v>
      </c>
      <c r="E241" s="2174">
        <f>E239+F240</f>
        <v>103.05</v>
      </c>
      <c r="F241" s="2665" t="s">
        <v>147</v>
      </c>
      <c r="G241" s="2666"/>
      <c r="H241" s="2665">
        <v>1.75</v>
      </c>
      <c r="I241" s="2666"/>
      <c r="J241" s="2669">
        <v>2.8249999999999997</v>
      </c>
      <c r="K241" s="2670">
        <v>2.8249999999999997</v>
      </c>
      <c r="L241" s="2665">
        <f t="shared" ref="L241" si="336">J241+N241</f>
        <v>2.8069999999999999</v>
      </c>
      <c r="M241" s="2666"/>
      <c r="N241" s="2665">
        <v>-1.7999999999999999E-2</v>
      </c>
      <c r="O241" s="2666"/>
      <c r="P241" s="2669"/>
      <c r="Q241" s="2670"/>
      <c r="R241" s="2665"/>
      <c r="S241" s="2666"/>
      <c r="T241" s="2665"/>
      <c r="U241" s="2666"/>
      <c r="V241" s="2665">
        <v>1.75</v>
      </c>
      <c r="W241" s="2666"/>
      <c r="X241" s="2669">
        <v>2.8249999999999997</v>
      </c>
      <c r="Y241" s="2670">
        <v>2.8249999999999997</v>
      </c>
      <c r="Z241" s="2665">
        <f t="shared" ref="Z241" si="337">X241+AB241</f>
        <v>2.8169999999999997</v>
      </c>
      <c r="AA241" s="2666"/>
      <c r="AB241" s="2665">
        <v>-8.0000000000000002E-3</v>
      </c>
      <c r="AC241" s="2666"/>
      <c r="AF241" s="2173"/>
      <c r="AG241" s="2173"/>
    </row>
    <row r="242" spans="1:33">
      <c r="A242" s="1459"/>
      <c r="B242" s="33"/>
      <c r="C242" s="2013" t="str">
        <f>IF(E242&gt;0,MAX($C$5:C241)+1," ")</f>
        <v xml:space="preserve"> </v>
      </c>
      <c r="D242" s="2013" t="s">
        <v>147</v>
      </c>
      <c r="E242" s="2174"/>
      <c r="F242" s="2665">
        <v>11.97</v>
      </c>
      <c r="G242" s="2666"/>
      <c r="H242" s="2665"/>
      <c r="I242" s="2666"/>
      <c r="J242" s="2667"/>
      <c r="K242" s="2668"/>
      <c r="L242" s="2665"/>
      <c r="M242" s="2666"/>
      <c r="N242" s="2665"/>
      <c r="O242" s="2666"/>
      <c r="P242" s="2667"/>
      <c r="Q242" s="2668"/>
      <c r="R242" s="2665"/>
      <c r="S242" s="2666"/>
      <c r="T242" s="2665"/>
      <c r="U242" s="2666"/>
      <c r="V242" s="2665"/>
      <c r="W242" s="2666"/>
      <c r="X242" s="2667"/>
      <c r="Y242" s="2668"/>
      <c r="Z242" s="2665"/>
      <c r="AA242" s="2666"/>
      <c r="AB242" s="2665">
        <v>0</v>
      </c>
      <c r="AC242" s="2666"/>
      <c r="AG242" s="2173"/>
    </row>
    <row r="243" spans="1:33">
      <c r="A243" s="1459"/>
      <c r="B243" s="33"/>
      <c r="C243" s="2013">
        <f>IF(E243&gt;0,MAX($C$227:C242)+1," ")</f>
        <v>9</v>
      </c>
      <c r="D243" s="2013">
        <v>6</v>
      </c>
      <c r="E243" s="2174">
        <f>E241+F242</f>
        <v>115.02</v>
      </c>
      <c r="F243" s="2665" t="s">
        <v>147</v>
      </c>
      <c r="G243" s="2666"/>
      <c r="H243" s="2665">
        <v>1.75</v>
      </c>
      <c r="I243" s="2666"/>
      <c r="J243" s="2669">
        <v>2.875</v>
      </c>
      <c r="K243" s="2670">
        <v>2.875</v>
      </c>
      <c r="L243" s="2665">
        <f t="shared" ref="L243" si="338">J243+N243</f>
        <v>2.8780000000000001</v>
      </c>
      <c r="M243" s="2666"/>
      <c r="N243" s="2665">
        <v>3.0000000000000001E-3</v>
      </c>
      <c r="O243" s="2666"/>
      <c r="P243" s="2669"/>
      <c r="Q243" s="2670"/>
      <c r="R243" s="2665"/>
      <c r="S243" s="2666"/>
      <c r="T243" s="2665"/>
      <c r="U243" s="2666"/>
      <c r="V243" s="2665">
        <v>1.75</v>
      </c>
      <c r="W243" s="2666"/>
      <c r="X243" s="2669">
        <v>2.875</v>
      </c>
      <c r="Y243" s="2670">
        <v>2.875</v>
      </c>
      <c r="Z243" s="2665">
        <f t="shared" ref="Z243" si="339">X243+AB243</f>
        <v>2.8730000000000002</v>
      </c>
      <c r="AA243" s="2666"/>
      <c r="AB243" s="2665">
        <v>-2E-3</v>
      </c>
      <c r="AC243" s="2666"/>
      <c r="AF243" s="2173"/>
      <c r="AG243" s="2173"/>
    </row>
    <row r="244" spans="1:33">
      <c r="A244" s="1459"/>
      <c r="B244" s="33"/>
      <c r="C244" s="2013" t="str">
        <f>IF(E244&gt;0,MAX($C$5:C243)+1," ")</f>
        <v xml:space="preserve"> </v>
      </c>
      <c r="D244" s="2013" t="s">
        <v>147</v>
      </c>
      <c r="E244" s="2174"/>
      <c r="F244" s="2665">
        <v>13.98</v>
      </c>
      <c r="G244" s="2666"/>
      <c r="H244" s="2665"/>
      <c r="I244" s="2666"/>
      <c r="J244" s="2667"/>
      <c r="K244" s="2668"/>
      <c r="L244" s="2665"/>
      <c r="M244" s="2666"/>
      <c r="N244" s="2665"/>
      <c r="O244" s="2666"/>
      <c r="P244" s="2667"/>
      <c r="Q244" s="2668"/>
      <c r="R244" s="2665"/>
      <c r="S244" s="2666"/>
      <c r="T244" s="2665"/>
      <c r="U244" s="2666"/>
      <c r="V244" s="2665"/>
      <c r="W244" s="2666"/>
      <c r="X244" s="2667"/>
      <c r="Y244" s="2668"/>
      <c r="Z244" s="2665"/>
      <c r="AA244" s="2666"/>
      <c r="AB244" s="2665">
        <v>0</v>
      </c>
      <c r="AC244" s="2666"/>
      <c r="AG244" s="2173"/>
    </row>
    <row r="245" spans="1:33">
      <c r="A245" s="1459"/>
      <c r="B245" s="33"/>
      <c r="C245" s="2013">
        <f>IF(E245&gt;0,MAX($C$227:C244)+1," ")</f>
        <v>10</v>
      </c>
      <c r="D245" s="2013">
        <v>7</v>
      </c>
      <c r="E245" s="2174">
        <f>E243+F244</f>
        <v>129</v>
      </c>
      <c r="F245" s="2665" t="s">
        <v>147</v>
      </c>
      <c r="G245" s="2666"/>
      <c r="H245" s="2665">
        <v>1.75</v>
      </c>
      <c r="I245" s="2666"/>
      <c r="J245" s="2669">
        <v>2.9550000000000001</v>
      </c>
      <c r="K245" s="2670">
        <v>2.9550000000000001</v>
      </c>
      <c r="L245" s="2665">
        <f t="shared" ref="L245" si="340">J245+N245</f>
        <v>2.94</v>
      </c>
      <c r="M245" s="2666"/>
      <c r="N245" s="2665">
        <v>-1.4999999999999999E-2</v>
      </c>
      <c r="O245" s="2666"/>
      <c r="P245" s="2669"/>
      <c r="Q245" s="2670"/>
      <c r="R245" s="2665"/>
      <c r="S245" s="2666"/>
      <c r="T245" s="2665"/>
      <c r="U245" s="2666"/>
      <c r="V245" s="2665">
        <v>1.75</v>
      </c>
      <c r="W245" s="2666"/>
      <c r="X245" s="2669">
        <v>2.9550000000000001</v>
      </c>
      <c r="Y245" s="2670">
        <v>2.9550000000000001</v>
      </c>
      <c r="Z245" s="2665">
        <f t="shared" ref="Z245" si="341">X245+AB245</f>
        <v>2.9420000000000002</v>
      </c>
      <c r="AA245" s="2666"/>
      <c r="AB245" s="2665">
        <v>-1.2999999999999999E-2</v>
      </c>
      <c r="AC245" s="2666"/>
      <c r="AF245" s="2173"/>
      <c r="AG245" s="2173"/>
    </row>
    <row r="246" spans="1:33">
      <c r="A246" s="1459"/>
      <c r="B246" s="33"/>
      <c r="C246" s="2013" t="str">
        <f>IF(E246&gt;0,MAX($C$5:C245)+1," ")</f>
        <v xml:space="preserve"> </v>
      </c>
      <c r="D246" s="2013" t="s">
        <v>147</v>
      </c>
      <c r="E246" s="2174"/>
      <c r="F246" s="2665">
        <v>12.06</v>
      </c>
      <c r="G246" s="2666"/>
      <c r="H246" s="2665"/>
      <c r="I246" s="2666"/>
      <c r="J246" s="2667"/>
      <c r="K246" s="2668"/>
      <c r="L246" s="2665"/>
      <c r="M246" s="2666"/>
      <c r="N246" s="2665"/>
      <c r="O246" s="2666"/>
      <c r="P246" s="2667"/>
      <c r="Q246" s="2668"/>
      <c r="R246" s="2665"/>
      <c r="S246" s="2666"/>
      <c r="T246" s="2665"/>
      <c r="U246" s="2666"/>
      <c r="V246" s="2665"/>
      <c r="W246" s="2666"/>
      <c r="X246" s="2667"/>
      <c r="Y246" s="2668"/>
      <c r="Z246" s="2665"/>
      <c r="AA246" s="2666"/>
      <c r="AB246" s="2665">
        <v>0</v>
      </c>
      <c r="AC246" s="2666"/>
      <c r="AG246" s="2173"/>
    </row>
    <row r="247" spans="1:33">
      <c r="A247" s="1459"/>
      <c r="B247" s="33"/>
      <c r="C247" s="2013">
        <f>IF(E247&gt;0,MAX($C$227:C246)+1," ")</f>
        <v>11</v>
      </c>
      <c r="D247" s="2013" t="s">
        <v>4199</v>
      </c>
      <c r="E247" s="2174">
        <f>E245+F246</f>
        <v>141.06</v>
      </c>
      <c r="F247" s="2665" t="s">
        <v>147</v>
      </c>
      <c r="G247" s="2666"/>
      <c r="H247" s="2665">
        <v>1.75</v>
      </c>
      <c r="I247" s="2666"/>
      <c r="J247" s="2669">
        <v>3.0249999999999999</v>
      </c>
      <c r="K247" s="2670">
        <v>3.0249999999999999</v>
      </c>
      <c r="L247" s="2665">
        <f t="shared" ref="L247" si="342">J247+N247</f>
        <v>3.0089999999999999</v>
      </c>
      <c r="M247" s="2666"/>
      <c r="N247" s="2665">
        <v>-1.6E-2</v>
      </c>
      <c r="O247" s="2666"/>
      <c r="P247" s="2669"/>
      <c r="Q247" s="2670"/>
      <c r="R247" s="2665"/>
      <c r="S247" s="2666"/>
      <c r="T247" s="2665"/>
      <c r="U247" s="2666"/>
      <c r="V247" s="2665">
        <v>1.75</v>
      </c>
      <c r="W247" s="2666"/>
      <c r="X247" s="2669">
        <v>3.0249999999999999</v>
      </c>
      <c r="Y247" s="2670">
        <v>3.0249999999999999</v>
      </c>
      <c r="Z247" s="2665">
        <f t="shared" ref="Z247" si="343">X247+AB247</f>
        <v>3.0259999999999998</v>
      </c>
      <c r="AA247" s="2666"/>
      <c r="AB247" s="2665">
        <v>1E-3</v>
      </c>
      <c r="AC247" s="2666"/>
      <c r="AF247" s="2173"/>
      <c r="AG247" s="2173"/>
    </row>
    <row r="248" spans="1:33">
      <c r="A248" s="1459"/>
      <c r="B248" s="33"/>
      <c r="C248" s="2013" t="str">
        <f>IF(E248&gt;0,MAX($C$5:C247)+1," ")</f>
        <v xml:space="preserve"> </v>
      </c>
      <c r="D248" s="2013" t="s">
        <v>147</v>
      </c>
      <c r="E248" s="2174"/>
      <c r="F248" s="2665">
        <v>6.65</v>
      </c>
      <c r="G248" s="2666"/>
      <c r="H248" s="2665"/>
      <c r="I248" s="2666"/>
      <c r="J248" s="2667"/>
      <c r="K248" s="2668"/>
      <c r="L248" s="2665"/>
      <c r="M248" s="2666"/>
      <c r="N248" s="2665"/>
      <c r="O248" s="2666"/>
      <c r="P248" s="2667"/>
      <c r="Q248" s="2668"/>
      <c r="R248" s="2665"/>
      <c r="S248" s="2666"/>
      <c r="T248" s="2665"/>
      <c r="U248" s="2666"/>
      <c r="V248" s="2665"/>
      <c r="W248" s="2666"/>
      <c r="X248" s="2667"/>
      <c r="Y248" s="2668"/>
      <c r="Z248" s="2665"/>
      <c r="AA248" s="2666"/>
      <c r="AB248" s="2665">
        <v>0</v>
      </c>
      <c r="AC248" s="2666"/>
      <c r="AG248" s="2173"/>
    </row>
    <row r="249" spans="1:33">
      <c r="A249" s="1459"/>
      <c r="B249" s="33"/>
      <c r="C249" s="2013">
        <f>IF(E249&gt;0,MAX($C$227:C248)+1," ")</f>
        <v>12</v>
      </c>
      <c r="D249" s="2013" t="s">
        <v>4200</v>
      </c>
      <c r="E249" s="2174">
        <f>E247+F248</f>
        <v>147.71</v>
      </c>
      <c r="F249" s="2665" t="s">
        <v>147</v>
      </c>
      <c r="G249" s="2666"/>
      <c r="H249" s="2665">
        <v>1.75</v>
      </c>
      <c r="I249" s="2666"/>
      <c r="J249" s="2669">
        <v>3.0649999999999999</v>
      </c>
      <c r="K249" s="2670">
        <v>3.0649999999999999</v>
      </c>
      <c r="L249" s="2665">
        <f t="shared" ref="L249" si="344">J249+N249</f>
        <v>3.0749999999999997</v>
      </c>
      <c r="M249" s="2666"/>
      <c r="N249" s="2665">
        <v>0.01</v>
      </c>
      <c r="O249" s="2666"/>
      <c r="P249" s="2669"/>
      <c r="Q249" s="2670"/>
      <c r="R249" s="2665"/>
      <c r="S249" s="2666"/>
      <c r="T249" s="2665"/>
      <c r="U249" s="2666"/>
      <c r="V249" s="2665">
        <v>1.75</v>
      </c>
      <c r="W249" s="2666"/>
      <c r="X249" s="2669">
        <v>3.0649999999999999</v>
      </c>
      <c r="Y249" s="2670">
        <v>3.0649999999999999</v>
      </c>
      <c r="Z249" s="2665">
        <f t="shared" ref="Z249" si="345">X249+AB249</f>
        <v>3.0619999999999998</v>
      </c>
      <c r="AA249" s="2666"/>
      <c r="AB249" s="2665">
        <v>-3.0000000000000001E-3</v>
      </c>
      <c r="AC249" s="2666"/>
      <c r="AF249" s="2173"/>
      <c r="AG249" s="2173"/>
    </row>
    <row r="250" spans="1:33">
      <c r="A250" s="1459"/>
      <c r="B250" s="33"/>
      <c r="C250" s="2013" t="str">
        <f>IF(E250&gt;0,MAX($C$5:C249)+1," ")</f>
        <v xml:space="preserve"> </v>
      </c>
      <c r="D250" s="2013" t="s">
        <v>147</v>
      </c>
      <c r="E250" s="2174"/>
      <c r="F250" s="2665">
        <v>6.65</v>
      </c>
      <c r="G250" s="2666"/>
      <c r="H250" s="2665"/>
      <c r="I250" s="2666"/>
      <c r="J250" s="2667"/>
      <c r="K250" s="2668"/>
      <c r="L250" s="2665"/>
      <c r="M250" s="2666"/>
      <c r="N250" s="2665"/>
      <c r="O250" s="2666"/>
      <c r="P250" s="2667"/>
      <c r="Q250" s="2668"/>
      <c r="R250" s="2665"/>
      <c r="S250" s="2666"/>
      <c r="T250" s="2665"/>
      <c r="U250" s="2666"/>
      <c r="V250" s="2665"/>
      <c r="W250" s="2666"/>
      <c r="X250" s="2667"/>
      <c r="Y250" s="2668"/>
      <c r="Z250" s="2665"/>
      <c r="AA250" s="2666"/>
      <c r="AB250" s="2665">
        <v>0</v>
      </c>
      <c r="AC250" s="2666"/>
      <c r="AG250" s="2173"/>
    </row>
    <row r="251" spans="1:33">
      <c r="A251" s="1459"/>
      <c r="B251" s="33"/>
      <c r="C251" s="2013">
        <f>IF(E251&gt;0,MAX($C$227:C250)+1," ")</f>
        <v>13</v>
      </c>
      <c r="D251" s="2013" t="s">
        <v>4201</v>
      </c>
      <c r="E251" s="2174">
        <f>E249+F250</f>
        <v>154.36000000000001</v>
      </c>
      <c r="F251" s="2665" t="s">
        <v>147</v>
      </c>
      <c r="G251" s="2666"/>
      <c r="H251" s="2665">
        <v>1.75</v>
      </c>
      <c r="I251" s="2666"/>
      <c r="J251" s="2669">
        <v>3.105</v>
      </c>
      <c r="K251" s="2670">
        <v>3.105</v>
      </c>
      <c r="L251" s="2665">
        <f t="shared" ref="L251" si="346">J251+N251</f>
        <v>3.0870000000000002</v>
      </c>
      <c r="M251" s="2666"/>
      <c r="N251" s="2665">
        <v>-1.7999999999999999E-2</v>
      </c>
      <c r="O251" s="2666"/>
      <c r="P251" s="2669"/>
      <c r="Q251" s="2670"/>
      <c r="R251" s="2665"/>
      <c r="S251" s="2666"/>
      <c r="T251" s="2665"/>
      <c r="U251" s="2666"/>
      <c r="V251" s="2665">
        <v>1.75</v>
      </c>
      <c r="W251" s="2666"/>
      <c r="X251" s="2669">
        <v>3.105</v>
      </c>
      <c r="Y251" s="2670">
        <v>3.105</v>
      </c>
      <c r="Z251" s="2665">
        <f t="shared" ref="Z251" si="347">X251+AB251</f>
        <v>3.1120000000000001</v>
      </c>
      <c r="AA251" s="2666"/>
      <c r="AB251" s="2665">
        <v>7.0000000000000001E-3</v>
      </c>
      <c r="AC251" s="2666"/>
      <c r="AF251" s="2173"/>
      <c r="AG251" s="2173"/>
    </row>
    <row r="252" spans="1:33">
      <c r="A252" s="1459"/>
      <c r="B252" s="33"/>
      <c r="C252" s="2013" t="str">
        <f>IF(E252&gt;0,MAX($C$5:C251)+1," ")</f>
        <v xml:space="preserve"> </v>
      </c>
      <c r="D252" s="2013" t="s">
        <v>147</v>
      </c>
      <c r="E252" s="2174"/>
      <c r="F252" s="2665">
        <v>10</v>
      </c>
      <c r="G252" s="2666"/>
      <c r="H252" s="2665"/>
      <c r="I252" s="2666"/>
      <c r="J252" s="2667"/>
      <c r="K252" s="2668"/>
      <c r="L252" s="2665"/>
      <c r="M252" s="2666"/>
      <c r="N252" s="2665"/>
      <c r="O252" s="2666"/>
      <c r="P252" s="2667"/>
      <c r="Q252" s="2668"/>
      <c r="R252" s="2665"/>
      <c r="S252" s="2666"/>
      <c r="T252" s="2665"/>
      <c r="U252" s="2666"/>
      <c r="V252" s="2665"/>
      <c r="W252" s="2666"/>
      <c r="X252" s="2667"/>
      <c r="Y252" s="2668"/>
      <c r="Z252" s="2665"/>
      <c r="AA252" s="2666"/>
      <c r="AB252" s="2665">
        <v>0</v>
      </c>
      <c r="AC252" s="2666"/>
      <c r="AG252" s="2173"/>
    </row>
    <row r="253" spans="1:33">
      <c r="A253" s="1459"/>
      <c r="B253" s="33"/>
      <c r="C253" s="2013">
        <f>IF(E253&gt;0,MAX($C$227:C252)+1," ")</f>
        <v>14</v>
      </c>
      <c r="D253" s="2013" t="s">
        <v>4202</v>
      </c>
      <c r="E253" s="2174">
        <f>E251+F252</f>
        <v>164.36</v>
      </c>
      <c r="F253" s="2665" t="s">
        <v>147</v>
      </c>
      <c r="G253" s="2666"/>
      <c r="H253" s="2665">
        <v>1.75</v>
      </c>
      <c r="I253" s="2666"/>
      <c r="J253" s="2669">
        <v>3.165</v>
      </c>
      <c r="K253" s="2670">
        <v>3.165</v>
      </c>
      <c r="L253" s="2665">
        <f t="shared" ref="L253" si="348">J253+N253</f>
        <v>3.1510000000000002</v>
      </c>
      <c r="M253" s="2666"/>
      <c r="N253" s="2665">
        <v>-1.4E-2</v>
      </c>
      <c r="O253" s="2666"/>
      <c r="P253" s="2669"/>
      <c r="Q253" s="2670"/>
      <c r="R253" s="2665"/>
      <c r="S253" s="2666"/>
      <c r="T253" s="2665"/>
      <c r="U253" s="2666"/>
      <c r="V253" s="2665">
        <v>1.75</v>
      </c>
      <c r="W253" s="2666"/>
      <c r="X253" s="2669">
        <v>3.165</v>
      </c>
      <c r="Y253" s="2670">
        <v>3.165</v>
      </c>
      <c r="Z253" s="2665">
        <f t="shared" ref="Z253" si="349">X253+AB253</f>
        <v>3.157</v>
      </c>
      <c r="AA253" s="2666"/>
      <c r="AB253" s="2665">
        <v>-8.0000000000000002E-3</v>
      </c>
      <c r="AC253" s="2666"/>
      <c r="AF253" s="2173"/>
      <c r="AG253" s="2173"/>
    </row>
    <row r="254" spans="1:33">
      <c r="A254" s="1459"/>
      <c r="B254" s="33"/>
      <c r="C254" s="2013" t="str">
        <f>IF(E254&gt;0,MAX($C$5:C253)+1," ")</f>
        <v xml:space="preserve"> </v>
      </c>
      <c r="D254" s="2013" t="s">
        <v>147</v>
      </c>
      <c r="E254" s="2174"/>
      <c r="F254" s="2665">
        <v>4.47</v>
      </c>
      <c r="G254" s="2666"/>
      <c r="H254" s="2665"/>
      <c r="I254" s="2666"/>
      <c r="J254" s="2667"/>
      <c r="K254" s="2668"/>
      <c r="L254" s="2665"/>
      <c r="M254" s="2666"/>
      <c r="N254" s="2665"/>
      <c r="O254" s="2666"/>
      <c r="P254" s="2667"/>
      <c r="Q254" s="2668"/>
      <c r="R254" s="2665"/>
      <c r="S254" s="2666"/>
      <c r="T254" s="2665"/>
      <c r="U254" s="2666"/>
      <c r="V254" s="2665"/>
      <c r="W254" s="2666"/>
      <c r="X254" s="2667"/>
      <c r="Y254" s="2668"/>
      <c r="Z254" s="2665"/>
      <c r="AA254" s="2666"/>
      <c r="AB254" s="2665">
        <v>0</v>
      </c>
      <c r="AC254" s="2666"/>
      <c r="AG254" s="2173"/>
    </row>
    <row r="255" spans="1:33">
      <c r="A255" s="1459"/>
      <c r="B255" s="33"/>
      <c r="C255" s="2013">
        <f>IF(E255&gt;0,MAX($C$227:C254)+1," ")</f>
        <v>15</v>
      </c>
      <c r="D255" s="2013" t="s">
        <v>4203</v>
      </c>
      <c r="E255" s="2174">
        <f>E253+F254</f>
        <v>168.83</v>
      </c>
      <c r="F255" s="2665" t="s">
        <v>147</v>
      </c>
      <c r="G255" s="2666"/>
      <c r="H255" s="2665">
        <v>1.75</v>
      </c>
      <c r="I255" s="2666"/>
      <c r="J255" s="2669">
        <v>3.1949999999999998</v>
      </c>
      <c r="K255" s="2670">
        <v>3.1949999999999998</v>
      </c>
      <c r="L255" s="2665">
        <f t="shared" ref="L255" si="350">J255+N255</f>
        <v>3.2079999999999997</v>
      </c>
      <c r="M255" s="2666"/>
      <c r="N255" s="2665">
        <v>1.2999999999999999E-2</v>
      </c>
      <c r="O255" s="2666"/>
      <c r="P255" s="2669"/>
      <c r="Q255" s="2670"/>
      <c r="R255" s="2665"/>
      <c r="S255" s="2666"/>
      <c r="T255" s="2665"/>
      <c r="U255" s="2666"/>
      <c r="V255" s="2665">
        <v>1.75</v>
      </c>
      <c r="W255" s="2666"/>
      <c r="X255" s="2669">
        <v>3.1949999999999998</v>
      </c>
      <c r="Y255" s="2670">
        <v>3.1949999999999998</v>
      </c>
      <c r="Z255" s="2665">
        <f t="shared" ref="Z255" si="351">X255+AB255</f>
        <v>3.1850000000000001</v>
      </c>
      <c r="AA255" s="2666"/>
      <c r="AB255" s="2665">
        <v>-0.01</v>
      </c>
      <c r="AC255" s="2666"/>
      <c r="AF255" s="2173"/>
      <c r="AG255" s="2173"/>
    </row>
    <row r="256" spans="1:33">
      <c r="A256" s="1459"/>
      <c r="B256" s="33"/>
      <c r="C256" s="2013" t="str">
        <f>IF(E256&gt;0,MAX($C$5:C255)+1," ")</f>
        <v xml:space="preserve"> </v>
      </c>
      <c r="D256" s="2013" t="s">
        <v>147</v>
      </c>
      <c r="E256" s="2174"/>
      <c r="F256" s="2665">
        <v>9.2799999999999994</v>
      </c>
      <c r="G256" s="2666"/>
      <c r="H256" s="2665"/>
      <c r="I256" s="2666"/>
      <c r="J256" s="2667"/>
      <c r="K256" s="2668"/>
      <c r="L256" s="2665"/>
      <c r="M256" s="2666"/>
      <c r="N256" s="2665"/>
      <c r="O256" s="2666"/>
      <c r="P256" s="2667"/>
      <c r="Q256" s="2668"/>
      <c r="R256" s="2665"/>
      <c r="S256" s="2666"/>
      <c r="T256" s="2665"/>
      <c r="U256" s="2666"/>
      <c r="V256" s="2665"/>
      <c r="W256" s="2666"/>
      <c r="X256" s="2667"/>
      <c r="Y256" s="2668"/>
      <c r="Z256" s="2665"/>
      <c r="AA256" s="2666"/>
      <c r="AB256" s="2665">
        <v>0</v>
      </c>
      <c r="AC256" s="2666"/>
      <c r="AG256" s="2173"/>
    </row>
    <row r="257" spans="1:33">
      <c r="A257" s="1459"/>
      <c r="B257" s="33"/>
      <c r="C257" s="2013">
        <f>IF(E257&gt;0,MAX($C$227:C256)+1," ")</f>
        <v>16</v>
      </c>
      <c r="D257" s="2013">
        <v>8</v>
      </c>
      <c r="E257" s="2174">
        <f>E255+F256</f>
        <v>178.11</v>
      </c>
      <c r="F257" s="2665" t="s">
        <v>147</v>
      </c>
      <c r="G257" s="2666"/>
      <c r="H257" s="2665">
        <v>1.75</v>
      </c>
      <c r="I257" s="2666"/>
      <c r="J257" s="2669">
        <v>3.2450000000000001</v>
      </c>
      <c r="K257" s="2670">
        <v>3.2450000000000001</v>
      </c>
      <c r="L257" s="2665">
        <f t="shared" ref="L257" si="352">J257+N257</f>
        <v>3.2280000000000002</v>
      </c>
      <c r="M257" s="2666"/>
      <c r="N257" s="2665">
        <v>-1.7000000000000001E-2</v>
      </c>
      <c r="O257" s="2666"/>
      <c r="P257" s="2669"/>
      <c r="Q257" s="2670"/>
      <c r="R257" s="2665"/>
      <c r="S257" s="2666"/>
      <c r="T257" s="2665"/>
      <c r="U257" s="2666"/>
      <c r="V257" s="2665">
        <v>1.75</v>
      </c>
      <c r="W257" s="2666"/>
      <c r="X257" s="2669">
        <v>3.2450000000000001</v>
      </c>
      <c r="Y257" s="2670">
        <v>3.2450000000000001</v>
      </c>
      <c r="Z257" s="2665">
        <f t="shared" ref="Z257" si="353">X257+AB257</f>
        <v>3.2530000000000001</v>
      </c>
      <c r="AA257" s="2666"/>
      <c r="AB257" s="2665">
        <v>8.0000000000000002E-3</v>
      </c>
      <c r="AC257" s="2666"/>
      <c r="AF257" s="2173"/>
      <c r="AG257" s="2173"/>
    </row>
    <row r="258" spans="1:33">
      <c r="A258" s="1459"/>
      <c r="B258" s="33"/>
      <c r="C258" s="2013" t="str">
        <f>IF(E258&gt;0,MAX($C$5:C257)+1," ")</f>
        <v xml:space="preserve"> </v>
      </c>
      <c r="D258" s="2013" t="s">
        <v>147</v>
      </c>
      <c r="E258" s="2174"/>
      <c r="F258" s="2665">
        <v>8.7100000000000009</v>
      </c>
      <c r="G258" s="2666"/>
      <c r="H258" s="2665"/>
      <c r="I258" s="2666"/>
      <c r="J258" s="2667"/>
      <c r="K258" s="2668"/>
      <c r="L258" s="2665"/>
      <c r="M258" s="2666"/>
      <c r="N258" s="2665"/>
      <c r="O258" s="2666"/>
      <c r="P258" s="2667"/>
      <c r="Q258" s="2668"/>
      <c r="R258" s="2665"/>
      <c r="S258" s="2666"/>
      <c r="T258" s="2665"/>
      <c r="U258" s="2666"/>
      <c r="V258" s="2665"/>
      <c r="W258" s="2666"/>
      <c r="X258" s="2667"/>
      <c r="Y258" s="2668"/>
      <c r="Z258" s="2665"/>
      <c r="AA258" s="2666"/>
      <c r="AB258" s="2665">
        <v>0</v>
      </c>
      <c r="AC258" s="2666"/>
      <c r="AG258" s="2173"/>
    </row>
    <row r="259" spans="1:33">
      <c r="A259" s="1459"/>
      <c r="B259" s="33"/>
      <c r="C259" s="2013">
        <f>IF(E259&gt;0,MAX($C$227:C258)+1," ")</f>
        <v>17</v>
      </c>
      <c r="D259" s="2013">
        <v>9</v>
      </c>
      <c r="E259" s="2174">
        <f>E257+F258</f>
        <v>186.82000000000002</v>
      </c>
      <c r="F259" s="2665" t="s">
        <v>147</v>
      </c>
      <c r="G259" s="2666"/>
      <c r="H259" s="2665">
        <v>1.75</v>
      </c>
      <c r="I259" s="2666"/>
      <c r="J259" s="2669">
        <v>3.2450000000000001</v>
      </c>
      <c r="K259" s="2670">
        <v>3.2450000000000001</v>
      </c>
      <c r="L259" s="2665">
        <f t="shared" ref="L259" si="354">J259+N259</f>
        <v>3.2530000000000001</v>
      </c>
      <c r="M259" s="2666"/>
      <c r="N259" s="2665">
        <v>8.0000000000000002E-3</v>
      </c>
      <c r="O259" s="2666"/>
      <c r="P259" s="2669"/>
      <c r="Q259" s="2670"/>
      <c r="R259" s="2665"/>
      <c r="S259" s="2666"/>
      <c r="T259" s="2665"/>
      <c r="U259" s="2666"/>
      <c r="V259" s="2665">
        <v>1.75</v>
      </c>
      <c r="W259" s="2666"/>
      <c r="X259" s="2669">
        <v>3.2450000000000001</v>
      </c>
      <c r="Y259" s="2670">
        <v>3.2450000000000001</v>
      </c>
      <c r="Z259" s="2665">
        <f t="shared" ref="Z259" si="355">X259+AB259</f>
        <v>3.246</v>
      </c>
      <c r="AA259" s="2666"/>
      <c r="AB259" s="2665">
        <v>1E-3</v>
      </c>
      <c r="AC259" s="2666"/>
      <c r="AF259" s="2173"/>
      <c r="AG259" s="2173"/>
    </row>
    <row r="260" spans="1:33">
      <c r="A260" s="1459"/>
      <c r="B260" s="33"/>
      <c r="C260" s="2013" t="str">
        <f>IF(E260&gt;0,MAX($C$5:C259)+1," ")</f>
        <v xml:space="preserve"> </v>
      </c>
      <c r="D260" s="2013" t="s">
        <v>147</v>
      </c>
      <c r="E260" s="2174"/>
      <c r="F260" s="2665">
        <v>11.29</v>
      </c>
      <c r="G260" s="2666"/>
      <c r="H260" s="2665"/>
      <c r="I260" s="2666"/>
      <c r="J260" s="2667"/>
      <c r="K260" s="2668"/>
      <c r="L260" s="2665"/>
      <c r="M260" s="2666"/>
      <c r="N260" s="2665"/>
      <c r="O260" s="2666"/>
      <c r="P260" s="2667"/>
      <c r="Q260" s="2668"/>
      <c r="R260" s="2665"/>
      <c r="S260" s="2666"/>
      <c r="T260" s="2665"/>
      <c r="U260" s="2666"/>
      <c r="V260" s="2665"/>
      <c r="W260" s="2666"/>
      <c r="X260" s="2667"/>
      <c r="Y260" s="2668"/>
      <c r="Z260" s="2665"/>
      <c r="AA260" s="2666"/>
      <c r="AB260" s="2665">
        <v>0</v>
      </c>
      <c r="AC260" s="2666"/>
      <c r="AG260" s="2173"/>
    </row>
    <row r="261" spans="1:33">
      <c r="A261" s="1459"/>
      <c r="B261" s="33"/>
      <c r="C261" s="2013">
        <f>IF(E261&gt;0,MAX($C$227:C260)+1," ")</f>
        <v>18</v>
      </c>
      <c r="D261" s="2013" t="s">
        <v>4204</v>
      </c>
      <c r="E261" s="2174">
        <f>E259+F260</f>
        <v>198.11</v>
      </c>
      <c r="F261" s="2665" t="s">
        <v>147</v>
      </c>
      <c r="G261" s="2666"/>
      <c r="H261" s="2665">
        <v>1.75</v>
      </c>
      <c r="I261" s="2666"/>
      <c r="J261" s="2669">
        <v>3.2149999999999999</v>
      </c>
      <c r="K261" s="2670">
        <v>3.2149999999999999</v>
      </c>
      <c r="L261" s="2665">
        <f t="shared" ref="L261" si="356">J261+N261</f>
        <v>3.198</v>
      </c>
      <c r="M261" s="2666"/>
      <c r="N261" s="2665">
        <v>-1.7000000000000001E-2</v>
      </c>
      <c r="O261" s="2666"/>
      <c r="P261" s="2669"/>
      <c r="Q261" s="2670"/>
      <c r="R261" s="2665"/>
      <c r="S261" s="2666"/>
      <c r="T261" s="2665"/>
      <c r="U261" s="2666"/>
      <c r="V261" s="2665">
        <v>1.75</v>
      </c>
      <c r="W261" s="2666"/>
      <c r="X261" s="2669">
        <v>3.2149999999999999</v>
      </c>
      <c r="Y261" s="2670">
        <v>3.2149999999999999</v>
      </c>
      <c r="Z261" s="2665">
        <f t="shared" ref="Z261" si="357">X261+AB261</f>
        <v>3.2039999999999997</v>
      </c>
      <c r="AA261" s="2666"/>
      <c r="AB261" s="2665">
        <v>-1.0999999999999999E-2</v>
      </c>
      <c r="AC261" s="2666"/>
      <c r="AF261" s="2173"/>
      <c r="AG261" s="2173"/>
    </row>
    <row r="262" spans="1:33">
      <c r="A262" s="1459"/>
      <c r="B262" s="33"/>
      <c r="C262" s="2013" t="str">
        <f>IF(E262&gt;0,MAX($C$5:C261)+1," ")</f>
        <v xml:space="preserve"> </v>
      </c>
      <c r="D262" s="2013" t="s">
        <v>147</v>
      </c>
      <c r="E262" s="2174"/>
      <c r="F262" s="2665">
        <v>13.87</v>
      </c>
      <c r="G262" s="2666"/>
      <c r="H262" s="2665"/>
      <c r="I262" s="2666"/>
      <c r="J262" s="2667"/>
      <c r="K262" s="2668"/>
      <c r="L262" s="2665"/>
      <c r="M262" s="2666"/>
      <c r="N262" s="2665"/>
      <c r="O262" s="2666"/>
      <c r="P262" s="2667"/>
      <c r="Q262" s="2668"/>
      <c r="R262" s="2665"/>
      <c r="S262" s="2666"/>
      <c r="T262" s="2665"/>
      <c r="U262" s="2666"/>
      <c r="V262" s="2665"/>
      <c r="W262" s="2666"/>
      <c r="X262" s="2667"/>
      <c r="Y262" s="2668"/>
      <c r="Z262" s="2665"/>
      <c r="AA262" s="2666"/>
      <c r="AB262" s="2665">
        <v>0</v>
      </c>
      <c r="AC262" s="2666"/>
      <c r="AG262" s="2173"/>
    </row>
    <row r="263" spans="1:33">
      <c r="A263" s="1459"/>
      <c r="B263" s="33"/>
      <c r="C263" s="2013">
        <f>IF(E263&gt;0,MAX($C$227:C262)+1," ")</f>
        <v>19</v>
      </c>
      <c r="D263" s="2013">
        <v>10</v>
      </c>
      <c r="E263" s="2174">
        <f>E261+F262</f>
        <v>211.98000000000002</v>
      </c>
      <c r="F263" s="2665" t="s">
        <v>147</v>
      </c>
      <c r="G263" s="2666"/>
      <c r="H263" s="2665">
        <v>1.75</v>
      </c>
      <c r="I263" s="2666"/>
      <c r="J263" s="2669">
        <v>3.1749999999999998</v>
      </c>
      <c r="K263" s="2670">
        <v>3.1749999999999998</v>
      </c>
      <c r="L263" s="2665">
        <f t="shared" ref="L263" si="358">J263+N263</f>
        <v>3.1639999999999997</v>
      </c>
      <c r="M263" s="2666"/>
      <c r="N263" s="2665">
        <v>-1.0999999999999999E-2</v>
      </c>
      <c r="O263" s="2666"/>
      <c r="P263" s="2669"/>
      <c r="Q263" s="2670"/>
      <c r="R263" s="2665"/>
      <c r="S263" s="2666"/>
      <c r="T263" s="2665"/>
      <c r="U263" s="2666"/>
      <c r="V263" s="2665">
        <v>1.75</v>
      </c>
      <c r="W263" s="2666"/>
      <c r="X263" s="2669">
        <v>3.1749999999999998</v>
      </c>
      <c r="Y263" s="2670">
        <v>3.1749999999999998</v>
      </c>
      <c r="Z263" s="2665">
        <f t="shared" ref="Z263" si="359">X263+AB263</f>
        <v>3.1669999999999998</v>
      </c>
      <c r="AA263" s="2666"/>
      <c r="AB263" s="2665">
        <v>-8.0000000000000002E-3</v>
      </c>
      <c r="AC263" s="2666"/>
      <c r="AF263" s="2173"/>
      <c r="AG263" s="2173"/>
    </row>
    <row r="264" spans="1:33">
      <c r="A264" s="1459"/>
      <c r="B264" s="33"/>
      <c r="C264" s="2013" t="str">
        <f>IF(E264&gt;0,MAX($C$5:C263)+1," ")</f>
        <v xml:space="preserve"> </v>
      </c>
      <c r="D264" s="2013" t="s">
        <v>147</v>
      </c>
      <c r="E264" s="2174"/>
      <c r="F264" s="2665">
        <v>3.6</v>
      </c>
      <c r="G264" s="2666"/>
      <c r="H264" s="2665"/>
      <c r="I264" s="2666"/>
      <c r="J264" s="2667"/>
      <c r="K264" s="2668"/>
      <c r="L264" s="2665"/>
      <c r="M264" s="2666"/>
      <c r="N264" s="2665"/>
      <c r="O264" s="2666"/>
      <c r="P264" s="2667"/>
      <c r="Q264" s="2668"/>
      <c r="R264" s="2665"/>
      <c r="S264" s="2666"/>
      <c r="T264" s="2665"/>
      <c r="U264" s="2666"/>
      <c r="V264" s="2665"/>
      <c r="W264" s="2666"/>
      <c r="X264" s="2667"/>
      <c r="Y264" s="2668"/>
      <c r="Z264" s="2665"/>
      <c r="AA264" s="2666"/>
      <c r="AB264" s="2665">
        <v>0</v>
      </c>
      <c r="AC264" s="2666"/>
      <c r="AG264" s="2173"/>
    </row>
    <row r="265" spans="1:33">
      <c r="A265" s="1459"/>
      <c r="B265" s="33"/>
      <c r="C265" s="2013">
        <f>IF(E265&gt;0,MAX($C$227:C264)+1," ")</f>
        <v>20</v>
      </c>
      <c r="D265" s="2013" t="s">
        <v>4205</v>
      </c>
      <c r="E265" s="2174">
        <f>E263+F264</f>
        <v>215.58</v>
      </c>
      <c r="F265" s="2665" t="s">
        <v>147</v>
      </c>
      <c r="G265" s="2666"/>
      <c r="H265" s="2665">
        <v>1.75</v>
      </c>
      <c r="I265" s="2666"/>
      <c r="J265" s="2669">
        <v>3.1749999999999998</v>
      </c>
      <c r="K265" s="2670">
        <v>3.1749999999999998</v>
      </c>
      <c r="L265" s="2665">
        <f t="shared" ref="L265" si="360">J265+N265</f>
        <v>3.1859999999999999</v>
      </c>
      <c r="M265" s="2666"/>
      <c r="N265" s="2665">
        <v>1.0999999999999999E-2</v>
      </c>
      <c r="O265" s="2666"/>
      <c r="P265" s="2669"/>
      <c r="Q265" s="2670"/>
      <c r="R265" s="2665"/>
      <c r="S265" s="2666"/>
      <c r="T265" s="2665"/>
      <c r="U265" s="2666"/>
      <c r="V265" s="2665">
        <v>1.75</v>
      </c>
      <c r="W265" s="2666"/>
      <c r="X265" s="2669">
        <v>3.1749999999999998</v>
      </c>
      <c r="Y265" s="2670">
        <v>3.1749999999999998</v>
      </c>
      <c r="Z265" s="2665">
        <f t="shared" ref="Z265" si="361">X265+AB265</f>
        <v>3.165</v>
      </c>
      <c r="AA265" s="2666"/>
      <c r="AB265" s="2665">
        <v>-0.01</v>
      </c>
      <c r="AC265" s="2666"/>
      <c r="AF265" s="2173"/>
      <c r="AG265" s="2173"/>
    </row>
    <row r="266" spans="1:33">
      <c r="A266" s="1459"/>
      <c r="B266" s="33"/>
      <c r="C266" s="2013" t="str">
        <f>IF(E266&gt;0,MAX($C$5:C265)+1," ")</f>
        <v xml:space="preserve"> </v>
      </c>
      <c r="D266" s="2013" t="s">
        <v>147</v>
      </c>
      <c r="E266" s="2174"/>
      <c r="F266" s="2665">
        <v>5.62</v>
      </c>
      <c r="G266" s="2666"/>
      <c r="H266" s="2665"/>
      <c r="I266" s="2666"/>
      <c r="J266" s="2667"/>
      <c r="K266" s="2668"/>
      <c r="L266" s="2665"/>
      <c r="M266" s="2666"/>
      <c r="N266" s="2665"/>
      <c r="O266" s="2666"/>
      <c r="P266" s="2667"/>
      <c r="Q266" s="2668"/>
      <c r="R266" s="2665"/>
      <c r="S266" s="2666"/>
      <c r="T266" s="2665"/>
      <c r="U266" s="2666"/>
      <c r="V266" s="2665"/>
      <c r="W266" s="2666"/>
      <c r="X266" s="2667"/>
      <c r="Y266" s="2668"/>
      <c r="Z266" s="2665"/>
      <c r="AA266" s="2666"/>
      <c r="AB266" s="2665">
        <v>0</v>
      </c>
      <c r="AC266" s="2666"/>
      <c r="AG266" s="2173"/>
    </row>
    <row r="267" spans="1:33">
      <c r="A267" s="1459"/>
      <c r="B267" s="33"/>
      <c r="C267" s="2013">
        <f>IF(E267&gt;0,MAX($C$227:C266)+1," ")</f>
        <v>21</v>
      </c>
      <c r="D267" s="2013" t="s">
        <v>4206</v>
      </c>
      <c r="E267" s="2174">
        <f>E265+F266</f>
        <v>221.20000000000002</v>
      </c>
      <c r="F267" s="2665" t="s">
        <v>147</v>
      </c>
      <c r="G267" s="2666"/>
      <c r="H267" s="2665">
        <v>1.75</v>
      </c>
      <c r="I267" s="2666"/>
      <c r="J267" s="2669">
        <v>3.1549999999999998</v>
      </c>
      <c r="K267" s="2670">
        <v>3.1549999999999998</v>
      </c>
      <c r="L267" s="2665">
        <f t="shared" ref="L267" si="362">J267+N267</f>
        <v>3.1559999999999997</v>
      </c>
      <c r="M267" s="2666"/>
      <c r="N267" s="2665">
        <v>1E-3</v>
      </c>
      <c r="O267" s="2666"/>
      <c r="P267" s="2669"/>
      <c r="Q267" s="2670"/>
      <c r="R267" s="2665"/>
      <c r="S267" s="2666"/>
      <c r="T267" s="2665"/>
      <c r="U267" s="2666"/>
      <c r="V267" s="2665">
        <v>1.75</v>
      </c>
      <c r="W267" s="2666"/>
      <c r="X267" s="2669">
        <v>3.1549999999999998</v>
      </c>
      <c r="Y267" s="2670">
        <v>3.1549999999999998</v>
      </c>
      <c r="Z267" s="2665">
        <f t="shared" ref="Z267" si="363">X267+AB267</f>
        <v>3.1619999999999999</v>
      </c>
      <c r="AA267" s="2666"/>
      <c r="AB267" s="2665">
        <v>7.0000000000000001E-3</v>
      </c>
      <c r="AC267" s="2666"/>
      <c r="AF267" s="2173"/>
      <c r="AG267" s="2173"/>
    </row>
    <row r="268" spans="1:33">
      <c r="A268" s="1459"/>
      <c r="B268" s="33"/>
      <c r="C268" s="2013" t="str">
        <f>IF(E268&gt;0,MAX($C$5:C267)+1," ")</f>
        <v xml:space="preserve"> </v>
      </c>
      <c r="D268" s="2013" t="s">
        <v>147</v>
      </c>
      <c r="E268" s="2174"/>
      <c r="F268" s="2665">
        <v>10.69</v>
      </c>
      <c r="G268" s="2666"/>
      <c r="H268" s="2665"/>
      <c r="I268" s="2666"/>
      <c r="J268" s="2667"/>
      <c r="K268" s="2668"/>
      <c r="L268" s="2665"/>
      <c r="M268" s="2666"/>
      <c r="N268" s="2665"/>
      <c r="O268" s="2666"/>
      <c r="P268" s="2667"/>
      <c r="Q268" s="2668"/>
      <c r="R268" s="2665"/>
      <c r="S268" s="2666"/>
      <c r="T268" s="2665"/>
      <c r="U268" s="2666"/>
      <c r="V268" s="2665"/>
      <c r="W268" s="2666"/>
      <c r="X268" s="2667"/>
      <c r="Y268" s="2668"/>
      <c r="Z268" s="2665"/>
      <c r="AA268" s="2666"/>
      <c r="AB268" s="2665">
        <v>0</v>
      </c>
      <c r="AC268" s="2666"/>
      <c r="AG268" s="2173"/>
    </row>
    <row r="269" spans="1:33">
      <c r="A269" s="1459"/>
      <c r="B269" s="33"/>
      <c r="C269" s="2013">
        <f>IF(E269&gt;0,MAX($C$227:C268)+1," ")</f>
        <v>22</v>
      </c>
      <c r="D269" s="2013" t="s">
        <v>4207</v>
      </c>
      <c r="E269" s="2174">
        <f>E267+F268</f>
        <v>231.89000000000001</v>
      </c>
      <c r="F269" s="2665" t="s">
        <v>147</v>
      </c>
      <c r="G269" s="2666"/>
      <c r="H269" s="2665">
        <v>1.75</v>
      </c>
      <c r="I269" s="2666"/>
      <c r="J269" s="2669">
        <v>3.125</v>
      </c>
      <c r="K269" s="2670">
        <v>3.125</v>
      </c>
      <c r="L269" s="2665">
        <f t="shared" ref="L269" si="364">J269+N269</f>
        <v>3.13</v>
      </c>
      <c r="M269" s="2666"/>
      <c r="N269" s="2665">
        <v>5.0000000000000001E-3</v>
      </c>
      <c r="O269" s="2666"/>
      <c r="P269" s="2669"/>
      <c r="Q269" s="2670"/>
      <c r="R269" s="2665"/>
      <c r="S269" s="2666"/>
      <c r="T269" s="2665"/>
      <c r="U269" s="2666"/>
      <c r="V269" s="2665">
        <v>1.75</v>
      </c>
      <c r="W269" s="2666"/>
      <c r="X269" s="2669">
        <v>3.125</v>
      </c>
      <c r="Y269" s="2670">
        <v>3.125</v>
      </c>
      <c r="Z269" s="2665">
        <f t="shared" ref="Z269" si="365">X269+AB269</f>
        <v>3.1280000000000001</v>
      </c>
      <c r="AA269" s="2666"/>
      <c r="AB269" s="2665">
        <v>3.0000000000000001E-3</v>
      </c>
      <c r="AC269" s="2666"/>
      <c r="AF269" s="2173"/>
      <c r="AG269" s="2173"/>
    </row>
    <row r="270" spans="1:33">
      <c r="A270" s="1459"/>
      <c r="B270" s="33"/>
      <c r="C270" s="2013" t="str">
        <f>IF(E270&gt;0,MAX($C$5:C269)+1," ")</f>
        <v xml:space="preserve"> </v>
      </c>
      <c r="D270" s="2013" t="s">
        <v>147</v>
      </c>
      <c r="E270" s="2174"/>
      <c r="F270" s="2665">
        <v>3.03</v>
      </c>
      <c r="G270" s="2666"/>
      <c r="H270" s="2665"/>
      <c r="I270" s="2666"/>
      <c r="J270" s="2667"/>
      <c r="K270" s="2668"/>
      <c r="L270" s="2665"/>
      <c r="M270" s="2666"/>
      <c r="N270" s="2665"/>
      <c r="O270" s="2666"/>
      <c r="P270" s="2667"/>
      <c r="Q270" s="2668"/>
      <c r="R270" s="2665"/>
      <c r="S270" s="2666"/>
      <c r="T270" s="2665"/>
      <c r="U270" s="2666"/>
      <c r="V270" s="2665"/>
      <c r="W270" s="2666"/>
      <c r="X270" s="2667"/>
      <c r="Y270" s="2668"/>
      <c r="Z270" s="2665"/>
      <c r="AA270" s="2666"/>
      <c r="AB270" s="2665">
        <v>0</v>
      </c>
      <c r="AC270" s="2666"/>
      <c r="AG270" s="2173"/>
    </row>
    <row r="271" spans="1:33">
      <c r="A271" s="1459"/>
      <c r="B271" s="33"/>
      <c r="C271" s="2013">
        <f>IF(E271&gt;0,MAX($C$227:C270)+1," ")</f>
        <v>23</v>
      </c>
      <c r="D271" s="2013" t="s">
        <v>4208</v>
      </c>
      <c r="E271" s="2174">
        <f>E269+F270</f>
        <v>234.92000000000002</v>
      </c>
      <c r="F271" s="2665" t="s">
        <v>147</v>
      </c>
      <c r="G271" s="2666"/>
      <c r="H271" s="2665">
        <v>1.75</v>
      </c>
      <c r="I271" s="2666"/>
      <c r="J271" s="2669">
        <v>3.1149999999999998</v>
      </c>
      <c r="K271" s="2670">
        <v>3.1149999999999998</v>
      </c>
      <c r="L271" s="2665">
        <f t="shared" ref="L271" si="366">J271+N271</f>
        <v>3.113</v>
      </c>
      <c r="M271" s="2666"/>
      <c r="N271" s="2665">
        <v>-2E-3</v>
      </c>
      <c r="O271" s="2666"/>
      <c r="P271" s="2669"/>
      <c r="Q271" s="2670"/>
      <c r="R271" s="2665"/>
      <c r="S271" s="2666"/>
      <c r="T271" s="2665"/>
      <c r="U271" s="2666"/>
      <c r="V271" s="2665">
        <v>1.75</v>
      </c>
      <c r="W271" s="2666"/>
      <c r="X271" s="2669">
        <v>3.1149999999999998</v>
      </c>
      <c r="Y271" s="2670">
        <v>3.1149999999999998</v>
      </c>
      <c r="Z271" s="2665">
        <f t="shared" ref="Z271" si="367">X271+AB271</f>
        <v>3.1349999999999998</v>
      </c>
      <c r="AA271" s="2666"/>
      <c r="AB271" s="2665">
        <v>0.02</v>
      </c>
      <c r="AC271" s="2666"/>
      <c r="AF271" s="2173"/>
      <c r="AG271" s="2173"/>
    </row>
    <row r="272" spans="1:33">
      <c r="A272" s="1459"/>
      <c r="B272" s="33"/>
      <c r="C272" s="2013" t="str">
        <f>IF(E272&gt;0,MAX($C$5:C271)+1," ")</f>
        <v xml:space="preserve"> </v>
      </c>
      <c r="D272" s="2013" t="s">
        <v>147</v>
      </c>
      <c r="E272" s="2174"/>
      <c r="F272" s="2665">
        <v>13.28</v>
      </c>
      <c r="G272" s="2666"/>
      <c r="H272" s="2665"/>
      <c r="I272" s="2666"/>
      <c r="J272" s="2667"/>
      <c r="K272" s="2668"/>
      <c r="L272" s="2665"/>
      <c r="M272" s="2666"/>
      <c r="N272" s="2665"/>
      <c r="O272" s="2666"/>
      <c r="P272" s="2667"/>
      <c r="Q272" s="2668"/>
      <c r="R272" s="2665"/>
      <c r="S272" s="2666"/>
      <c r="T272" s="2665"/>
      <c r="U272" s="2666"/>
      <c r="V272" s="2665"/>
      <c r="W272" s="2666"/>
      <c r="X272" s="2667"/>
      <c r="Y272" s="2668"/>
      <c r="Z272" s="2665"/>
      <c r="AA272" s="2666"/>
      <c r="AB272" s="2665">
        <v>0</v>
      </c>
      <c r="AC272" s="2666"/>
      <c r="AG272" s="2173"/>
    </row>
    <row r="273" spans="1:33">
      <c r="A273" s="1459"/>
      <c r="B273" s="33"/>
      <c r="C273" s="2013">
        <f>IF(E273&gt;0,MAX($C$227:C272)+1," ")</f>
        <v>24</v>
      </c>
      <c r="D273" s="2013" t="s">
        <v>4209</v>
      </c>
      <c r="E273" s="2174">
        <f>E271+F272</f>
        <v>248.20000000000002</v>
      </c>
      <c r="F273" s="2665" t="s">
        <v>147</v>
      </c>
      <c r="G273" s="2666"/>
      <c r="H273" s="2665">
        <v>1.75</v>
      </c>
      <c r="I273" s="2666"/>
      <c r="J273" s="2669">
        <v>3.085</v>
      </c>
      <c r="K273" s="2670">
        <v>3.085</v>
      </c>
      <c r="L273" s="2665">
        <f t="shared" ref="L273" si="368">J273+N273</f>
        <v>3.101</v>
      </c>
      <c r="M273" s="2666"/>
      <c r="N273" s="2665">
        <v>1.6E-2</v>
      </c>
      <c r="O273" s="2666"/>
      <c r="P273" s="2669"/>
      <c r="Q273" s="2670"/>
      <c r="R273" s="2665"/>
      <c r="S273" s="2666"/>
      <c r="T273" s="2665"/>
      <c r="U273" s="2666"/>
      <c r="V273" s="2665">
        <v>1.75</v>
      </c>
      <c r="W273" s="2666"/>
      <c r="X273" s="2669">
        <v>3.085</v>
      </c>
      <c r="Y273" s="2670">
        <v>3.085</v>
      </c>
      <c r="Z273" s="2665">
        <f t="shared" ref="Z273" si="369">X273+AB273</f>
        <v>3.077</v>
      </c>
      <c r="AA273" s="2666"/>
      <c r="AB273" s="2665">
        <v>-8.0000000000000002E-3</v>
      </c>
      <c r="AC273" s="2666"/>
      <c r="AF273" s="2173"/>
      <c r="AG273" s="2173"/>
    </row>
    <row r="274" spans="1:33">
      <c r="A274" s="1459"/>
      <c r="B274" s="33"/>
      <c r="C274" s="2013" t="str">
        <f>IF(E274&gt;0,MAX($C$5:C273)+1," ")</f>
        <v xml:space="preserve"> </v>
      </c>
      <c r="D274" s="2013" t="s">
        <v>147</v>
      </c>
      <c r="E274" s="2174"/>
      <c r="F274" s="2665">
        <v>12.19</v>
      </c>
      <c r="G274" s="2666"/>
      <c r="H274" s="2665"/>
      <c r="I274" s="2666"/>
      <c r="J274" s="2667"/>
      <c r="K274" s="2668"/>
      <c r="L274" s="2665"/>
      <c r="M274" s="2666"/>
      <c r="N274" s="2665"/>
      <c r="O274" s="2666"/>
      <c r="P274" s="2667"/>
      <c r="Q274" s="2668"/>
      <c r="R274" s="2665"/>
      <c r="S274" s="2666"/>
      <c r="T274" s="2665"/>
      <c r="U274" s="2666"/>
      <c r="V274" s="2665"/>
      <c r="W274" s="2666"/>
      <c r="X274" s="2667"/>
      <c r="Y274" s="2668"/>
      <c r="Z274" s="2665"/>
      <c r="AA274" s="2666"/>
      <c r="AB274" s="2665">
        <v>0</v>
      </c>
      <c r="AC274" s="2666"/>
      <c r="AG274" s="2173"/>
    </row>
    <row r="275" spans="1:33">
      <c r="A275" s="1459"/>
      <c r="B275" s="33"/>
      <c r="C275" s="2013">
        <f>IF(E275&gt;0,MAX($C$227:C274)+1," ")</f>
        <v>25</v>
      </c>
      <c r="D275" s="2013" t="s">
        <v>4210</v>
      </c>
      <c r="E275" s="2174">
        <f>E273+F274</f>
        <v>260.39000000000004</v>
      </c>
      <c r="F275" s="2665" t="s">
        <v>147</v>
      </c>
      <c r="G275" s="2666"/>
      <c r="H275" s="2665">
        <v>1.75</v>
      </c>
      <c r="I275" s="2666"/>
      <c r="J275" s="2669">
        <v>3.0249999999999999</v>
      </c>
      <c r="K275" s="2670">
        <v>3.0249999999999999</v>
      </c>
      <c r="L275" s="2665">
        <f t="shared" ref="L275" si="370">J275+N275</f>
        <v>3.0389999999999997</v>
      </c>
      <c r="M275" s="2666"/>
      <c r="N275" s="2665">
        <v>1.4E-2</v>
      </c>
      <c r="O275" s="2666"/>
      <c r="P275" s="2669"/>
      <c r="Q275" s="2670"/>
      <c r="R275" s="2665"/>
      <c r="S275" s="2666"/>
      <c r="T275" s="2665"/>
      <c r="U275" s="2666"/>
      <c r="V275" s="2665">
        <v>1.75</v>
      </c>
      <c r="W275" s="2666"/>
      <c r="X275" s="2669">
        <v>3.0249999999999999</v>
      </c>
      <c r="Y275" s="2670">
        <v>3.0249999999999999</v>
      </c>
      <c r="Z275" s="2665">
        <f t="shared" ref="Z275" si="371">X275+AB275</f>
        <v>3.0219999999999998</v>
      </c>
      <c r="AA275" s="2666"/>
      <c r="AB275" s="2665">
        <v>-3.0000000000000001E-3</v>
      </c>
      <c r="AC275" s="2666"/>
      <c r="AF275" s="2173"/>
      <c r="AG275" s="2173"/>
    </row>
    <row r="276" spans="1:33">
      <c r="A276" s="1459"/>
      <c r="B276" s="33"/>
      <c r="C276" s="2013" t="str">
        <f>IF(E276&gt;0,MAX($C$5:C275)+1," ")</f>
        <v xml:space="preserve"> </v>
      </c>
      <c r="D276" s="2013" t="s">
        <v>147</v>
      </c>
      <c r="E276" s="2174"/>
      <c r="F276" s="2665">
        <v>13.43</v>
      </c>
      <c r="G276" s="2666"/>
      <c r="H276" s="2665"/>
      <c r="I276" s="2666"/>
      <c r="J276" s="2667"/>
      <c r="K276" s="2668"/>
      <c r="L276" s="2665"/>
      <c r="M276" s="2666"/>
      <c r="N276" s="2665"/>
      <c r="O276" s="2666"/>
      <c r="P276" s="2667"/>
      <c r="Q276" s="2668"/>
      <c r="R276" s="2665"/>
      <c r="S276" s="2666"/>
      <c r="T276" s="2665"/>
      <c r="U276" s="2666"/>
      <c r="V276" s="2665"/>
      <c r="W276" s="2666"/>
      <c r="X276" s="2667"/>
      <c r="Y276" s="2668"/>
      <c r="Z276" s="2665"/>
      <c r="AA276" s="2666"/>
      <c r="AB276" s="2665">
        <v>0</v>
      </c>
      <c r="AC276" s="2666"/>
      <c r="AG276" s="2173"/>
    </row>
    <row r="277" spans="1:33">
      <c r="A277" s="1459"/>
      <c r="B277" s="33"/>
      <c r="C277" s="2013">
        <f>IF(E277&gt;0,MAX($C$227:C276)+1," ")</f>
        <v>26</v>
      </c>
      <c r="D277" s="2013">
        <v>11</v>
      </c>
      <c r="E277" s="2174">
        <f>E275+F276</f>
        <v>273.82000000000005</v>
      </c>
      <c r="F277" s="2665" t="s">
        <v>147</v>
      </c>
      <c r="G277" s="2666"/>
      <c r="H277" s="2665">
        <v>1.75</v>
      </c>
      <c r="I277" s="2666"/>
      <c r="J277" s="2669">
        <v>2.9550000000000001</v>
      </c>
      <c r="K277" s="2670">
        <v>2.9550000000000001</v>
      </c>
      <c r="L277" s="2665">
        <f t="shared" ref="L277" si="372">J277+N277</f>
        <v>2.9410000000000003</v>
      </c>
      <c r="M277" s="2666"/>
      <c r="N277" s="2665">
        <v>-1.4E-2</v>
      </c>
      <c r="O277" s="2666"/>
      <c r="P277" s="2669"/>
      <c r="Q277" s="2670"/>
      <c r="R277" s="2665"/>
      <c r="S277" s="2666"/>
      <c r="T277" s="2665"/>
      <c r="U277" s="2666"/>
      <c r="V277" s="2665">
        <v>1.75</v>
      </c>
      <c r="W277" s="2666"/>
      <c r="X277" s="2669">
        <v>2.9550000000000001</v>
      </c>
      <c r="Y277" s="2670">
        <v>2.9550000000000001</v>
      </c>
      <c r="Z277" s="2665">
        <f t="shared" ref="Z277" si="373">X277+AB277</f>
        <v>2.95</v>
      </c>
      <c r="AA277" s="2666"/>
      <c r="AB277" s="2665">
        <v>-5.0000000000000001E-3</v>
      </c>
      <c r="AC277" s="2666"/>
      <c r="AF277" s="2173"/>
      <c r="AG277" s="2173"/>
    </row>
    <row r="278" spans="1:33">
      <c r="A278" s="1459"/>
      <c r="B278" s="33"/>
      <c r="C278" s="2013" t="str">
        <f>IF(E278&gt;0,MAX($C$5:C277)+1," ")</f>
        <v xml:space="preserve"> </v>
      </c>
      <c r="D278" s="2013" t="s">
        <v>147</v>
      </c>
      <c r="E278" s="2174"/>
      <c r="F278" s="2665">
        <v>14.63</v>
      </c>
      <c r="G278" s="2666"/>
      <c r="H278" s="2665"/>
      <c r="I278" s="2666"/>
      <c r="J278" s="2667"/>
      <c r="K278" s="2668"/>
      <c r="L278" s="2665"/>
      <c r="M278" s="2666"/>
      <c r="N278" s="2665"/>
      <c r="O278" s="2666"/>
      <c r="P278" s="2667"/>
      <c r="Q278" s="2668"/>
      <c r="R278" s="2665"/>
      <c r="S278" s="2666"/>
      <c r="T278" s="2665"/>
      <c r="U278" s="2666"/>
      <c r="V278" s="2665"/>
      <c r="W278" s="2666"/>
      <c r="X278" s="2667"/>
      <c r="Y278" s="2668"/>
      <c r="Z278" s="2665"/>
      <c r="AA278" s="2666"/>
      <c r="AB278" s="2665">
        <v>0</v>
      </c>
      <c r="AC278" s="2666"/>
      <c r="AG278" s="2173"/>
    </row>
    <row r="279" spans="1:33">
      <c r="A279" s="1459"/>
      <c r="B279" s="33"/>
      <c r="C279" s="2013">
        <f>IF(E279&gt;0,MAX($C$227:C278)+1," ")</f>
        <v>27</v>
      </c>
      <c r="D279" s="2013">
        <v>12</v>
      </c>
      <c r="E279" s="2174">
        <f>E277+F278</f>
        <v>288.45000000000005</v>
      </c>
      <c r="F279" s="2665" t="s">
        <v>147</v>
      </c>
      <c r="G279" s="2666"/>
      <c r="H279" s="2665">
        <v>1.75</v>
      </c>
      <c r="I279" s="2666"/>
      <c r="J279" s="2669">
        <v>2.8849999999999998</v>
      </c>
      <c r="K279" s="2670">
        <v>2.8849999999999998</v>
      </c>
      <c r="L279" s="2665">
        <f t="shared" ref="L279" si="374">J279+N279</f>
        <v>2.9009999999999998</v>
      </c>
      <c r="M279" s="2666"/>
      <c r="N279" s="2665">
        <v>1.6E-2</v>
      </c>
      <c r="O279" s="2666"/>
      <c r="P279" s="2669"/>
      <c r="Q279" s="2670"/>
      <c r="R279" s="2665"/>
      <c r="S279" s="2666"/>
      <c r="T279" s="2665"/>
      <c r="U279" s="2666"/>
      <c r="V279" s="2665">
        <v>1.75</v>
      </c>
      <c r="W279" s="2666"/>
      <c r="X279" s="2669">
        <v>2.8849999999999998</v>
      </c>
      <c r="Y279" s="2670">
        <v>2.8849999999999998</v>
      </c>
      <c r="Z279" s="2665">
        <f t="shared" ref="Z279" si="375">X279+AB279</f>
        <v>2.871</v>
      </c>
      <c r="AA279" s="2666"/>
      <c r="AB279" s="2665">
        <v>-1.4E-2</v>
      </c>
      <c r="AC279" s="2666"/>
      <c r="AF279" s="2173"/>
      <c r="AG279" s="2173"/>
    </row>
    <row r="280" spans="1:33">
      <c r="A280" s="1459"/>
      <c r="B280" s="33"/>
      <c r="C280" s="2013" t="str">
        <f>IF(E280&gt;0,MAX($C$5:C279)+1," ")</f>
        <v xml:space="preserve"> </v>
      </c>
      <c r="D280" s="2013" t="s">
        <v>147</v>
      </c>
      <c r="E280" s="2174"/>
      <c r="F280" s="2665">
        <v>16.5</v>
      </c>
      <c r="G280" s="2666"/>
      <c r="H280" s="2665"/>
      <c r="I280" s="2666"/>
      <c r="J280" s="2667"/>
      <c r="K280" s="2668"/>
      <c r="L280" s="2665"/>
      <c r="M280" s="2666"/>
      <c r="N280" s="2665"/>
      <c r="O280" s="2666"/>
      <c r="P280" s="2667"/>
      <c r="Q280" s="2668"/>
      <c r="R280" s="2665"/>
      <c r="S280" s="2666"/>
      <c r="T280" s="2665"/>
      <c r="U280" s="2666"/>
      <c r="V280" s="2665"/>
      <c r="W280" s="2666"/>
      <c r="X280" s="2667"/>
      <c r="Y280" s="2668"/>
      <c r="Z280" s="2665"/>
      <c r="AA280" s="2666"/>
      <c r="AB280" s="2665">
        <v>0</v>
      </c>
      <c r="AC280" s="2666"/>
      <c r="AG280" s="2173"/>
    </row>
    <row r="281" spans="1:33">
      <c r="A281" s="1459"/>
      <c r="B281" s="33"/>
      <c r="C281" s="2013">
        <f>IF(E281&gt;0,MAX($C$227:C280)+1," ")</f>
        <v>28</v>
      </c>
      <c r="D281" s="2013">
        <v>13</v>
      </c>
      <c r="E281" s="2174">
        <f>E279+F280</f>
        <v>304.95000000000005</v>
      </c>
      <c r="F281" s="2665" t="s">
        <v>147</v>
      </c>
      <c r="G281" s="2666"/>
      <c r="H281" s="2665">
        <v>1.75</v>
      </c>
      <c r="I281" s="2666"/>
      <c r="J281" s="2669">
        <v>2.8049999999999997</v>
      </c>
      <c r="K281" s="2670">
        <v>2.8049999999999997</v>
      </c>
      <c r="L281" s="2665">
        <f t="shared" ref="L281" si="376">J281+N281</f>
        <v>2.8229999999999995</v>
      </c>
      <c r="M281" s="2666"/>
      <c r="N281" s="2665">
        <v>1.7999999999999999E-2</v>
      </c>
      <c r="O281" s="2666"/>
      <c r="P281" s="2669"/>
      <c r="Q281" s="2670"/>
      <c r="R281" s="2665"/>
      <c r="S281" s="2666"/>
      <c r="T281" s="2665"/>
      <c r="U281" s="2666"/>
      <c r="V281" s="2665">
        <v>1.75</v>
      </c>
      <c r="W281" s="2666"/>
      <c r="X281" s="2669">
        <v>2.8049999999999997</v>
      </c>
      <c r="Y281" s="2670">
        <v>2.8049999999999997</v>
      </c>
      <c r="Z281" s="2665">
        <f t="shared" ref="Z281" si="377">X281+AB281</f>
        <v>2.7869999999999999</v>
      </c>
      <c r="AA281" s="2666"/>
      <c r="AB281" s="2665">
        <v>-1.7999999999999999E-2</v>
      </c>
      <c r="AC281" s="2666"/>
      <c r="AF281" s="2173"/>
      <c r="AG281" s="2173"/>
    </row>
    <row r="282" spans="1:33">
      <c r="A282" s="1459"/>
      <c r="B282" s="33"/>
      <c r="C282" s="2013" t="str">
        <f>IF(E282&gt;0,MAX($C$5:C281)+1," ")</f>
        <v xml:space="preserve"> </v>
      </c>
      <c r="D282" s="2013" t="s">
        <v>147</v>
      </c>
      <c r="E282" s="2174"/>
      <c r="F282" s="2665">
        <v>12.59</v>
      </c>
      <c r="G282" s="2666"/>
      <c r="H282" s="2665"/>
      <c r="I282" s="2666"/>
      <c r="J282" s="2667"/>
      <c r="K282" s="2668"/>
      <c r="L282" s="2665"/>
      <c r="M282" s="2666"/>
      <c r="N282" s="2665"/>
      <c r="O282" s="2666"/>
      <c r="P282" s="2667"/>
      <c r="Q282" s="2668"/>
      <c r="R282" s="2665"/>
      <c r="S282" s="2666"/>
      <c r="T282" s="2665"/>
      <c r="U282" s="2666"/>
      <c r="V282" s="2665"/>
      <c r="W282" s="2666"/>
      <c r="X282" s="2667"/>
      <c r="Y282" s="2668"/>
      <c r="Z282" s="2665"/>
      <c r="AA282" s="2666"/>
      <c r="AB282" s="2665">
        <v>0</v>
      </c>
      <c r="AC282" s="2666"/>
      <c r="AG282" s="2173"/>
    </row>
    <row r="283" spans="1:33">
      <c r="A283" s="1459"/>
      <c r="B283" s="33"/>
      <c r="C283" s="2013">
        <f>IF(E283&gt;0,MAX($C$227:C282)+1," ")</f>
        <v>29</v>
      </c>
      <c r="D283" s="2013" t="s">
        <v>4211</v>
      </c>
      <c r="E283" s="2174">
        <f>E281+F282</f>
        <v>317.54000000000002</v>
      </c>
      <c r="F283" s="2665" t="s">
        <v>147</v>
      </c>
      <c r="G283" s="2666"/>
      <c r="H283" s="2665">
        <v>1.75</v>
      </c>
      <c r="I283" s="2666"/>
      <c r="J283" s="2669">
        <v>2.7949999999999999</v>
      </c>
      <c r="K283" s="2670">
        <v>2.7949999999999999</v>
      </c>
      <c r="L283" s="2665">
        <f t="shared" ref="L283" si="378">J283+N283</f>
        <v>2.7909999999999999</v>
      </c>
      <c r="M283" s="2666"/>
      <c r="N283" s="2665">
        <v>-4.0000000000000001E-3</v>
      </c>
      <c r="O283" s="2666"/>
      <c r="P283" s="2669"/>
      <c r="Q283" s="2670"/>
      <c r="R283" s="2665"/>
      <c r="S283" s="2666"/>
      <c r="T283" s="2665"/>
      <c r="U283" s="2666"/>
      <c r="V283" s="2665">
        <v>1.75</v>
      </c>
      <c r="W283" s="2666"/>
      <c r="X283" s="2669">
        <v>2.7949999999999999</v>
      </c>
      <c r="Y283" s="2670">
        <v>2.7949999999999999</v>
      </c>
      <c r="Z283" s="2665">
        <f t="shared" ref="Z283" si="379">X283+AB283</f>
        <v>2.8039999999999998</v>
      </c>
      <c r="AA283" s="2666"/>
      <c r="AB283" s="2665">
        <v>8.9999999999999993E-3</v>
      </c>
      <c r="AC283" s="2666"/>
      <c r="AF283" s="2173"/>
      <c r="AG283" s="2173"/>
    </row>
    <row r="284" spans="1:33">
      <c r="A284" s="1459"/>
      <c r="B284" s="33"/>
      <c r="C284" s="2013" t="str">
        <f>IF(E284&gt;0,MAX($C$5:C283)+1," ")</f>
        <v xml:space="preserve"> </v>
      </c>
      <c r="D284" s="2013" t="s">
        <v>147</v>
      </c>
      <c r="E284" s="2174"/>
      <c r="F284" s="2665">
        <v>15.18</v>
      </c>
      <c r="G284" s="2666"/>
      <c r="H284" s="2665"/>
      <c r="I284" s="2666"/>
      <c r="J284" s="2667"/>
      <c r="K284" s="2668"/>
      <c r="L284" s="2665"/>
      <c r="M284" s="2666"/>
      <c r="N284" s="2665"/>
      <c r="O284" s="2666"/>
      <c r="P284" s="2667"/>
      <c r="Q284" s="2668"/>
      <c r="R284" s="2665"/>
      <c r="S284" s="2666"/>
      <c r="T284" s="2665"/>
      <c r="U284" s="2666"/>
      <c r="V284" s="2665"/>
      <c r="W284" s="2666"/>
      <c r="X284" s="2667"/>
      <c r="Y284" s="2668"/>
      <c r="Z284" s="2665"/>
      <c r="AA284" s="2666"/>
      <c r="AB284" s="2665">
        <v>0</v>
      </c>
      <c r="AC284" s="2666"/>
      <c r="AG284" s="2173"/>
    </row>
    <row r="285" spans="1:33">
      <c r="A285" s="1459"/>
      <c r="B285" s="33"/>
      <c r="C285" s="2013">
        <f>IF(E285&gt;0,MAX($C$227:C284)+1," ")</f>
        <v>30</v>
      </c>
      <c r="D285" s="2013">
        <v>14</v>
      </c>
      <c r="E285" s="2174">
        <f>E283+F284</f>
        <v>332.72</v>
      </c>
      <c r="F285" s="2665" t="s">
        <v>147</v>
      </c>
      <c r="G285" s="2666"/>
      <c r="H285" s="2665">
        <v>1.75</v>
      </c>
      <c r="I285" s="2666"/>
      <c r="J285" s="2669">
        <v>2.7749999999999999</v>
      </c>
      <c r="K285" s="2670">
        <v>2.7749999999999999</v>
      </c>
      <c r="L285" s="2665">
        <f t="shared" ref="L285" si="380">J285+N285</f>
        <v>2.7849999999999997</v>
      </c>
      <c r="M285" s="2666"/>
      <c r="N285" s="2665">
        <v>0.01</v>
      </c>
      <c r="O285" s="2666"/>
      <c r="P285" s="2669"/>
      <c r="Q285" s="2670"/>
      <c r="R285" s="2665"/>
      <c r="S285" s="2666"/>
      <c r="T285" s="2665"/>
      <c r="U285" s="2666"/>
      <c r="V285" s="2665">
        <v>1.75</v>
      </c>
      <c r="W285" s="2666"/>
      <c r="X285" s="2669">
        <v>2.7749999999999999</v>
      </c>
      <c r="Y285" s="2670">
        <v>2.7749999999999999</v>
      </c>
      <c r="Z285" s="2665">
        <f t="shared" ref="Z285" si="381">X285+AB285</f>
        <v>2.7879999999999998</v>
      </c>
      <c r="AA285" s="2666"/>
      <c r="AB285" s="2665">
        <v>1.2999999999999999E-2</v>
      </c>
      <c r="AC285" s="2666"/>
      <c r="AF285" s="2173"/>
      <c r="AG285" s="2173"/>
    </row>
    <row r="286" spans="1:33">
      <c r="A286" s="1459"/>
      <c r="B286" s="33"/>
      <c r="C286" s="2013" t="str">
        <f>IF(E286&gt;0,MAX($C$5:C285)+1," ")</f>
        <v xml:space="preserve"> </v>
      </c>
      <c r="D286" s="2013" t="s">
        <v>147</v>
      </c>
      <c r="E286" s="2174"/>
      <c r="F286" s="2665">
        <v>9.98</v>
      </c>
      <c r="G286" s="2666"/>
      <c r="H286" s="2665"/>
      <c r="I286" s="2666"/>
      <c r="J286" s="2667"/>
      <c r="K286" s="2668"/>
      <c r="L286" s="2665"/>
      <c r="M286" s="2666"/>
      <c r="N286" s="2665"/>
      <c r="O286" s="2666"/>
      <c r="P286" s="2667"/>
      <c r="Q286" s="2668"/>
      <c r="R286" s="2665"/>
      <c r="S286" s="2666"/>
      <c r="T286" s="2665"/>
      <c r="U286" s="2666"/>
      <c r="V286" s="2665"/>
      <c r="W286" s="2666"/>
      <c r="X286" s="2667"/>
      <c r="Y286" s="2668"/>
      <c r="Z286" s="2665"/>
      <c r="AA286" s="2666"/>
      <c r="AB286" s="2665">
        <v>0</v>
      </c>
      <c r="AC286" s="2666"/>
      <c r="AG286" s="2173"/>
    </row>
    <row r="287" spans="1:33">
      <c r="A287" s="1459"/>
      <c r="B287" s="33"/>
      <c r="C287" s="2013">
        <f>IF(E287&gt;0,MAX($C$227:C286)+1," ")</f>
        <v>31</v>
      </c>
      <c r="D287" s="2013" t="s">
        <v>4212</v>
      </c>
      <c r="E287" s="2174">
        <f>E285+F286</f>
        <v>342.70000000000005</v>
      </c>
      <c r="F287" s="2665" t="s">
        <v>147</v>
      </c>
      <c r="G287" s="2666"/>
      <c r="H287" s="2665">
        <v>1.75</v>
      </c>
      <c r="I287" s="2666"/>
      <c r="J287" s="2669">
        <v>2.7650000000000001</v>
      </c>
      <c r="K287" s="2670">
        <v>2.7650000000000001</v>
      </c>
      <c r="L287" s="2665">
        <f t="shared" ref="L287" si="382">J287+N287</f>
        <v>2.754</v>
      </c>
      <c r="M287" s="2666"/>
      <c r="N287" s="2665">
        <v>-1.0999999999999999E-2</v>
      </c>
      <c r="O287" s="2666"/>
      <c r="P287" s="2669"/>
      <c r="Q287" s="2670"/>
      <c r="R287" s="2665"/>
      <c r="S287" s="2666"/>
      <c r="T287" s="2665"/>
      <c r="U287" s="2666"/>
      <c r="V287" s="2665">
        <v>1.75</v>
      </c>
      <c r="W287" s="2666"/>
      <c r="X287" s="2669">
        <v>2.7650000000000001</v>
      </c>
      <c r="Y287" s="2670">
        <v>2.7650000000000001</v>
      </c>
      <c r="Z287" s="2665">
        <f t="shared" ref="Z287" si="383">X287+AB287</f>
        <v>2.7570000000000001</v>
      </c>
      <c r="AA287" s="2666"/>
      <c r="AB287" s="2665">
        <v>-8.0000000000000002E-3</v>
      </c>
      <c r="AC287" s="2666"/>
      <c r="AF287" s="2173"/>
      <c r="AG287" s="2173"/>
    </row>
    <row r="288" spans="1:33">
      <c r="A288" s="1459"/>
      <c r="B288" s="33"/>
      <c r="C288" s="2013" t="str">
        <f>IF(E288&gt;0,MAX($C$5:C287)+1," ")</f>
        <v xml:space="preserve"> </v>
      </c>
      <c r="D288" s="2013" t="s">
        <v>147</v>
      </c>
      <c r="E288" s="2174"/>
      <c r="F288" s="2665">
        <v>11.06</v>
      </c>
      <c r="G288" s="2666"/>
      <c r="H288" s="2665"/>
      <c r="I288" s="2666"/>
      <c r="J288" s="2667"/>
      <c r="K288" s="2668"/>
      <c r="L288" s="2665"/>
      <c r="M288" s="2666"/>
      <c r="N288" s="2665"/>
      <c r="O288" s="2666"/>
      <c r="P288" s="2667"/>
      <c r="Q288" s="2668"/>
      <c r="R288" s="2665"/>
      <c r="S288" s="2666"/>
      <c r="T288" s="2665"/>
      <c r="U288" s="2666"/>
      <c r="V288" s="2665"/>
      <c r="W288" s="2666"/>
      <c r="X288" s="2667"/>
      <c r="Y288" s="2668"/>
      <c r="Z288" s="2665"/>
      <c r="AA288" s="2666"/>
      <c r="AB288" s="2665">
        <v>0</v>
      </c>
      <c r="AC288" s="2666"/>
      <c r="AG288" s="2173"/>
    </row>
    <row r="289" spans="1:33">
      <c r="A289" s="1459"/>
      <c r="B289" s="33"/>
      <c r="C289" s="2013">
        <f>IF(E289&gt;0,MAX($C$227:C288)+1," ")</f>
        <v>32</v>
      </c>
      <c r="D289" s="2013">
        <v>15</v>
      </c>
      <c r="E289" s="2174">
        <f>E287+F288</f>
        <v>353.76000000000005</v>
      </c>
      <c r="F289" s="2665" t="s">
        <v>147</v>
      </c>
      <c r="G289" s="2666"/>
      <c r="H289" s="2665">
        <v>1.75</v>
      </c>
      <c r="I289" s="2666"/>
      <c r="J289" s="2669">
        <v>2.7549999999999999</v>
      </c>
      <c r="K289" s="2670">
        <v>2.7549999999999999</v>
      </c>
      <c r="L289" s="2665">
        <f t="shared" ref="L289" si="384">J289+N289</f>
        <v>2.7719999999999998</v>
      </c>
      <c r="M289" s="2666"/>
      <c r="N289" s="2665">
        <v>1.7000000000000001E-2</v>
      </c>
      <c r="O289" s="2666"/>
      <c r="P289" s="2669"/>
      <c r="Q289" s="2670"/>
      <c r="R289" s="2665"/>
      <c r="S289" s="2666"/>
      <c r="T289" s="2665"/>
      <c r="U289" s="2666"/>
      <c r="V289" s="2665">
        <v>1.75</v>
      </c>
      <c r="W289" s="2666"/>
      <c r="X289" s="2669">
        <v>2.7549999999999999</v>
      </c>
      <c r="Y289" s="2670">
        <v>2.7549999999999999</v>
      </c>
      <c r="Z289" s="2665">
        <f t="shared" ref="Z289" si="385">X289+AB289</f>
        <v>2.7639999999999998</v>
      </c>
      <c r="AA289" s="2666"/>
      <c r="AB289" s="2665">
        <v>8.9999999999999993E-3</v>
      </c>
      <c r="AC289" s="2666"/>
      <c r="AF289" s="2173"/>
      <c r="AG289" s="2173"/>
    </row>
    <row r="290" spans="1:33">
      <c r="A290" s="1459"/>
      <c r="B290" s="33"/>
      <c r="C290" s="2013" t="str">
        <f>IF(E290&gt;0,MAX($C$5:C289)+1," ")</f>
        <v xml:space="preserve"> </v>
      </c>
      <c r="D290" s="2013" t="s">
        <v>147</v>
      </c>
      <c r="E290" s="2174"/>
      <c r="F290" s="2665">
        <v>19.57</v>
      </c>
      <c r="G290" s="2666"/>
      <c r="H290" s="2665"/>
      <c r="I290" s="2666"/>
      <c r="J290" s="2667"/>
      <c r="K290" s="2668"/>
      <c r="L290" s="2665"/>
      <c r="M290" s="2666"/>
      <c r="N290" s="2665"/>
      <c r="O290" s="2666"/>
      <c r="P290" s="2667"/>
      <c r="Q290" s="2668"/>
      <c r="R290" s="2665"/>
      <c r="S290" s="2666"/>
      <c r="T290" s="2665"/>
      <c r="U290" s="2666"/>
      <c r="V290" s="2665"/>
      <c r="W290" s="2666"/>
      <c r="X290" s="2667"/>
      <c r="Y290" s="2668"/>
      <c r="Z290" s="2665"/>
      <c r="AA290" s="2666"/>
      <c r="AB290" s="2665">
        <v>0</v>
      </c>
      <c r="AC290" s="2666"/>
      <c r="AG290" s="2173"/>
    </row>
    <row r="291" spans="1:33">
      <c r="A291" s="1459"/>
      <c r="B291" s="33"/>
      <c r="C291" s="2013">
        <f>IF(E291&gt;0,MAX($C$227:C290)+1," ")</f>
        <v>33</v>
      </c>
      <c r="D291" s="2013" t="s">
        <v>4213</v>
      </c>
      <c r="E291" s="2174">
        <f>E289+F290</f>
        <v>373.33000000000004</v>
      </c>
      <c r="F291" s="2665" t="s">
        <v>147</v>
      </c>
      <c r="G291" s="2666"/>
      <c r="H291" s="2665">
        <v>1.75</v>
      </c>
      <c r="I291" s="2666"/>
      <c r="J291" s="2669">
        <v>2.7349999999999999</v>
      </c>
      <c r="K291" s="2670">
        <v>2.7349999999999999</v>
      </c>
      <c r="L291" s="2665">
        <f t="shared" ref="L291" si="386">J291+N291</f>
        <v>2.7290000000000001</v>
      </c>
      <c r="M291" s="2666"/>
      <c r="N291" s="2665">
        <v>-6.0000000000000001E-3</v>
      </c>
      <c r="O291" s="2666"/>
      <c r="P291" s="2669"/>
      <c r="Q291" s="2670"/>
      <c r="R291" s="2665"/>
      <c r="S291" s="2666"/>
      <c r="T291" s="2665"/>
      <c r="U291" s="2666"/>
      <c r="V291" s="2665">
        <v>1.75</v>
      </c>
      <c r="W291" s="2666"/>
      <c r="X291" s="2669">
        <v>2.7349999999999999</v>
      </c>
      <c r="Y291" s="2670">
        <v>2.7349999999999999</v>
      </c>
      <c r="Z291" s="2665">
        <f t="shared" ref="Z291" si="387">X291+AB291</f>
        <v>2.734</v>
      </c>
      <c r="AA291" s="2666"/>
      <c r="AB291" s="2665">
        <v>-1E-3</v>
      </c>
      <c r="AC291" s="2666"/>
      <c r="AF291" s="2173"/>
      <c r="AG291" s="2173"/>
    </row>
    <row r="292" spans="1:33">
      <c r="A292" s="1459"/>
      <c r="B292" s="33"/>
      <c r="C292" s="2013" t="str">
        <f>IF(E292&gt;0,MAX($C$5:C291)+1," ")</f>
        <v xml:space="preserve"> </v>
      </c>
      <c r="D292" s="2013" t="s">
        <v>147</v>
      </c>
      <c r="E292" s="2174"/>
      <c r="F292" s="2665">
        <v>12.14</v>
      </c>
      <c r="G292" s="2666"/>
      <c r="H292" s="2665"/>
      <c r="I292" s="2666"/>
      <c r="J292" s="2667"/>
      <c r="K292" s="2668"/>
      <c r="L292" s="2665"/>
      <c r="M292" s="2666"/>
      <c r="N292" s="2665"/>
      <c r="O292" s="2666"/>
      <c r="P292" s="2667"/>
      <c r="Q292" s="2668"/>
      <c r="R292" s="2665"/>
      <c r="S292" s="2666"/>
      <c r="T292" s="2665"/>
      <c r="U292" s="2666"/>
      <c r="V292" s="2665"/>
      <c r="W292" s="2666"/>
      <c r="X292" s="2667"/>
      <c r="Y292" s="2668"/>
      <c r="Z292" s="2665"/>
      <c r="AA292" s="2666"/>
      <c r="AB292" s="2665">
        <v>0</v>
      </c>
      <c r="AC292" s="2666"/>
      <c r="AG292" s="2173"/>
    </row>
    <row r="293" spans="1:33">
      <c r="A293" s="1459"/>
      <c r="B293" s="33"/>
      <c r="C293" s="2013">
        <f>IF(E293&gt;0,MAX($C$227:C292)+1," ")</f>
        <v>34</v>
      </c>
      <c r="D293" s="2013" t="s">
        <v>4214</v>
      </c>
      <c r="E293" s="2174">
        <f>E291+F292</f>
        <v>385.47</v>
      </c>
      <c r="F293" s="2665" t="s">
        <v>147</v>
      </c>
      <c r="G293" s="2666"/>
      <c r="H293" s="2665">
        <v>1.75</v>
      </c>
      <c r="I293" s="2666"/>
      <c r="J293" s="2669">
        <v>2.7250000000000001</v>
      </c>
      <c r="K293" s="2670">
        <v>2.7250000000000001</v>
      </c>
      <c r="L293" s="2665">
        <f t="shared" ref="L293" si="388">J293+N293</f>
        <v>2.7360000000000002</v>
      </c>
      <c r="M293" s="2666"/>
      <c r="N293" s="2665">
        <v>1.0999999999999999E-2</v>
      </c>
      <c r="O293" s="2666"/>
      <c r="P293" s="2669"/>
      <c r="Q293" s="2670"/>
      <c r="R293" s="2665"/>
      <c r="S293" s="2666"/>
      <c r="T293" s="2665"/>
      <c r="U293" s="2666"/>
      <c r="V293" s="2665">
        <v>1.75</v>
      </c>
      <c r="W293" s="2666"/>
      <c r="X293" s="2669">
        <v>2.7250000000000001</v>
      </c>
      <c r="Y293" s="2670">
        <v>2.7250000000000001</v>
      </c>
      <c r="Z293" s="2665">
        <f t="shared" ref="Z293" si="389">X293+AB293</f>
        <v>2.72</v>
      </c>
      <c r="AA293" s="2666"/>
      <c r="AB293" s="2665">
        <v>-5.0000000000000001E-3</v>
      </c>
      <c r="AC293" s="2666"/>
      <c r="AF293" s="2173"/>
      <c r="AG293" s="2173"/>
    </row>
    <row r="294" spans="1:33">
      <c r="A294" s="1459"/>
      <c r="B294" s="33"/>
      <c r="C294" s="2013" t="str">
        <f>IF(E294&gt;0,MAX($C$5:C293)+1," ")</f>
        <v xml:space="preserve"> </v>
      </c>
      <c r="D294" s="2013" t="s">
        <v>147</v>
      </c>
      <c r="E294" s="2174"/>
      <c r="F294" s="2665">
        <v>15.73</v>
      </c>
      <c r="G294" s="2666"/>
      <c r="H294" s="2665"/>
      <c r="I294" s="2666"/>
      <c r="J294" s="2667"/>
      <c r="K294" s="2668"/>
      <c r="L294" s="2665"/>
      <c r="M294" s="2666"/>
      <c r="N294" s="2665"/>
      <c r="O294" s="2666"/>
      <c r="P294" s="2667"/>
      <c r="Q294" s="2668"/>
      <c r="R294" s="2665"/>
      <c r="S294" s="2666"/>
      <c r="T294" s="2665"/>
      <c r="U294" s="2666"/>
      <c r="V294" s="2665"/>
      <c r="W294" s="2666"/>
      <c r="X294" s="2667"/>
      <c r="Y294" s="2668"/>
      <c r="Z294" s="2665"/>
      <c r="AA294" s="2666"/>
      <c r="AB294" s="2665">
        <v>0</v>
      </c>
      <c r="AC294" s="2666"/>
      <c r="AG294" s="2173"/>
    </row>
    <row r="295" spans="1:33">
      <c r="A295" s="1459"/>
      <c r="B295" s="33"/>
      <c r="C295" s="2013">
        <f>IF(E295&gt;0,MAX($C$227:C294)+1," ")</f>
        <v>35</v>
      </c>
      <c r="D295" s="2013">
        <v>16</v>
      </c>
      <c r="E295" s="2174">
        <f>E293+F294</f>
        <v>401.20000000000005</v>
      </c>
      <c r="F295" s="2665" t="s">
        <v>147</v>
      </c>
      <c r="G295" s="2666"/>
      <c r="H295" s="2665">
        <v>1.75</v>
      </c>
      <c r="I295" s="2666"/>
      <c r="J295" s="2669">
        <v>2.7050000000000001</v>
      </c>
      <c r="K295" s="2670">
        <v>2.7050000000000001</v>
      </c>
      <c r="L295" s="2665">
        <f t="shared" ref="L295" si="390">J295+N295</f>
        <v>2.722</v>
      </c>
      <c r="M295" s="2666"/>
      <c r="N295" s="2665">
        <v>1.7000000000000001E-2</v>
      </c>
      <c r="O295" s="2666"/>
      <c r="P295" s="2669"/>
      <c r="Q295" s="2670"/>
      <c r="R295" s="2665"/>
      <c r="S295" s="2666"/>
      <c r="T295" s="2665"/>
      <c r="U295" s="2666"/>
      <c r="V295" s="2665">
        <v>1.75</v>
      </c>
      <c r="W295" s="2666"/>
      <c r="X295" s="2669">
        <v>2.7050000000000001</v>
      </c>
      <c r="Y295" s="2670">
        <v>2.7050000000000001</v>
      </c>
      <c r="Z295" s="2665">
        <f t="shared" ref="Z295" si="391">X295+AB295</f>
        <v>2.6960000000000002</v>
      </c>
      <c r="AA295" s="2666"/>
      <c r="AB295" s="2665">
        <v>-8.9999999999999993E-3</v>
      </c>
      <c r="AC295" s="2666"/>
      <c r="AF295" s="2173"/>
      <c r="AG295" s="2173"/>
    </row>
    <row r="296" spans="1:33">
      <c r="A296" s="1459"/>
      <c r="B296" s="33"/>
      <c r="C296" s="2013" t="str">
        <f>IF(E296&gt;0,MAX($C$5:C295)+1," ")</f>
        <v xml:space="preserve"> </v>
      </c>
      <c r="D296" s="2013" t="s">
        <v>147</v>
      </c>
      <c r="E296" s="2174"/>
      <c r="F296" s="2665">
        <v>12.67</v>
      </c>
      <c r="G296" s="2666"/>
      <c r="H296" s="2665"/>
      <c r="I296" s="2666"/>
      <c r="J296" s="2667"/>
      <c r="K296" s="2668"/>
      <c r="L296" s="2665"/>
      <c r="M296" s="2666"/>
      <c r="N296" s="2665"/>
      <c r="O296" s="2666"/>
      <c r="P296" s="2667"/>
      <c r="Q296" s="2668"/>
      <c r="R296" s="2665"/>
      <c r="S296" s="2666"/>
      <c r="T296" s="2665"/>
      <c r="U296" s="2666"/>
      <c r="V296" s="2665"/>
      <c r="W296" s="2666"/>
      <c r="X296" s="2667"/>
      <c r="Y296" s="2668"/>
      <c r="Z296" s="2665"/>
      <c r="AA296" s="2666"/>
      <c r="AB296" s="2665">
        <v>0</v>
      </c>
      <c r="AC296" s="2666"/>
      <c r="AG296" s="2173"/>
    </row>
    <row r="297" spans="1:33">
      <c r="A297" s="1459"/>
      <c r="B297" s="33"/>
      <c r="C297" s="2013">
        <f>IF(E297&gt;0,MAX($C$227:C296)+1," ")</f>
        <v>36</v>
      </c>
      <c r="D297" s="2013">
        <v>17</v>
      </c>
      <c r="E297" s="2174">
        <f>E295+F296</f>
        <v>413.87000000000006</v>
      </c>
      <c r="F297" s="2665" t="s">
        <v>147</v>
      </c>
      <c r="G297" s="2666"/>
      <c r="H297" s="2665">
        <v>1.75</v>
      </c>
      <c r="I297" s="2666"/>
      <c r="J297" s="2669">
        <v>2.6949999999999998</v>
      </c>
      <c r="K297" s="2670">
        <v>2.6949999999999998</v>
      </c>
      <c r="L297" s="2665">
        <f t="shared" ref="L297" si="392">J297+N297</f>
        <v>2.6949999999999998</v>
      </c>
      <c r="M297" s="2666"/>
      <c r="N297" s="2686">
        <v>0</v>
      </c>
      <c r="O297" s="2687"/>
      <c r="P297" s="2669"/>
      <c r="Q297" s="2670"/>
      <c r="R297" s="2665"/>
      <c r="S297" s="2666"/>
      <c r="T297" s="2665"/>
      <c r="U297" s="2666"/>
      <c r="V297" s="2665">
        <v>1.75</v>
      </c>
      <c r="W297" s="2666"/>
      <c r="X297" s="2669">
        <v>2.6949999999999998</v>
      </c>
      <c r="Y297" s="2670">
        <v>2.6949999999999998</v>
      </c>
      <c r="Z297" s="2665">
        <f t="shared" ref="Z297" si="393">X297+AB297</f>
        <v>2.7119999999999997</v>
      </c>
      <c r="AA297" s="2666"/>
      <c r="AB297" s="2665">
        <v>1.7000000000000001E-2</v>
      </c>
      <c r="AC297" s="2666"/>
      <c r="AF297" s="2173"/>
      <c r="AG297" s="2173"/>
    </row>
    <row r="298" spans="1:33">
      <c r="A298" s="1459"/>
      <c r="B298" s="33"/>
      <c r="C298" s="2013" t="str">
        <f>IF(E298&gt;0,MAX($C$5:C297)+1," ")</f>
        <v xml:space="preserve"> </v>
      </c>
      <c r="D298" s="2013" t="s">
        <v>147</v>
      </c>
      <c r="E298" s="2174"/>
      <c r="F298" s="2665">
        <v>14.12</v>
      </c>
      <c r="G298" s="2666"/>
      <c r="H298" s="2665"/>
      <c r="I298" s="2666"/>
      <c r="J298" s="2667"/>
      <c r="K298" s="2668"/>
      <c r="L298" s="2665"/>
      <c r="M298" s="2666"/>
      <c r="N298" s="2665"/>
      <c r="O298" s="2666"/>
      <c r="P298" s="2667"/>
      <c r="Q298" s="2668"/>
      <c r="R298" s="2665"/>
      <c r="S298" s="2666"/>
      <c r="T298" s="2665"/>
      <c r="U298" s="2666"/>
      <c r="V298" s="2665"/>
      <c r="W298" s="2666"/>
      <c r="X298" s="2667"/>
      <c r="Y298" s="2668"/>
      <c r="Z298" s="2665"/>
      <c r="AA298" s="2666"/>
      <c r="AB298" s="2665">
        <v>0</v>
      </c>
      <c r="AC298" s="2666"/>
      <c r="AG298" s="2173"/>
    </row>
    <row r="299" spans="1:33">
      <c r="A299" s="1459"/>
      <c r="B299" s="33"/>
      <c r="C299" s="2013">
        <f>IF(E299&gt;0,MAX($C$227:C298)+1," ")</f>
        <v>37</v>
      </c>
      <c r="D299" s="2013">
        <v>18</v>
      </c>
      <c r="E299" s="2174">
        <f>E297+F298</f>
        <v>427.99000000000007</v>
      </c>
      <c r="F299" s="2665" t="s">
        <v>147</v>
      </c>
      <c r="G299" s="2666"/>
      <c r="H299" s="2665">
        <v>1.75</v>
      </c>
      <c r="I299" s="2666"/>
      <c r="J299" s="2669">
        <v>2.6749999999999998</v>
      </c>
      <c r="K299" s="2670">
        <v>2.6749999999999998</v>
      </c>
      <c r="L299" s="2665">
        <f t="shared" ref="L299" si="394">J299+N299</f>
        <v>2.6749999999999998</v>
      </c>
      <c r="M299" s="2666"/>
      <c r="N299" s="2686">
        <v>0</v>
      </c>
      <c r="O299" s="2687"/>
      <c r="P299" s="2669"/>
      <c r="Q299" s="2670"/>
      <c r="R299" s="2665"/>
      <c r="S299" s="2666"/>
      <c r="T299" s="2665"/>
      <c r="U299" s="2666"/>
      <c r="V299" s="2665">
        <v>1.75</v>
      </c>
      <c r="W299" s="2666"/>
      <c r="X299" s="2669">
        <v>2.6749999999999998</v>
      </c>
      <c r="Y299" s="2670">
        <v>2.6749999999999998</v>
      </c>
      <c r="Z299" s="2665">
        <f t="shared" ref="Z299" si="395">X299+AB299</f>
        <v>2.6739999999999999</v>
      </c>
      <c r="AA299" s="2666"/>
      <c r="AB299" s="2665">
        <v>-1E-3</v>
      </c>
      <c r="AC299" s="2666"/>
      <c r="AF299" s="2173"/>
      <c r="AG299" s="2173"/>
    </row>
    <row r="300" spans="1:33">
      <c r="A300" s="1459"/>
      <c r="B300" s="33"/>
      <c r="C300" s="2013" t="str">
        <f>IF(E300&gt;0,MAX($C$5:C299)+1," ")</f>
        <v xml:space="preserve"> </v>
      </c>
      <c r="D300" s="2013" t="s">
        <v>147</v>
      </c>
      <c r="E300" s="2174"/>
      <c r="F300" s="2665">
        <v>17.14</v>
      </c>
      <c r="G300" s="2666"/>
      <c r="H300" s="2665"/>
      <c r="I300" s="2666"/>
      <c r="J300" s="2667"/>
      <c r="K300" s="2668"/>
      <c r="L300" s="2665"/>
      <c r="M300" s="2666"/>
      <c r="N300" s="2665"/>
      <c r="O300" s="2666"/>
      <c r="P300" s="2667"/>
      <c r="Q300" s="2668"/>
      <c r="R300" s="2665"/>
      <c r="S300" s="2666"/>
      <c r="T300" s="2665"/>
      <c r="U300" s="2666"/>
      <c r="V300" s="2665"/>
      <c r="W300" s="2666"/>
      <c r="X300" s="2667"/>
      <c r="Y300" s="2668"/>
      <c r="Z300" s="2665"/>
      <c r="AA300" s="2666"/>
      <c r="AB300" s="2665">
        <v>0</v>
      </c>
      <c r="AC300" s="2666"/>
      <c r="AG300" s="2173"/>
    </row>
    <row r="301" spans="1:33">
      <c r="A301" s="1459"/>
      <c r="B301" s="33"/>
      <c r="C301" s="2013">
        <f>IF(E301&gt;0,MAX($C$227:C300)+1," ")</f>
        <v>38</v>
      </c>
      <c r="D301" s="2013">
        <v>19</v>
      </c>
      <c r="E301" s="2174">
        <f>E299+F300</f>
        <v>445.13000000000005</v>
      </c>
      <c r="F301" s="2665" t="s">
        <v>147</v>
      </c>
      <c r="G301" s="2666"/>
      <c r="H301" s="2665">
        <v>1.75</v>
      </c>
      <c r="I301" s="2666"/>
      <c r="J301" s="2669">
        <v>2.665</v>
      </c>
      <c r="K301" s="2670">
        <v>2.665</v>
      </c>
      <c r="L301" s="2665">
        <f t="shared" ref="L301" si="396">J301+N301</f>
        <v>2.6579999999999999</v>
      </c>
      <c r="M301" s="2666"/>
      <c r="N301" s="2665">
        <v>-7.0000000000000001E-3</v>
      </c>
      <c r="O301" s="2666"/>
      <c r="P301" s="2669"/>
      <c r="Q301" s="2670"/>
      <c r="R301" s="2665"/>
      <c r="S301" s="2666"/>
      <c r="T301" s="2673"/>
      <c r="U301" s="2666"/>
      <c r="V301" s="2665">
        <v>1.75</v>
      </c>
      <c r="W301" s="2666"/>
      <c r="X301" s="2669">
        <v>2.665</v>
      </c>
      <c r="Y301" s="2670">
        <v>2.665</v>
      </c>
      <c r="Z301" s="2665">
        <f t="shared" ref="Z301" si="397">X301+AB301</f>
        <v>2.6720000000000002</v>
      </c>
      <c r="AA301" s="2666"/>
      <c r="AB301" s="2665">
        <v>7.0000000000000001E-3</v>
      </c>
      <c r="AC301" s="2666"/>
      <c r="AF301" s="2173"/>
      <c r="AG301" s="2173"/>
    </row>
    <row r="302" spans="1:33">
      <c r="A302" s="1459"/>
      <c r="B302" s="33"/>
      <c r="C302" s="2013" t="str">
        <f>IF(E302&gt;0,MAX($C$5:C301)+1," ")</f>
        <v xml:space="preserve"> </v>
      </c>
      <c r="D302" s="2013" t="s">
        <v>147</v>
      </c>
      <c r="E302" s="2174"/>
      <c r="F302" s="2665">
        <v>15.89</v>
      </c>
      <c r="G302" s="2666"/>
      <c r="H302" s="2665"/>
      <c r="I302" s="2666"/>
      <c r="J302" s="2667"/>
      <c r="K302" s="2668"/>
      <c r="L302" s="2665"/>
      <c r="M302" s="2666"/>
      <c r="N302" s="2665"/>
      <c r="O302" s="2666"/>
      <c r="P302" s="2667"/>
      <c r="Q302" s="2668"/>
      <c r="R302" s="2665"/>
      <c r="S302" s="2666"/>
      <c r="T302" s="2665"/>
      <c r="U302" s="2666"/>
      <c r="V302" s="2665"/>
      <c r="W302" s="2666"/>
      <c r="X302" s="2667"/>
      <c r="Y302" s="2668"/>
      <c r="Z302" s="2665"/>
      <c r="AA302" s="2666"/>
      <c r="AB302" s="2665">
        <v>0</v>
      </c>
      <c r="AC302" s="2666"/>
      <c r="AG302" s="2173"/>
    </row>
    <row r="303" spans="1:33">
      <c r="A303" s="1459"/>
      <c r="B303" s="33"/>
      <c r="C303" s="2013">
        <f>IF(E303&gt;0,MAX($C$227:C302)+1," ")</f>
        <v>39</v>
      </c>
      <c r="D303" s="2013">
        <v>20</v>
      </c>
      <c r="E303" s="2174">
        <f>E301+F302</f>
        <v>461.02000000000004</v>
      </c>
      <c r="F303" s="2665" t="s">
        <v>147</v>
      </c>
      <c r="G303" s="2666"/>
      <c r="H303" s="2665">
        <v>1.75</v>
      </c>
      <c r="I303" s="2666"/>
      <c r="J303" s="2669">
        <v>2.645</v>
      </c>
      <c r="K303" s="2670">
        <v>2.645</v>
      </c>
      <c r="L303" s="2665">
        <f t="shared" ref="L303" si="398">J303+N303</f>
        <v>2.64</v>
      </c>
      <c r="M303" s="2666"/>
      <c r="N303" s="2665">
        <v>-5.0000000000000001E-3</v>
      </c>
      <c r="O303" s="2666"/>
      <c r="P303" s="2669"/>
      <c r="Q303" s="2670"/>
      <c r="R303" s="2665"/>
      <c r="S303" s="2666"/>
      <c r="T303" s="2665"/>
      <c r="U303" s="2666"/>
      <c r="V303" s="2665">
        <v>1.75</v>
      </c>
      <c r="W303" s="2666"/>
      <c r="X303" s="2669">
        <v>2.645</v>
      </c>
      <c r="Y303" s="2670">
        <v>2.645</v>
      </c>
      <c r="Z303" s="2665">
        <f t="shared" ref="Z303" si="399">X303+AB303</f>
        <v>2.6469999999999998</v>
      </c>
      <c r="AA303" s="2666"/>
      <c r="AB303" s="2665">
        <v>2E-3</v>
      </c>
      <c r="AC303" s="2666"/>
      <c r="AF303" s="2173"/>
      <c r="AG303" s="2173"/>
    </row>
    <row r="304" spans="1:33">
      <c r="A304" s="1459"/>
      <c r="B304" s="33"/>
      <c r="C304" s="2013" t="str">
        <f>IF(E304&gt;0,MAX($C$5:C303)+1," ")</f>
        <v xml:space="preserve"> </v>
      </c>
      <c r="D304" s="2013" t="s">
        <v>147</v>
      </c>
      <c r="E304" s="2174"/>
      <c r="F304" s="2665">
        <v>11.38</v>
      </c>
      <c r="G304" s="2666"/>
      <c r="H304" s="2665"/>
      <c r="I304" s="2666"/>
      <c r="J304" s="2667"/>
      <c r="K304" s="2668"/>
      <c r="L304" s="2665"/>
      <c r="M304" s="2666"/>
      <c r="N304" s="2665"/>
      <c r="O304" s="2666"/>
      <c r="P304" s="2667"/>
      <c r="Q304" s="2668"/>
      <c r="R304" s="2665"/>
      <c r="S304" s="2666"/>
      <c r="T304" s="2665"/>
      <c r="U304" s="2666"/>
      <c r="V304" s="2665"/>
      <c r="W304" s="2666"/>
      <c r="X304" s="2667"/>
      <c r="Y304" s="2668"/>
      <c r="Z304" s="2665"/>
      <c r="AA304" s="2666"/>
      <c r="AB304" s="2665">
        <v>0</v>
      </c>
      <c r="AC304" s="2666"/>
      <c r="AG304" s="2173"/>
    </row>
    <row r="305" spans="1:33">
      <c r="A305" s="1459"/>
      <c r="B305" s="33"/>
      <c r="C305" s="2013">
        <f>IF(E305&gt;0,MAX($C$227:C304)+1," ")</f>
        <v>40</v>
      </c>
      <c r="D305" s="2013" t="s">
        <v>4216</v>
      </c>
      <c r="E305" s="2174">
        <f>E303+F304</f>
        <v>472.40000000000003</v>
      </c>
      <c r="F305" s="2665" t="s">
        <v>147</v>
      </c>
      <c r="G305" s="2666"/>
      <c r="H305" s="2665">
        <v>1.75</v>
      </c>
      <c r="I305" s="2666"/>
      <c r="J305" s="2669">
        <v>2.645</v>
      </c>
      <c r="K305" s="2670">
        <v>2.645</v>
      </c>
      <c r="L305" s="2665">
        <f t="shared" ref="L305" si="400">J305+N305</f>
        <v>2.6390000000000002</v>
      </c>
      <c r="M305" s="2666"/>
      <c r="N305" s="2665">
        <v>-6.0000000000000001E-3</v>
      </c>
      <c r="O305" s="2666"/>
      <c r="P305" s="2669"/>
      <c r="Q305" s="2670"/>
      <c r="R305" s="2665"/>
      <c r="S305" s="2666"/>
      <c r="T305" s="2665"/>
      <c r="U305" s="2666"/>
      <c r="V305" s="2665">
        <v>1.75</v>
      </c>
      <c r="W305" s="2666"/>
      <c r="X305" s="2669">
        <v>2.645</v>
      </c>
      <c r="Y305" s="2670">
        <v>2.645</v>
      </c>
      <c r="Z305" s="2665">
        <f t="shared" ref="Z305" si="401">X305+AB305</f>
        <v>2.6469999999999998</v>
      </c>
      <c r="AA305" s="2666"/>
      <c r="AB305" s="2665">
        <v>2E-3</v>
      </c>
      <c r="AC305" s="2666"/>
      <c r="AF305" s="2173"/>
      <c r="AG305" s="2173"/>
    </row>
    <row r="306" spans="1:33">
      <c r="A306" s="1459"/>
      <c r="B306" s="33"/>
      <c r="C306" s="2013" t="str">
        <f>IF(E306&gt;0,MAX($C$5:C305)+1," ")</f>
        <v xml:space="preserve"> </v>
      </c>
      <c r="D306" s="2013" t="s">
        <v>147</v>
      </c>
      <c r="E306" s="2174"/>
      <c r="F306" s="2665">
        <v>13.36</v>
      </c>
      <c r="G306" s="2666"/>
      <c r="H306" s="2665"/>
      <c r="I306" s="2666"/>
      <c r="J306" s="2667"/>
      <c r="K306" s="2668"/>
      <c r="L306" s="2665"/>
      <c r="M306" s="2666"/>
      <c r="N306" s="2665"/>
      <c r="O306" s="2666"/>
      <c r="P306" s="2667"/>
      <c r="Q306" s="2668"/>
      <c r="R306" s="2665"/>
      <c r="S306" s="2666"/>
      <c r="T306" s="2665"/>
      <c r="U306" s="2666"/>
      <c r="V306" s="2665"/>
      <c r="W306" s="2666"/>
      <c r="X306" s="2667"/>
      <c r="Y306" s="2668"/>
      <c r="Z306" s="2665"/>
      <c r="AA306" s="2666"/>
      <c r="AB306" s="2665">
        <v>0</v>
      </c>
      <c r="AC306" s="2666"/>
      <c r="AG306" s="2173"/>
    </row>
    <row r="307" spans="1:33">
      <c r="A307" s="1459"/>
      <c r="B307" s="33"/>
      <c r="C307" s="2013">
        <f>IF(E307&gt;0,MAX($C$227:C306)+1," ")</f>
        <v>41</v>
      </c>
      <c r="D307" s="2013">
        <v>21</v>
      </c>
      <c r="E307" s="2174">
        <f>E305+F306</f>
        <v>485.76000000000005</v>
      </c>
      <c r="F307" s="2665" t="s">
        <v>147</v>
      </c>
      <c r="G307" s="2666"/>
      <c r="H307" s="2665">
        <v>1.75</v>
      </c>
      <c r="I307" s="2666"/>
      <c r="J307" s="2669">
        <v>2.645</v>
      </c>
      <c r="K307" s="2670">
        <v>2.645</v>
      </c>
      <c r="L307" s="2665">
        <f t="shared" ref="L307" si="402">J307+N307</f>
        <v>2.661</v>
      </c>
      <c r="M307" s="2666"/>
      <c r="N307" s="2665">
        <v>1.6E-2</v>
      </c>
      <c r="O307" s="2666"/>
      <c r="P307" s="2669"/>
      <c r="Q307" s="2670"/>
      <c r="R307" s="2665"/>
      <c r="S307" s="2666"/>
      <c r="T307" s="2665"/>
      <c r="U307" s="2666"/>
      <c r="V307" s="2665">
        <v>1.75</v>
      </c>
      <c r="W307" s="2666"/>
      <c r="X307" s="2669">
        <v>2.645</v>
      </c>
      <c r="Y307" s="2670">
        <v>2.645</v>
      </c>
      <c r="Z307" s="2665">
        <f t="shared" ref="Z307" si="403">X307+AB307</f>
        <v>2.665</v>
      </c>
      <c r="AA307" s="2666"/>
      <c r="AB307" s="2665">
        <v>0.02</v>
      </c>
      <c r="AC307" s="2666"/>
      <c r="AF307" s="2173"/>
      <c r="AG307" s="2173"/>
    </row>
    <row r="308" spans="1:33">
      <c r="A308" s="1459"/>
      <c r="B308" s="33"/>
      <c r="C308" s="2013" t="str">
        <f>IF(E308&gt;0,MAX($C$5:C307)+1," ")</f>
        <v xml:space="preserve"> </v>
      </c>
      <c r="D308" s="2013" t="s">
        <v>147</v>
      </c>
      <c r="E308" s="2174"/>
      <c r="F308" s="2665">
        <v>15.62</v>
      </c>
      <c r="G308" s="2666"/>
      <c r="H308" s="2665"/>
      <c r="I308" s="2666"/>
      <c r="J308" s="2667"/>
      <c r="K308" s="2668"/>
      <c r="L308" s="2665"/>
      <c r="M308" s="2666"/>
      <c r="N308" s="2665"/>
      <c r="O308" s="2666"/>
      <c r="P308" s="2667"/>
      <c r="Q308" s="2668"/>
      <c r="R308" s="2665"/>
      <c r="S308" s="2666"/>
      <c r="T308" s="2665"/>
      <c r="U308" s="2666"/>
      <c r="V308" s="2665"/>
      <c r="W308" s="2666"/>
      <c r="X308" s="2667"/>
      <c r="Y308" s="2668"/>
      <c r="Z308" s="2665"/>
      <c r="AA308" s="2666"/>
      <c r="AB308" s="2665">
        <v>0</v>
      </c>
      <c r="AC308" s="2666"/>
      <c r="AG308" s="2173"/>
    </row>
    <row r="309" spans="1:33">
      <c r="A309" s="1459"/>
      <c r="B309" s="33"/>
      <c r="C309" s="2013">
        <f>IF(E309&gt;0,MAX($C$227:C308)+1," ")</f>
        <v>42</v>
      </c>
      <c r="D309" s="2013">
        <v>22</v>
      </c>
      <c r="E309" s="2174">
        <f>E307+F308</f>
        <v>501.38000000000005</v>
      </c>
      <c r="F309" s="2665" t="s">
        <v>147</v>
      </c>
      <c r="G309" s="2666"/>
      <c r="H309" s="2665">
        <v>1.75</v>
      </c>
      <c r="I309" s="2666"/>
      <c r="J309" s="2669">
        <v>2.6349999999999998</v>
      </c>
      <c r="K309" s="2670">
        <v>2.6349999999999998</v>
      </c>
      <c r="L309" s="2665">
        <f t="shared" ref="L309" si="404">J309+N309</f>
        <v>2.6159999999999997</v>
      </c>
      <c r="M309" s="2666"/>
      <c r="N309" s="2665">
        <v>-1.9E-2</v>
      </c>
      <c r="O309" s="2666"/>
      <c r="P309" s="2669"/>
      <c r="Q309" s="2670"/>
      <c r="R309" s="2665"/>
      <c r="S309" s="2666"/>
      <c r="T309" s="2665"/>
      <c r="U309" s="2666"/>
      <c r="V309" s="2665">
        <v>1.75</v>
      </c>
      <c r="W309" s="2666"/>
      <c r="X309" s="2669">
        <v>2.6349999999999998</v>
      </c>
      <c r="Y309" s="2670">
        <v>2.6349999999999998</v>
      </c>
      <c r="Z309" s="2665">
        <f t="shared" ref="Z309" si="405">X309+AB309</f>
        <v>2.6549999999999998</v>
      </c>
      <c r="AA309" s="2666"/>
      <c r="AB309" s="2665">
        <v>0.02</v>
      </c>
      <c r="AC309" s="2666"/>
      <c r="AF309" s="2173"/>
      <c r="AG309" s="2173"/>
    </row>
    <row r="310" spans="1:33">
      <c r="A310" s="1459"/>
      <c r="B310" s="33"/>
      <c r="C310" s="2013" t="str">
        <f>IF(E310&gt;0,MAX($C$5:C309)+1," ")</f>
        <v xml:space="preserve"> </v>
      </c>
      <c r="D310" s="2013" t="s">
        <v>147</v>
      </c>
      <c r="E310" s="2174"/>
      <c r="F310" s="2665">
        <v>11.4</v>
      </c>
      <c r="G310" s="2666"/>
      <c r="H310" s="2665"/>
      <c r="I310" s="2666"/>
      <c r="J310" s="2667"/>
      <c r="K310" s="2668"/>
      <c r="L310" s="2665"/>
      <c r="M310" s="2666"/>
      <c r="N310" s="2665"/>
      <c r="O310" s="2666"/>
      <c r="P310" s="2667"/>
      <c r="Q310" s="2668"/>
      <c r="R310" s="2665"/>
      <c r="S310" s="2666"/>
      <c r="T310" s="2665"/>
      <c r="U310" s="2666"/>
      <c r="V310" s="2665"/>
      <c r="W310" s="2666"/>
      <c r="X310" s="2667"/>
      <c r="Y310" s="2668"/>
      <c r="Z310" s="2665"/>
      <c r="AA310" s="2666"/>
      <c r="AB310" s="2665">
        <v>0</v>
      </c>
      <c r="AC310" s="2666"/>
      <c r="AG310" s="2173"/>
    </row>
    <row r="311" spans="1:33">
      <c r="A311" s="1459"/>
      <c r="B311" s="33"/>
      <c r="C311" s="2013">
        <f>IF(E311&gt;0,MAX($C$227:C310)+1," ")</f>
        <v>43</v>
      </c>
      <c r="D311" s="2013">
        <v>23</v>
      </c>
      <c r="E311" s="2174">
        <f>E309+F310</f>
        <v>512.78000000000009</v>
      </c>
      <c r="F311" s="2665" t="s">
        <v>147</v>
      </c>
      <c r="G311" s="2666"/>
      <c r="H311" s="2665">
        <v>1.75</v>
      </c>
      <c r="I311" s="2666"/>
      <c r="J311" s="2669">
        <v>2.6349999999999998</v>
      </c>
      <c r="K311" s="2670">
        <v>2.6349999999999998</v>
      </c>
      <c r="L311" s="2665">
        <f t="shared" ref="L311" si="406">J311+N311</f>
        <v>2.6479999999999997</v>
      </c>
      <c r="M311" s="2666"/>
      <c r="N311" s="2665">
        <v>1.2999999999999999E-2</v>
      </c>
      <c r="O311" s="2666"/>
      <c r="P311" s="2669"/>
      <c r="Q311" s="2670"/>
      <c r="R311" s="2665"/>
      <c r="S311" s="2666"/>
      <c r="T311" s="2665"/>
      <c r="U311" s="2666"/>
      <c r="V311" s="2665">
        <v>1.75</v>
      </c>
      <c r="W311" s="2666"/>
      <c r="X311" s="2669">
        <v>2.6349999999999998</v>
      </c>
      <c r="Y311" s="2670">
        <v>2.6349999999999998</v>
      </c>
      <c r="Z311" s="2665">
        <f t="shared" ref="Z311" si="407">X311+AB311</f>
        <v>2.6199999999999997</v>
      </c>
      <c r="AA311" s="2666"/>
      <c r="AB311" s="2665">
        <v>-1.4999999999999999E-2</v>
      </c>
      <c r="AC311" s="2666"/>
      <c r="AF311" s="2173"/>
      <c r="AG311" s="2173"/>
    </row>
    <row r="312" spans="1:33">
      <c r="A312" s="1459"/>
      <c r="B312" s="33"/>
      <c r="C312" s="2013" t="str">
        <f>IF(E312&gt;0,MAX($C$5:C311)+1," ")</f>
        <v xml:space="preserve"> </v>
      </c>
      <c r="D312" s="2013" t="s">
        <v>147</v>
      </c>
      <c r="E312" s="2174"/>
      <c r="F312" s="2665">
        <v>9.15</v>
      </c>
      <c r="G312" s="2666"/>
      <c r="H312" s="2665"/>
      <c r="I312" s="2666"/>
      <c r="J312" s="2667"/>
      <c r="K312" s="2668"/>
      <c r="L312" s="2665"/>
      <c r="M312" s="2666"/>
      <c r="N312" s="2665"/>
      <c r="O312" s="2666"/>
      <c r="P312" s="2667"/>
      <c r="Q312" s="2668"/>
      <c r="R312" s="2665"/>
      <c r="S312" s="2666"/>
      <c r="T312" s="2665"/>
      <c r="U312" s="2666"/>
      <c r="V312" s="2665"/>
      <c r="W312" s="2666"/>
      <c r="X312" s="2667"/>
      <c r="Y312" s="2668"/>
      <c r="Z312" s="2665"/>
      <c r="AA312" s="2666"/>
      <c r="AB312" s="2665">
        <v>0</v>
      </c>
      <c r="AC312" s="2666"/>
      <c r="AG312" s="2173"/>
    </row>
    <row r="313" spans="1:33">
      <c r="A313" s="1459"/>
      <c r="B313" s="33"/>
      <c r="C313" s="2013">
        <f>IF(E313&gt;0,MAX($C$227:C312)+1," ")</f>
        <v>44</v>
      </c>
      <c r="D313" s="2013">
        <v>24</v>
      </c>
      <c r="E313" s="2174">
        <f>E311+F312</f>
        <v>521.93000000000006</v>
      </c>
      <c r="F313" s="2665" t="s">
        <v>147</v>
      </c>
      <c r="G313" s="2666"/>
      <c r="H313" s="2665">
        <v>1.75</v>
      </c>
      <c r="I313" s="2666"/>
      <c r="J313" s="2669">
        <v>2.6349999999999998</v>
      </c>
      <c r="K313" s="2670">
        <v>2.6349999999999998</v>
      </c>
      <c r="L313" s="2665">
        <f t="shared" ref="L313" si="408">J313+N313</f>
        <v>2.63</v>
      </c>
      <c r="M313" s="2666"/>
      <c r="N313" s="2665">
        <v>-5.0000000000000001E-3</v>
      </c>
      <c r="O313" s="2666"/>
      <c r="P313" s="2669"/>
      <c r="Q313" s="2670"/>
      <c r="R313" s="2665"/>
      <c r="S313" s="2666"/>
      <c r="T313" s="2665"/>
      <c r="U313" s="2666"/>
      <c r="V313" s="2665">
        <v>1.75</v>
      </c>
      <c r="W313" s="2666"/>
      <c r="X313" s="2669">
        <v>2.6349999999999998</v>
      </c>
      <c r="Y313" s="2670">
        <v>2.6349999999999998</v>
      </c>
      <c r="Z313" s="2665">
        <f t="shared" ref="Z313" si="409">X313+AB313</f>
        <v>2.6539999999999999</v>
      </c>
      <c r="AA313" s="2666"/>
      <c r="AB313" s="2665">
        <v>1.9E-2</v>
      </c>
      <c r="AC313" s="2666"/>
      <c r="AF313" s="2173"/>
      <c r="AG313" s="2173"/>
    </row>
    <row r="314" spans="1:33">
      <c r="A314" s="1459"/>
      <c r="B314" s="33"/>
      <c r="C314" s="2013" t="str">
        <f>IF(E314&gt;0,MAX($C$5:C313)+1," ")</f>
        <v xml:space="preserve"> </v>
      </c>
      <c r="D314" s="2013" t="s">
        <v>147</v>
      </c>
      <c r="E314" s="2174"/>
      <c r="F314" s="2665">
        <v>10</v>
      </c>
      <c r="G314" s="2666"/>
      <c r="H314" s="2665"/>
      <c r="I314" s="2666"/>
      <c r="J314" s="2667"/>
      <c r="K314" s="2668"/>
      <c r="L314" s="2665"/>
      <c r="M314" s="2666"/>
      <c r="N314" s="2665"/>
      <c r="O314" s="2666"/>
      <c r="P314" s="2667"/>
      <c r="Q314" s="2668"/>
      <c r="R314" s="2665"/>
      <c r="S314" s="2666"/>
      <c r="T314" s="2665"/>
      <c r="U314" s="2666"/>
      <c r="V314" s="2665"/>
      <c r="W314" s="2666"/>
      <c r="X314" s="2667"/>
      <c r="Y314" s="2668"/>
      <c r="Z314" s="2665"/>
      <c r="AA314" s="2666"/>
      <c r="AB314" s="2665">
        <v>0</v>
      </c>
      <c r="AC314" s="2666"/>
      <c r="AG314" s="2173"/>
    </row>
    <row r="315" spans="1:33">
      <c r="A315" s="1459"/>
      <c r="B315" s="33"/>
      <c r="C315" s="2013">
        <f>IF(E315&gt;0,MAX($C$227:C314)+1," ")</f>
        <v>45</v>
      </c>
      <c r="D315" s="2013" t="s">
        <v>4217</v>
      </c>
      <c r="E315" s="2174">
        <f>E313+F314</f>
        <v>531.93000000000006</v>
      </c>
      <c r="F315" s="2665" t="s">
        <v>147</v>
      </c>
      <c r="G315" s="2666"/>
      <c r="H315" s="2665">
        <v>1.75</v>
      </c>
      <c r="I315" s="2666"/>
      <c r="J315" s="2669">
        <v>2.6349999999999998</v>
      </c>
      <c r="K315" s="2670">
        <v>2.6349999999999998</v>
      </c>
      <c r="L315" s="2665">
        <f t="shared" ref="L315" si="410">J315+N315</f>
        <v>2.63</v>
      </c>
      <c r="M315" s="2666"/>
      <c r="N315" s="2665">
        <v>-5.0000000000000001E-3</v>
      </c>
      <c r="O315" s="2666"/>
      <c r="P315" s="2669"/>
      <c r="Q315" s="2670"/>
      <c r="R315" s="2665"/>
      <c r="S315" s="2666"/>
      <c r="T315" s="2665"/>
      <c r="U315" s="2666"/>
      <c r="V315" s="2665">
        <v>1.75</v>
      </c>
      <c r="W315" s="2666"/>
      <c r="X315" s="2669">
        <v>2.6349999999999998</v>
      </c>
      <c r="Y315" s="2670">
        <v>2.6349999999999998</v>
      </c>
      <c r="Z315" s="2665">
        <f t="shared" ref="Z315" si="411">X315+AB315</f>
        <v>2.6529999999999996</v>
      </c>
      <c r="AA315" s="2666"/>
      <c r="AB315" s="2665">
        <v>1.7999999999999999E-2</v>
      </c>
      <c r="AC315" s="2666"/>
      <c r="AF315" s="2173"/>
      <c r="AG315" s="2173"/>
    </row>
    <row r="316" spans="1:33">
      <c r="A316" s="1459"/>
      <c r="B316" s="33"/>
      <c r="C316" s="2013" t="str">
        <f>IF(E316&gt;0,MAX($C$5:C315)+1," ")</f>
        <v xml:space="preserve"> </v>
      </c>
      <c r="D316" s="2013" t="s">
        <v>147</v>
      </c>
      <c r="E316" s="2174"/>
      <c r="F316" s="2665">
        <v>12</v>
      </c>
      <c r="G316" s="2666"/>
      <c r="H316" s="2665"/>
      <c r="I316" s="2666"/>
      <c r="J316" s="2667"/>
      <c r="K316" s="2668"/>
      <c r="L316" s="2665"/>
      <c r="M316" s="2666"/>
      <c r="N316" s="2665"/>
      <c r="O316" s="2666"/>
      <c r="P316" s="2667"/>
      <c r="Q316" s="2668"/>
      <c r="R316" s="2665"/>
      <c r="S316" s="2666"/>
      <c r="T316" s="2665"/>
      <c r="U316" s="2666"/>
      <c r="V316" s="2665"/>
      <c r="W316" s="2666"/>
      <c r="X316" s="2667"/>
      <c r="Y316" s="2668"/>
      <c r="Z316" s="2665"/>
      <c r="AA316" s="2666"/>
      <c r="AB316" s="2665">
        <v>0</v>
      </c>
      <c r="AC316" s="2666"/>
      <c r="AG316" s="2173"/>
    </row>
    <row r="317" spans="1:33">
      <c r="A317" s="1459"/>
      <c r="B317" s="33"/>
      <c r="C317" s="2013">
        <f>IF(E317&gt;0,MAX($C$227:C316)+1," ")</f>
        <v>46</v>
      </c>
      <c r="D317" s="2013" t="s">
        <v>4218</v>
      </c>
      <c r="E317" s="2174">
        <f>E315+F316</f>
        <v>543.93000000000006</v>
      </c>
      <c r="F317" s="2665" t="s">
        <v>147</v>
      </c>
      <c r="G317" s="2666"/>
      <c r="H317" s="2665">
        <v>1.75</v>
      </c>
      <c r="I317" s="2666"/>
      <c r="J317" s="2669">
        <v>2.6349999999999998</v>
      </c>
      <c r="K317" s="2670">
        <v>2.6349999999999998</v>
      </c>
      <c r="L317" s="2665">
        <f t="shared" ref="L317" si="412">J317+N317</f>
        <v>2.6159999999999997</v>
      </c>
      <c r="M317" s="2666"/>
      <c r="N317" s="2665">
        <v>-1.9E-2</v>
      </c>
      <c r="O317" s="2666"/>
      <c r="P317" s="2669"/>
      <c r="Q317" s="2670"/>
      <c r="R317" s="2665"/>
      <c r="S317" s="2666"/>
      <c r="T317" s="2673"/>
      <c r="U317" s="2666"/>
      <c r="V317" s="2665">
        <v>1.75</v>
      </c>
      <c r="W317" s="2666"/>
      <c r="X317" s="2669">
        <v>2.6349999999999998</v>
      </c>
      <c r="Y317" s="2670">
        <v>2.6349999999999998</v>
      </c>
      <c r="Z317" s="2665">
        <f t="shared" ref="Z317" si="413">X317+AB317</f>
        <v>2.63</v>
      </c>
      <c r="AA317" s="2666"/>
      <c r="AB317" s="2665">
        <v>-5.0000000000000001E-3</v>
      </c>
      <c r="AC317" s="2666"/>
      <c r="AF317" s="2173"/>
      <c r="AG317" s="2173"/>
    </row>
    <row r="318" spans="1:33">
      <c r="A318" s="1459"/>
      <c r="B318" s="33"/>
      <c r="C318" s="2013" t="str">
        <f>IF(E318&gt;0,MAX($C$5:C317)+1," ")</f>
        <v xml:space="preserve"> </v>
      </c>
      <c r="D318" s="2013" t="s">
        <v>147</v>
      </c>
      <c r="E318" s="2174"/>
      <c r="F318" s="2665">
        <v>15.35</v>
      </c>
      <c r="G318" s="2666"/>
      <c r="H318" s="2665"/>
      <c r="I318" s="2666"/>
      <c r="J318" s="2667"/>
      <c r="K318" s="2668"/>
      <c r="L318" s="2665"/>
      <c r="M318" s="2666"/>
      <c r="N318" s="2665"/>
      <c r="O318" s="2666"/>
      <c r="P318" s="2667"/>
      <c r="Q318" s="2668"/>
      <c r="R318" s="2665"/>
      <c r="S318" s="2666"/>
      <c r="T318" s="2665"/>
      <c r="U318" s="2666"/>
      <c r="V318" s="2665"/>
      <c r="W318" s="2666"/>
      <c r="X318" s="2667"/>
      <c r="Y318" s="2668"/>
      <c r="Z318" s="2665"/>
      <c r="AA318" s="2666"/>
      <c r="AB318" s="2665">
        <v>0</v>
      </c>
      <c r="AC318" s="2666"/>
      <c r="AG318" s="2173"/>
    </row>
    <row r="319" spans="1:33">
      <c r="A319" s="1459"/>
      <c r="B319" s="33"/>
      <c r="C319" s="2013">
        <f>IF(E319&gt;0,MAX($C$227:C318)+1," ")</f>
        <v>47</v>
      </c>
      <c r="D319" s="2013">
        <v>25</v>
      </c>
      <c r="E319" s="2174">
        <f>E317+F318</f>
        <v>559.28000000000009</v>
      </c>
      <c r="F319" s="2665" t="s">
        <v>147</v>
      </c>
      <c r="G319" s="2666"/>
      <c r="H319" s="2665">
        <v>1.75</v>
      </c>
      <c r="I319" s="2666"/>
      <c r="J319" s="2669">
        <v>2.625</v>
      </c>
      <c r="K319" s="2670">
        <v>2.625</v>
      </c>
      <c r="L319" s="2665">
        <f t="shared" ref="L319" si="414">J319+N319</f>
        <v>2.6259999999999999</v>
      </c>
      <c r="M319" s="2666"/>
      <c r="N319" s="2665">
        <v>1E-3</v>
      </c>
      <c r="O319" s="2666"/>
      <c r="P319" s="2669"/>
      <c r="Q319" s="2670"/>
      <c r="R319" s="2665"/>
      <c r="S319" s="2666"/>
      <c r="T319" s="2665"/>
      <c r="U319" s="2666"/>
      <c r="V319" s="2665">
        <v>1.75</v>
      </c>
      <c r="W319" s="2666"/>
      <c r="X319" s="2669">
        <v>2.625</v>
      </c>
      <c r="Y319" s="2670">
        <v>2.625</v>
      </c>
      <c r="Z319" s="2665">
        <f t="shared" ref="Z319" si="415">X319+AB319</f>
        <v>2.6080000000000001</v>
      </c>
      <c r="AA319" s="2666"/>
      <c r="AB319" s="2665">
        <v>-1.7000000000000001E-2</v>
      </c>
      <c r="AC319" s="2666"/>
      <c r="AF319" s="2173"/>
      <c r="AG319" s="2173"/>
    </row>
    <row r="320" spans="1:33">
      <c r="A320" s="1459"/>
      <c r="B320" s="33"/>
      <c r="C320" s="2013" t="str">
        <f>IF(E320&gt;0,MAX($C$5:C319)+1," ")</f>
        <v xml:space="preserve"> </v>
      </c>
      <c r="D320" s="2013" t="s">
        <v>147</v>
      </c>
      <c r="E320" s="2174"/>
      <c r="F320" s="2665">
        <v>13.91</v>
      </c>
      <c r="G320" s="2666"/>
      <c r="H320" s="2665"/>
      <c r="I320" s="2666"/>
      <c r="J320" s="2667"/>
      <c r="K320" s="2668"/>
      <c r="L320" s="2665"/>
      <c r="M320" s="2666"/>
      <c r="N320" s="2665"/>
      <c r="O320" s="2666"/>
      <c r="P320" s="2667"/>
      <c r="Q320" s="2668"/>
      <c r="R320" s="2665"/>
      <c r="S320" s="2666"/>
      <c r="T320" s="2665"/>
      <c r="U320" s="2666"/>
      <c r="V320" s="2665"/>
      <c r="W320" s="2666"/>
      <c r="X320" s="2667"/>
      <c r="Y320" s="2668"/>
      <c r="Z320" s="2665"/>
      <c r="AA320" s="2666"/>
      <c r="AB320" s="2665">
        <v>0</v>
      </c>
      <c r="AC320" s="2666"/>
      <c r="AG320" s="2173"/>
    </row>
    <row r="321" spans="1:33">
      <c r="A321" s="1459"/>
      <c r="B321" s="33"/>
      <c r="C321" s="2013">
        <f>IF(E321&gt;0,MAX($C$227:C320)+1," ")</f>
        <v>48</v>
      </c>
      <c r="D321" s="2013" t="s">
        <v>4219</v>
      </c>
      <c r="E321" s="2174">
        <f>E319+F320</f>
        <v>573.19000000000005</v>
      </c>
      <c r="F321" s="2665" t="s">
        <v>147</v>
      </c>
      <c r="G321" s="2666"/>
      <c r="H321" s="2665">
        <v>1.75</v>
      </c>
      <c r="I321" s="2666"/>
      <c r="J321" s="2669">
        <v>2.625</v>
      </c>
      <c r="K321" s="2670">
        <v>2.625</v>
      </c>
      <c r="L321" s="2665">
        <f t="shared" ref="L321" si="416">J321+N321</f>
        <v>2.6269999999999998</v>
      </c>
      <c r="M321" s="2666"/>
      <c r="N321" s="2665">
        <v>2E-3</v>
      </c>
      <c r="O321" s="2666"/>
      <c r="P321" s="2669"/>
      <c r="Q321" s="2670"/>
      <c r="R321" s="2665"/>
      <c r="S321" s="2666"/>
      <c r="T321" s="2665"/>
      <c r="U321" s="2666"/>
      <c r="V321" s="2665">
        <v>1.75</v>
      </c>
      <c r="W321" s="2666"/>
      <c r="X321" s="2669">
        <v>2.625</v>
      </c>
      <c r="Y321" s="2670">
        <v>2.625</v>
      </c>
      <c r="Z321" s="2665">
        <f t="shared" ref="Z321" si="417">X321+AB321</f>
        <v>2.621</v>
      </c>
      <c r="AA321" s="2666"/>
      <c r="AB321" s="2665">
        <v>-4.0000000000000001E-3</v>
      </c>
      <c r="AC321" s="2666"/>
      <c r="AF321" s="2173"/>
      <c r="AG321" s="2173"/>
    </row>
    <row r="322" spans="1:33">
      <c r="A322" s="1459"/>
      <c r="B322" s="33"/>
      <c r="C322" s="2013" t="str">
        <f>IF(E322&gt;0,MAX($C$5:C321)+1," ")</f>
        <v xml:space="preserve"> </v>
      </c>
      <c r="D322" s="2013" t="s">
        <v>147</v>
      </c>
      <c r="E322" s="2174"/>
      <c r="F322" s="2665">
        <v>16.32</v>
      </c>
      <c r="G322" s="2666"/>
      <c r="H322" s="2665"/>
      <c r="I322" s="2666"/>
      <c r="J322" s="2667"/>
      <c r="K322" s="2668"/>
      <c r="L322" s="2665"/>
      <c r="M322" s="2666"/>
      <c r="N322" s="2665"/>
      <c r="O322" s="2666"/>
      <c r="P322" s="2667"/>
      <c r="Q322" s="2668"/>
      <c r="R322" s="2665"/>
      <c r="S322" s="2666"/>
      <c r="T322" s="2665"/>
      <c r="U322" s="2666"/>
      <c r="V322" s="2665"/>
      <c r="W322" s="2666"/>
      <c r="X322" s="2667"/>
      <c r="Y322" s="2668"/>
      <c r="Z322" s="2665"/>
      <c r="AA322" s="2666"/>
      <c r="AB322" s="2665">
        <v>0</v>
      </c>
      <c r="AC322" s="2666"/>
      <c r="AG322" s="2173"/>
    </row>
    <row r="323" spans="1:33">
      <c r="A323" s="1459"/>
      <c r="B323" s="33"/>
      <c r="C323" s="2013">
        <f>IF(E323&gt;0,MAX($C$227:C322)+1," ")</f>
        <v>49</v>
      </c>
      <c r="D323" s="2013">
        <v>26</v>
      </c>
      <c r="E323" s="2174">
        <f>E321+F322</f>
        <v>589.5100000000001</v>
      </c>
      <c r="F323" s="2665" t="s">
        <v>147</v>
      </c>
      <c r="G323" s="2666"/>
      <c r="H323" s="2665">
        <v>1.75</v>
      </c>
      <c r="I323" s="2666"/>
      <c r="J323" s="2669">
        <v>2.625</v>
      </c>
      <c r="K323" s="2670">
        <v>2.625</v>
      </c>
      <c r="L323" s="2665">
        <f t="shared" ref="L323" si="418">J323+N323</f>
        <v>2.629</v>
      </c>
      <c r="M323" s="2666"/>
      <c r="N323" s="2665">
        <v>4.0000000000000001E-3</v>
      </c>
      <c r="O323" s="2666"/>
      <c r="P323" s="2669"/>
      <c r="Q323" s="2670"/>
      <c r="R323" s="2665"/>
      <c r="S323" s="2666"/>
      <c r="T323" s="2665"/>
      <c r="U323" s="2666"/>
      <c r="V323" s="2665">
        <v>1.75</v>
      </c>
      <c r="W323" s="2666"/>
      <c r="X323" s="2669">
        <v>2.625</v>
      </c>
      <c r="Y323" s="2670">
        <v>2.625</v>
      </c>
      <c r="Z323" s="2665">
        <f t="shared" ref="Z323" si="419">X323+AB323</f>
        <v>2.6059999999999999</v>
      </c>
      <c r="AA323" s="2666"/>
      <c r="AB323" s="2665">
        <v>-1.9E-2</v>
      </c>
      <c r="AC323" s="2666"/>
      <c r="AF323" s="2173"/>
      <c r="AG323" s="2173"/>
    </row>
    <row r="324" spans="1:33">
      <c r="A324" s="1459"/>
      <c r="B324" s="33"/>
      <c r="C324" s="2013" t="str">
        <f>IF(E324&gt;0,MAX($C$5:C323)+1," ")</f>
        <v xml:space="preserve"> </v>
      </c>
      <c r="D324" s="2013" t="s">
        <v>147</v>
      </c>
      <c r="E324" s="2174"/>
      <c r="F324" s="2665">
        <v>9.52</v>
      </c>
      <c r="G324" s="2666"/>
      <c r="H324" s="2665"/>
      <c r="I324" s="2666"/>
      <c r="J324" s="2667"/>
      <c r="K324" s="2668"/>
      <c r="L324" s="2665"/>
      <c r="M324" s="2666"/>
      <c r="N324" s="2665"/>
      <c r="O324" s="2666"/>
      <c r="P324" s="2667"/>
      <c r="Q324" s="2668"/>
      <c r="R324" s="2665"/>
      <c r="S324" s="2666"/>
      <c r="T324" s="2665"/>
      <c r="U324" s="2666"/>
      <c r="V324" s="2665"/>
      <c r="W324" s="2666"/>
      <c r="X324" s="2667"/>
      <c r="Y324" s="2668"/>
      <c r="Z324" s="2665"/>
      <c r="AA324" s="2666"/>
      <c r="AB324" s="2665">
        <v>0</v>
      </c>
      <c r="AC324" s="2666"/>
      <c r="AG324" s="2173"/>
    </row>
    <row r="325" spans="1:33">
      <c r="A325" s="1459"/>
      <c r="B325" s="33"/>
      <c r="C325" s="2013">
        <f>IF(E325&gt;0,MAX($C$227:C324)+1," ")</f>
        <v>50</v>
      </c>
      <c r="D325" s="2013" t="s">
        <v>4220</v>
      </c>
      <c r="E325" s="2174">
        <f>E323+F324</f>
        <v>599.03000000000009</v>
      </c>
      <c r="F325" s="2665" t="s">
        <v>147</v>
      </c>
      <c r="G325" s="2666"/>
      <c r="H325" s="2665">
        <v>1.75</v>
      </c>
      <c r="I325" s="2666"/>
      <c r="J325" s="2669">
        <v>2.625</v>
      </c>
      <c r="K325" s="2670">
        <v>2.625</v>
      </c>
      <c r="L325" s="2665">
        <f t="shared" ref="L325" si="420">J325+N325</f>
        <v>2.629</v>
      </c>
      <c r="M325" s="2666"/>
      <c r="N325" s="2665">
        <v>4.0000000000000001E-3</v>
      </c>
      <c r="O325" s="2666"/>
      <c r="P325" s="2669"/>
      <c r="Q325" s="2670"/>
      <c r="R325" s="2665"/>
      <c r="S325" s="2666"/>
      <c r="T325" s="2665"/>
      <c r="U325" s="2666"/>
      <c r="V325" s="2665">
        <v>1.75</v>
      </c>
      <c r="W325" s="2666"/>
      <c r="X325" s="2669">
        <v>2.625</v>
      </c>
      <c r="Y325" s="2670">
        <v>2.625</v>
      </c>
      <c r="Z325" s="2665">
        <f t="shared" ref="Z325" si="421">X325+AB325</f>
        <v>2.609</v>
      </c>
      <c r="AA325" s="2666"/>
      <c r="AB325" s="2665">
        <v>-1.6E-2</v>
      </c>
      <c r="AC325" s="2666"/>
      <c r="AF325" s="2173"/>
      <c r="AG325" s="2173"/>
    </row>
    <row r="326" spans="1:33">
      <c r="A326" s="1459"/>
      <c r="B326" s="33"/>
      <c r="C326" s="2013" t="str">
        <f>IF(E326&gt;0,MAX($C$5:C325)+1," ")</f>
        <v xml:space="preserve"> </v>
      </c>
      <c r="D326" s="2013" t="s">
        <v>147</v>
      </c>
      <c r="E326" s="2174"/>
      <c r="F326" s="2665">
        <v>11.37</v>
      </c>
      <c r="G326" s="2666"/>
      <c r="H326" s="2665"/>
      <c r="I326" s="2666"/>
      <c r="J326" s="2667"/>
      <c r="K326" s="2668"/>
      <c r="L326" s="2665"/>
      <c r="M326" s="2666"/>
      <c r="N326" s="2665"/>
      <c r="O326" s="2666"/>
      <c r="P326" s="2667"/>
      <c r="Q326" s="2668"/>
      <c r="R326" s="2665"/>
      <c r="S326" s="2666"/>
      <c r="T326" s="2665"/>
      <c r="U326" s="2666"/>
      <c r="V326" s="2665"/>
      <c r="W326" s="2666"/>
      <c r="X326" s="2667"/>
      <c r="Y326" s="2668"/>
      <c r="Z326" s="2665"/>
      <c r="AA326" s="2666"/>
      <c r="AB326" s="2665">
        <v>0</v>
      </c>
      <c r="AC326" s="2666"/>
      <c r="AG326" s="2173"/>
    </row>
    <row r="327" spans="1:33">
      <c r="A327" s="1459"/>
      <c r="B327" s="33"/>
      <c r="C327" s="2013">
        <f>IF(E327&gt;0,MAX($C$227:C326)+1," ")</f>
        <v>51</v>
      </c>
      <c r="D327" s="2013">
        <v>27</v>
      </c>
      <c r="E327" s="2174">
        <f>E325+F326</f>
        <v>610.40000000000009</v>
      </c>
      <c r="F327" s="2665" t="s">
        <v>147</v>
      </c>
      <c r="G327" s="2666"/>
      <c r="H327" s="2665">
        <v>1.75</v>
      </c>
      <c r="I327" s="2666"/>
      <c r="J327" s="2669">
        <v>2.6149999999999998</v>
      </c>
      <c r="K327" s="2670">
        <v>2.6149999999999998</v>
      </c>
      <c r="L327" s="2665">
        <f t="shared" ref="L327" si="422">J327+N327</f>
        <v>2.6329999999999996</v>
      </c>
      <c r="M327" s="2666"/>
      <c r="N327" s="2665">
        <v>1.7999999999999999E-2</v>
      </c>
      <c r="O327" s="2666"/>
      <c r="P327" s="2669"/>
      <c r="Q327" s="2670"/>
      <c r="R327" s="2665"/>
      <c r="S327" s="2666"/>
      <c r="T327" s="2665"/>
      <c r="U327" s="2666"/>
      <c r="V327" s="2665">
        <v>1.75</v>
      </c>
      <c r="W327" s="2666"/>
      <c r="X327" s="2669">
        <v>2.6149999999999998</v>
      </c>
      <c r="Y327" s="2670">
        <v>2.6149999999999998</v>
      </c>
      <c r="Z327" s="2665">
        <f t="shared" ref="Z327" si="423">X327+AB327</f>
        <v>2.6119999999999997</v>
      </c>
      <c r="AA327" s="2666"/>
      <c r="AB327" s="2665">
        <v>-3.0000000000000001E-3</v>
      </c>
      <c r="AC327" s="2666"/>
      <c r="AF327" s="2173"/>
      <c r="AG327" s="2173"/>
    </row>
    <row r="328" spans="1:33">
      <c r="A328" s="1459"/>
      <c r="B328" s="33"/>
      <c r="C328" s="2013" t="str">
        <f>IF(E328&gt;0,MAX($C$5:C327)+1," ")</f>
        <v xml:space="preserve"> </v>
      </c>
      <c r="D328" s="2013" t="s">
        <v>147</v>
      </c>
      <c r="E328" s="2174"/>
      <c r="F328" s="2665">
        <v>16.829999999999998</v>
      </c>
      <c r="G328" s="2666"/>
      <c r="H328" s="2665"/>
      <c r="I328" s="2666"/>
      <c r="J328" s="2667"/>
      <c r="K328" s="2668"/>
      <c r="L328" s="2665"/>
      <c r="M328" s="2666"/>
      <c r="N328" s="2665"/>
      <c r="O328" s="2666"/>
      <c r="P328" s="2667"/>
      <c r="Q328" s="2668"/>
      <c r="R328" s="2665"/>
      <c r="S328" s="2666"/>
      <c r="T328" s="2665"/>
      <c r="U328" s="2666"/>
      <c r="V328" s="2665"/>
      <c r="W328" s="2666"/>
      <c r="X328" s="2667"/>
      <c r="Y328" s="2668"/>
      <c r="Z328" s="2665"/>
      <c r="AA328" s="2666"/>
      <c r="AB328" s="2665">
        <v>0</v>
      </c>
      <c r="AC328" s="2666"/>
      <c r="AG328" s="2173"/>
    </row>
    <row r="329" spans="1:33">
      <c r="A329" s="1459"/>
      <c r="B329" s="33"/>
      <c r="C329" s="2013">
        <f>IF(E329&gt;0,MAX($C$227:C328)+1," ")</f>
        <v>52</v>
      </c>
      <c r="D329" s="2013" t="s">
        <v>4221</v>
      </c>
      <c r="E329" s="2174">
        <f>E327+F328</f>
        <v>627.23000000000013</v>
      </c>
      <c r="F329" s="2665" t="s">
        <v>147</v>
      </c>
      <c r="G329" s="2666"/>
      <c r="H329" s="2665">
        <v>1.75</v>
      </c>
      <c r="I329" s="2666"/>
      <c r="J329" s="2669">
        <v>2.6149999999999998</v>
      </c>
      <c r="K329" s="2670">
        <v>2.6149999999999998</v>
      </c>
      <c r="L329" s="2665">
        <f t="shared" ref="L329" si="424">J329+N329</f>
        <v>2.6269999999999998</v>
      </c>
      <c r="M329" s="2666"/>
      <c r="N329" s="2665">
        <v>1.2E-2</v>
      </c>
      <c r="O329" s="2666"/>
      <c r="P329" s="2669"/>
      <c r="Q329" s="2670"/>
      <c r="R329" s="2665"/>
      <c r="S329" s="2666"/>
      <c r="T329" s="2665"/>
      <c r="U329" s="2666"/>
      <c r="V329" s="2665">
        <v>1.75</v>
      </c>
      <c r="W329" s="2666"/>
      <c r="X329" s="2669">
        <v>2.6149999999999998</v>
      </c>
      <c r="Y329" s="2670">
        <v>2.6149999999999998</v>
      </c>
      <c r="Z329" s="2665">
        <f t="shared" ref="Z329" si="425">X329+AB329</f>
        <v>2.605</v>
      </c>
      <c r="AA329" s="2666"/>
      <c r="AB329" s="2665">
        <v>-0.01</v>
      </c>
      <c r="AC329" s="2666"/>
      <c r="AF329" s="2173"/>
      <c r="AG329" s="2173"/>
    </row>
    <row r="330" spans="1:33">
      <c r="A330" s="1459"/>
      <c r="B330" s="33"/>
      <c r="C330" s="2013" t="str">
        <f>IF(E330&gt;0,MAX($C$5:C329)+1," ")</f>
        <v xml:space="preserve"> </v>
      </c>
      <c r="D330" s="2013" t="s">
        <v>147</v>
      </c>
      <c r="E330" s="2174"/>
      <c r="F330" s="2665">
        <v>14.71</v>
      </c>
      <c r="G330" s="2666"/>
      <c r="H330" s="2665"/>
      <c r="I330" s="2666"/>
      <c r="J330" s="2667"/>
      <c r="K330" s="2668"/>
      <c r="L330" s="2665"/>
      <c r="M330" s="2666"/>
      <c r="N330" s="2665"/>
      <c r="O330" s="2666"/>
      <c r="P330" s="2667"/>
      <c r="Q330" s="2668"/>
      <c r="R330" s="2665"/>
      <c r="S330" s="2666"/>
      <c r="T330" s="2665"/>
      <c r="U330" s="2666"/>
      <c r="V330" s="2665"/>
      <c r="W330" s="2666"/>
      <c r="X330" s="2667"/>
      <c r="Y330" s="2668"/>
      <c r="Z330" s="2665"/>
      <c r="AA330" s="2666"/>
      <c r="AB330" s="2665">
        <v>0</v>
      </c>
      <c r="AC330" s="2666"/>
      <c r="AG330" s="2173"/>
    </row>
    <row r="331" spans="1:33">
      <c r="A331" s="1459"/>
      <c r="B331" s="33"/>
      <c r="C331" s="2013">
        <f>IF(E331&gt;0,MAX($C$227:C330)+1," ")</f>
        <v>53</v>
      </c>
      <c r="D331" s="2013" t="s">
        <v>4222</v>
      </c>
      <c r="E331" s="2174">
        <f>E329+F330</f>
        <v>641.94000000000017</v>
      </c>
      <c r="F331" s="2665" t="s">
        <v>147</v>
      </c>
      <c r="G331" s="2666"/>
      <c r="H331" s="2665">
        <v>1.75</v>
      </c>
      <c r="I331" s="2666"/>
      <c r="J331" s="2669">
        <v>2.625</v>
      </c>
      <c r="K331" s="2670">
        <v>2.625</v>
      </c>
      <c r="L331" s="2665">
        <f t="shared" ref="L331" si="426">J331+N331</f>
        <v>2.645</v>
      </c>
      <c r="M331" s="2666"/>
      <c r="N331" s="2665">
        <v>0.02</v>
      </c>
      <c r="O331" s="2666"/>
      <c r="P331" s="2669"/>
      <c r="Q331" s="2670"/>
      <c r="R331" s="2665"/>
      <c r="S331" s="2666"/>
      <c r="T331" s="2665"/>
      <c r="U331" s="2666"/>
      <c r="V331" s="2665">
        <v>1.75</v>
      </c>
      <c r="W331" s="2666"/>
      <c r="X331" s="2669">
        <v>2.625</v>
      </c>
      <c r="Y331" s="2670">
        <v>2.625</v>
      </c>
      <c r="Z331" s="2665">
        <f t="shared" ref="Z331" si="427">X331+AB331</f>
        <v>2.641</v>
      </c>
      <c r="AA331" s="2666"/>
      <c r="AB331" s="2665">
        <v>1.6E-2</v>
      </c>
      <c r="AC331" s="2666"/>
      <c r="AF331" s="2173"/>
      <c r="AG331" s="2173"/>
    </row>
    <row r="332" spans="1:33">
      <c r="A332" s="1459"/>
      <c r="B332" s="33"/>
      <c r="C332" s="2013" t="str">
        <f>IF(E332&gt;0,MAX($C$5:C331)+1," ")</f>
        <v xml:space="preserve"> </v>
      </c>
      <c r="D332" s="2013" t="s">
        <v>147</v>
      </c>
      <c r="E332" s="2174"/>
      <c r="F332" s="2665">
        <v>17.8</v>
      </c>
      <c r="G332" s="2666"/>
      <c r="H332" s="2665"/>
      <c r="I332" s="2666"/>
      <c r="J332" s="2667"/>
      <c r="K332" s="2668"/>
      <c r="L332" s="2665"/>
      <c r="M332" s="2666"/>
      <c r="N332" s="2665"/>
      <c r="O332" s="2666"/>
      <c r="P332" s="2667"/>
      <c r="Q332" s="2668"/>
      <c r="R332" s="2665"/>
      <c r="S332" s="2666"/>
      <c r="T332" s="2665"/>
      <c r="U332" s="2666"/>
      <c r="V332" s="2665"/>
      <c r="W332" s="2666"/>
      <c r="X332" s="2667"/>
      <c r="Y332" s="2668"/>
      <c r="Z332" s="2665"/>
      <c r="AA332" s="2666"/>
      <c r="AB332" s="2665">
        <v>0</v>
      </c>
      <c r="AC332" s="2666"/>
      <c r="AG332" s="2173"/>
    </row>
    <row r="333" spans="1:33">
      <c r="A333" s="1459"/>
      <c r="B333" s="33"/>
      <c r="C333" s="2013">
        <f>IF(E333&gt;0,MAX($C$227:C332)+1," ")</f>
        <v>54</v>
      </c>
      <c r="D333" s="2013" t="s">
        <v>4223</v>
      </c>
      <c r="E333" s="2174">
        <f>E331+F332</f>
        <v>659.74000000000012</v>
      </c>
      <c r="F333" s="2665" t="s">
        <v>147</v>
      </c>
      <c r="G333" s="2666"/>
      <c r="H333" s="2665">
        <v>1.75</v>
      </c>
      <c r="I333" s="2666"/>
      <c r="J333" s="2669">
        <v>2.625</v>
      </c>
      <c r="K333" s="2670">
        <v>2.625</v>
      </c>
      <c r="L333" s="2665">
        <f t="shared" ref="L333" si="428">J333+N333</f>
        <v>2.62</v>
      </c>
      <c r="M333" s="2666"/>
      <c r="N333" s="2665">
        <v>-5.0000000000000001E-3</v>
      </c>
      <c r="O333" s="2666"/>
      <c r="P333" s="2669"/>
      <c r="Q333" s="2670"/>
      <c r="R333" s="2665"/>
      <c r="S333" s="2666"/>
      <c r="T333" s="2665"/>
      <c r="U333" s="2666"/>
      <c r="V333" s="2665">
        <v>1.75</v>
      </c>
      <c r="W333" s="2666"/>
      <c r="X333" s="2669">
        <v>2.625</v>
      </c>
      <c r="Y333" s="2670">
        <v>2.625</v>
      </c>
      <c r="Z333" s="2665">
        <f t="shared" ref="Z333" si="429">X333+AB333</f>
        <v>2.6259999999999999</v>
      </c>
      <c r="AA333" s="2666"/>
      <c r="AB333" s="2665">
        <v>1E-3</v>
      </c>
      <c r="AC333" s="2666"/>
      <c r="AF333" s="2173"/>
      <c r="AG333" s="2173"/>
    </row>
    <row r="334" spans="1:33">
      <c r="A334" s="1459"/>
      <c r="B334" s="33"/>
      <c r="C334" s="2013" t="str">
        <f>IF(E334&gt;0,MAX($C$5:C333)+1," ")</f>
        <v xml:space="preserve"> </v>
      </c>
      <c r="D334" s="2013" t="s">
        <v>147</v>
      </c>
      <c r="E334" s="2174"/>
      <c r="F334" s="2665">
        <v>14.2</v>
      </c>
      <c r="G334" s="2666"/>
      <c r="H334" s="2665"/>
      <c r="I334" s="2666"/>
      <c r="J334" s="2667"/>
      <c r="K334" s="2668"/>
      <c r="L334" s="2665"/>
      <c r="M334" s="2666"/>
      <c r="N334" s="2665"/>
      <c r="O334" s="2666"/>
      <c r="P334" s="2667"/>
      <c r="Q334" s="2668"/>
      <c r="R334" s="2665"/>
      <c r="S334" s="2666"/>
      <c r="T334" s="2665"/>
      <c r="U334" s="2666"/>
      <c r="V334" s="2665"/>
      <c r="W334" s="2666"/>
      <c r="X334" s="2667"/>
      <c r="Y334" s="2668"/>
      <c r="Z334" s="2665"/>
      <c r="AA334" s="2666"/>
      <c r="AB334" s="2665">
        <v>0</v>
      </c>
      <c r="AC334" s="2666"/>
      <c r="AG334" s="2173"/>
    </row>
    <row r="335" spans="1:33">
      <c r="A335" s="1459"/>
      <c r="B335" s="33"/>
      <c r="C335" s="2013">
        <f>IF(E335&gt;0,MAX($C$227:C334)+1," ")</f>
        <v>55</v>
      </c>
      <c r="D335" s="2013" t="s">
        <v>4224</v>
      </c>
      <c r="E335" s="2174">
        <f>E333+F334</f>
        <v>673.94000000000017</v>
      </c>
      <c r="F335" s="2665" t="s">
        <v>147</v>
      </c>
      <c r="G335" s="2666"/>
      <c r="H335" s="2665">
        <v>1.75</v>
      </c>
      <c r="I335" s="2666"/>
      <c r="J335" s="2669">
        <v>2.6349999999999998</v>
      </c>
      <c r="K335" s="2670">
        <v>2.6349999999999998</v>
      </c>
      <c r="L335" s="2665">
        <f t="shared" ref="L335" si="430">J335+N335</f>
        <v>2.6479999999999997</v>
      </c>
      <c r="M335" s="2666"/>
      <c r="N335" s="2665">
        <v>1.2999999999999999E-2</v>
      </c>
      <c r="O335" s="2666"/>
      <c r="P335" s="2669"/>
      <c r="Q335" s="2670"/>
      <c r="R335" s="2665"/>
      <c r="S335" s="2666"/>
      <c r="T335" s="2665"/>
      <c r="U335" s="2666"/>
      <c r="V335" s="2665">
        <v>1.75</v>
      </c>
      <c r="W335" s="2666"/>
      <c r="X335" s="2669">
        <v>2.6349999999999998</v>
      </c>
      <c r="Y335" s="2670">
        <v>2.6349999999999998</v>
      </c>
      <c r="Z335" s="2665">
        <f t="shared" ref="Z335" si="431">X335+AB335</f>
        <v>2.6239999999999997</v>
      </c>
      <c r="AA335" s="2666"/>
      <c r="AB335" s="2665">
        <v>-1.0999999999999999E-2</v>
      </c>
      <c r="AC335" s="2666"/>
      <c r="AF335" s="2173"/>
      <c r="AG335" s="2173"/>
    </row>
    <row r="336" spans="1:33">
      <c r="A336" s="1459"/>
      <c r="B336" s="33"/>
      <c r="C336" s="2013" t="str">
        <f>IF(E336&gt;0,MAX($C$5:C335)+1," ")</f>
        <v xml:space="preserve"> </v>
      </c>
      <c r="D336" s="2013" t="s">
        <v>147</v>
      </c>
      <c r="E336" s="2174"/>
      <c r="F336" s="2665">
        <v>14.2</v>
      </c>
      <c r="G336" s="2666"/>
      <c r="H336" s="2665"/>
      <c r="I336" s="2666"/>
      <c r="J336" s="2667"/>
      <c r="K336" s="2668"/>
      <c r="L336" s="2665"/>
      <c r="M336" s="2666"/>
      <c r="N336" s="2665"/>
      <c r="O336" s="2666"/>
      <c r="P336" s="2667"/>
      <c r="Q336" s="2668"/>
      <c r="R336" s="2665"/>
      <c r="S336" s="2666"/>
      <c r="T336" s="2665"/>
      <c r="U336" s="2666"/>
      <c r="V336" s="2665"/>
      <c r="W336" s="2666"/>
      <c r="X336" s="2667"/>
      <c r="Y336" s="2668"/>
      <c r="Z336" s="2665"/>
      <c r="AA336" s="2666"/>
      <c r="AB336" s="2665">
        <v>0</v>
      </c>
      <c r="AC336" s="2666"/>
      <c r="AG336" s="2173"/>
    </row>
    <row r="337" spans="1:33">
      <c r="A337" s="1459"/>
      <c r="B337" s="33"/>
      <c r="C337" s="2013">
        <f>IF(E337&gt;0,MAX($C$227:C336)+1," ")</f>
        <v>56</v>
      </c>
      <c r="D337" s="2013" t="s">
        <v>4225</v>
      </c>
      <c r="E337" s="2174">
        <f>E335+F336</f>
        <v>688.14000000000021</v>
      </c>
      <c r="F337" s="2665" t="s">
        <v>147</v>
      </c>
      <c r="G337" s="2666"/>
      <c r="H337" s="2665">
        <v>1.75</v>
      </c>
      <c r="I337" s="2666"/>
      <c r="J337" s="2669">
        <v>2.645</v>
      </c>
      <c r="K337" s="2670">
        <v>2.645</v>
      </c>
      <c r="L337" s="2665">
        <f t="shared" ref="L337" si="432">J337+N337</f>
        <v>2.6459999999999999</v>
      </c>
      <c r="M337" s="2666"/>
      <c r="N337" s="2665">
        <v>1E-3</v>
      </c>
      <c r="O337" s="2666"/>
      <c r="P337" s="2669"/>
      <c r="Q337" s="2670"/>
      <c r="R337" s="2665"/>
      <c r="S337" s="2666"/>
      <c r="T337" s="2665"/>
      <c r="U337" s="2666"/>
      <c r="V337" s="2665">
        <v>1.75</v>
      </c>
      <c r="W337" s="2666"/>
      <c r="X337" s="2669">
        <v>2.645</v>
      </c>
      <c r="Y337" s="2670">
        <v>2.645</v>
      </c>
      <c r="Z337" s="2665">
        <f t="shared" ref="Z337" si="433">X337+AB337</f>
        <v>2.653</v>
      </c>
      <c r="AA337" s="2666"/>
      <c r="AB337" s="2665">
        <v>8.0000000000000002E-3</v>
      </c>
      <c r="AC337" s="2666"/>
      <c r="AF337" s="2173"/>
      <c r="AG337" s="2173"/>
    </row>
    <row r="338" spans="1:33">
      <c r="A338" s="1459"/>
      <c r="B338" s="33"/>
      <c r="C338" s="2013" t="str">
        <f>IF(E338&gt;0,MAX($C$5:C337)+1," ")</f>
        <v xml:space="preserve"> </v>
      </c>
      <c r="D338" s="2013" t="s">
        <v>147</v>
      </c>
      <c r="E338" s="2174"/>
      <c r="F338" s="2665">
        <v>12.42</v>
      </c>
      <c r="G338" s="2666"/>
      <c r="H338" s="2665"/>
      <c r="I338" s="2666"/>
      <c r="J338" s="2667"/>
      <c r="K338" s="2668"/>
      <c r="L338" s="2665"/>
      <c r="M338" s="2666"/>
      <c r="N338" s="2665"/>
      <c r="O338" s="2666"/>
      <c r="P338" s="2667"/>
      <c r="Q338" s="2668"/>
      <c r="R338" s="2665"/>
      <c r="S338" s="2666"/>
      <c r="T338" s="2665"/>
      <c r="U338" s="2666"/>
      <c r="V338" s="2665"/>
      <c r="W338" s="2666"/>
      <c r="X338" s="2667"/>
      <c r="Y338" s="2668"/>
      <c r="Z338" s="2665"/>
      <c r="AA338" s="2666"/>
      <c r="AB338" s="2665">
        <v>0</v>
      </c>
      <c r="AC338" s="2666"/>
      <c r="AG338" s="2173"/>
    </row>
    <row r="339" spans="1:33">
      <c r="A339" s="1459"/>
      <c r="B339" s="33"/>
      <c r="C339" s="2013">
        <f>IF(E339&gt;0,MAX($C$227:C338)+1," ")</f>
        <v>57</v>
      </c>
      <c r="D339" s="2013">
        <v>29</v>
      </c>
      <c r="E339" s="2174">
        <f>E337+F338</f>
        <v>700.56000000000017</v>
      </c>
      <c r="F339" s="2665" t="s">
        <v>147</v>
      </c>
      <c r="G339" s="2666"/>
      <c r="H339" s="2665">
        <v>1.75</v>
      </c>
      <c r="I339" s="2666"/>
      <c r="J339" s="2669">
        <v>2.645</v>
      </c>
      <c r="K339" s="2670">
        <v>2.645</v>
      </c>
      <c r="L339" s="2665">
        <f t="shared" ref="L339" si="434">J339+N339</f>
        <v>2.657</v>
      </c>
      <c r="M339" s="2666"/>
      <c r="N339" s="2665">
        <v>1.2E-2</v>
      </c>
      <c r="O339" s="2666"/>
      <c r="P339" s="2669"/>
      <c r="Q339" s="2670"/>
      <c r="R339" s="2665"/>
      <c r="S339" s="2666"/>
      <c r="T339" s="2665"/>
      <c r="U339" s="2666"/>
      <c r="V339" s="2665">
        <v>1.75</v>
      </c>
      <c r="W339" s="2666"/>
      <c r="X339" s="2669">
        <v>2.645</v>
      </c>
      <c r="Y339" s="2670">
        <v>2.645</v>
      </c>
      <c r="Z339" s="2665">
        <f t="shared" ref="Z339" si="435">X339+AB339</f>
        <v>2.6270000000000002</v>
      </c>
      <c r="AA339" s="2666"/>
      <c r="AB339" s="2665">
        <v>-1.7999999999999999E-2</v>
      </c>
      <c r="AC339" s="2666"/>
      <c r="AF339" s="2173"/>
      <c r="AG339" s="2173"/>
    </row>
    <row r="340" spans="1:33">
      <c r="A340" s="1459"/>
      <c r="B340" s="33"/>
      <c r="C340" s="2013" t="str">
        <f>IF(E340&gt;0,MAX($C$5:C339)+1," ")</f>
        <v xml:space="preserve"> </v>
      </c>
      <c r="D340" s="2013" t="s">
        <v>147</v>
      </c>
      <c r="E340" s="2174"/>
      <c r="F340" s="2665">
        <v>14.58</v>
      </c>
      <c r="G340" s="2666"/>
      <c r="H340" s="2665"/>
      <c r="I340" s="2666"/>
      <c r="J340" s="2667"/>
      <c r="K340" s="2668"/>
      <c r="L340" s="2665"/>
      <c r="M340" s="2666"/>
      <c r="N340" s="2665"/>
      <c r="O340" s="2666"/>
      <c r="P340" s="2667"/>
      <c r="Q340" s="2668"/>
      <c r="R340" s="2665"/>
      <c r="S340" s="2666"/>
      <c r="T340" s="2665"/>
      <c r="U340" s="2666"/>
      <c r="V340" s="2665"/>
      <c r="W340" s="2666"/>
      <c r="X340" s="2667"/>
      <c r="Y340" s="2668"/>
      <c r="Z340" s="2665"/>
      <c r="AA340" s="2666"/>
      <c r="AB340" s="2665">
        <v>0</v>
      </c>
      <c r="AC340" s="2666"/>
      <c r="AG340" s="2173"/>
    </row>
    <row r="341" spans="1:33">
      <c r="A341" s="1459"/>
      <c r="B341" s="33"/>
      <c r="C341" s="2013">
        <f>IF(E341&gt;0,MAX($C$227:C340)+1," ")</f>
        <v>58</v>
      </c>
      <c r="D341" s="2013">
        <v>30</v>
      </c>
      <c r="E341" s="2174">
        <f>E339+F340</f>
        <v>715.14000000000021</v>
      </c>
      <c r="F341" s="2665" t="s">
        <v>147</v>
      </c>
      <c r="G341" s="2666"/>
      <c r="H341" s="2665">
        <v>1.75</v>
      </c>
      <c r="I341" s="2666"/>
      <c r="J341" s="2669">
        <v>2.6549999999999998</v>
      </c>
      <c r="K341" s="2670">
        <v>2.6549999999999998</v>
      </c>
      <c r="L341" s="2665">
        <f t="shared" ref="L341" si="436">J341+N341</f>
        <v>2.6379999999999999</v>
      </c>
      <c r="M341" s="2666"/>
      <c r="N341" s="2665">
        <v>-1.7000000000000001E-2</v>
      </c>
      <c r="O341" s="2666"/>
      <c r="P341" s="2669"/>
      <c r="Q341" s="2670"/>
      <c r="R341" s="2665"/>
      <c r="S341" s="2666"/>
      <c r="T341" s="2665"/>
      <c r="U341" s="2666"/>
      <c r="V341" s="2665">
        <v>1.75</v>
      </c>
      <c r="W341" s="2666"/>
      <c r="X341" s="2669">
        <v>2.6549999999999998</v>
      </c>
      <c r="Y341" s="2670">
        <v>2.6549999999999998</v>
      </c>
      <c r="Z341" s="2665">
        <f t="shared" ref="Z341" si="437">X341+AB341</f>
        <v>2.6599999999999997</v>
      </c>
      <c r="AA341" s="2666"/>
      <c r="AB341" s="2665">
        <v>5.0000000000000001E-3</v>
      </c>
      <c r="AC341" s="2666"/>
      <c r="AF341" s="2173"/>
      <c r="AG341" s="2173"/>
    </row>
    <row r="342" spans="1:33">
      <c r="A342" s="1459"/>
      <c r="B342" s="33"/>
      <c r="C342" s="2013" t="str">
        <f>IF(E342&gt;0,MAX($C$5:C341)+1," ")</f>
        <v xml:space="preserve"> </v>
      </c>
      <c r="D342" s="2013" t="s">
        <v>147</v>
      </c>
      <c r="E342" s="2174"/>
      <c r="F342" s="2665">
        <v>19.96</v>
      </c>
      <c r="G342" s="2666"/>
      <c r="H342" s="2665"/>
      <c r="I342" s="2666"/>
      <c r="J342" s="2667"/>
      <c r="K342" s="2668"/>
      <c r="L342" s="2665"/>
      <c r="M342" s="2666"/>
      <c r="N342" s="2665"/>
      <c r="O342" s="2666"/>
      <c r="P342" s="2667"/>
      <c r="Q342" s="2668"/>
      <c r="R342" s="2665"/>
      <c r="S342" s="2666"/>
      <c r="T342" s="2665"/>
      <c r="U342" s="2666"/>
      <c r="V342" s="2665"/>
      <c r="W342" s="2666"/>
      <c r="X342" s="2667"/>
      <c r="Y342" s="2668"/>
      <c r="Z342" s="2665"/>
      <c r="AA342" s="2666"/>
      <c r="AB342" s="2665">
        <v>0</v>
      </c>
      <c r="AC342" s="2666"/>
      <c r="AG342" s="2173"/>
    </row>
    <row r="343" spans="1:33">
      <c r="A343" s="1459"/>
      <c r="B343" s="33"/>
      <c r="C343" s="2013">
        <f>IF(E343&gt;0,MAX($C$227:C342)+1," ")</f>
        <v>59</v>
      </c>
      <c r="D343" s="2013">
        <v>31</v>
      </c>
      <c r="E343" s="2174">
        <f>E341+F342</f>
        <v>735.10000000000025</v>
      </c>
      <c r="F343" s="2665" t="s">
        <v>147</v>
      </c>
      <c r="G343" s="2666"/>
      <c r="H343" s="2665">
        <v>1.75</v>
      </c>
      <c r="I343" s="2666"/>
      <c r="J343" s="2669">
        <v>2.665</v>
      </c>
      <c r="K343" s="2670">
        <v>2.665</v>
      </c>
      <c r="L343" s="2665">
        <f t="shared" ref="L343" si="438">J343+N343</f>
        <v>2.665</v>
      </c>
      <c r="M343" s="2666"/>
      <c r="N343" s="2688">
        <v>0</v>
      </c>
      <c r="O343" s="2689"/>
      <c r="P343" s="2669"/>
      <c r="Q343" s="2670"/>
      <c r="R343" s="2665"/>
      <c r="S343" s="2666"/>
      <c r="T343" s="2665"/>
      <c r="U343" s="2666"/>
      <c r="V343" s="2665">
        <v>1.75</v>
      </c>
      <c r="W343" s="2666"/>
      <c r="X343" s="2669">
        <v>2.665</v>
      </c>
      <c r="Y343" s="2670">
        <v>2.665</v>
      </c>
      <c r="Z343" s="2665">
        <f t="shared" ref="Z343" si="439">X343+AB343</f>
        <v>2.6819999999999999</v>
      </c>
      <c r="AA343" s="2666"/>
      <c r="AB343" s="2665">
        <v>1.7000000000000001E-2</v>
      </c>
      <c r="AC343" s="2666"/>
      <c r="AF343" s="2173"/>
      <c r="AG343" s="2173"/>
    </row>
    <row r="344" spans="1:33">
      <c r="A344" s="1459"/>
      <c r="B344" s="33"/>
      <c r="C344" s="2013" t="str">
        <f>IF(E344&gt;0,MAX($C$5:C343)+1," ")</f>
        <v xml:space="preserve"> </v>
      </c>
      <c r="D344" s="2013" t="s">
        <v>147</v>
      </c>
      <c r="E344" s="2174"/>
      <c r="F344" s="2665">
        <v>17.87</v>
      </c>
      <c r="G344" s="2666"/>
      <c r="H344" s="2665"/>
      <c r="I344" s="2666"/>
      <c r="J344" s="2667"/>
      <c r="K344" s="2668"/>
      <c r="L344" s="2665"/>
      <c r="M344" s="2666"/>
      <c r="N344" s="2665"/>
      <c r="O344" s="2666"/>
      <c r="P344" s="2667"/>
      <c r="Q344" s="2668"/>
      <c r="R344" s="2665"/>
      <c r="S344" s="2666"/>
      <c r="T344" s="2665"/>
      <c r="U344" s="2666"/>
      <c r="V344" s="2665"/>
      <c r="W344" s="2666"/>
      <c r="X344" s="2667"/>
      <c r="Y344" s="2668"/>
      <c r="Z344" s="2665"/>
      <c r="AA344" s="2666"/>
      <c r="AB344" s="2665">
        <v>0</v>
      </c>
      <c r="AC344" s="2666"/>
      <c r="AG344" s="2173"/>
    </row>
    <row r="345" spans="1:33">
      <c r="A345" s="1459"/>
      <c r="B345" s="33"/>
      <c r="C345" s="2013">
        <f>IF(E345&gt;0,MAX($C$227:C344)+1," ")</f>
        <v>60</v>
      </c>
      <c r="D345" s="2013" t="s">
        <v>4226</v>
      </c>
      <c r="E345" s="2174">
        <f>E343+F344</f>
        <v>752.97000000000025</v>
      </c>
      <c r="F345" s="2665" t="s">
        <v>147</v>
      </c>
      <c r="G345" s="2666"/>
      <c r="H345" s="2665">
        <v>1.75</v>
      </c>
      <c r="I345" s="2666"/>
      <c r="J345" s="2669">
        <v>2.6749999999999998</v>
      </c>
      <c r="K345" s="2670">
        <v>2.6749999999999998</v>
      </c>
      <c r="L345" s="2665">
        <f t="shared" ref="L345" si="440">J345+N345</f>
        <v>2.673</v>
      </c>
      <c r="M345" s="2666"/>
      <c r="N345" s="2665">
        <v>-2E-3</v>
      </c>
      <c r="O345" s="2666"/>
      <c r="P345" s="2669"/>
      <c r="Q345" s="2670"/>
      <c r="R345" s="2665"/>
      <c r="S345" s="2666"/>
      <c r="T345" s="2665"/>
      <c r="U345" s="2666"/>
      <c r="V345" s="2665">
        <v>1.75</v>
      </c>
      <c r="W345" s="2666"/>
      <c r="X345" s="2669">
        <v>2.6749999999999998</v>
      </c>
      <c r="Y345" s="2670">
        <v>2.6749999999999998</v>
      </c>
      <c r="Z345" s="2665">
        <f t="shared" ref="Z345" si="441">X345+AB345</f>
        <v>2.6619999999999999</v>
      </c>
      <c r="AA345" s="2666"/>
      <c r="AB345" s="2665">
        <v>-1.2999999999999999E-2</v>
      </c>
      <c r="AC345" s="2666"/>
      <c r="AF345" s="2173"/>
      <c r="AG345" s="2173"/>
    </row>
    <row r="346" spans="1:33">
      <c r="A346" s="1459"/>
      <c r="B346" s="33"/>
      <c r="C346" s="2013" t="str">
        <f>IF(E346&gt;0,MAX($C$5:C345)+1," ")</f>
        <v xml:space="preserve"> </v>
      </c>
      <c r="D346" s="2013" t="s">
        <v>147</v>
      </c>
      <c r="E346" s="2174"/>
      <c r="F346" s="2665">
        <v>19.13</v>
      </c>
      <c r="G346" s="2666"/>
      <c r="H346" s="2665"/>
      <c r="I346" s="2666"/>
      <c r="J346" s="2667"/>
      <c r="K346" s="2668"/>
      <c r="L346" s="2665"/>
      <c r="M346" s="2666"/>
      <c r="N346" s="2665"/>
      <c r="O346" s="2666"/>
      <c r="P346" s="2667"/>
      <c r="Q346" s="2668"/>
      <c r="R346" s="2665"/>
      <c r="S346" s="2666"/>
      <c r="T346" s="2665"/>
      <c r="U346" s="2666"/>
      <c r="V346" s="2665"/>
      <c r="W346" s="2666"/>
      <c r="X346" s="2667"/>
      <c r="Y346" s="2668"/>
      <c r="Z346" s="2665"/>
      <c r="AA346" s="2666"/>
      <c r="AB346" s="2665">
        <v>0</v>
      </c>
      <c r="AC346" s="2666"/>
      <c r="AG346" s="2173"/>
    </row>
    <row r="347" spans="1:33">
      <c r="A347" s="1459"/>
      <c r="B347" s="33"/>
      <c r="C347" s="2013">
        <f>IF(E347&gt;0,MAX($C$227:C346)+1," ")</f>
        <v>61</v>
      </c>
      <c r="D347" s="2013">
        <v>32</v>
      </c>
      <c r="E347" s="2174">
        <f>E345+F346</f>
        <v>772.10000000000025</v>
      </c>
      <c r="F347" s="2665" t="s">
        <v>147</v>
      </c>
      <c r="G347" s="2666"/>
      <c r="H347" s="2665">
        <v>1.75</v>
      </c>
      <c r="I347" s="2666"/>
      <c r="J347" s="2669">
        <v>2.6749999999999998</v>
      </c>
      <c r="K347" s="2670">
        <v>2.6749999999999998</v>
      </c>
      <c r="L347" s="2665">
        <f t="shared" ref="L347" si="442">J347+N347</f>
        <v>2.6739999999999999</v>
      </c>
      <c r="M347" s="2666"/>
      <c r="N347" s="2665">
        <v>-1E-3</v>
      </c>
      <c r="O347" s="2666"/>
      <c r="P347" s="2669"/>
      <c r="Q347" s="2670"/>
      <c r="R347" s="2665"/>
      <c r="S347" s="2666"/>
      <c r="T347" s="2665"/>
      <c r="U347" s="2666"/>
      <c r="V347" s="2665">
        <v>1.75</v>
      </c>
      <c r="W347" s="2666"/>
      <c r="X347" s="2669">
        <v>2.6749999999999998</v>
      </c>
      <c r="Y347" s="2670">
        <v>2.6749999999999998</v>
      </c>
      <c r="Z347" s="2665">
        <f t="shared" ref="Z347" si="443">X347+AB347</f>
        <v>2.6659999999999999</v>
      </c>
      <c r="AA347" s="2666"/>
      <c r="AB347" s="2665">
        <v>-8.9999999999999993E-3</v>
      </c>
      <c r="AC347" s="2666"/>
      <c r="AF347" s="2173"/>
      <c r="AG347" s="2173"/>
    </row>
    <row r="348" spans="1:33">
      <c r="A348" s="1459"/>
      <c r="B348" s="33"/>
      <c r="C348" s="2013" t="str">
        <f>IF(E348&gt;0,MAX($C$5:C347)+1," ")</f>
        <v xml:space="preserve"> </v>
      </c>
      <c r="D348" s="2013" t="s">
        <v>147</v>
      </c>
      <c r="E348" s="2174"/>
      <c r="F348" s="2665">
        <v>19.14</v>
      </c>
      <c r="G348" s="2666"/>
      <c r="H348" s="2665"/>
      <c r="I348" s="2666"/>
      <c r="J348" s="2667"/>
      <c r="K348" s="2668"/>
      <c r="L348" s="2665"/>
      <c r="M348" s="2666"/>
      <c r="N348" s="2665"/>
      <c r="O348" s="2666"/>
      <c r="P348" s="2667"/>
      <c r="Q348" s="2668"/>
      <c r="R348" s="2665"/>
      <c r="S348" s="2666"/>
      <c r="T348" s="2665"/>
      <c r="U348" s="2666"/>
      <c r="V348" s="2665"/>
      <c r="W348" s="2666"/>
      <c r="X348" s="2667"/>
      <c r="Y348" s="2668"/>
      <c r="Z348" s="2665"/>
      <c r="AA348" s="2666"/>
      <c r="AB348" s="2665">
        <v>0</v>
      </c>
      <c r="AC348" s="2666"/>
      <c r="AG348" s="2173"/>
    </row>
    <row r="349" spans="1:33">
      <c r="A349" s="1459"/>
      <c r="B349" s="33"/>
      <c r="C349" s="2013">
        <f>IF(E349&gt;0,MAX($C$227:C348)+1," ")</f>
        <v>62</v>
      </c>
      <c r="D349" s="2013">
        <v>33</v>
      </c>
      <c r="E349" s="2174">
        <f>E347+F348</f>
        <v>791.24000000000024</v>
      </c>
      <c r="F349" s="2665" t="s">
        <v>147</v>
      </c>
      <c r="G349" s="2666"/>
      <c r="H349" s="2665">
        <v>1.75</v>
      </c>
      <c r="I349" s="2666"/>
      <c r="J349" s="2669">
        <v>2.6850000000000001</v>
      </c>
      <c r="K349" s="2670">
        <v>2.6850000000000001</v>
      </c>
      <c r="L349" s="2665">
        <f t="shared" ref="L349" si="444">J349+N349</f>
        <v>2.68</v>
      </c>
      <c r="M349" s="2666"/>
      <c r="N349" s="2665">
        <v>-5.0000000000000001E-3</v>
      </c>
      <c r="O349" s="2666"/>
      <c r="P349" s="2669"/>
      <c r="Q349" s="2670"/>
      <c r="R349" s="2665"/>
      <c r="S349" s="2666"/>
      <c r="T349" s="2665"/>
      <c r="U349" s="2666"/>
      <c r="V349" s="2665">
        <v>1.75</v>
      </c>
      <c r="W349" s="2666"/>
      <c r="X349" s="2669">
        <v>2.6850000000000001</v>
      </c>
      <c r="Y349" s="2670">
        <v>2.6850000000000001</v>
      </c>
      <c r="Z349" s="2665">
        <f t="shared" ref="Z349" si="445">X349+AB349</f>
        <v>2.6930000000000001</v>
      </c>
      <c r="AA349" s="2666"/>
      <c r="AB349" s="2665">
        <v>8.0000000000000002E-3</v>
      </c>
      <c r="AC349" s="2666"/>
      <c r="AF349" s="2173"/>
      <c r="AG349" s="2173"/>
    </row>
    <row r="350" spans="1:33">
      <c r="A350" s="1459"/>
      <c r="B350" s="33"/>
      <c r="C350" s="2013" t="str">
        <f>IF(E350&gt;0,MAX($C$5:C349)+1," ")</f>
        <v xml:space="preserve"> </v>
      </c>
      <c r="D350" s="2013" t="s">
        <v>147</v>
      </c>
      <c r="E350" s="2174"/>
      <c r="F350" s="2665">
        <v>19.86</v>
      </c>
      <c r="G350" s="2666"/>
      <c r="H350" s="2665"/>
      <c r="I350" s="2666"/>
      <c r="J350" s="2667"/>
      <c r="K350" s="2668"/>
      <c r="L350" s="2665"/>
      <c r="M350" s="2666"/>
      <c r="N350" s="2665"/>
      <c r="O350" s="2666"/>
      <c r="P350" s="2667"/>
      <c r="Q350" s="2668"/>
      <c r="R350" s="2665"/>
      <c r="S350" s="2666"/>
      <c r="T350" s="2665"/>
      <c r="U350" s="2666"/>
      <c r="V350" s="2665"/>
      <c r="W350" s="2666"/>
      <c r="X350" s="2667"/>
      <c r="Y350" s="2668"/>
      <c r="Z350" s="2665"/>
      <c r="AA350" s="2666"/>
      <c r="AB350" s="2665">
        <v>0</v>
      </c>
      <c r="AC350" s="2666"/>
      <c r="AG350" s="2173"/>
    </row>
    <row r="351" spans="1:33">
      <c r="A351" s="1459"/>
      <c r="B351" s="33"/>
      <c r="C351" s="2013">
        <f>IF(E351&gt;0,MAX($C$227:C350)+1," ")</f>
        <v>63</v>
      </c>
      <c r="D351" s="2013">
        <v>34</v>
      </c>
      <c r="E351" s="2174">
        <f>E349+F350</f>
        <v>811.10000000000025</v>
      </c>
      <c r="F351" s="2665" t="s">
        <v>147</v>
      </c>
      <c r="G351" s="2666"/>
      <c r="H351" s="2665">
        <v>1.75</v>
      </c>
      <c r="I351" s="2666"/>
      <c r="J351" s="2669">
        <v>2.6949999999999998</v>
      </c>
      <c r="K351" s="2670">
        <v>2.6949999999999998</v>
      </c>
      <c r="L351" s="2665">
        <f t="shared" ref="L351" si="446">J351+N351</f>
        <v>2.694</v>
      </c>
      <c r="M351" s="2666"/>
      <c r="N351" s="2665">
        <v>-1E-3</v>
      </c>
      <c r="O351" s="2666"/>
      <c r="P351" s="2669"/>
      <c r="Q351" s="2670"/>
      <c r="R351" s="2665"/>
      <c r="S351" s="2666"/>
      <c r="T351" s="2665"/>
      <c r="U351" s="2666"/>
      <c r="V351" s="2665">
        <v>1.75</v>
      </c>
      <c r="W351" s="2666"/>
      <c r="X351" s="2669">
        <v>2.6949999999999998</v>
      </c>
      <c r="Y351" s="2670">
        <v>2.6949999999999998</v>
      </c>
      <c r="Z351" s="2665">
        <f t="shared" ref="Z351" si="447">X351+AB351</f>
        <v>2.677</v>
      </c>
      <c r="AA351" s="2666"/>
      <c r="AB351" s="2665">
        <v>-1.7999999999999999E-2</v>
      </c>
      <c r="AC351" s="2666"/>
      <c r="AF351" s="2173"/>
      <c r="AG351" s="2173"/>
    </row>
    <row r="352" spans="1:33">
      <c r="A352" s="1459"/>
      <c r="B352" s="33"/>
      <c r="C352" s="2013" t="str">
        <f>IF(E352&gt;0,MAX($C$5:C351)+1," ")</f>
        <v xml:space="preserve"> </v>
      </c>
      <c r="D352" s="2013" t="s">
        <v>147</v>
      </c>
      <c r="E352" s="2174"/>
      <c r="F352" s="2665">
        <v>17.510000000000002</v>
      </c>
      <c r="G352" s="2666"/>
      <c r="H352" s="2665"/>
      <c r="I352" s="2666"/>
      <c r="J352" s="2667"/>
      <c r="K352" s="2668"/>
      <c r="L352" s="2665"/>
      <c r="M352" s="2666"/>
      <c r="N352" s="2665"/>
      <c r="O352" s="2666"/>
      <c r="P352" s="2667"/>
      <c r="Q352" s="2668"/>
      <c r="R352" s="2665"/>
      <c r="S352" s="2666"/>
      <c r="T352" s="2665"/>
      <c r="U352" s="2666"/>
      <c r="V352" s="2665"/>
      <c r="W352" s="2666"/>
      <c r="X352" s="2667"/>
      <c r="Y352" s="2668"/>
      <c r="Z352" s="2665"/>
      <c r="AA352" s="2666"/>
      <c r="AB352" s="2665">
        <v>0</v>
      </c>
      <c r="AC352" s="2666"/>
      <c r="AG352" s="2173"/>
    </row>
    <row r="353" spans="1:33">
      <c r="A353" s="1459"/>
      <c r="B353" s="33"/>
      <c r="C353" s="2013">
        <f>IF(E353&gt;0,MAX($C$227:C352)+1," ")</f>
        <v>64</v>
      </c>
      <c r="D353" s="2013">
        <v>35</v>
      </c>
      <c r="E353" s="2174">
        <f>E351+F352</f>
        <v>828.61000000000024</v>
      </c>
      <c r="F353" s="2665" t="s">
        <v>147</v>
      </c>
      <c r="G353" s="2666"/>
      <c r="H353" s="2665">
        <v>1.75</v>
      </c>
      <c r="I353" s="2666"/>
      <c r="J353" s="2669">
        <v>2.7050000000000001</v>
      </c>
      <c r="K353" s="2670">
        <v>2.7050000000000001</v>
      </c>
      <c r="L353" s="2665">
        <f t="shared" ref="L353" si="448">J353+N353</f>
        <v>2.72</v>
      </c>
      <c r="M353" s="2666"/>
      <c r="N353" s="2665">
        <v>1.4999999999999999E-2</v>
      </c>
      <c r="O353" s="2666"/>
      <c r="P353" s="2669"/>
      <c r="Q353" s="2670"/>
      <c r="R353" s="2665"/>
      <c r="S353" s="2666"/>
      <c r="T353" s="2665"/>
      <c r="U353" s="2666"/>
      <c r="V353" s="2665">
        <v>1.75</v>
      </c>
      <c r="W353" s="2666"/>
      <c r="X353" s="2669">
        <v>2.7050000000000001</v>
      </c>
      <c r="Y353" s="2670">
        <v>2.7050000000000001</v>
      </c>
      <c r="Z353" s="2665">
        <f t="shared" ref="Z353" si="449">X353+AB353</f>
        <v>2.6920000000000002</v>
      </c>
      <c r="AA353" s="2666"/>
      <c r="AB353" s="2665">
        <v>-1.2999999999999999E-2</v>
      </c>
      <c r="AC353" s="2666"/>
      <c r="AF353" s="2173"/>
      <c r="AG353" s="2173"/>
    </row>
    <row r="354" spans="1:33">
      <c r="A354" s="1459"/>
      <c r="B354" s="33"/>
      <c r="C354" s="2013" t="str">
        <f>IF(E354&gt;0,MAX($C$5:C353)+1," ")</f>
        <v xml:space="preserve"> </v>
      </c>
      <c r="D354" s="2013" t="s">
        <v>147</v>
      </c>
      <c r="E354" s="2174"/>
      <c r="F354" s="2665">
        <v>3.89</v>
      </c>
      <c r="G354" s="2666"/>
      <c r="H354" s="2665"/>
      <c r="I354" s="2666"/>
      <c r="J354" s="2667"/>
      <c r="K354" s="2668"/>
      <c r="L354" s="2665"/>
      <c r="M354" s="2666"/>
      <c r="N354" s="2665"/>
      <c r="O354" s="2666"/>
      <c r="P354" s="2667"/>
      <c r="Q354" s="2668"/>
      <c r="R354" s="2665"/>
      <c r="S354" s="2666"/>
      <c r="T354" s="2665"/>
      <c r="U354" s="2666"/>
      <c r="V354" s="2665"/>
      <c r="W354" s="2666"/>
      <c r="X354" s="2667"/>
      <c r="Y354" s="2668"/>
      <c r="Z354" s="2665"/>
      <c r="AA354" s="2666"/>
      <c r="AB354" s="2665">
        <v>0</v>
      </c>
      <c r="AC354" s="2666"/>
      <c r="AG354" s="2173"/>
    </row>
    <row r="355" spans="1:33">
      <c r="A355" s="1459"/>
      <c r="B355" s="33"/>
      <c r="C355" s="2013">
        <f>IF(E355&gt;0,MAX($C$227:C354)+1," ")</f>
        <v>65</v>
      </c>
      <c r="D355" s="2013" t="s">
        <v>4227</v>
      </c>
      <c r="E355" s="2174">
        <f>E353+F354</f>
        <v>832.50000000000023</v>
      </c>
      <c r="F355" s="2665" t="s">
        <v>147</v>
      </c>
      <c r="G355" s="2666"/>
      <c r="H355" s="2665">
        <v>1.75</v>
      </c>
      <c r="I355" s="2666"/>
      <c r="J355" s="2669">
        <v>2.7149999999999999</v>
      </c>
      <c r="K355" s="2670">
        <v>2.7149999999999999</v>
      </c>
      <c r="L355" s="2665">
        <f t="shared" ref="L355" si="450">J355+N355</f>
        <v>2.73</v>
      </c>
      <c r="M355" s="2666"/>
      <c r="N355" s="2665">
        <v>1.4999999999999999E-2</v>
      </c>
      <c r="O355" s="2666"/>
      <c r="P355" s="2669"/>
      <c r="Q355" s="2670"/>
      <c r="R355" s="2665"/>
      <c r="S355" s="2666"/>
      <c r="T355" s="2665"/>
      <c r="U355" s="2666"/>
      <c r="V355" s="2665">
        <v>1.75</v>
      </c>
      <c r="W355" s="2666"/>
      <c r="X355" s="2669">
        <v>2.7149999999999999</v>
      </c>
      <c r="Y355" s="2670">
        <v>2.7149999999999999</v>
      </c>
      <c r="Z355" s="2665">
        <f t="shared" ref="Z355" si="451">X355+AB355</f>
        <v>2.726</v>
      </c>
      <c r="AA355" s="2666"/>
      <c r="AB355" s="2665">
        <v>1.0999999999999999E-2</v>
      </c>
      <c r="AC355" s="2666"/>
      <c r="AF355" s="2173"/>
      <c r="AG355" s="2173"/>
    </row>
    <row r="356" spans="1:33">
      <c r="A356" s="1459"/>
      <c r="B356" s="33"/>
      <c r="C356" s="2013" t="str">
        <f>IF(E356&gt;0,MAX($C$5:C355)+1," ")</f>
        <v xml:space="preserve"> </v>
      </c>
      <c r="D356" s="2013" t="s">
        <v>147</v>
      </c>
      <c r="E356" s="2174"/>
      <c r="F356" s="2665">
        <v>15.64</v>
      </c>
      <c r="G356" s="2666"/>
      <c r="H356" s="2665"/>
      <c r="I356" s="2666"/>
      <c r="J356" s="2667"/>
      <c r="K356" s="2668"/>
      <c r="L356" s="2665"/>
      <c r="M356" s="2666"/>
      <c r="N356" s="2665"/>
      <c r="O356" s="2666"/>
      <c r="P356" s="2667"/>
      <c r="Q356" s="2668"/>
      <c r="R356" s="2665"/>
      <c r="S356" s="2666"/>
      <c r="T356" s="2665"/>
      <c r="U356" s="2666"/>
      <c r="V356" s="2665"/>
      <c r="W356" s="2666"/>
      <c r="X356" s="2667"/>
      <c r="Y356" s="2668"/>
      <c r="Z356" s="2665"/>
      <c r="AA356" s="2666"/>
      <c r="AB356" s="2665">
        <v>0</v>
      </c>
      <c r="AC356" s="2666"/>
      <c r="AG356" s="2173"/>
    </row>
    <row r="357" spans="1:33">
      <c r="A357" s="1459"/>
      <c r="B357" s="33"/>
      <c r="C357" s="2013">
        <f>IF(E357&gt;0,MAX($C$227:C356)+1," ")</f>
        <v>66</v>
      </c>
      <c r="D357" s="2013" t="s">
        <v>4228</v>
      </c>
      <c r="E357" s="2174">
        <f>E355+F356</f>
        <v>848.14000000000021</v>
      </c>
      <c r="F357" s="2665" t="s">
        <v>147</v>
      </c>
      <c r="G357" s="2666"/>
      <c r="H357" s="2665">
        <v>1.75</v>
      </c>
      <c r="I357" s="2666"/>
      <c r="J357" s="2669">
        <v>2.7549999999999999</v>
      </c>
      <c r="K357" s="2670">
        <v>2.7549999999999999</v>
      </c>
      <c r="L357" s="2665">
        <f t="shared" ref="L357" si="452">J357+N357</f>
        <v>2.7530000000000001</v>
      </c>
      <c r="M357" s="2666"/>
      <c r="N357" s="2665">
        <v>-2E-3</v>
      </c>
      <c r="O357" s="2666"/>
      <c r="P357" s="2669"/>
      <c r="Q357" s="2670"/>
      <c r="R357" s="2665"/>
      <c r="S357" s="2666"/>
      <c r="T357" s="2665"/>
      <c r="U357" s="2666"/>
      <c r="V357" s="2665">
        <v>1.75</v>
      </c>
      <c r="W357" s="2666"/>
      <c r="X357" s="2669">
        <v>2.7549999999999999</v>
      </c>
      <c r="Y357" s="2670">
        <v>2.7549999999999999</v>
      </c>
      <c r="Z357" s="2665">
        <f t="shared" ref="Z357" si="453">X357+AB357</f>
        <v>2.7689999999999997</v>
      </c>
      <c r="AA357" s="2666"/>
      <c r="AB357" s="2665">
        <v>1.4E-2</v>
      </c>
      <c r="AC357" s="2666"/>
      <c r="AF357" s="2173"/>
      <c r="AG357" s="2173"/>
    </row>
    <row r="358" spans="1:33">
      <c r="A358" s="1459"/>
      <c r="B358" s="33"/>
      <c r="C358" s="2013" t="str">
        <f>IF(E358&gt;0,MAX($C$5:C357)+1," ")</f>
        <v xml:space="preserve"> </v>
      </c>
      <c r="D358" s="2013" t="s">
        <v>147</v>
      </c>
      <c r="E358" s="2174"/>
      <c r="F358" s="2665">
        <v>10.25</v>
      </c>
      <c r="G358" s="2666"/>
      <c r="H358" s="2665"/>
      <c r="I358" s="2666"/>
      <c r="J358" s="2667"/>
      <c r="K358" s="2668"/>
      <c r="L358" s="2665"/>
      <c r="M358" s="2666"/>
      <c r="N358" s="2665"/>
      <c r="O358" s="2666"/>
      <c r="P358" s="2667"/>
      <c r="Q358" s="2668"/>
      <c r="R358" s="2665"/>
      <c r="S358" s="2666"/>
      <c r="T358" s="2665"/>
      <c r="U358" s="2666"/>
      <c r="V358" s="2665"/>
      <c r="W358" s="2666"/>
      <c r="X358" s="2667"/>
      <c r="Y358" s="2668"/>
      <c r="Z358" s="2665"/>
      <c r="AA358" s="2666"/>
      <c r="AB358" s="2665">
        <v>0</v>
      </c>
      <c r="AC358" s="2666"/>
      <c r="AG358" s="2173"/>
    </row>
    <row r="359" spans="1:33">
      <c r="A359" s="1459"/>
      <c r="B359" s="33"/>
      <c r="C359" s="2013">
        <f>IF(E359&gt;0,MAX($C$227:C358)+1," ")</f>
        <v>67</v>
      </c>
      <c r="D359" s="2013">
        <v>36</v>
      </c>
      <c r="E359" s="2174">
        <f>E357+F358</f>
        <v>858.39000000000021</v>
      </c>
      <c r="F359" s="2665" t="s">
        <v>147</v>
      </c>
      <c r="G359" s="2666"/>
      <c r="H359" s="2665">
        <v>1.75</v>
      </c>
      <c r="I359" s="2666"/>
      <c r="J359" s="2669">
        <v>2.7849999999999997</v>
      </c>
      <c r="K359" s="2670">
        <v>2.7849999999999997</v>
      </c>
      <c r="L359" s="2665">
        <f t="shared" ref="L359" si="454">J359+N359</f>
        <v>2.7899999999999996</v>
      </c>
      <c r="M359" s="2666"/>
      <c r="N359" s="2665">
        <v>5.0000000000000001E-3</v>
      </c>
      <c r="O359" s="2666"/>
      <c r="P359" s="2669"/>
      <c r="Q359" s="2670"/>
      <c r="R359" s="2665"/>
      <c r="S359" s="2666"/>
      <c r="T359" s="2665"/>
      <c r="U359" s="2666"/>
      <c r="V359" s="2665">
        <v>1.75</v>
      </c>
      <c r="W359" s="2666"/>
      <c r="X359" s="2669">
        <v>2.7849999999999997</v>
      </c>
      <c r="Y359" s="2670">
        <v>2.7849999999999997</v>
      </c>
      <c r="Z359" s="2665">
        <f t="shared" ref="Z359" si="455">X359+AB359</f>
        <v>2.7949999999999995</v>
      </c>
      <c r="AA359" s="2666"/>
      <c r="AB359" s="2665">
        <v>0.01</v>
      </c>
      <c r="AC359" s="2666"/>
      <c r="AF359" s="2173"/>
      <c r="AG359" s="2173"/>
    </row>
    <row r="360" spans="1:33">
      <c r="A360" s="1459"/>
      <c r="B360" s="33"/>
      <c r="C360" s="2013" t="str">
        <f>IF(E360&gt;0,MAX($C$5:C359)+1," ")</f>
        <v xml:space="preserve"> </v>
      </c>
      <c r="D360" s="2013" t="s">
        <v>147</v>
      </c>
      <c r="E360" s="2174"/>
      <c r="F360" s="2665">
        <v>5.4</v>
      </c>
      <c r="G360" s="2666"/>
      <c r="H360" s="2665"/>
      <c r="I360" s="2666"/>
      <c r="J360" s="2667"/>
      <c r="K360" s="2668"/>
      <c r="L360" s="2665"/>
      <c r="M360" s="2666"/>
      <c r="N360" s="2665"/>
      <c r="O360" s="2666"/>
      <c r="P360" s="2667"/>
      <c r="Q360" s="2668"/>
      <c r="R360" s="2665"/>
      <c r="S360" s="2666"/>
      <c r="T360" s="2665"/>
      <c r="U360" s="2666"/>
      <c r="V360" s="2665"/>
      <c r="W360" s="2666"/>
      <c r="X360" s="2667"/>
      <c r="Y360" s="2668"/>
      <c r="Z360" s="2665"/>
      <c r="AA360" s="2666"/>
      <c r="AB360" s="2665">
        <v>0</v>
      </c>
      <c r="AC360" s="2666"/>
      <c r="AG360" s="2173"/>
    </row>
    <row r="361" spans="1:33">
      <c r="A361" s="1459"/>
      <c r="B361" s="33"/>
      <c r="C361" s="2013">
        <f>IF(E361&gt;0,MAX($C$227:C360)+1," ")</f>
        <v>68</v>
      </c>
      <c r="D361" s="2013" t="s">
        <v>4229</v>
      </c>
      <c r="E361" s="2174">
        <f>E359+F360</f>
        <v>863.79000000000019</v>
      </c>
      <c r="F361" s="2665" t="s">
        <v>147</v>
      </c>
      <c r="G361" s="2666"/>
      <c r="H361" s="2665">
        <v>1.75</v>
      </c>
      <c r="I361" s="2666"/>
      <c r="J361" s="2669">
        <v>2.7949999999999999</v>
      </c>
      <c r="K361" s="2670">
        <v>2.7949999999999999</v>
      </c>
      <c r="L361" s="2665">
        <f t="shared" ref="L361" si="456">J361+N361</f>
        <v>2.7770000000000001</v>
      </c>
      <c r="M361" s="2666"/>
      <c r="N361" s="2665">
        <v>-1.7999999999999999E-2</v>
      </c>
      <c r="O361" s="2666"/>
      <c r="P361" s="2669"/>
      <c r="Q361" s="2670"/>
      <c r="R361" s="2665"/>
      <c r="S361" s="2666"/>
      <c r="T361" s="2665"/>
      <c r="U361" s="2666"/>
      <c r="V361" s="2665">
        <v>1.75</v>
      </c>
      <c r="W361" s="2666"/>
      <c r="X361" s="2669">
        <v>2.7949999999999999</v>
      </c>
      <c r="Y361" s="2670">
        <v>2.7949999999999999</v>
      </c>
      <c r="Z361" s="2665">
        <f t="shared" ref="Z361" si="457">X361+AB361</f>
        <v>2.8149999999999999</v>
      </c>
      <c r="AA361" s="2666"/>
      <c r="AB361" s="2665">
        <v>0.02</v>
      </c>
      <c r="AC361" s="2666"/>
      <c r="AF361" s="2173"/>
      <c r="AG361" s="2173"/>
    </row>
    <row r="362" spans="1:33">
      <c r="A362" s="1459"/>
      <c r="B362" s="33"/>
      <c r="C362" s="2013" t="str">
        <f>IF(E362&gt;0,MAX($C$5:C361)+1," ")</f>
        <v xml:space="preserve"> </v>
      </c>
      <c r="D362" s="2013" t="s">
        <v>147</v>
      </c>
      <c r="E362" s="2174"/>
      <c r="F362" s="2665">
        <v>16.02</v>
      </c>
      <c r="G362" s="2666"/>
      <c r="H362" s="2665"/>
      <c r="I362" s="2666"/>
      <c r="J362" s="2667"/>
      <c r="K362" s="2668"/>
      <c r="L362" s="2665"/>
      <c r="M362" s="2666"/>
      <c r="N362" s="2665"/>
      <c r="O362" s="2666"/>
      <c r="P362" s="2667"/>
      <c r="Q362" s="2668"/>
      <c r="R362" s="2665"/>
      <c r="S362" s="2666"/>
      <c r="T362" s="2665"/>
      <c r="U362" s="2666"/>
      <c r="V362" s="2665"/>
      <c r="W362" s="2666"/>
      <c r="X362" s="2667"/>
      <c r="Y362" s="2668"/>
      <c r="Z362" s="2665"/>
      <c r="AA362" s="2666"/>
      <c r="AB362" s="2665">
        <v>0</v>
      </c>
      <c r="AC362" s="2666"/>
      <c r="AG362" s="2173"/>
    </row>
    <row r="363" spans="1:33">
      <c r="A363" s="1459"/>
      <c r="B363" s="33"/>
      <c r="C363" s="2013">
        <f>IF(E363&gt;0,MAX($C$227:C362)+1," ")</f>
        <v>69</v>
      </c>
      <c r="D363" s="2013">
        <v>37</v>
      </c>
      <c r="E363" s="2174">
        <f>E361+F362</f>
        <v>879.81000000000017</v>
      </c>
      <c r="F363" s="2665" t="s">
        <v>147</v>
      </c>
      <c r="G363" s="2666"/>
      <c r="H363" s="2665">
        <v>1.75</v>
      </c>
      <c r="I363" s="2666"/>
      <c r="J363" s="2669">
        <v>2.8449999999999998</v>
      </c>
      <c r="K363" s="2670">
        <v>2.8449999999999998</v>
      </c>
      <c r="L363" s="2665">
        <f t="shared" ref="L363" si="458">J363+N363</f>
        <v>2.8279999999999998</v>
      </c>
      <c r="M363" s="2666"/>
      <c r="N363" s="2665">
        <v>-1.7000000000000001E-2</v>
      </c>
      <c r="O363" s="2666"/>
      <c r="P363" s="2669"/>
      <c r="Q363" s="2670"/>
      <c r="R363" s="2665"/>
      <c r="S363" s="2666"/>
      <c r="T363" s="2665"/>
      <c r="U363" s="2666"/>
      <c r="V363" s="2665">
        <v>1.75</v>
      </c>
      <c r="W363" s="2666"/>
      <c r="X363" s="2669">
        <v>2.8449999999999998</v>
      </c>
      <c r="Y363" s="2670">
        <v>2.8449999999999998</v>
      </c>
      <c r="Z363" s="2665">
        <f t="shared" ref="Z363" si="459">X363+AB363</f>
        <v>2.8509999999999995</v>
      </c>
      <c r="AA363" s="2666"/>
      <c r="AB363" s="2665">
        <v>6.0000000000000001E-3</v>
      </c>
      <c r="AC363" s="2666"/>
      <c r="AF363" s="2173"/>
      <c r="AG363" s="2173"/>
    </row>
    <row r="364" spans="1:33">
      <c r="A364" s="1459"/>
      <c r="B364" s="33"/>
      <c r="C364" s="2013" t="str">
        <f>IF(E364&gt;0,MAX($C$5:C363)+1," ")</f>
        <v xml:space="preserve"> </v>
      </c>
      <c r="D364" s="2013" t="s">
        <v>147</v>
      </c>
      <c r="E364" s="2174"/>
      <c r="F364" s="2665">
        <v>14.36</v>
      </c>
      <c r="G364" s="2666"/>
      <c r="H364" s="2665"/>
      <c r="I364" s="2666"/>
      <c r="J364" s="2667"/>
      <c r="K364" s="2668"/>
      <c r="L364" s="2665"/>
      <c r="M364" s="2666"/>
      <c r="N364" s="2665"/>
      <c r="O364" s="2666"/>
      <c r="P364" s="2667"/>
      <c r="Q364" s="2668"/>
      <c r="R364" s="2665"/>
      <c r="S364" s="2666"/>
      <c r="T364" s="2665"/>
      <c r="U364" s="2666"/>
      <c r="V364" s="2665"/>
      <c r="W364" s="2666"/>
      <c r="X364" s="2667"/>
      <c r="Y364" s="2668"/>
      <c r="Z364" s="2665"/>
      <c r="AA364" s="2666"/>
      <c r="AB364" s="2665">
        <v>0</v>
      </c>
      <c r="AC364" s="2666"/>
      <c r="AG364" s="2173"/>
    </row>
    <row r="365" spans="1:33">
      <c r="A365" s="1459"/>
      <c r="B365" s="33"/>
      <c r="C365" s="2013">
        <f>IF(E365&gt;0,MAX($C$227:C364)+1," ")</f>
        <v>70</v>
      </c>
      <c r="D365" s="2013" t="s">
        <v>4230</v>
      </c>
      <c r="E365" s="2174">
        <f>E363+F364</f>
        <v>894.17000000000019</v>
      </c>
      <c r="F365" s="2665" t="s">
        <v>147</v>
      </c>
      <c r="G365" s="2666"/>
      <c r="H365" s="2665">
        <v>1.75</v>
      </c>
      <c r="I365" s="2666"/>
      <c r="J365" s="2669">
        <v>2.8849999999999998</v>
      </c>
      <c r="K365" s="2670">
        <v>2.8849999999999998</v>
      </c>
      <c r="L365" s="2665">
        <f t="shared" ref="L365" si="460">J365+N365</f>
        <v>2.8689999999999998</v>
      </c>
      <c r="M365" s="2666"/>
      <c r="N365" s="2665">
        <v>-1.6E-2</v>
      </c>
      <c r="O365" s="2666"/>
      <c r="P365" s="2669"/>
      <c r="Q365" s="2670"/>
      <c r="R365" s="2665"/>
      <c r="S365" s="2666"/>
      <c r="T365" s="2665"/>
      <c r="U365" s="2666"/>
      <c r="V365" s="2665">
        <v>1.75</v>
      </c>
      <c r="W365" s="2666"/>
      <c r="X365" s="2669">
        <v>2.8849999999999998</v>
      </c>
      <c r="Y365" s="2670">
        <v>2.8849999999999998</v>
      </c>
      <c r="Z365" s="2665">
        <f t="shared" ref="Z365" si="461">X365+AB365</f>
        <v>2.8969999999999998</v>
      </c>
      <c r="AA365" s="2666"/>
      <c r="AB365" s="2665">
        <v>1.2E-2</v>
      </c>
      <c r="AC365" s="2666"/>
      <c r="AF365" s="2173"/>
      <c r="AG365" s="2173"/>
    </row>
    <row r="366" spans="1:33">
      <c r="A366" s="1459"/>
      <c r="B366" s="33"/>
      <c r="C366" s="2013" t="str">
        <f>IF(E366&gt;0,MAX($C$5:C365)+1," ")</f>
        <v xml:space="preserve"> </v>
      </c>
      <c r="D366" s="2013" t="s">
        <v>147</v>
      </c>
      <c r="E366" s="2174"/>
      <c r="F366" s="2665">
        <v>16.579999999999998</v>
      </c>
      <c r="G366" s="2666"/>
      <c r="H366" s="2665"/>
      <c r="I366" s="2666"/>
      <c r="J366" s="2667"/>
      <c r="K366" s="2668"/>
      <c r="L366" s="2665"/>
      <c r="M366" s="2666"/>
      <c r="N366" s="2665"/>
      <c r="O366" s="2666"/>
      <c r="P366" s="2667"/>
      <c r="Q366" s="2668"/>
      <c r="R366" s="2665"/>
      <c r="S366" s="2666"/>
      <c r="T366" s="2665"/>
      <c r="U366" s="2666"/>
      <c r="V366" s="2665"/>
      <c r="W366" s="2666"/>
      <c r="X366" s="2667"/>
      <c r="Y366" s="2668"/>
      <c r="Z366" s="2665"/>
      <c r="AA366" s="2666"/>
      <c r="AB366" s="2665">
        <v>0</v>
      </c>
      <c r="AC366" s="2666"/>
      <c r="AG366" s="2173"/>
    </row>
    <row r="367" spans="1:33">
      <c r="A367" s="1459"/>
      <c r="B367" s="33"/>
      <c r="C367" s="2013">
        <f>IF(E367&gt;0,MAX($C$227:C366)+1," ")</f>
        <v>71</v>
      </c>
      <c r="D367" s="2013">
        <v>38</v>
      </c>
      <c r="E367" s="2174">
        <f>E365+F366</f>
        <v>910.75000000000023</v>
      </c>
      <c r="F367" s="2665" t="s">
        <v>147</v>
      </c>
      <c r="G367" s="2666"/>
      <c r="H367" s="2665">
        <v>1.75</v>
      </c>
      <c r="I367" s="2666"/>
      <c r="J367" s="2669">
        <v>2.9249999999999998</v>
      </c>
      <c r="K367" s="2670">
        <v>2.9249999999999998</v>
      </c>
      <c r="L367" s="2665">
        <f t="shared" ref="L367" si="462">J367+N367</f>
        <v>2.9059999999999997</v>
      </c>
      <c r="M367" s="2666"/>
      <c r="N367" s="2665">
        <v>-1.9E-2</v>
      </c>
      <c r="O367" s="2666"/>
      <c r="P367" s="2669"/>
      <c r="Q367" s="2670"/>
      <c r="R367" s="2665"/>
      <c r="S367" s="2666"/>
      <c r="T367" s="2665"/>
      <c r="U367" s="2666"/>
      <c r="V367" s="2665">
        <v>1.75</v>
      </c>
      <c r="W367" s="2666"/>
      <c r="X367" s="2669">
        <v>2.9249999999999998</v>
      </c>
      <c r="Y367" s="2670">
        <v>2.9249999999999998</v>
      </c>
      <c r="Z367" s="2665">
        <f t="shared" ref="Z367" si="463">X367+AB367</f>
        <v>2.9299999999999997</v>
      </c>
      <c r="AA367" s="2666"/>
      <c r="AB367" s="2665">
        <v>5.0000000000000001E-3</v>
      </c>
      <c r="AC367" s="2666"/>
      <c r="AF367" s="2173"/>
      <c r="AG367" s="2173"/>
    </row>
    <row r="368" spans="1:33">
      <c r="A368" s="1459"/>
      <c r="B368" s="33"/>
      <c r="C368" s="2013" t="str">
        <f>IF(E368&gt;0,MAX($C$5:C367)+1," ")</f>
        <v xml:space="preserve"> </v>
      </c>
      <c r="D368" s="2013" t="s">
        <v>147</v>
      </c>
      <c r="E368" s="2174"/>
      <c r="F368" s="2665">
        <v>8.15</v>
      </c>
      <c r="G368" s="2666"/>
      <c r="H368" s="2665"/>
      <c r="I368" s="2666"/>
      <c r="J368" s="2667"/>
      <c r="K368" s="2668"/>
      <c r="L368" s="2665"/>
      <c r="M368" s="2666"/>
      <c r="N368" s="2665"/>
      <c r="O368" s="2666"/>
      <c r="P368" s="2667"/>
      <c r="Q368" s="2668"/>
      <c r="R368" s="2665"/>
      <c r="S368" s="2666"/>
      <c r="T368" s="2665"/>
      <c r="U368" s="2666"/>
      <c r="V368" s="2665"/>
      <c r="W368" s="2666"/>
      <c r="X368" s="2667"/>
      <c r="Y368" s="2668"/>
      <c r="Z368" s="2665"/>
      <c r="AA368" s="2666"/>
      <c r="AB368" s="2665">
        <v>0</v>
      </c>
      <c r="AC368" s="2666"/>
      <c r="AG368" s="2173"/>
    </row>
    <row r="369" spans="1:33">
      <c r="A369" s="1459"/>
      <c r="B369" s="33"/>
      <c r="C369" s="2013">
        <f>IF(E369&gt;0,MAX($C$227:C368)+1," ")</f>
        <v>72</v>
      </c>
      <c r="D369" s="2013">
        <v>39</v>
      </c>
      <c r="E369" s="2174">
        <f>E367+F368</f>
        <v>918.9000000000002</v>
      </c>
      <c r="F369" s="2665" t="s">
        <v>147</v>
      </c>
      <c r="G369" s="2666"/>
      <c r="H369" s="2665">
        <v>1.75</v>
      </c>
      <c r="I369" s="2666"/>
      <c r="J369" s="2669">
        <v>2.9449999999999998</v>
      </c>
      <c r="K369" s="2670">
        <v>2.9449999999999998</v>
      </c>
      <c r="L369" s="2665">
        <f t="shared" ref="L369" si="464">J369+N369</f>
        <v>2.9469999999999996</v>
      </c>
      <c r="M369" s="2666"/>
      <c r="N369" s="2665">
        <v>2E-3</v>
      </c>
      <c r="O369" s="2666"/>
      <c r="P369" s="2669"/>
      <c r="Q369" s="2670"/>
      <c r="R369" s="2665"/>
      <c r="S369" s="2666"/>
      <c r="T369" s="2665"/>
      <c r="U369" s="2666"/>
      <c r="V369" s="2665">
        <v>1.75</v>
      </c>
      <c r="W369" s="2666"/>
      <c r="X369" s="2669">
        <v>2.9449999999999998</v>
      </c>
      <c r="Y369" s="2670">
        <v>2.9449999999999998</v>
      </c>
      <c r="Z369" s="2665">
        <f t="shared" ref="Z369" si="465">X369+AB369</f>
        <v>2.9469999999999996</v>
      </c>
      <c r="AA369" s="2666"/>
      <c r="AB369" s="2665">
        <v>2E-3</v>
      </c>
      <c r="AC369" s="2666"/>
      <c r="AF369" s="2173"/>
      <c r="AG369" s="2173"/>
    </row>
    <row r="370" spans="1:33">
      <c r="A370" s="1459"/>
      <c r="B370" s="33"/>
      <c r="C370" s="2013" t="str">
        <f>IF(E370&gt;0,MAX($C$5:C369)+1," ")</f>
        <v xml:space="preserve"> </v>
      </c>
      <c r="D370" s="2013" t="s">
        <v>147</v>
      </c>
      <c r="E370" s="2174"/>
      <c r="F370" s="2665">
        <v>10.44</v>
      </c>
      <c r="G370" s="2666"/>
      <c r="H370" s="2665"/>
      <c r="I370" s="2666"/>
      <c r="J370" s="2667"/>
      <c r="K370" s="2668"/>
      <c r="L370" s="2665"/>
      <c r="M370" s="2666"/>
      <c r="N370" s="2665"/>
      <c r="O370" s="2666"/>
      <c r="P370" s="2667"/>
      <c r="Q370" s="2668"/>
      <c r="R370" s="2665"/>
      <c r="S370" s="2666"/>
      <c r="T370" s="2665"/>
      <c r="U370" s="2666"/>
      <c r="V370" s="2665"/>
      <c r="W370" s="2666"/>
      <c r="X370" s="2667"/>
      <c r="Y370" s="2668"/>
      <c r="Z370" s="2665"/>
      <c r="AA370" s="2666"/>
      <c r="AB370" s="2665">
        <v>0</v>
      </c>
      <c r="AC370" s="2666"/>
      <c r="AG370" s="2173"/>
    </row>
    <row r="371" spans="1:33">
      <c r="A371" s="1459"/>
      <c r="B371" s="33"/>
      <c r="C371" s="2013">
        <f>IF(E371&gt;0,MAX($C$227:C370)+1," ")</f>
        <v>73</v>
      </c>
      <c r="D371" s="2013">
        <v>40</v>
      </c>
      <c r="E371" s="2174">
        <f>E369+F370</f>
        <v>929.34000000000026</v>
      </c>
      <c r="F371" s="2665" t="s">
        <v>147</v>
      </c>
      <c r="G371" s="2666"/>
      <c r="H371" s="2665">
        <v>1.75</v>
      </c>
      <c r="I371" s="2666"/>
      <c r="J371" s="2669">
        <v>2.9750000000000001</v>
      </c>
      <c r="K371" s="2670">
        <v>2.9750000000000001</v>
      </c>
      <c r="L371" s="2665">
        <f t="shared" ref="L371" si="466">J371+N371</f>
        <v>2.9910000000000001</v>
      </c>
      <c r="M371" s="2666"/>
      <c r="N371" s="2665">
        <v>1.6E-2</v>
      </c>
      <c r="O371" s="2666"/>
      <c r="P371" s="2669"/>
      <c r="Q371" s="2670"/>
      <c r="R371" s="2665"/>
      <c r="S371" s="2666"/>
      <c r="T371" s="2665"/>
      <c r="U371" s="2666"/>
      <c r="V371" s="2665">
        <v>1.75</v>
      </c>
      <c r="W371" s="2666"/>
      <c r="X371" s="2669">
        <v>2.9750000000000001</v>
      </c>
      <c r="Y371" s="2670">
        <v>2.9750000000000001</v>
      </c>
      <c r="Z371" s="2665">
        <f t="shared" ref="Z371" si="467">X371+AB371</f>
        <v>2.9780000000000002</v>
      </c>
      <c r="AA371" s="2666"/>
      <c r="AB371" s="2665">
        <v>3.0000000000000001E-3</v>
      </c>
      <c r="AC371" s="2666"/>
      <c r="AF371" s="2173"/>
      <c r="AG371" s="2173"/>
    </row>
    <row r="372" spans="1:33">
      <c r="A372" s="1459"/>
      <c r="B372" s="33"/>
      <c r="C372" s="2013" t="str">
        <f>IF(E372&gt;0,MAX($C$5:C371)+1," ")</f>
        <v xml:space="preserve"> </v>
      </c>
      <c r="D372" s="2013" t="s">
        <v>147</v>
      </c>
      <c r="E372" s="2174"/>
      <c r="F372" s="2665">
        <v>19.600000000000001</v>
      </c>
      <c r="G372" s="2666"/>
      <c r="H372" s="2665"/>
      <c r="I372" s="2666"/>
      <c r="J372" s="2667"/>
      <c r="K372" s="2668"/>
      <c r="L372" s="2665"/>
      <c r="M372" s="2666"/>
      <c r="N372" s="2665"/>
      <c r="O372" s="2666"/>
      <c r="P372" s="2667"/>
      <c r="Q372" s="2668"/>
      <c r="R372" s="2665"/>
      <c r="S372" s="2666"/>
      <c r="T372" s="2665"/>
      <c r="U372" s="2666"/>
      <c r="V372" s="2665"/>
      <c r="W372" s="2666"/>
      <c r="X372" s="2667"/>
      <c r="Y372" s="2668"/>
      <c r="Z372" s="2665"/>
      <c r="AA372" s="2666"/>
      <c r="AB372" s="2665">
        <v>0</v>
      </c>
      <c r="AC372" s="2666"/>
      <c r="AG372" s="2173"/>
    </row>
    <row r="373" spans="1:33">
      <c r="A373" s="1459"/>
      <c r="B373" s="33"/>
      <c r="C373" s="2013">
        <f>IF(E373&gt;0,MAX($C$227:C372)+1," ")</f>
        <v>74</v>
      </c>
      <c r="D373" s="2013">
        <v>41</v>
      </c>
      <c r="E373" s="2174">
        <f>E371+F372</f>
        <v>948.94000000000028</v>
      </c>
      <c r="F373" s="2665" t="s">
        <v>147</v>
      </c>
      <c r="G373" s="2666"/>
      <c r="H373" s="2665">
        <v>1.75</v>
      </c>
      <c r="I373" s="2666"/>
      <c r="J373" s="2669">
        <v>3.0249999999999999</v>
      </c>
      <c r="K373" s="2670">
        <v>3.0249999999999999</v>
      </c>
      <c r="L373" s="2665">
        <f t="shared" ref="L373" si="468">J373+N373</f>
        <v>3.0259999999999998</v>
      </c>
      <c r="M373" s="2666"/>
      <c r="N373" s="2665">
        <v>1E-3</v>
      </c>
      <c r="O373" s="2666"/>
      <c r="P373" s="2669"/>
      <c r="Q373" s="2670"/>
      <c r="R373" s="2665"/>
      <c r="S373" s="2666"/>
      <c r="T373" s="2665"/>
      <c r="U373" s="2666"/>
      <c r="V373" s="2665">
        <v>1.75</v>
      </c>
      <c r="W373" s="2666"/>
      <c r="X373" s="2669">
        <v>3.0249999999999999</v>
      </c>
      <c r="Y373" s="2670">
        <v>3.0249999999999999</v>
      </c>
      <c r="Z373" s="2665">
        <f t="shared" ref="Z373" si="469">X373+AB373</f>
        <v>3.0339999999999998</v>
      </c>
      <c r="AA373" s="2666"/>
      <c r="AB373" s="2665">
        <v>8.9999999999999993E-3</v>
      </c>
      <c r="AC373" s="2666"/>
      <c r="AF373" s="2173"/>
      <c r="AG373" s="2173"/>
    </row>
    <row r="374" spans="1:33">
      <c r="A374" s="1459"/>
      <c r="B374" s="33"/>
      <c r="C374" s="2013" t="str">
        <f>IF(E374&gt;0,MAX($C$5:C373)+1," ")</f>
        <v xml:space="preserve"> </v>
      </c>
      <c r="D374" s="2013" t="s">
        <v>147</v>
      </c>
      <c r="E374" s="2174"/>
      <c r="F374" s="2665">
        <v>10.130000000000001</v>
      </c>
      <c r="G374" s="2666"/>
      <c r="H374" s="2665"/>
      <c r="I374" s="2666"/>
      <c r="J374" s="2667"/>
      <c r="K374" s="2668"/>
      <c r="L374" s="2665"/>
      <c r="M374" s="2666"/>
      <c r="N374" s="2665"/>
      <c r="O374" s="2666"/>
      <c r="P374" s="2667"/>
      <c r="Q374" s="2668"/>
      <c r="R374" s="2665"/>
      <c r="S374" s="2666"/>
      <c r="T374" s="2665"/>
      <c r="U374" s="2666"/>
      <c r="V374" s="2665"/>
      <c r="W374" s="2666"/>
      <c r="X374" s="2667"/>
      <c r="Y374" s="2668"/>
      <c r="Z374" s="2665"/>
      <c r="AA374" s="2666"/>
      <c r="AB374" s="2665">
        <v>0</v>
      </c>
      <c r="AC374" s="2666"/>
      <c r="AG374" s="2173"/>
    </row>
    <row r="375" spans="1:33">
      <c r="A375" s="1459"/>
      <c r="B375" s="33"/>
      <c r="C375" s="2013">
        <f>IF(E375&gt;0,MAX($C$227:C374)+1," ")</f>
        <v>75</v>
      </c>
      <c r="D375" s="2013" t="s">
        <v>4231</v>
      </c>
      <c r="E375" s="2174">
        <f>E373+F374</f>
        <v>959.07000000000028</v>
      </c>
      <c r="F375" s="2665" t="s">
        <v>147</v>
      </c>
      <c r="G375" s="2666"/>
      <c r="H375" s="2665">
        <v>1.75</v>
      </c>
      <c r="I375" s="2666"/>
      <c r="J375" s="2669">
        <v>3.0549999999999997</v>
      </c>
      <c r="K375" s="2670">
        <v>3.0549999999999997</v>
      </c>
      <c r="L375" s="2665">
        <f t="shared" ref="L375" si="470">J375+N375</f>
        <v>3.0419999999999998</v>
      </c>
      <c r="M375" s="2666"/>
      <c r="N375" s="2665">
        <v>-1.2999999999999999E-2</v>
      </c>
      <c r="O375" s="2666"/>
      <c r="P375" s="2669"/>
      <c r="Q375" s="2670"/>
      <c r="R375" s="2665"/>
      <c r="S375" s="2666"/>
      <c r="T375" s="2665"/>
      <c r="U375" s="2666"/>
      <c r="V375" s="2665">
        <v>1.75</v>
      </c>
      <c r="W375" s="2666"/>
      <c r="X375" s="2669">
        <v>3.0549999999999997</v>
      </c>
      <c r="Y375" s="2670">
        <v>3.0549999999999997</v>
      </c>
      <c r="Z375" s="2665">
        <f t="shared" ref="Z375" si="471">X375+AB375</f>
        <v>3.0609999999999995</v>
      </c>
      <c r="AA375" s="2666"/>
      <c r="AB375" s="2665">
        <v>6.0000000000000001E-3</v>
      </c>
      <c r="AC375" s="2666"/>
      <c r="AF375" s="2173"/>
      <c r="AG375" s="2173"/>
    </row>
    <row r="376" spans="1:33">
      <c r="A376" s="1459"/>
      <c r="B376" s="33"/>
      <c r="C376" s="2013" t="str">
        <f>IF(E376&gt;0,MAX($C$5:C375)+1," ")</f>
        <v xml:space="preserve"> </v>
      </c>
      <c r="D376" s="2013" t="s">
        <v>147</v>
      </c>
      <c r="E376" s="2174"/>
      <c r="F376" s="2665">
        <v>11.32</v>
      </c>
      <c r="G376" s="2666"/>
      <c r="H376" s="2665"/>
      <c r="I376" s="2666"/>
      <c r="J376" s="2667"/>
      <c r="K376" s="2668"/>
      <c r="L376" s="2665"/>
      <c r="M376" s="2666"/>
      <c r="N376" s="2665"/>
      <c r="O376" s="2666"/>
      <c r="P376" s="2667"/>
      <c r="Q376" s="2668"/>
      <c r="R376" s="2665"/>
      <c r="S376" s="2666"/>
      <c r="T376" s="2665"/>
      <c r="U376" s="2666"/>
      <c r="V376" s="2665"/>
      <c r="W376" s="2666"/>
      <c r="X376" s="2667"/>
      <c r="Y376" s="2668"/>
      <c r="Z376" s="2665"/>
      <c r="AA376" s="2666"/>
      <c r="AB376" s="2665">
        <v>0</v>
      </c>
      <c r="AC376" s="2666"/>
      <c r="AG376" s="2173"/>
    </row>
    <row r="377" spans="1:33">
      <c r="A377" s="1459"/>
      <c r="B377" s="33"/>
      <c r="C377" s="2013">
        <f>IF(E377&gt;0,MAX($C$227:C376)+1," ")</f>
        <v>76</v>
      </c>
      <c r="D377" s="2013" t="s">
        <v>4232</v>
      </c>
      <c r="E377" s="2174">
        <f>E375+F376</f>
        <v>970.39000000000033</v>
      </c>
      <c r="F377" s="2665" t="s">
        <v>147</v>
      </c>
      <c r="G377" s="2666"/>
      <c r="H377" s="2665">
        <v>1.75</v>
      </c>
      <c r="I377" s="2666"/>
      <c r="J377" s="2669">
        <v>3.085</v>
      </c>
      <c r="K377" s="2670">
        <v>3.085</v>
      </c>
      <c r="L377" s="2665">
        <f t="shared" ref="L377" si="472">J377+N377</f>
        <v>3.0939999999999999</v>
      </c>
      <c r="M377" s="2666"/>
      <c r="N377" s="2665">
        <v>8.9999999999999993E-3</v>
      </c>
      <c r="O377" s="2666"/>
      <c r="P377" s="2669"/>
      <c r="Q377" s="2670"/>
      <c r="R377" s="2665"/>
      <c r="S377" s="2666"/>
      <c r="T377" s="2665"/>
      <c r="U377" s="2666"/>
      <c r="V377" s="2665">
        <v>1.75</v>
      </c>
      <c r="W377" s="2666"/>
      <c r="X377" s="2669">
        <v>3.085</v>
      </c>
      <c r="Y377" s="2670">
        <v>3.085</v>
      </c>
      <c r="Z377" s="2665">
        <f t="shared" ref="Z377" si="473">X377+AB377</f>
        <v>3.093</v>
      </c>
      <c r="AA377" s="2666"/>
      <c r="AB377" s="2665">
        <v>8.0000000000000002E-3</v>
      </c>
      <c r="AC377" s="2666"/>
      <c r="AF377" s="2173"/>
      <c r="AG377" s="2173"/>
    </row>
    <row r="378" spans="1:33">
      <c r="A378" s="1459"/>
      <c r="B378" s="33"/>
      <c r="C378" s="2013" t="str">
        <f>IF(E378&gt;0,MAX($C$5:C377)+1," ")</f>
        <v xml:space="preserve"> </v>
      </c>
      <c r="D378" s="2013" t="s">
        <v>147</v>
      </c>
      <c r="E378" s="2174"/>
      <c r="F378" s="2665">
        <v>3.3</v>
      </c>
      <c r="G378" s="2666"/>
      <c r="H378" s="2665"/>
      <c r="I378" s="2666"/>
      <c r="J378" s="2667"/>
      <c r="K378" s="2668"/>
      <c r="L378" s="2665"/>
      <c r="M378" s="2666"/>
      <c r="N378" s="2665"/>
      <c r="O378" s="2666"/>
      <c r="P378" s="2667"/>
      <c r="Q378" s="2668"/>
      <c r="R378" s="2665"/>
      <c r="S378" s="2666"/>
      <c r="T378" s="2665"/>
      <c r="U378" s="2666"/>
      <c r="V378" s="2665"/>
      <c r="W378" s="2666"/>
      <c r="X378" s="2667"/>
      <c r="Y378" s="2668"/>
      <c r="Z378" s="2665"/>
      <c r="AA378" s="2666"/>
      <c r="AB378" s="2665">
        <v>0</v>
      </c>
      <c r="AC378" s="2666"/>
      <c r="AG378" s="2173"/>
    </row>
    <row r="379" spans="1:33">
      <c r="A379" s="1459"/>
      <c r="B379" s="33"/>
      <c r="C379" s="2013">
        <f>IF(E379&gt;0,MAX($C$227:C378)+1," ")</f>
        <v>77</v>
      </c>
      <c r="D379" s="2013">
        <v>42</v>
      </c>
      <c r="E379" s="2174">
        <f>E377+F378</f>
        <v>973.69000000000028</v>
      </c>
      <c r="F379" s="2665" t="s">
        <v>147</v>
      </c>
      <c r="G379" s="2666"/>
      <c r="H379" s="2665">
        <v>1.75</v>
      </c>
      <c r="I379" s="2666"/>
      <c r="J379" s="2669">
        <v>3.085</v>
      </c>
      <c r="K379" s="2670">
        <v>3.085</v>
      </c>
      <c r="L379" s="2665">
        <f t="shared" ref="L379" si="474">J379+N379</f>
        <v>3.081</v>
      </c>
      <c r="M379" s="2666"/>
      <c r="N379" s="2665">
        <v>-4.0000000000000001E-3</v>
      </c>
      <c r="O379" s="2666"/>
      <c r="P379" s="2669"/>
      <c r="Q379" s="2670"/>
      <c r="R379" s="2665"/>
      <c r="S379" s="2666"/>
      <c r="T379" s="2665"/>
      <c r="U379" s="2666"/>
      <c r="V379" s="2665">
        <v>1.75</v>
      </c>
      <c r="W379" s="2666"/>
      <c r="X379" s="2669">
        <v>3.085</v>
      </c>
      <c r="Y379" s="2670">
        <v>3.085</v>
      </c>
      <c r="Z379" s="2665">
        <f t="shared" ref="Z379" si="475">X379+AB379</f>
        <v>3.0819999999999999</v>
      </c>
      <c r="AA379" s="2666"/>
      <c r="AB379" s="2665">
        <v>-3.0000000000000001E-3</v>
      </c>
      <c r="AC379" s="2666"/>
      <c r="AF379" s="2173"/>
      <c r="AG379" s="2173"/>
    </row>
    <row r="380" spans="1:33">
      <c r="A380" s="1459"/>
      <c r="B380" s="33"/>
      <c r="C380" s="2013" t="str">
        <f>IF(E380&gt;0,MAX($C$5:C379)+1," ")</f>
        <v xml:space="preserve"> </v>
      </c>
      <c r="D380" s="2013" t="s">
        <v>147</v>
      </c>
      <c r="E380" s="2174"/>
      <c r="F380" s="2665">
        <v>12.31</v>
      </c>
      <c r="G380" s="2666"/>
      <c r="H380" s="2665"/>
      <c r="I380" s="2666"/>
      <c r="J380" s="2667"/>
      <c r="K380" s="2668"/>
      <c r="L380" s="2665"/>
      <c r="M380" s="2666"/>
      <c r="N380" s="2665"/>
      <c r="O380" s="2666"/>
      <c r="P380" s="2667"/>
      <c r="Q380" s="2668"/>
      <c r="R380" s="2665"/>
      <c r="S380" s="2666"/>
      <c r="T380" s="2665"/>
      <c r="U380" s="2666"/>
      <c r="V380" s="2665"/>
      <c r="W380" s="2666"/>
      <c r="X380" s="2667"/>
      <c r="Y380" s="2668"/>
      <c r="Z380" s="2665"/>
      <c r="AA380" s="2666"/>
      <c r="AB380" s="2665">
        <v>0</v>
      </c>
      <c r="AC380" s="2666"/>
      <c r="AG380" s="2173"/>
    </row>
    <row r="381" spans="1:33">
      <c r="A381" s="1459"/>
      <c r="B381" s="33"/>
      <c r="C381" s="2013">
        <f>IF(E381&gt;0,MAX($C$227:C380)+1," ")</f>
        <v>78</v>
      </c>
      <c r="D381" s="2013" t="s">
        <v>4233</v>
      </c>
      <c r="E381" s="2174">
        <f>E379+F380</f>
        <v>986.00000000000023</v>
      </c>
      <c r="F381" s="2665" t="s">
        <v>147</v>
      </c>
      <c r="G381" s="2666"/>
      <c r="H381" s="2665">
        <v>1.75</v>
      </c>
      <c r="I381" s="2666"/>
      <c r="J381" s="2669">
        <v>3.105</v>
      </c>
      <c r="K381" s="2670">
        <v>3.105</v>
      </c>
      <c r="L381" s="2665">
        <f t="shared" ref="L381" si="476">J381+N381</f>
        <v>3.0859999999999999</v>
      </c>
      <c r="M381" s="2666"/>
      <c r="N381" s="2665">
        <v>-1.9E-2</v>
      </c>
      <c r="O381" s="2666"/>
      <c r="P381" s="2669"/>
      <c r="Q381" s="2670"/>
      <c r="R381" s="2665"/>
      <c r="S381" s="2666"/>
      <c r="T381" s="2665"/>
      <c r="U381" s="2666"/>
      <c r="V381" s="2665">
        <v>1.75</v>
      </c>
      <c r="W381" s="2666"/>
      <c r="X381" s="2669">
        <v>3.105</v>
      </c>
      <c r="Y381" s="2670">
        <v>3.105</v>
      </c>
      <c r="Z381" s="2665">
        <f t="shared" ref="Z381" si="477">X381+AB381</f>
        <v>3.0939999999999999</v>
      </c>
      <c r="AA381" s="2666"/>
      <c r="AB381" s="2665">
        <v>-1.0999999999999999E-2</v>
      </c>
      <c r="AC381" s="2666"/>
      <c r="AF381" s="2173"/>
      <c r="AG381" s="2173"/>
    </row>
    <row r="382" spans="1:33">
      <c r="A382" s="1459"/>
      <c r="B382" s="33"/>
      <c r="C382" s="2013" t="str">
        <f>IF(E382&gt;0,MAX($C$5:C381)+1," ")</f>
        <v xml:space="preserve"> </v>
      </c>
      <c r="D382" s="2013" t="s">
        <v>147</v>
      </c>
      <c r="E382" s="2174"/>
      <c r="F382" s="2665">
        <v>8.68</v>
      </c>
      <c r="G382" s="2666"/>
      <c r="H382" s="2665"/>
      <c r="I382" s="2666"/>
      <c r="J382" s="2667"/>
      <c r="K382" s="2668"/>
      <c r="L382" s="2665"/>
      <c r="M382" s="2666"/>
      <c r="N382" s="2665"/>
      <c r="O382" s="2666"/>
      <c r="P382" s="2667"/>
      <c r="Q382" s="2668"/>
      <c r="R382" s="2665"/>
      <c r="S382" s="2666"/>
      <c r="T382" s="2665"/>
      <c r="U382" s="2666"/>
      <c r="V382" s="2665"/>
      <c r="W382" s="2666"/>
      <c r="X382" s="2667"/>
      <c r="Y382" s="2668"/>
      <c r="Z382" s="2665"/>
      <c r="AA382" s="2666"/>
      <c r="AB382" s="2665">
        <v>0</v>
      </c>
      <c r="AC382" s="2666"/>
      <c r="AG382" s="2173"/>
    </row>
    <row r="383" spans="1:33">
      <c r="A383" s="1459"/>
      <c r="B383" s="33"/>
      <c r="C383" s="2013">
        <f>IF(E383&gt;0,MAX($C$227:C382)+1," ")</f>
        <v>79</v>
      </c>
      <c r="D383" s="2013">
        <v>43</v>
      </c>
      <c r="E383" s="2174">
        <f>E381+F382</f>
        <v>994.68000000000018</v>
      </c>
      <c r="F383" s="2665" t="s">
        <v>147</v>
      </c>
      <c r="G383" s="2666"/>
      <c r="H383" s="2665">
        <v>1.75</v>
      </c>
      <c r="I383" s="2666"/>
      <c r="J383" s="2669">
        <v>3.1149999999999998</v>
      </c>
      <c r="K383" s="2670">
        <v>3.1149999999999998</v>
      </c>
      <c r="L383" s="2665">
        <f t="shared" ref="L383" si="478">J383+N383</f>
        <v>3.1319999999999997</v>
      </c>
      <c r="M383" s="2666"/>
      <c r="N383" s="2665">
        <v>1.7000000000000001E-2</v>
      </c>
      <c r="O383" s="2666"/>
      <c r="P383" s="2669"/>
      <c r="Q383" s="2670"/>
      <c r="R383" s="2665"/>
      <c r="S383" s="2666"/>
      <c r="T383" s="2665"/>
      <c r="U383" s="2666"/>
      <c r="V383" s="2665">
        <v>1.75</v>
      </c>
      <c r="W383" s="2666"/>
      <c r="X383" s="2669">
        <v>3.1149999999999998</v>
      </c>
      <c r="Y383" s="2670">
        <v>3.1149999999999998</v>
      </c>
      <c r="Z383" s="2665">
        <f t="shared" ref="Z383" si="479">X383+AB383</f>
        <v>3.105</v>
      </c>
      <c r="AA383" s="2666"/>
      <c r="AB383" s="2665">
        <v>-0.01</v>
      </c>
      <c r="AC383" s="2666"/>
      <c r="AF383" s="2173"/>
      <c r="AG383" s="2173"/>
    </row>
    <row r="384" spans="1:33">
      <c r="A384" s="1459"/>
      <c r="B384" s="33"/>
      <c r="C384" s="2013" t="str">
        <f>IF(E384&gt;0,MAX($C$5:C383)+1," ")</f>
        <v xml:space="preserve"> </v>
      </c>
      <c r="D384" s="2013" t="s">
        <v>147</v>
      </c>
      <c r="E384" s="2174"/>
      <c r="F384" s="2665">
        <v>6.93</v>
      </c>
      <c r="G384" s="2666"/>
      <c r="H384" s="2665"/>
      <c r="I384" s="2666"/>
      <c r="J384" s="2667"/>
      <c r="K384" s="2668"/>
      <c r="L384" s="2665"/>
      <c r="M384" s="2666"/>
      <c r="N384" s="2665"/>
      <c r="O384" s="2666"/>
      <c r="P384" s="2667"/>
      <c r="Q384" s="2668"/>
      <c r="R384" s="2665"/>
      <c r="S384" s="2666"/>
      <c r="T384" s="2665"/>
      <c r="U384" s="2666"/>
      <c r="V384" s="2665"/>
      <c r="W384" s="2666"/>
      <c r="X384" s="2667"/>
      <c r="Y384" s="2668"/>
      <c r="Z384" s="2665"/>
      <c r="AA384" s="2666"/>
      <c r="AB384" s="2665">
        <v>0</v>
      </c>
      <c r="AC384" s="2666"/>
      <c r="AG384" s="2173"/>
    </row>
    <row r="385" spans="1:33">
      <c r="A385" s="1459"/>
      <c r="B385" s="33"/>
      <c r="C385" s="2013">
        <f>IF(E385&gt;0,MAX($C$227:C384)+1," ")</f>
        <v>80</v>
      </c>
      <c r="D385" s="2013" t="s">
        <v>4234</v>
      </c>
      <c r="E385" s="2174">
        <f>E383+F384</f>
        <v>1001.6100000000001</v>
      </c>
      <c r="F385" s="2665" t="s">
        <v>147</v>
      </c>
      <c r="G385" s="2666"/>
      <c r="H385" s="2665">
        <v>1.75</v>
      </c>
      <c r="I385" s="2666"/>
      <c r="J385" s="2669">
        <v>3.125</v>
      </c>
      <c r="K385" s="2670">
        <v>3.125</v>
      </c>
      <c r="L385" s="2665">
        <f t="shared" ref="L385" si="480">J385+N385</f>
        <v>3.13</v>
      </c>
      <c r="M385" s="2666"/>
      <c r="N385" s="2665">
        <v>5.0000000000000001E-3</v>
      </c>
      <c r="O385" s="2666"/>
      <c r="P385" s="2669"/>
      <c r="Q385" s="2670"/>
      <c r="R385" s="2665"/>
      <c r="S385" s="2666"/>
      <c r="T385" s="2665"/>
      <c r="U385" s="2666"/>
      <c r="V385" s="2665">
        <v>1.75</v>
      </c>
      <c r="W385" s="2666"/>
      <c r="X385" s="2669">
        <v>3.125</v>
      </c>
      <c r="Y385" s="2670">
        <v>3.125</v>
      </c>
      <c r="Z385" s="2665">
        <f t="shared" ref="Z385" si="481">X385+AB385</f>
        <v>3.1230000000000002</v>
      </c>
      <c r="AA385" s="2666"/>
      <c r="AB385" s="2665">
        <v>-2E-3</v>
      </c>
      <c r="AC385" s="2666"/>
      <c r="AF385" s="2173"/>
      <c r="AG385" s="2173"/>
    </row>
    <row r="386" spans="1:33">
      <c r="A386" s="1459"/>
      <c r="B386" s="33"/>
      <c r="C386" s="2013" t="str">
        <f>IF(E386&gt;0,MAX($C$5:C385)+1," ")</f>
        <v xml:space="preserve"> </v>
      </c>
      <c r="D386" s="2013" t="s">
        <v>147</v>
      </c>
      <c r="E386" s="2174"/>
      <c r="F386" s="2665">
        <v>18.29</v>
      </c>
      <c r="G386" s="2666"/>
      <c r="H386" s="2665"/>
      <c r="I386" s="2666"/>
      <c r="J386" s="2667"/>
      <c r="K386" s="2668"/>
      <c r="L386" s="2665"/>
      <c r="M386" s="2666"/>
      <c r="N386" s="2665"/>
      <c r="O386" s="2666"/>
      <c r="P386" s="2667"/>
      <c r="Q386" s="2668"/>
      <c r="R386" s="2665"/>
      <c r="S386" s="2666"/>
      <c r="T386" s="2665"/>
      <c r="U386" s="2666"/>
      <c r="V386" s="2665"/>
      <c r="W386" s="2666"/>
      <c r="X386" s="2667"/>
      <c r="Y386" s="2668"/>
      <c r="Z386" s="2665"/>
      <c r="AA386" s="2666"/>
      <c r="AB386" s="2665">
        <v>0</v>
      </c>
      <c r="AC386" s="2666"/>
      <c r="AG386" s="2173"/>
    </row>
    <row r="387" spans="1:33">
      <c r="A387" s="1459"/>
      <c r="B387" s="33"/>
      <c r="C387" s="2013">
        <f>IF(E387&gt;0,MAX($C$227:C386)+1," ")</f>
        <v>81</v>
      </c>
      <c r="D387" s="2013">
        <v>44</v>
      </c>
      <c r="E387" s="2174">
        <f>E385+F386</f>
        <v>1019.9000000000001</v>
      </c>
      <c r="F387" s="2665" t="s">
        <v>147</v>
      </c>
      <c r="G387" s="2666"/>
      <c r="H387" s="2665">
        <v>1.75</v>
      </c>
      <c r="I387" s="2666"/>
      <c r="J387" s="2669">
        <v>3.145</v>
      </c>
      <c r="K387" s="2670">
        <v>3.145</v>
      </c>
      <c r="L387" s="2665">
        <f t="shared" ref="L387" si="482">J387+N387</f>
        <v>3.1469999999999998</v>
      </c>
      <c r="M387" s="2666"/>
      <c r="N387" s="2665">
        <v>2E-3</v>
      </c>
      <c r="O387" s="2666"/>
      <c r="P387" s="2669"/>
      <c r="Q387" s="2670"/>
      <c r="R387" s="2665"/>
      <c r="S387" s="2666"/>
      <c r="T387" s="2665"/>
      <c r="U387" s="2666"/>
      <c r="V387" s="2665">
        <v>1.75</v>
      </c>
      <c r="W387" s="2666"/>
      <c r="X387" s="2669">
        <v>3.145</v>
      </c>
      <c r="Y387" s="2670">
        <v>3.145</v>
      </c>
      <c r="Z387" s="2665">
        <f t="shared" ref="Z387" si="483">X387+AB387</f>
        <v>3.1280000000000001</v>
      </c>
      <c r="AA387" s="2666"/>
      <c r="AB387" s="2665">
        <v>-1.7000000000000001E-2</v>
      </c>
      <c r="AC387" s="2666"/>
      <c r="AF387" s="2173"/>
      <c r="AG387" s="2173"/>
    </row>
    <row r="388" spans="1:33">
      <c r="A388" s="1459"/>
      <c r="B388" s="33"/>
      <c r="C388" s="2013" t="str">
        <f>IF(E388&gt;0,MAX($C$5:C387)+1," ")</f>
        <v xml:space="preserve"> </v>
      </c>
      <c r="D388" s="2013" t="s">
        <v>147</v>
      </c>
      <c r="E388" s="2174"/>
      <c r="F388" s="2665">
        <v>10.65</v>
      </c>
      <c r="G388" s="2666"/>
      <c r="H388" s="2665"/>
      <c r="I388" s="2666"/>
      <c r="J388" s="2667"/>
      <c r="K388" s="2668"/>
      <c r="L388" s="2665"/>
      <c r="M388" s="2666"/>
      <c r="N388" s="2665"/>
      <c r="O388" s="2666"/>
      <c r="P388" s="2667"/>
      <c r="Q388" s="2668"/>
      <c r="R388" s="2665"/>
      <c r="S388" s="2666"/>
      <c r="T388" s="2665"/>
      <c r="U388" s="2666"/>
      <c r="V388" s="2665"/>
      <c r="W388" s="2666"/>
      <c r="X388" s="2667"/>
      <c r="Y388" s="2668"/>
      <c r="Z388" s="2665"/>
      <c r="AA388" s="2666"/>
      <c r="AB388" s="2665">
        <v>0</v>
      </c>
      <c r="AC388" s="2666"/>
      <c r="AG388" s="2173"/>
    </row>
    <row r="389" spans="1:33">
      <c r="A389" s="1459"/>
      <c r="B389" s="33"/>
      <c r="C389" s="2013">
        <f>IF(E389&gt;0,MAX($C$227:C388)+1," ")</f>
        <v>82</v>
      </c>
      <c r="D389" s="2013" t="s">
        <v>4235</v>
      </c>
      <c r="E389" s="2174">
        <f>E387+F388</f>
        <v>1030.5500000000002</v>
      </c>
      <c r="F389" s="2665" t="s">
        <v>147</v>
      </c>
      <c r="G389" s="2666"/>
      <c r="H389" s="2665">
        <v>1.75</v>
      </c>
      <c r="I389" s="2666"/>
      <c r="J389" s="2669">
        <v>3.165</v>
      </c>
      <c r="K389" s="2670">
        <v>3.165</v>
      </c>
      <c r="L389" s="2665">
        <f t="shared" ref="L389" si="484">J389+N389</f>
        <v>3.1829999999999998</v>
      </c>
      <c r="M389" s="2666"/>
      <c r="N389" s="2665">
        <v>1.7999999999999999E-2</v>
      </c>
      <c r="O389" s="2666"/>
      <c r="P389" s="2669"/>
      <c r="Q389" s="2670"/>
      <c r="R389" s="2665"/>
      <c r="S389" s="2666"/>
      <c r="T389" s="2665"/>
      <c r="U389" s="2666"/>
      <c r="V389" s="2665">
        <v>1.75</v>
      </c>
      <c r="W389" s="2666"/>
      <c r="X389" s="2669">
        <v>3.165</v>
      </c>
      <c r="Y389" s="2670">
        <v>3.165</v>
      </c>
      <c r="Z389" s="2665">
        <f t="shared" ref="Z389" si="485">X389+AB389</f>
        <v>3.1470000000000002</v>
      </c>
      <c r="AA389" s="2666"/>
      <c r="AB389" s="2665">
        <v>-1.7999999999999999E-2</v>
      </c>
      <c r="AC389" s="2666"/>
      <c r="AF389" s="2173"/>
      <c r="AG389" s="2173"/>
    </row>
    <row r="390" spans="1:33">
      <c r="A390" s="1459"/>
      <c r="B390" s="33"/>
      <c r="C390" s="2013" t="str">
        <f>IF(E390&gt;0,MAX($C$5:C389)+1," ")</f>
        <v xml:space="preserve"> </v>
      </c>
      <c r="D390" s="2013" t="s">
        <v>147</v>
      </c>
      <c r="E390" s="2174"/>
      <c r="F390" s="2665">
        <v>8.8800000000000008</v>
      </c>
      <c r="G390" s="2666"/>
      <c r="H390" s="2665"/>
      <c r="I390" s="2666"/>
      <c r="J390" s="2667"/>
      <c r="K390" s="2668"/>
      <c r="L390" s="2665"/>
      <c r="M390" s="2666"/>
      <c r="N390" s="2665"/>
      <c r="O390" s="2666"/>
      <c r="P390" s="2667"/>
      <c r="Q390" s="2668"/>
      <c r="R390" s="2665"/>
      <c r="S390" s="2666"/>
      <c r="T390" s="2665"/>
      <c r="U390" s="2666"/>
      <c r="V390" s="2665"/>
      <c r="W390" s="2666"/>
      <c r="X390" s="2667"/>
      <c r="Y390" s="2668"/>
      <c r="Z390" s="2665"/>
      <c r="AA390" s="2666"/>
      <c r="AB390" s="2665">
        <v>0</v>
      </c>
      <c r="AC390" s="2666"/>
      <c r="AG390" s="2173"/>
    </row>
    <row r="391" spans="1:33">
      <c r="A391" s="1459"/>
      <c r="B391" s="33"/>
      <c r="C391" s="2013">
        <f>IF(E391&gt;0,MAX($C$227:C390)+1," ")</f>
        <v>83</v>
      </c>
      <c r="D391" s="2013" t="s">
        <v>4236</v>
      </c>
      <c r="E391" s="2174">
        <f>E389+F390</f>
        <v>1039.4300000000003</v>
      </c>
      <c r="F391" s="2665" t="s">
        <v>147</v>
      </c>
      <c r="G391" s="2666"/>
      <c r="H391" s="2665">
        <v>1.75</v>
      </c>
      <c r="I391" s="2666"/>
      <c r="J391" s="2669">
        <v>3.1749999999999998</v>
      </c>
      <c r="K391" s="2670">
        <v>3.1749999999999998</v>
      </c>
      <c r="L391" s="2665">
        <f t="shared" ref="L391" si="486">J391+N391</f>
        <v>3.1769999999999996</v>
      </c>
      <c r="M391" s="2666"/>
      <c r="N391" s="2665">
        <v>2E-3</v>
      </c>
      <c r="O391" s="2666"/>
      <c r="P391" s="2669"/>
      <c r="Q391" s="2670"/>
      <c r="R391" s="2665"/>
      <c r="S391" s="2666"/>
      <c r="T391" s="2665"/>
      <c r="U391" s="2666"/>
      <c r="V391" s="2665">
        <v>1.75</v>
      </c>
      <c r="W391" s="2666"/>
      <c r="X391" s="2669">
        <v>3.1749999999999998</v>
      </c>
      <c r="Y391" s="2670">
        <v>3.1749999999999998</v>
      </c>
      <c r="Z391" s="2665">
        <f t="shared" ref="Z391" si="487">X391+AB391</f>
        <v>3.1559999999999997</v>
      </c>
      <c r="AA391" s="2666"/>
      <c r="AB391" s="2665">
        <v>-1.9E-2</v>
      </c>
      <c r="AC391" s="2666"/>
      <c r="AF391" s="2173"/>
      <c r="AG391" s="2173"/>
    </row>
    <row r="392" spans="1:33">
      <c r="A392" s="1459"/>
      <c r="B392" s="33"/>
      <c r="C392" s="2013" t="str">
        <f>IF(E392&gt;0,MAX($C$5:C391)+1," ")</f>
        <v xml:space="preserve"> </v>
      </c>
      <c r="D392" s="2013" t="s">
        <v>147</v>
      </c>
      <c r="E392" s="2174"/>
      <c r="F392" s="2665">
        <v>5.38</v>
      </c>
      <c r="G392" s="2666"/>
      <c r="H392" s="2665"/>
      <c r="I392" s="2666"/>
      <c r="J392" s="2667"/>
      <c r="K392" s="2668"/>
      <c r="L392" s="2665"/>
      <c r="M392" s="2666"/>
      <c r="N392" s="2665"/>
      <c r="O392" s="2666"/>
      <c r="P392" s="2667"/>
      <c r="Q392" s="2668"/>
      <c r="R392" s="2665"/>
      <c r="S392" s="2666"/>
      <c r="T392" s="2665"/>
      <c r="U392" s="2666"/>
      <c r="V392" s="2665"/>
      <c r="W392" s="2666"/>
      <c r="X392" s="2667"/>
      <c r="Y392" s="2668"/>
      <c r="Z392" s="2665"/>
      <c r="AA392" s="2666"/>
      <c r="AB392" s="2665">
        <v>0</v>
      </c>
      <c r="AC392" s="2666"/>
      <c r="AG392" s="2173"/>
    </row>
    <row r="393" spans="1:33">
      <c r="A393" s="1459"/>
      <c r="B393" s="33"/>
      <c r="C393" s="2013">
        <f>IF(E393&gt;0,MAX($C$227:C392)+1," ")</f>
        <v>84</v>
      </c>
      <c r="D393" s="2013">
        <v>45</v>
      </c>
      <c r="E393" s="2174">
        <f>E391+F392</f>
        <v>1044.8100000000004</v>
      </c>
      <c r="F393" s="2665" t="s">
        <v>147</v>
      </c>
      <c r="G393" s="2666"/>
      <c r="H393" s="2665">
        <v>1.75</v>
      </c>
      <c r="I393" s="2666"/>
      <c r="J393" s="2669">
        <v>3.1850000000000001</v>
      </c>
      <c r="K393" s="2670">
        <v>3.1850000000000001</v>
      </c>
      <c r="L393" s="2665">
        <f t="shared" ref="L393" si="488">J393+N393</f>
        <v>3.1779999999999999</v>
      </c>
      <c r="M393" s="2666"/>
      <c r="N393" s="2665">
        <v>-7.0000000000000001E-3</v>
      </c>
      <c r="O393" s="2666"/>
      <c r="P393" s="2669"/>
      <c r="Q393" s="2670"/>
      <c r="R393" s="2665"/>
      <c r="S393" s="2666"/>
      <c r="T393" s="2665"/>
      <c r="U393" s="2666"/>
      <c r="V393" s="2665">
        <v>1.75</v>
      </c>
      <c r="W393" s="2666"/>
      <c r="X393" s="2669">
        <v>3.1850000000000001</v>
      </c>
      <c r="Y393" s="2670">
        <v>3.1850000000000001</v>
      </c>
      <c r="Z393" s="2665">
        <f t="shared" ref="Z393" si="489">X393+AB393</f>
        <v>3.19</v>
      </c>
      <c r="AA393" s="2666"/>
      <c r="AB393" s="2665">
        <v>5.0000000000000001E-3</v>
      </c>
      <c r="AC393" s="2666"/>
      <c r="AF393" s="2173"/>
      <c r="AG393" s="2173"/>
    </row>
    <row r="394" spans="1:33">
      <c r="A394" s="1459"/>
      <c r="B394" s="33"/>
      <c r="C394" s="2013" t="str">
        <f>IF(E394&gt;0,MAX($C$5:C393)+1," ")</f>
        <v xml:space="preserve"> </v>
      </c>
      <c r="D394" s="2013" t="s">
        <v>147</v>
      </c>
      <c r="E394" s="2174"/>
      <c r="F394" s="2665">
        <v>3.5</v>
      </c>
      <c r="G394" s="2666"/>
      <c r="H394" s="2665"/>
      <c r="I394" s="2666"/>
      <c r="J394" s="2667"/>
      <c r="K394" s="2668"/>
      <c r="L394" s="2665"/>
      <c r="M394" s="2666"/>
      <c r="N394" s="2665"/>
      <c r="O394" s="2666"/>
      <c r="P394" s="2667"/>
      <c r="Q394" s="2668"/>
      <c r="R394" s="2665"/>
      <c r="S394" s="2666"/>
      <c r="T394" s="2665"/>
      <c r="U394" s="2666"/>
      <c r="V394" s="2665"/>
      <c r="W394" s="2666"/>
      <c r="X394" s="2667"/>
      <c r="Y394" s="2668"/>
      <c r="Z394" s="2665"/>
      <c r="AA394" s="2666"/>
      <c r="AB394" s="2665">
        <v>0</v>
      </c>
      <c r="AC394" s="2666"/>
      <c r="AG394" s="2173"/>
    </row>
    <row r="395" spans="1:33">
      <c r="A395" s="1459"/>
      <c r="B395" s="33"/>
      <c r="C395" s="2013">
        <f>IF(E395&gt;0,MAX($C$227:C394)+1," ")</f>
        <v>85</v>
      </c>
      <c r="D395" s="2013" t="s">
        <v>4237</v>
      </c>
      <c r="E395" s="2174">
        <f>E393+F394</f>
        <v>1048.3100000000004</v>
      </c>
      <c r="F395" s="2665" t="s">
        <v>147</v>
      </c>
      <c r="G395" s="2666"/>
      <c r="H395" s="2665">
        <v>1.75</v>
      </c>
      <c r="I395" s="2666"/>
      <c r="J395" s="2669">
        <v>3.1850000000000001</v>
      </c>
      <c r="K395" s="2670">
        <v>3.1850000000000001</v>
      </c>
      <c r="L395" s="2665">
        <f t="shared" ref="L395" si="490">J395+N395</f>
        <v>3.1670000000000003</v>
      </c>
      <c r="M395" s="2666"/>
      <c r="N395" s="2665">
        <v>-1.7999999999999999E-2</v>
      </c>
      <c r="O395" s="2666"/>
      <c r="P395" s="2669"/>
      <c r="Q395" s="2670"/>
      <c r="R395" s="2665"/>
      <c r="S395" s="2666"/>
      <c r="T395" s="2665"/>
      <c r="U395" s="2666"/>
      <c r="V395" s="2665">
        <v>1.75</v>
      </c>
      <c r="W395" s="2666"/>
      <c r="X395" s="2669">
        <v>3.1850000000000001</v>
      </c>
      <c r="Y395" s="2670">
        <v>3.1850000000000001</v>
      </c>
      <c r="Z395" s="2665">
        <f t="shared" ref="Z395" si="491">X395+AB395</f>
        <v>3.165</v>
      </c>
      <c r="AA395" s="2666"/>
      <c r="AB395" s="2665">
        <v>-0.02</v>
      </c>
      <c r="AC395" s="2666"/>
      <c r="AF395" s="2173"/>
      <c r="AG395" s="2173"/>
    </row>
    <row r="396" spans="1:33">
      <c r="A396" s="1459"/>
      <c r="B396" s="33"/>
      <c r="C396" s="2013" t="str">
        <f>IF(E396&gt;0,MAX($C$5:C395)+1," ")</f>
        <v xml:space="preserve"> </v>
      </c>
      <c r="D396" s="2013" t="s">
        <v>147</v>
      </c>
      <c r="E396" s="2174"/>
      <c r="F396" s="2665">
        <v>11.86</v>
      </c>
      <c r="G396" s="2666"/>
      <c r="H396" s="2665"/>
      <c r="I396" s="2666"/>
      <c r="J396" s="2667"/>
      <c r="K396" s="2668"/>
      <c r="L396" s="2665"/>
      <c r="M396" s="2666"/>
      <c r="N396" s="2665"/>
      <c r="O396" s="2666"/>
      <c r="P396" s="2667"/>
      <c r="Q396" s="2668"/>
      <c r="R396" s="2665"/>
      <c r="S396" s="2666"/>
      <c r="T396" s="2665"/>
      <c r="U396" s="2666"/>
      <c r="V396" s="2665"/>
      <c r="W396" s="2666"/>
      <c r="X396" s="2667"/>
      <c r="Y396" s="2668"/>
      <c r="Z396" s="2665"/>
      <c r="AA396" s="2666"/>
      <c r="AB396" s="2665">
        <v>0</v>
      </c>
      <c r="AC396" s="2666"/>
      <c r="AG396" s="2173"/>
    </row>
    <row r="397" spans="1:33">
      <c r="A397" s="1459"/>
      <c r="B397" s="33"/>
      <c r="C397" s="2013">
        <f>IF(E397&gt;0,MAX($C$227:C396)+1," ")</f>
        <v>86</v>
      </c>
      <c r="D397" s="2013">
        <v>46</v>
      </c>
      <c r="E397" s="2174">
        <f>E395+F396</f>
        <v>1060.1700000000003</v>
      </c>
      <c r="F397" s="2665" t="s">
        <v>147</v>
      </c>
      <c r="G397" s="2666"/>
      <c r="H397" s="2665">
        <v>1.75</v>
      </c>
      <c r="I397" s="2666"/>
      <c r="J397" s="2669">
        <v>3.2050000000000001</v>
      </c>
      <c r="K397" s="2670">
        <v>3.2050000000000001</v>
      </c>
      <c r="L397" s="2665">
        <f t="shared" ref="L397" si="492">J397+N397</f>
        <v>3.2</v>
      </c>
      <c r="M397" s="2666"/>
      <c r="N397" s="2665">
        <v>-5.0000000000000001E-3</v>
      </c>
      <c r="O397" s="2666"/>
      <c r="P397" s="2669"/>
      <c r="Q397" s="2670"/>
      <c r="R397" s="2665"/>
      <c r="S397" s="2666"/>
      <c r="T397" s="2665"/>
      <c r="U397" s="2666"/>
      <c r="V397" s="2665">
        <v>1.75</v>
      </c>
      <c r="W397" s="2666"/>
      <c r="X397" s="2669">
        <v>3.2050000000000001</v>
      </c>
      <c r="Y397" s="2670">
        <v>3.2050000000000001</v>
      </c>
      <c r="Z397" s="2665">
        <f t="shared" ref="Z397" si="493">X397+AB397</f>
        <v>3.1870000000000003</v>
      </c>
      <c r="AA397" s="2666"/>
      <c r="AB397" s="2665">
        <v>-1.7999999999999999E-2</v>
      </c>
      <c r="AC397" s="2666"/>
      <c r="AF397" s="2173"/>
      <c r="AG397" s="2173"/>
    </row>
    <row r="398" spans="1:33">
      <c r="A398" s="1459"/>
      <c r="B398" s="33"/>
      <c r="C398" s="2013" t="str">
        <f>IF(E398&gt;0,MAX($C$5:C397)+1," ")</f>
        <v xml:space="preserve"> </v>
      </c>
      <c r="D398" s="2013" t="s">
        <v>147</v>
      </c>
      <c r="E398" s="2174"/>
      <c r="F398" s="2665">
        <v>15.08</v>
      </c>
      <c r="G398" s="2666"/>
      <c r="H398" s="2665"/>
      <c r="I398" s="2666"/>
      <c r="J398" s="2667"/>
      <c r="K398" s="2668"/>
      <c r="L398" s="2665"/>
      <c r="M398" s="2666"/>
      <c r="N398" s="2665"/>
      <c r="O398" s="2666"/>
      <c r="P398" s="2667"/>
      <c r="Q398" s="2668"/>
      <c r="R398" s="2665"/>
      <c r="S398" s="2666"/>
      <c r="T398" s="2665"/>
      <c r="U398" s="2666"/>
      <c r="V398" s="2665"/>
      <c r="W398" s="2666"/>
      <c r="X398" s="2667"/>
      <c r="Y398" s="2668"/>
      <c r="Z398" s="2665"/>
      <c r="AA398" s="2666"/>
      <c r="AB398" s="2665">
        <v>0</v>
      </c>
      <c r="AC398" s="2666"/>
      <c r="AG398" s="2173"/>
    </row>
    <row r="399" spans="1:33">
      <c r="A399" s="1459"/>
      <c r="B399" s="33"/>
      <c r="C399" s="2013">
        <f>IF(E399&gt;0,MAX($C$227:C398)+1," ")</f>
        <v>87</v>
      </c>
      <c r="D399" s="2013">
        <v>47</v>
      </c>
      <c r="E399" s="2174">
        <f>E397+F398</f>
        <v>1075.2500000000002</v>
      </c>
      <c r="F399" s="2665" t="s">
        <v>147</v>
      </c>
      <c r="G399" s="2666"/>
      <c r="H399" s="2665">
        <v>1.75</v>
      </c>
      <c r="I399" s="2666"/>
      <c r="J399" s="2669">
        <v>3.2250000000000001</v>
      </c>
      <c r="K399" s="2670">
        <v>3.2250000000000001</v>
      </c>
      <c r="L399" s="2665">
        <f t="shared" ref="L399" si="494">J399+N399</f>
        <v>3.2429999999999999</v>
      </c>
      <c r="M399" s="2666"/>
      <c r="N399" s="2665">
        <v>1.7999999999999999E-2</v>
      </c>
      <c r="O399" s="2666"/>
      <c r="P399" s="2669"/>
      <c r="Q399" s="2670"/>
      <c r="R399" s="2665"/>
      <c r="S399" s="2666"/>
      <c r="T399" s="2665"/>
      <c r="U399" s="2666"/>
      <c r="V399" s="2665">
        <v>1.75</v>
      </c>
      <c r="W399" s="2666"/>
      <c r="X399" s="2669">
        <v>3.2250000000000001</v>
      </c>
      <c r="Y399" s="2670">
        <v>3.2250000000000001</v>
      </c>
      <c r="Z399" s="2665">
        <f t="shared" ref="Z399" si="495">X399+AB399</f>
        <v>3.22</v>
      </c>
      <c r="AA399" s="2666"/>
      <c r="AB399" s="2665">
        <v>-5.0000000000000001E-3</v>
      </c>
      <c r="AC399" s="2666"/>
      <c r="AF399" s="2173"/>
      <c r="AG399" s="2173"/>
    </row>
    <row r="400" spans="1:33">
      <c r="A400" s="1459"/>
      <c r="B400" s="33"/>
      <c r="C400" s="2013" t="str">
        <f>IF(E400&gt;0,MAX($C$5:C399)+1," ")</f>
        <v xml:space="preserve"> </v>
      </c>
      <c r="D400" s="2013" t="s">
        <v>147</v>
      </c>
      <c r="E400" s="2174"/>
      <c r="F400" s="2665">
        <v>5.01</v>
      </c>
      <c r="G400" s="2666"/>
      <c r="H400" s="2665"/>
      <c r="I400" s="2666"/>
      <c r="J400" s="2667"/>
      <c r="K400" s="2668"/>
      <c r="L400" s="2665"/>
      <c r="M400" s="2666"/>
      <c r="N400" s="2665"/>
      <c r="O400" s="2666"/>
      <c r="P400" s="2667"/>
      <c r="Q400" s="2668"/>
      <c r="R400" s="2665"/>
      <c r="S400" s="2666"/>
      <c r="T400" s="2665"/>
      <c r="U400" s="2666"/>
      <c r="V400" s="2665"/>
      <c r="W400" s="2666"/>
      <c r="X400" s="2667"/>
      <c r="Y400" s="2668"/>
      <c r="Z400" s="2665"/>
      <c r="AA400" s="2666"/>
      <c r="AB400" s="2665">
        <v>0</v>
      </c>
      <c r="AC400" s="2666"/>
      <c r="AG400" s="2173"/>
    </row>
    <row r="401" spans="1:33">
      <c r="A401" s="1459"/>
      <c r="B401" s="33"/>
      <c r="C401" s="2013">
        <f>IF(E401&gt;0,MAX($C$227:C400)+1," ")</f>
        <v>88</v>
      </c>
      <c r="D401" s="2013">
        <v>48</v>
      </c>
      <c r="E401" s="2174">
        <f>E399+F400</f>
        <v>1080.2600000000002</v>
      </c>
      <c r="F401" s="2665" t="s">
        <v>147</v>
      </c>
      <c r="G401" s="2666"/>
      <c r="H401" s="2665">
        <v>1.75</v>
      </c>
      <c r="I401" s="2666"/>
      <c r="J401" s="2669">
        <v>3.2250000000000001</v>
      </c>
      <c r="K401" s="2670">
        <v>3.2250000000000001</v>
      </c>
      <c r="L401" s="2665">
        <f t="shared" ref="L401" si="496">J401+N401</f>
        <v>3.24</v>
      </c>
      <c r="M401" s="2666"/>
      <c r="N401" s="2665">
        <v>1.4999999999999999E-2</v>
      </c>
      <c r="O401" s="2666"/>
      <c r="P401" s="2669"/>
      <c r="Q401" s="2670"/>
      <c r="R401" s="2665"/>
      <c r="S401" s="2666"/>
      <c r="T401" s="2665"/>
      <c r="U401" s="2666"/>
      <c r="V401" s="2665">
        <v>1.75</v>
      </c>
      <c r="W401" s="2666"/>
      <c r="X401" s="2669">
        <v>3.2250000000000001</v>
      </c>
      <c r="Y401" s="2670">
        <v>3.2250000000000001</v>
      </c>
      <c r="Z401" s="2665">
        <f t="shared" ref="Z401" si="497">X401+AB401</f>
        <v>3.2150000000000003</v>
      </c>
      <c r="AA401" s="2666"/>
      <c r="AB401" s="2665">
        <v>-0.01</v>
      </c>
      <c r="AC401" s="2666"/>
      <c r="AF401" s="2173"/>
      <c r="AG401" s="2173"/>
    </row>
    <row r="402" spans="1:33">
      <c r="A402" s="1459"/>
      <c r="B402" s="33"/>
      <c r="C402" s="2013" t="str">
        <f>IF(E402&gt;0,MAX($C$5:C401)+1," ")</f>
        <v xml:space="preserve"> </v>
      </c>
      <c r="D402" s="2013" t="s">
        <v>147</v>
      </c>
      <c r="E402" s="2174"/>
      <c r="F402" s="2665">
        <v>14.85</v>
      </c>
      <c r="G402" s="2666"/>
      <c r="H402" s="2665"/>
      <c r="I402" s="2666"/>
      <c r="J402" s="2667"/>
      <c r="K402" s="2668"/>
      <c r="L402" s="2665"/>
      <c r="M402" s="2666"/>
      <c r="N402" s="2665"/>
      <c r="O402" s="2666"/>
      <c r="P402" s="2667"/>
      <c r="Q402" s="2668"/>
      <c r="R402" s="2665"/>
      <c r="S402" s="2666"/>
      <c r="T402" s="2665"/>
      <c r="U402" s="2666"/>
      <c r="V402" s="2665"/>
      <c r="W402" s="2666"/>
      <c r="X402" s="2667"/>
      <c r="Y402" s="2668"/>
      <c r="Z402" s="2665"/>
      <c r="AA402" s="2666"/>
      <c r="AB402" s="2665">
        <v>0</v>
      </c>
      <c r="AC402" s="2666"/>
      <c r="AG402" s="2173"/>
    </row>
    <row r="403" spans="1:33">
      <c r="A403" s="1459"/>
      <c r="B403" s="33"/>
      <c r="C403" s="2013">
        <f>IF(E403&gt;0,MAX($C$227:C402)+1," ")</f>
        <v>89</v>
      </c>
      <c r="D403" s="2013">
        <v>49</v>
      </c>
      <c r="E403" s="2174">
        <f>E401+F402</f>
        <v>1095.1100000000001</v>
      </c>
      <c r="F403" s="2665" t="s">
        <v>147</v>
      </c>
      <c r="G403" s="2666"/>
      <c r="H403" s="2665">
        <v>1.75</v>
      </c>
      <c r="I403" s="2666"/>
      <c r="J403" s="2669">
        <v>3.2450000000000001</v>
      </c>
      <c r="K403" s="2670">
        <v>3.2450000000000001</v>
      </c>
      <c r="L403" s="2665">
        <f t="shared" ref="L403" si="498">J403+N403</f>
        <v>3.2640000000000002</v>
      </c>
      <c r="M403" s="2666"/>
      <c r="N403" s="2665">
        <v>1.9E-2</v>
      </c>
      <c r="O403" s="2666"/>
      <c r="P403" s="2669"/>
      <c r="Q403" s="2670"/>
      <c r="R403" s="2665"/>
      <c r="S403" s="2666"/>
      <c r="T403" s="2665"/>
      <c r="U403" s="2666"/>
      <c r="V403" s="2665">
        <v>1.75</v>
      </c>
      <c r="W403" s="2666"/>
      <c r="X403" s="2669">
        <v>3.2450000000000001</v>
      </c>
      <c r="Y403" s="2670">
        <v>3.2450000000000001</v>
      </c>
      <c r="Z403" s="2665">
        <f t="shared" ref="Z403" si="499">X403+AB403</f>
        <v>3.25</v>
      </c>
      <c r="AA403" s="2666"/>
      <c r="AB403" s="2665">
        <v>5.0000000000000001E-3</v>
      </c>
      <c r="AC403" s="2666"/>
      <c r="AF403" s="2173"/>
      <c r="AG403" s="2173"/>
    </row>
    <row r="404" spans="1:33">
      <c r="A404" s="1459"/>
      <c r="B404" s="33"/>
      <c r="C404" s="2013" t="str">
        <f>IF(E404&gt;0,MAX($C$5:C403)+1," ")</f>
        <v xml:space="preserve"> </v>
      </c>
      <c r="D404" s="2013" t="s">
        <v>147</v>
      </c>
      <c r="E404" s="2174"/>
      <c r="F404" s="2665">
        <v>9.94</v>
      </c>
      <c r="G404" s="2666"/>
      <c r="H404" s="2665"/>
      <c r="I404" s="2666"/>
      <c r="J404" s="2667"/>
      <c r="K404" s="2668"/>
      <c r="L404" s="2665"/>
      <c r="M404" s="2666"/>
      <c r="N404" s="2665"/>
      <c r="O404" s="2666"/>
      <c r="P404" s="2667"/>
      <c r="Q404" s="2668"/>
      <c r="R404" s="2665"/>
      <c r="S404" s="2666"/>
      <c r="T404" s="2665"/>
      <c r="U404" s="2666"/>
      <c r="V404" s="2665"/>
      <c r="W404" s="2666"/>
      <c r="X404" s="2667"/>
      <c r="Y404" s="2668"/>
      <c r="Z404" s="2665"/>
      <c r="AA404" s="2666"/>
      <c r="AB404" s="2665">
        <v>0</v>
      </c>
      <c r="AC404" s="2666"/>
      <c r="AG404" s="2173"/>
    </row>
    <row r="405" spans="1:33">
      <c r="A405" s="1459"/>
      <c r="B405" s="33"/>
      <c r="C405" s="2013">
        <f>IF(E405&gt;0,MAX($C$227:C404)+1," ")</f>
        <v>90</v>
      </c>
      <c r="D405" s="2013">
        <v>50</v>
      </c>
      <c r="E405" s="2174">
        <f>E403+F404</f>
        <v>1105.0500000000002</v>
      </c>
      <c r="F405" s="2665" t="s">
        <v>147</v>
      </c>
      <c r="G405" s="2666"/>
      <c r="H405" s="2665">
        <v>1.75</v>
      </c>
      <c r="I405" s="2666"/>
      <c r="J405" s="2669">
        <v>3.2549999999999999</v>
      </c>
      <c r="K405" s="2670">
        <v>3.2549999999999999</v>
      </c>
      <c r="L405" s="2665">
        <f t="shared" ref="L405" si="500">J405+N405</f>
        <v>3.2349999999999999</v>
      </c>
      <c r="M405" s="2666"/>
      <c r="N405" s="2665">
        <v>-0.02</v>
      </c>
      <c r="O405" s="2666"/>
      <c r="P405" s="2669"/>
      <c r="Q405" s="2670"/>
      <c r="R405" s="2665"/>
      <c r="S405" s="2666"/>
      <c r="T405" s="2665"/>
      <c r="U405" s="2666"/>
      <c r="V405" s="2665">
        <v>1.75</v>
      </c>
      <c r="W405" s="2666"/>
      <c r="X405" s="2669">
        <v>3.2549999999999999</v>
      </c>
      <c r="Y405" s="2670">
        <v>3.2549999999999999</v>
      </c>
      <c r="Z405" s="2665">
        <f t="shared" ref="Z405" si="501">X405+AB405</f>
        <v>3.26</v>
      </c>
      <c r="AA405" s="2666"/>
      <c r="AB405" s="2665">
        <v>5.0000000000000001E-3</v>
      </c>
      <c r="AC405" s="2666"/>
      <c r="AF405" s="2173"/>
      <c r="AG405" s="2173"/>
    </row>
    <row r="406" spans="1:33">
      <c r="A406" s="1459"/>
      <c r="B406" s="33"/>
      <c r="C406" s="2013" t="str">
        <f>IF(E406&gt;0,MAX($C$5:C405)+1," ")</f>
        <v xml:space="preserve"> </v>
      </c>
      <c r="D406" s="2013" t="s">
        <v>147</v>
      </c>
      <c r="E406" s="2174"/>
      <c r="F406" s="2665">
        <v>15.16</v>
      </c>
      <c r="G406" s="2666"/>
      <c r="H406" s="2665"/>
      <c r="I406" s="2666"/>
      <c r="J406" s="2667"/>
      <c r="K406" s="2668"/>
      <c r="L406" s="2665"/>
      <c r="M406" s="2666"/>
      <c r="N406" s="2665"/>
      <c r="O406" s="2666"/>
      <c r="P406" s="2667"/>
      <c r="Q406" s="2668"/>
      <c r="R406" s="2665"/>
      <c r="S406" s="2666"/>
      <c r="T406" s="2665"/>
      <c r="U406" s="2666"/>
      <c r="V406" s="2665"/>
      <c r="W406" s="2666"/>
      <c r="X406" s="2667"/>
      <c r="Y406" s="2668"/>
      <c r="Z406" s="2665"/>
      <c r="AA406" s="2666"/>
      <c r="AB406" s="2665">
        <v>0</v>
      </c>
      <c r="AC406" s="2666"/>
      <c r="AG406" s="2173"/>
    </row>
    <row r="407" spans="1:33">
      <c r="A407" s="1459"/>
      <c r="B407" s="33"/>
      <c r="C407" s="2013">
        <f>IF(E407&gt;0,MAX($C$227:C406)+1," ")</f>
        <v>91</v>
      </c>
      <c r="D407" s="2013">
        <v>51</v>
      </c>
      <c r="E407" s="2174">
        <f>E405+F406</f>
        <v>1120.2100000000003</v>
      </c>
      <c r="F407" s="2665" t="s">
        <v>147</v>
      </c>
      <c r="G407" s="2666"/>
      <c r="H407" s="2665">
        <v>1.75</v>
      </c>
      <c r="I407" s="2666"/>
      <c r="J407" s="2669">
        <v>3.2749999999999999</v>
      </c>
      <c r="K407" s="2670">
        <v>3.2749999999999999</v>
      </c>
      <c r="L407" s="2665">
        <f t="shared" ref="L407" si="502">J407+N407</f>
        <v>3.2650000000000001</v>
      </c>
      <c r="M407" s="2666"/>
      <c r="N407" s="2665">
        <v>-0.01</v>
      </c>
      <c r="O407" s="2666"/>
      <c r="P407" s="2669"/>
      <c r="Q407" s="2670"/>
      <c r="R407" s="2665"/>
      <c r="S407" s="2666"/>
      <c r="T407" s="2665"/>
      <c r="U407" s="2666"/>
      <c r="V407" s="2665">
        <v>1.75</v>
      </c>
      <c r="W407" s="2666"/>
      <c r="X407" s="2669">
        <v>3.2749999999999999</v>
      </c>
      <c r="Y407" s="2670">
        <v>3.2749999999999999</v>
      </c>
      <c r="Z407" s="2665">
        <f t="shared" ref="Z407" si="503">X407+AB407</f>
        <v>3.2889999999999997</v>
      </c>
      <c r="AA407" s="2666"/>
      <c r="AB407" s="2665">
        <v>1.4E-2</v>
      </c>
      <c r="AC407" s="2666"/>
      <c r="AF407" s="2173"/>
      <c r="AG407" s="2173"/>
    </row>
    <row r="408" spans="1:33">
      <c r="A408" s="1459"/>
      <c r="B408" s="33"/>
      <c r="C408" s="2013" t="str">
        <f>IF(E408&gt;0,MAX($C$5:C407)+1," ")</f>
        <v xml:space="preserve"> </v>
      </c>
      <c r="D408" s="2013" t="s">
        <v>147</v>
      </c>
      <c r="E408" s="2174"/>
      <c r="F408" s="2665">
        <v>10.99</v>
      </c>
      <c r="G408" s="2666"/>
      <c r="H408" s="2665"/>
      <c r="I408" s="2666"/>
      <c r="J408" s="2667"/>
      <c r="K408" s="2668"/>
      <c r="L408" s="2665"/>
      <c r="M408" s="2666"/>
      <c r="N408" s="2665"/>
      <c r="O408" s="2666"/>
      <c r="P408" s="2667"/>
      <c r="Q408" s="2668"/>
      <c r="R408" s="2665"/>
      <c r="S408" s="2666"/>
      <c r="T408" s="2665"/>
      <c r="U408" s="2666"/>
      <c r="V408" s="2665"/>
      <c r="W408" s="2666"/>
      <c r="X408" s="2667"/>
      <c r="Y408" s="2668"/>
      <c r="Z408" s="2665"/>
      <c r="AA408" s="2666"/>
      <c r="AB408" s="2665">
        <v>0</v>
      </c>
      <c r="AC408" s="2666"/>
      <c r="AG408" s="2173"/>
    </row>
    <row r="409" spans="1:33">
      <c r="A409" s="1459"/>
      <c r="B409" s="33"/>
      <c r="C409" s="2013">
        <f>IF(E409&gt;0,MAX($C$227:C408)+1," ")</f>
        <v>92</v>
      </c>
      <c r="D409" s="2013" t="s">
        <v>4238</v>
      </c>
      <c r="E409" s="2174">
        <f>E407+F408</f>
        <v>1131.2000000000003</v>
      </c>
      <c r="F409" s="2665" t="s">
        <v>147</v>
      </c>
      <c r="G409" s="2666"/>
      <c r="H409" s="2665">
        <v>1.75</v>
      </c>
      <c r="I409" s="2666"/>
      <c r="J409" s="2669">
        <v>3.2949999999999999</v>
      </c>
      <c r="K409" s="2670">
        <v>3.2949999999999999</v>
      </c>
      <c r="L409" s="2665">
        <f t="shared" ref="L409" si="504">J409+N409</f>
        <v>3.2930000000000001</v>
      </c>
      <c r="M409" s="2666"/>
      <c r="N409" s="2665">
        <v>-2E-3</v>
      </c>
      <c r="O409" s="2666"/>
      <c r="P409" s="2669"/>
      <c r="Q409" s="2670"/>
      <c r="R409" s="2665"/>
      <c r="S409" s="2666"/>
      <c r="T409" s="2665"/>
      <c r="U409" s="2666"/>
      <c r="V409" s="2665">
        <v>1.75</v>
      </c>
      <c r="W409" s="2666"/>
      <c r="X409" s="2669">
        <v>3.2949999999999999</v>
      </c>
      <c r="Y409" s="2670">
        <v>3.2949999999999999</v>
      </c>
      <c r="Z409" s="2665">
        <f t="shared" ref="Z409" si="505">X409+AB409</f>
        <v>3.2869999999999999</v>
      </c>
      <c r="AA409" s="2666"/>
      <c r="AB409" s="2665">
        <v>-8.0000000000000002E-3</v>
      </c>
      <c r="AC409" s="2666"/>
      <c r="AF409" s="2173"/>
      <c r="AG409" s="2173"/>
    </row>
    <row r="410" spans="1:33">
      <c r="A410" s="1459"/>
      <c r="B410" s="33"/>
      <c r="C410" s="2013" t="str">
        <f>IF(E410&gt;0,MAX($C$5:C409)+1," ")</f>
        <v xml:space="preserve"> </v>
      </c>
      <c r="D410" s="2013" t="s">
        <v>147</v>
      </c>
      <c r="E410" s="2174"/>
      <c r="F410" s="2665">
        <v>12.33</v>
      </c>
      <c r="G410" s="2666"/>
      <c r="H410" s="2665"/>
      <c r="I410" s="2666"/>
      <c r="J410" s="2667"/>
      <c r="K410" s="2668"/>
      <c r="L410" s="2665"/>
      <c r="M410" s="2666"/>
      <c r="N410" s="2665"/>
      <c r="O410" s="2666"/>
      <c r="P410" s="2667"/>
      <c r="Q410" s="2668"/>
      <c r="R410" s="2665"/>
      <c r="S410" s="2666"/>
      <c r="T410" s="2665"/>
      <c r="U410" s="2666"/>
      <c r="V410" s="2665"/>
      <c r="W410" s="2666"/>
      <c r="X410" s="2667"/>
      <c r="Y410" s="2668"/>
      <c r="Z410" s="2665"/>
      <c r="AA410" s="2666"/>
      <c r="AB410" s="2665">
        <v>0</v>
      </c>
      <c r="AC410" s="2666"/>
      <c r="AG410" s="2173"/>
    </row>
    <row r="411" spans="1:33">
      <c r="A411" s="1459"/>
      <c r="B411" s="33"/>
      <c r="C411" s="2013">
        <f>IF(E411&gt;0,MAX($C$227:C410)+1," ")</f>
        <v>93</v>
      </c>
      <c r="D411" s="2013">
        <v>52</v>
      </c>
      <c r="E411" s="2174">
        <f>E409+F410</f>
        <v>1143.5300000000002</v>
      </c>
      <c r="F411" s="2665" t="s">
        <v>147</v>
      </c>
      <c r="G411" s="2666"/>
      <c r="H411" s="2665">
        <v>1.75</v>
      </c>
      <c r="I411" s="2666"/>
      <c r="J411" s="2669">
        <v>3.3049999999999997</v>
      </c>
      <c r="K411" s="2670">
        <v>3.3049999999999997</v>
      </c>
      <c r="L411" s="2665">
        <f t="shared" ref="L411" si="506">J411+N411</f>
        <v>3.32</v>
      </c>
      <c r="M411" s="2666"/>
      <c r="N411" s="2665">
        <v>1.4999999999999999E-2</v>
      </c>
      <c r="O411" s="2666"/>
      <c r="P411" s="2669"/>
      <c r="Q411" s="2670"/>
      <c r="R411" s="2665"/>
      <c r="S411" s="2666"/>
      <c r="T411" s="2665"/>
      <c r="U411" s="2666"/>
      <c r="V411" s="2665">
        <v>1.75</v>
      </c>
      <c r="W411" s="2666"/>
      <c r="X411" s="2669">
        <v>3.3049999999999997</v>
      </c>
      <c r="Y411" s="2670">
        <v>3.3049999999999997</v>
      </c>
      <c r="Z411" s="2665">
        <f t="shared" ref="Z411" si="507">X411+AB411</f>
        <v>3.2969999999999997</v>
      </c>
      <c r="AA411" s="2666"/>
      <c r="AB411" s="2665">
        <v>-8.0000000000000002E-3</v>
      </c>
      <c r="AC411" s="2666"/>
      <c r="AF411" s="2173"/>
      <c r="AG411" s="2173"/>
    </row>
    <row r="412" spans="1:33">
      <c r="A412" s="1459"/>
      <c r="B412" s="33"/>
      <c r="C412" s="2013" t="str">
        <f>IF(E412&gt;0,MAX($C$5:C411)+1," ")</f>
        <v xml:space="preserve"> </v>
      </c>
      <c r="D412" s="2013" t="s">
        <v>147</v>
      </c>
      <c r="E412" s="2174"/>
      <c r="F412" s="2665">
        <v>4.66</v>
      </c>
      <c r="G412" s="2666"/>
      <c r="H412" s="2665"/>
      <c r="I412" s="2666"/>
      <c r="J412" s="2667"/>
      <c r="K412" s="2668"/>
      <c r="L412" s="2665"/>
      <c r="M412" s="2666"/>
      <c r="N412" s="2665"/>
      <c r="O412" s="2666"/>
      <c r="P412" s="2667"/>
      <c r="Q412" s="2668"/>
      <c r="R412" s="2665"/>
      <c r="S412" s="2666"/>
      <c r="T412" s="2665"/>
      <c r="U412" s="2666"/>
      <c r="V412" s="2665"/>
      <c r="W412" s="2666"/>
      <c r="X412" s="2667"/>
      <c r="Y412" s="2668"/>
      <c r="Z412" s="2665"/>
      <c r="AA412" s="2666"/>
      <c r="AB412" s="2665">
        <v>0</v>
      </c>
      <c r="AC412" s="2666"/>
      <c r="AG412" s="2173"/>
    </row>
    <row r="413" spans="1:33">
      <c r="A413" s="1459"/>
      <c r="B413" s="33"/>
      <c r="C413" s="2013">
        <f>IF(E413&gt;0,MAX($C$227:C412)+1," ")</f>
        <v>94</v>
      </c>
      <c r="D413" s="2013" t="s">
        <v>4239</v>
      </c>
      <c r="E413" s="2174">
        <f>E411+F412</f>
        <v>1148.1900000000003</v>
      </c>
      <c r="F413" s="2665" t="s">
        <v>147</v>
      </c>
      <c r="G413" s="2666"/>
      <c r="H413" s="2665">
        <v>1.75</v>
      </c>
      <c r="I413" s="2666"/>
      <c r="J413" s="2669">
        <v>3.3149999999999999</v>
      </c>
      <c r="K413" s="2670">
        <v>3.3149999999999999</v>
      </c>
      <c r="L413" s="2665">
        <f t="shared" ref="L413" si="508">J413+N413</f>
        <v>3.319</v>
      </c>
      <c r="M413" s="2666"/>
      <c r="N413" s="2665">
        <v>4.0000000000000001E-3</v>
      </c>
      <c r="O413" s="2666"/>
      <c r="P413" s="2669"/>
      <c r="Q413" s="2670"/>
      <c r="R413" s="2665"/>
      <c r="S413" s="2666"/>
      <c r="T413" s="2665"/>
      <c r="U413" s="2666"/>
      <c r="V413" s="2665">
        <v>1.75</v>
      </c>
      <c r="W413" s="2666"/>
      <c r="X413" s="2669">
        <v>3.3149999999999999</v>
      </c>
      <c r="Y413" s="2670">
        <v>3.3149999999999999</v>
      </c>
      <c r="Z413" s="2665">
        <f t="shared" ref="Z413" si="509">X413+AB413</f>
        <v>3.3239999999999998</v>
      </c>
      <c r="AA413" s="2666"/>
      <c r="AB413" s="2665">
        <v>8.9999999999999993E-3</v>
      </c>
      <c r="AC413" s="2666"/>
      <c r="AF413" s="2173"/>
      <c r="AG413" s="2173"/>
    </row>
    <row r="414" spans="1:33">
      <c r="A414" s="1459"/>
      <c r="B414" s="33"/>
      <c r="C414" s="2013" t="str">
        <f>IF(E414&gt;0,MAX($C$5:C413)+1," ")</f>
        <v xml:space="preserve"> </v>
      </c>
      <c r="D414" s="2013" t="s">
        <v>147</v>
      </c>
      <c r="E414" s="2174"/>
      <c r="F414" s="2665">
        <v>16.11</v>
      </c>
      <c r="G414" s="2666"/>
      <c r="H414" s="2665"/>
      <c r="I414" s="2666"/>
      <c r="J414" s="2667"/>
      <c r="K414" s="2668"/>
      <c r="L414" s="2665"/>
      <c r="M414" s="2666"/>
      <c r="N414" s="2665"/>
      <c r="O414" s="2666"/>
      <c r="P414" s="2667"/>
      <c r="Q414" s="2668"/>
      <c r="R414" s="2665"/>
      <c r="S414" s="2666"/>
      <c r="T414" s="2665"/>
      <c r="U414" s="2666"/>
      <c r="V414" s="2665"/>
      <c r="W414" s="2666"/>
      <c r="X414" s="2667"/>
      <c r="Y414" s="2668"/>
      <c r="Z414" s="2665"/>
      <c r="AA414" s="2666"/>
      <c r="AB414" s="2665">
        <v>0</v>
      </c>
      <c r="AC414" s="2666"/>
      <c r="AG414" s="2173"/>
    </row>
    <row r="415" spans="1:33">
      <c r="A415" s="1459"/>
      <c r="B415" s="33"/>
      <c r="C415" s="2013">
        <f>IF(E415&gt;0,MAX($C$227:C414)+1," ")</f>
        <v>95</v>
      </c>
      <c r="D415" s="2013">
        <v>54</v>
      </c>
      <c r="E415" s="2174">
        <f>E413+F414</f>
        <v>1164.3000000000002</v>
      </c>
      <c r="F415" s="2665" t="s">
        <v>147</v>
      </c>
      <c r="G415" s="2666"/>
      <c r="H415" s="2665">
        <v>1.75</v>
      </c>
      <c r="I415" s="2666"/>
      <c r="J415" s="2669">
        <v>3.3249999999999997</v>
      </c>
      <c r="K415" s="2670">
        <v>3.3249999999999997</v>
      </c>
      <c r="L415" s="2665">
        <f t="shared" ref="L415" si="510">J415+N415</f>
        <v>3.319</v>
      </c>
      <c r="M415" s="2666"/>
      <c r="N415" s="2665">
        <v>-6.0000000000000001E-3</v>
      </c>
      <c r="O415" s="2666"/>
      <c r="P415" s="2669"/>
      <c r="Q415" s="2670"/>
      <c r="R415" s="2665"/>
      <c r="S415" s="2666"/>
      <c r="T415" s="2665"/>
      <c r="U415" s="2666"/>
      <c r="V415" s="2665">
        <v>1.75</v>
      </c>
      <c r="W415" s="2666"/>
      <c r="X415" s="2669">
        <v>3.3249999999999997</v>
      </c>
      <c r="Y415" s="2670">
        <v>3.3249999999999997</v>
      </c>
      <c r="Z415" s="2665">
        <f t="shared" ref="Z415" si="511">X415+AB415</f>
        <v>3.3389999999999995</v>
      </c>
      <c r="AA415" s="2666"/>
      <c r="AB415" s="2665">
        <v>1.4E-2</v>
      </c>
      <c r="AC415" s="2666"/>
      <c r="AF415" s="2173"/>
      <c r="AG415" s="2173"/>
    </row>
    <row r="416" spans="1:33">
      <c r="A416" s="1459"/>
      <c r="B416" s="33"/>
      <c r="C416" s="2013" t="str">
        <f>IF(E416&gt;0,MAX($C$5:C415)+1," ")</f>
        <v xml:space="preserve"> </v>
      </c>
      <c r="D416" s="2013" t="s">
        <v>147</v>
      </c>
      <c r="E416" s="2174"/>
      <c r="F416" s="2665">
        <v>18.12</v>
      </c>
      <c r="G416" s="2666"/>
      <c r="H416" s="2665"/>
      <c r="I416" s="2666"/>
      <c r="J416" s="2667"/>
      <c r="K416" s="2668"/>
      <c r="L416" s="2665"/>
      <c r="M416" s="2666"/>
      <c r="N416" s="2665"/>
      <c r="O416" s="2666"/>
      <c r="P416" s="2667"/>
      <c r="Q416" s="2668"/>
      <c r="R416" s="2665"/>
      <c r="S416" s="2666"/>
      <c r="T416" s="2665"/>
      <c r="U416" s="2666"/>
      <c r="V416" s="2665"/>
      <c r="W416" s="2666"/>
      <c r="X416" s="2667"/>
      <c r="Y416" s="2668"/>
      <c r="Z416" s="2665"/>
      <c r="AA416" s="2666"/>
      <c r="AB416" s="2665">
        <v>0</v>
      </c>
      <c r="AC416" s="2666"/>
      <c r="AG416" s="2173"/>
    </row>
    <row r="417" spans="1:33">
      <c r="A417" s="1459"/>
      <c r="B417" s="33"/>
      <c r="C417" s="2013">
        <f>IF(E417&gt;0,MAX($C$227:C416)+1," ")</f>
        <v>96</v>
      </c>
      <c r="D417" s="2013">
        <v>55</v>
      </c>
      <c r="E417" s="2174">
        <f>E415+F416</f>
        <v>1182.42</v>
      </c>
      <c r="F417" s="2665" t="s">
        <v>147</v>
      </c>
      <c r="G417" s="2666"/>
      <c r="H417" s="2665">
        <v>1.75</v>
      </c>
      <c r="I417" s="2666"/>
      <c r="J417" s="2669">
        <v>3.335</v>
      </c>
      <c r="K417" s="2670">
        <v>3.335</v>
      </c>
      <c r="L417" s="2665">
        <f t="shared" ref="L417" si="512">J417+N417</f>
        <v>3.3330000000000002</v>
      </c>
      <c r="M417" s="2666"/>
      <c r="N417" s="2665">
        <v>-2E-3</v>
      </c>
      <c r="O417" s="2666"/>
      <c r="P417" s="2669"/>
      <c r="Q417" s="2670"/>
      <c r="R417" s="2665"/>
      <c r="S417" s="2666"/>
      <c r="T417" s="2665"/>
      <c r="U417" s="2666"/>
      <c r="V417" s="2665">
        <v>1.75</v>
      </c>
      <c r="W417" s="2666"/>
      <c r="X417" s="2669">
        <v>3.335</v>
      </c>
      <c r="Y417" s="2670">
        <v>3.335</v>
      </c>
      <c r="Z417" s="2665">
        <f t="shared" ref="Z417" si="513">X417+AB417</f>
        <v>3.3479999999999999</v>
      </c>
      <c r="AA417" s="2666"/>
      <c r="AB417" s="2665">
        <v>1.2999999999999999E-2</v>
      </c>
      <c r="AC417" s="2666"/>
      <c r="AF417" s="2173"/>
      <c r="AG417" s="2173"/>
    </row>
    <row r="418" spans="1:33">
      <c r="A418" s="1459"/>
      <c r="B418" s="33"/>
      <c r="C418" s="2013" t="str">
        <f>IF(E418&gt;0,MAX($C$5:C417)+1," ")</f>
        <v xml:space="preserve"> </v>
      </c>
      <c r="D418" s="2013" t="s">
        <v>147</v>
      </c>
      <c r="E418" s="2174"/>
      <c r="F418" s="2665">
        <v>10.6</v>
      </c>
      <c r="G418" s="2666"/>
      <c r="H418" s="2665"/>
      <c r="I418" s="2666"/>
      <c r="J418" s="2667"/>
      <c r="K418" s="2668"/>
      <c r="L418" s="2665"/>
      <c r="M418" s="2666"/>
      <c r="N418" s="2665"/>
      <c r="O418" s="2666"/>
      <c r="P418" s="2667"/>
      <c r="Q418" s="2668"/>
      <c r="R418" s="2665"/>
      <c r="S418" s="2666"/>
      <c r="T418" s="2665"/>
      <c r="U418" s="2666"/>
      <c r="V418" s="2665"/>
      <c r="W418" s="2666"/>
      <c r="X418" s="2667"/>
      <c r="Y418" s="2668"/>
      <c r="Z418" s="2665"/>
      <c r="AA418" s="2666"/>
      <c r="AB418" s="2665">
        <v>0</v>
      </c>
      <c r="AC418" s="2666"/>
      <c r="AG418" s="2173"/>
    </row>
    <row r="419" spans="1:33">
      <c r="A419" s="1459"/>
      <c r="B419" s="33"/>
      <c r="C419" s="2013">
        <f>IF(E419&gt;0,MAX($C$227:C418)+1," ")</f>
        <v>97</v>
      </c>
      <c r="D419" s="2013" t="s">
        <v>4240</v>
      </c>
      <c r="E419" s="2174">
        <f>E417+F418</f>
        <v>1193.02</v>
      </c>
      <c r="F419" s="2665" t="s">
        <v>147</v>
      </c>
      <c r="G419" s="2666"/>
      <c r="H419" s="2665">
        <v>1.75</v>
      </c>
      <c r="I419" s="2666"/>
      <c r="J419" s="2669">
        <v>3.3449999999999998</v>
      </c>
      <c r="K419" s="2670">
        <v>3.3449999999999998</v>
      </c>
      <c r="L419" s="2665">
        <f t="shared" ref="L419" si="514">J419+N419</f>
        <v>3.3459999999999996</v>
      </c>
      <c r="M419" s="2666"/>
      <c r="N419" s="2665">
        <v>1E-3</v>
      </c>
      <c r="O419" s="2666"/>
      <c r="P419" s="2669"/>
      <c r="Q419" s="2670"/>
      <c r="R419" s="2665"/>
      <c r="S419" s="2666"/>
      <c r="T419" s="2665"/>
      <c r="U419" s="2666"/>
      <c r="V419" s="2665">
        <v>1.75</v>
      </c>
      <c r="W419" s="2666"/>
      <c r="X419" s="2669">
        <v>3.3449999999999998</v>
      </c>
      <c r="Y419" s="2670">
        <v>3.3449999999999998</v>
      </c>
      <c r="Z419" s="2665">
        <f t="shared" ref="Z419" si="515">X419+AB419</f>
        <v>3.3519999999999999</v>
      </c>
      <c r="AA419" s="2666"/>
      <c r="AB419" s="2665">
        <v>7.0000000000000001E-3</v>
      </c>
      <c r="AC419" s="2666"/>
      <c r="AF419" s="2173"/>
      <c r="AG419" s="2173"/>
    </row>
    <row r="420" spans="1:33">
      <c r="A420" s="1459"/>
      <c r="B420" s="33"/>
      <c r="C420" s="2013" t="str">
        <f>IF(E420&gt;0,MAX($C$5:C419)+1," ")</f>
        <v xml:space="preserve"> </v>
      </c>
      <c r="D420" s="2013" t="s">
        <v>147</v>
      </c>
      <c r="E420" s="2174"/>
      <c r="F420" s="2665">
        <v>12.35</v>
      </c>
      <c r="G420" s="2666"/>
      <c r="H420" s="2665"/>
      <c r="I420" s="2666"/>
      <c r="J420" s="2667"/>
      <c r="K420" s="2668"/>
      <c r="L420" s="2665"/>
      <c r="M420" s="2666"/>
      <c r="N420" s="2665"/>
      <c r="O420" s="2666"/>
      <c r="P420" s="2667"/>
      <c r="Q420" s="2668"/>
      <c r="R420" s="2665"/>
      <c r="S420" s="2666"/>
      <c r="T420" s="2665"/>
      <c r="U420" s="2666"/>
      <c r="V420" s="2665"/>
      <c r="W420" s="2666"/>
      <c r="X420" s="2667"/>
      <c r="Y420" s="2668"/>
      <c r="Z420" s="2665"/>
      <c r="AA420" s="2666"/>
      <c r="AB420" s="2665">
        <v>0</v>
      </c>
      <c r="AC420" s="2666"/>
      <c r="AG420" s="2173"/>
    </row>
    <row r="421" spans="1:33">
      <c r="A421" s="1459"/>
      <c r="B421" s="33"/>
      <c r="C421" s="2013">
        <f>IF(E421&gt;0,MAX($C$227:C420)+1," ")</f>
        <v>98</v>
      </c>
      <c r="D421" s="2013">
        <v>56</v>
      </c>
      <c r="E421" s="2174">
        <f>E419+F420</f>
        <v>1205.3699999999999</v>
      </c>
      <c r="F421" s="2665" t="s">
        <v>147</v>
      </c>
      <c r="G421" s="2666"/>
      <c r="H421" s="2665">
        <v>1.75</v>
      </c>
      <c r="I421" s="2666"/>
      <c r="J421" s="2669">
        <v>3.355</v>
      </c>
      <c r="K421" s="2670">
        <v>3.355</v>
      </c>
      <c r="L421" s="2665">
        <f t="shared" ref="L421" si="516">J421+N421</f>
        <v>3.375</v>
      </c>
      <c r="M421" s="2666"/>
      <c r="N421" s="2665">
        <v>0.02</v>
      </c>
      <c r="O421" s="2666"/>
      <c r="P421" s="2669"/>
      <c r="Q421" s="2670"/>
      <c r="R421" s="2665"/>
      <c r="S421" s="2666"/>
      <c r="T421" s="2665"/>
      <c r="U421" s="2666"/>
      <c r="V421" s="2665">
        <v>1.75</v>
      </c>
      <c r="W421" s="2666"/>
      <c r="X421" s="2669">
        <v>3.355</v>
      </c>
      <c r="Y421" s="2670">
        <v>3.355</v>
      </c>
      <c r="Z421" s="2665">
        <f t="shared" ref="Z421" si="517">X421+AB421</f>
        <v>3.3460000000000001</v>
      </c>
      <c r="AA421" s="2666"/>
      <c r="AB421" s="2665">
        <v>-8.9999999999999993E-3</v>
      </c>
      <c r="AC421" s="2666"/>
      <c r="AF421" s="2173"/>
      <c r="AG421" s="2173"/>
    </row>
    <row r="422" spans="1:33">
      <c r="A422" s="1459"/>
      <c r="B422" s="33"/>
      <c r="C422" s="2013" t="str">
        <f>IF(E422&gt;0,MAX($C$5:C421)+1," ")</f>
        <v xml:space="preserve"> </v>
      </c>
      <c r="D422" s="2013" t="s">
        <v>147</v>
      </c>
      <c r="E422" s="2174"/>
      <c r="F422" s="2665">
        <v>10.02</v>
      </c>
      <c r="G422" s="2666"/>
      <c r="H422" s="2665"/>
      <c r="I422" s="2666"/>
      <c r="J422" s="2667"/>
      <c r="K422" s="2668"/>
      <c r="L422" s="2665"/>
      <c r="M422" s="2666"/>
      <c r="N422" s="2665"/>
      <c r="O422" s="2666"/>
      <c r="P422" s="2667"/>
      <c r="Q422" s="2668"/>
      <c r="R422" s="2665"/>
      <c r="S422" s="2666"/>
      <c r="T422" s="2665"/>
      <c r="U422" s="2666"/>
      <c r="V422" s="2665"/>
      <c r="W422" s="2666"/>
      <c r="X422" s="2667"/>
      <c r="Y422" s="2668"/>
      <c r="Z422" s="2665"/>
      <c r="AA422" s="2666"/>
      <c r="AB422" s="2665">
        <v>0</v>
      </c>
      <c r="AC422" s="2666"/>
      <c r="AG422" s="2173"/>
    </row>
    <row r="423" spans="1:33">
      <c r="A423" s="1459"/>
      <c r="B423" s="33"/>
      <c r="C423" s="2013">
        <f>IF(E423&gt;0,MAX($C$227:C422)+1," ")</f>
        <v>99</v>
      </c>
      <c r="D423" s="2013">
        <v>57</v>
      </c>
      <c r="E423" s="2174">
        <f>E421+F422</f>
        <v>1215.3899999999999</v>
      </c>
      <c r="F423" s="2665" t="s">
        <v>147</v>
      </c>
      <c r="G423" s="2666"/>
      <c r="H423" s="2665">
        <v>1.75</v>
      </c>
      <c r="I423" s="2666"/>
      <c r="J423" s="2669">
        <v>3.3449999999999998</v>
      </c>
      <c r="K423" s="2670">
        <v>3.3449999999999998</v>
      </c>
      <c r="L423" s="2665">
        <f t="shared" ref="L423" si="518">J423+N423</f>
        <v>3.3479999999999999</v>
      </c>
      <c r="M423" s="2666"/>
      <c r="N423" s="2665">
        <v>3.0000000000000001E-3</v>
      </c>
      <c r="O423" s="2666"/>
      <c r="P423" s="2669"/>
      <c r="Q423" s="2670"/>
      <c r="R423" s="2665"/>
      <c r="S423" s="2666"/>
      <c r="T423" s="2665"/>
      <c r="U423" s="2666"/>
      <c r="V423" s="2665">
        <v>1.75</v>
      </c>
      <c r="W423" s="2666"/>
      <c r="X423" s="2669">
        <v>3.3449999999999998</v>
      </c>
      <c r="Y423" s="2670">
        <v>3.3449999999999998</v>
      </c>
      <c r="Z423" s="2665">
        <f t="shared" ref="Z423" si="519">X423+AB423</f>
        <v>3.3439999999999999</v>
      </c>
      <c r="AA423" s="2666"/>
      <c r="AB423" s="2665">
        <v>-1E-3</v>
      </c>
      <c r="AC423" s="2666"/>
      <c r="AF423" s="2173"/>
      <c r="AG423" s="2173"/>
    </row>
    <row r="424" spans="1:33">
      <c r="A424" s="1459"/>
      <c r="B424" s="33"/>
      <c r="C424" s="2013" t="str">
        <f>IF(E424&gt;0,MAX($C$5:C423)+1," ")</f>
        <v xml:space="preserve"> </v>
      </c>
      <c r="D424" s="2013" t="s">
        <v>147</v>
      </c>
      <c r="E424" s="2174"/>
      <c r="F424" s="2665">
        <v>16.28</v>
      </c>
      <c r="G424" s="2666"/>
      <c r="H424" s="2665"/>
      <c r="I424" s="2666"/>
      <c r="J424" s="2667"/>
      <c r="K424" s="2668"/>
      <c r="L424" s="2665"/>
      <c r="M424" s="2666"/>
      <c r="N424" s="2665"/>
      <c r="O424" s="2666"/>
      <c r="P424" s="2667"/>
      <c r="Q424" s="2668"/>
      <c r="R424" s="2665"/>
      <c r="S424" s="2666"/>
      <c r="T424" s="2665"/>
      <c r="U424" s="2666"/>
      <c r="V424" s="2665"/>
      <c r="W424" s="2666"/>
      <c r="X424" s="2667"/>
      <c r="Y424" s="2668"/>
      <c r="Z424" s="2665"/>
      <c r="AA424" s="2666"/>
      <c r="AB424" s="2665">
        <v>0</v>
      </c>
      <c r="AC424" s="2666"/>
      <c r="AG424" s="2173"/>
    </row>
    <row r="425" spans="1:33">
      <c r="A425" s="1459"/>
      <c r="B425" s="33"/>
      <c r="C425" s="2013">
        <f>IF(E425&gt;0,MAX($C$227:C424)+1," ")</f>
        <v>100</v>
      </c>
      <c r="D425" s="2013" t="s">
        <v>4241</v>
      </c>
      <c r="E425" s="2174">
        <f>E423+F424</f>
        <v>1231.6699999999998</v>
      </c>
      <c r="F425" s="2665" t="s">
        <v>147</v>
      </c>
      <c r="G425" s="2666"/>
      <c r="H425" s="2665">
        <v>1.75</v>
      </c>
      <c r="I425" s="2666"/>
      <c r="J425" s="2669">
        <v>3.335</v>
      </c>
      <c r="K425" s="2670">
        <v>3.335</v>
      </c>
      <c r="L425" s="2665">
        <f t="shared" ref="L425" si="520">J425+N425</f>
        <v>3.32</v>
      </c>
      <c r="M425" s="2666"/>
      <c r="N425" s="2665">
        <v>-1.4999999999999999E-2</v>
      </c>
      <c r="O425" s="2666"/>
      <c r="P425" s="2669"/>
      <c r="Q425" s="2670"/>
      <c r="R425" s="2665"/>
      <c r="S425" s="2666"/>
      <c r="T425" s="2665"/>
      <c r="U425" s="2666"/>
      <c r="V425" s="2665">
        <v>1.75</v>
      </c>
      <c r="W425" s="2666"/>
      <c r="X425" s="2669">
        <v>3.335</v>
      </c>
      <c r="Y425" s="2670">
        <v>3.335</v>
      </c>
      <c r="Z425" s="2665">
        <f t="shared" ref="Z425" si="521">X425+AB425</f>
        <v>3.343</v>
      </c>
      <c r="AA425" s="2666"/>
      <c r="AB425" s="2665">
        <v>8.0000000000000002E-3</v>
      </c>
      <c r="AC425" s="2666"/>
      <c r="AF425" s="2173"/>
      <c r="AG425" s="2173"/>
    </row>
    <row r="426" spans="1:33">
      <c r="A426" s="1459"/>
      <c r="B426" s="33"/>
      <c r="C426" s="2013" t="str">
        <f>IF(E426&gt;0,MAX($C$5:C425)+1," ")</f>
        <v xml:space="preserve"> </v>
      </c>
      <c r="D426" s="2013" t="s">
        <v>147</v>
      </c>
      <c r="E426" s="2174"/>
      <c r="F426" s="2665">
        <v>12.83</v>
      </c>
      <c r="G426" s="2666"/>
      <c r="H426" s="2665"/>
      <c r="I426" s="2666"/>
      <c r="J426" s="2667"/>
      <c r="K426" s="2668"/>
      <c r="L426" s="2665"/>
      <c r="M426" s="2666"/>
      <c r="N426" s="2665"/>
      <c r="O426" s="2666"/>
      <c r="P426" s="2667"/>
      <c r="Q426" s="2668"/>
      <c r="R426" s="2665"/>
      <c r="S426" s="2666"/>
      <c r="T426" s="2665"/>
      <c r="U426" s="2666"/>
      <c r="V426" s="2665"/>
      <c r="W426" s="2666"/>
      <c r="X426" s="2667"/>
      <c r="Y426" s="2668"/>
      <c r="Z426" s="2665"/>
      <c r="AA426" s="2666"/>
      <c r="AB426" s="2665">
        <v>0</v>
      </c>
      <c r="AC426" s="2666"/>
      <c r="AG426" s="2173"/>
    </row>
    <row r="427" spans="1:33">
      <c r="A427" s="1459"/>
      <c r="B427" s="33"/>
      <c r="C427" s="2013">
        <f>IF(E427&gt;0,MAX($C$227:C426)+1," ")</f>
        <v>101</v>
      </c>
      <c r="D427" s="2013" t="s">
        <v>4242</v>
      </c>
      <c r="E427" s="2174">
        <f>E425+F426</f>
        <v>1244.4999999999998</v>
      </c>
      <c r="F427" s="2665" t="s">
        <v>147</v>
      </c>
      <c r="G427" s="2666"/>
      <c r="H427" s="2665">
        <v>1.75</v>
      </c>
      <c r="I427" s="2666"/>
      <c r="J427" s="2669">
        <v>3.3249999999999997</v>
      </c>
      <c r="K427" s="2670">
        <v>3.3249999999999997</v>
      </c>
      <c r="L427" s="2665">
        <f t="shared" ref="L427" si="522">J427+N427</f>
        <v>3.3439999999999999</v>
      </c>
      <c r="M427" s="2666"/>
      <c r="N427" s="2665">
        <v>1.9E-2</v>
      </c>
      <c r="O427" s="2666"/>
      <c r="P427" s="2669"/>
      <c r="Q427" s="2670"/>
      <c r="R427" s="2665"/>
      <c r="S427" s="2666"/>
      <c r="T427" s="2673"/>
      <c r="U427" s="2666"/>
      <c r="V427" s="2665">
        <v>1.75</v>
      </c>
      <c r="W427" s="2666"/>
      <c r="X427" s="2669">
        <v>3.3249999999999997</v>
      </c>
      <c r="Y427" s="2670">
        <v>3.3249999999999997</v>
      </c>
      <c r="Z427" s="2665">
        <f t="shared" ref="Z427" si="523">X427+AB427</f>
        <v>3.3349999999999995</v>
      </c>
      <c r="AA427" s="2666"/>
      <c r="AB427" s="2665">
        <v>0.01</v>
      </c>
      <c r="AC427" s="2666"/>
      <c r="AF427" s="2173"/>
      <c r="AG427" s="2173"/>
    </row>
    <row r="428" spans="1:33">
      <c r="A428" s="1459"/>
      <c r="B428" s="33"/>
      <c r="C428" s="2013" t="str">
        <f>IF(E428&gt;0,MAX($C$5:C427)+1," ")</f>
        <v xml:space="preserve"> </v>
      </c>
      <c r="D428" s="2013" t="s">
        <v>147</v>
      </c>
      <c r="E428" s="2174"/>
      <c r="F428" s="2665">
        <v>12.83</v>
      </c>
      <c r="G428" s="2666"/>
      <c r="H428" s="2665"/>
      <c r="I428" s="2666"/>
      <c r="J428" s="2667"/>
      <c r="K428" s="2668"/>
      <c r="L428" s="2665"/>
      <c r="M428" s="2666"/>
      <c r="N428" s="2665"/>
      <c r="O428" s="2666"/>
      <c r="P428" s="2667"/>
      <c r="Q428" s="2668"/>
      <c r="R428" s="2665"/>
      <c r="S428" s="2666"/>
      <c r="T428" s="2665"/>
      <c r="U428" s="2666"/>
      <c r="V428" s="2665"/>
      <c r="W428" s="2666"/>
      <c r="X428" s="2667"/>
      <c r="Y428" s="2668"/>
      <c r="Z428" s="2665"/>
      <c r="AA428" s="2666"/>
      <c r="AB428" s="2665">
        <v>0</v>
      </c>
      <c r="AC428" s="2666"/>
      <c r="AG428" s="2173"/>
    </row>
    <row r="429" spans="1:33">
      <c r="A429" s="1459"/>
      <c r="B429" s="33"/>
      <c r="C429" s="2013">
        <f>IF(E429&gt;0,MAX($C$227:C428)+1," ")</f>
        <v>102</v>
      </c>
      <c r="D429" s="2013" t="s">
        <v>4243</v>
      </c>
      <c r="E429" s="2174">
        <f>E427+F428</f>
        <v>1257.3299999999997</v>
      </c>
      <c r="F429" s="2665" t="s">
        <v>147</v>
      </c>
      <c r="G429" s="2666"/>
      <c r="H429" s="2665">
        <v>1.75</v>
      </c>
      <c r="I429" s="2666"/>
      <c r="J429" s="2669">
        <v>3.3149999999999999</v>
      </c>
      <c r="K429" s="2670">
        <v>3.3149999999999999</v>
      </c>
      <c r="L429" s="2665">
        <f t="shared" ref="L429" si="524">J429+N429</f>
        <v>3.327</v>
      </c>
      <c r="M429" s="2666"/>
      <c r="N429" s="2665">
        <v>1.2E-2</v>
      </c>
      <c r="O429" s="2666"/>
      <c r="P429" s="2669"/>
      <c r="Q429" s="2670"/>
      <c r="R429" s="2665"/>
      <c r="S429" s="2666"/>
      <c r="T429" s="2665"/>
      <c r="U429" s="2666"/>
      <c r="V429" s="2665">
        <v>1.75</v>
      </c>
      <c r="W429" s="2666"/>
      <c r="X429" s="2669">
        <v>3.3149999999999999</v>
      </c>
      <c r="Y429" s="2670">
        <v>3.3149999999999999</v>
      </c>
      <c r="Z429" s="2665">
        <f t="shared" ref="Z429" si="525">X429+AB429</f>
        <v>3.3180000000000001</v>
      </c>
      <c r="AA429" s="2666"/>
      <c r="AB429" s="2665">
        <v>3.0000000000000001E-3</v>
      </c>
      <c r="AC429" s="2666"/>
      <c r="AF429" s="2173"/>
      <c r="AG429" s="2173"/>
    </row>
    <row r="430" spans="1:33">
      <c r="A430" s="1459"/>
      <c r="B430" s="33"/>
      <c r="C430" s="2013" t="str">
        <f>IF(E430&gt;0,MAX($C$5:C429)+1," ")</f>
        <v xml:space="preserve"> </v>
      </c>
      <c r="D430" s="2013" t="s">
        <v>147</v>
      </c>
      <c r="E430" s="2174"/>
      <c r="F430" s="2665">
        <v>7.83</v>
      </c>
      <c r="G430" s="2666"/>
      <c r="H430" s="2665"/>
      <c r="I430" s="2666"/>
      <c r="J430" s="2667"/>
      <c r="K430" s="2668"/>
      <c r="L430" s="2665"/>
      <c r="M430" s="2666"/>
      <c r="N430" s="2665"/>
      <c r="O430" s="2666"/>
      <c r="P430" s="2667"/>
      <c r="Q430" s="2668"/>
      <c r="R430" s="2665"/>
      <c r="S430" s="2666"/>
      <c r="T430" s="2665"/>
      <c r="U430" s="2666"/>
      <c r="V430" s="2665"/>
      <c r="W430" s="2666"/>
      <c r="X430" s="2667"/>
      <c r="Y430" s="2668"/>
      <c r="Z430" s="2665"/>
      <c r="AA430" s="2666"/>
      <c r="AB430" s="2665">
        <v>0</v>
      </c>
      <c r="AC430" s="2666"/>
      <c r="AG430" s="2173"/>
    </row>
    <row r="431" spans="1:33">
      <c r="A431" s="1459"/>
      <c r="B431" s="33"/>
      <c r="C431" s="2013">
        <f>IF(E431&gt;0,MAX($C$227:C430)+1," ")</f>
        <v>103</v>
      </c>
      <c r="D431" s="2013">
        <v>58</v>
      </c>
      <c r="E431" s="2174">
        <f>E429+F430</f>
        <v>1265.1599999999996</v>
      </c>
      <c r="F431" s="2665" t="s">
        <v>147</v>
      </c>
      <c r="G431" s="2666"/>
      <c r="H431" s="2665">
        <v>1.75</v>
      </c>
      <c r="I431" s="2666"/>
      <c r="J431" s="2669">
        <v>3.3049999999999997</v>
      </c>
      <c r="K431" s="2670">
        <v>3.3049999999999997</v>
      </c>
      <c r="L431" s="2665">
        <f t="shared" ref="L431" si="526">J431+N431</f>
        <v>3.3009999999999997</v>
      </c>
      <c r="M431" s="2666"/>
      <c r="N431" s="2665">
        <v>-4.0000000000000001E-3</v>
      </c>
      <c r="O431" s="2666"/>
      <c r="P431" s="2669"/>
      <c r="Q431" s="2670"/>
      <c r="R431" s="2665"/>
      <c r="S431" s="2666"/>
      <c r="T431" s="2665"/>
      <c r="U431" s="2666"/>
      <c r="V431" s="2665">
        <v>1.75</v>
      </c>
      <c r="W431" s="2666"/>
      <c r="X431" s="2669">
        <v>3.3049999999999997</v>
      </c>
      <c r="Y431" s="2670">
        <v>3.3049999999999997</v>
      </c>
      <c r="Z431" s="2665">
        <f t="shared" ref="Z431" si="527">X431+AB431</f>
        <v>3.2889999999999997</v>
      </c>
      <c r="AA431" s="2666"/>
      <c r="AB431" s="2665">
        <v>-1.6E-2</v>
      </c>
      <c r="AC431" s="2666"/>
      <c r="AF431" s="2173"/>
      <c r="AG431" s="2173"/>
    </row>
    <row r="432" spans="1:33">
      <c r="A432" s="1459"/>
      <c r="B432" s="33"/>
      <c r="C432" s="2013" t="str">
        <f>IF(E432&gt;0,MAX($C$5:C431)+1," ")</f>
        <v xml:space="preserve"> </v>
      </c>
      <c r="D432" s="2013" t="s">
        <v>147</v>
      </c>
      <c r="E432" s="2174"/>
      <c r="F432" s="2665">
        <v>14.75</v>
      </c>
      <c r="G432" s="2666"/>
      <c r="H432" s="2665"/>
      <c r="I432" s="2666"/>
      <c r="J432" s="2667"/>
      <c r="K432" s="2668"/>
      <c r="L432" s="2665"/>
      <c r="M432" s="2666"/>
      <c r="N432" s="2665"/>
      <c r="O432" s="2666"/>
      <c r="P432" s="2667"/>
      <c r="Q432" s="2668"/>
      <c r="R432" s="2665"/>
      <c r="S432" s="2666"/>
      <c r="T432" s="2665"/>
      <c r="U432" s="2666"/>
      <c r="V432" s="2665"/>
      <c r="W432" s="2666"/>
      <c r="X432" s="2667"/>
      <c r="Y432" s="2668"/>
      <c r="Z432" s="2665"/>
      <c r="AA432" s="2666"/>
      <c r="AB432" s="2665">
        <v>0</v>
      </c>
      <c r="AC432" s="2666"/>
      <c r="AG432" s="2173"/>
    </row>
    <row r="433" spans="1:33">
      <c r="A433" s="1459"/>
      <c r="B433" s="33"/>
      <c r="C433" s="2013">
        <f>IF(E433&gt;0,MAX($C$227:C432)+1," ")</f>
        <v>104</v>
      </c>
      <c r="D433" s="2013">
        <v>59</v>
      </c>
      <c r="E433" s="2174">
        <f>E431+F432</f>
        <v>1279.9099999999996</v>
      </c>
      <c r="F433" s="2665" t="s">
        <v>147</v>
      </c>
      <c r="G433" s="2666"/>
      <c r="H433" s="2665">
        <v>1.75</v>
      </c>
      <c r="I433" s="2666"/>
      <c r="J433" s="2669">
        <v>3.2949999999999999</v>
      </c>
      <c r="K433" s="2670">
        <v>3.2949999999999999</v>
      </c>
      <c r="L433" s="2665">
        <f t="shared" ref="L433" si="528">J433+N433</f>
        <v>3.3089999999999997</v>
      </c>
      <c r="M433" s="2666"/>
      <c r="N433" s="2665">
        <v>1.4E-2</v>
      </c>
      <c r="O433" s="2666"/>
      <c r="P433" s="2669"/>
      <c r="Q433" s="2670"/>
      <c r="R433" s="2665"/>
      <c r="S433" s="2666"/>
      <c r="T433" s="2665"/>
      <c r="U433" s="2666"/>
      <c r="V433" s="2665">
        <v>1.75</v>
      </c>
      <c r="W433" s="2666"/>
      <c r="X433" s="2669">
        <v>3.2949999999999999</v>
      </c>
      <c r="Y433" s="2670">
        <v>3.2949999999999999</v>
      </c>
      <c r="Z433" s="2665">
        <f t="shared" ref="Z433" si="529">X433+AB433</f>
        <v>3.3029999999999999</v>
      </c>
      <c r="AA433" s="2666"/>
      <c r="AB433" s="2665">
        <v>8.0000000000000002E-3</v>
      </c>
      <c r="AC433" s="2666"/>
      <c r="AF433" s="2173"/>
      <c r="AG433" s="2173"/>
    </row>
    <row r="434" spans="1:33">
      <c r="A434" s="1459"/>
      <c r="B434" s="33"/>
      <c r="C434" s="2013" t="str">
        <f>IF(E434&gt;0,MAX($C$5:C433)+1," ")</f>
        <v xml:space="preserve"> </v>
      </c>
      <c r="D434" s="2013" t="s">
        <v>147</v>
      </c>
      <c r="E434" s="2174"/>
      <c r="F434" s="2665">
        <v>15.37</v>
      </c>
      <c r="G434" s="2666"/>
      <c r="H434" s="2665"/>
      <c r="I434" s="2666"/>
      <c r="J434" s="2667"/>
      <c r="K434" s="2668"/>
      <c r="L434" s="2665"/>
      <c r="M434" s="2666"/>
      <c r="N434" s="2665"/>
      <c r="O434" s="2666"/>
      <c r="P434" s="2667"/>
      <c r="Q434" s="2668"/>
      <c r="R434" s="2665"/>
      <c r="S434" s="2666"/>
      <c r="T434" s="2665"/>
      <c r="U434" s="2666"/>
      <c r="V434" s="2665"/>
      <c r="W434" s="2666"/>
      <c r="X434" s="2667"/>
      <c r="Y434" s="2668"/>
      <c r="Z434" s="2665"/>
      <c r="AA434" s="2666"/>
      <c r="AB434" s="2665">
        <v>0</v>
      </c>
      <c r="AC434" s="2666"/>
      <c r="AG434" s="2173"/>
    </row>
    <row r="435" spans="1:33">
      <c r="A435" s="1459"/>
      <c r="B435" s="33"/>
      <c r="C435" s="2013">
        <f>IF(E435&gt;0,MAX($C$227:C434)+1," ")</f>
        <v>105</v>
      </c>
      <c r="D435" s="2013">
        <v>60</v>
      </c>
      <c r="E435" s="2174">
        <f>E433+F434</f>
        <v>1295.2799999999995</v>
      </c>
      <c r="F435" s="2665" t="s">
        <v>147</v>
      </c>
      <c r="G435" s="2666"/>
      <c r="H435" s="2665">
        <v>1.75</v>
      </c>
      <c r="I435" s="2666"/>
      <c r="J435" s="2669">
        <v>3.2349999999999999</v>
      </c>
      <c r="K435" s="2670">
        <v>3.2349999999999999</v>
      </c>
      <c r="L435" s="2665">
        <f t="shared" ref="L435" si="530">J435+N435</f>
        <v>3.2389999999999999</v>
      </c>
      <c r="M435" s="2666"/>
      <c r="N435" s="2665">
        <v>4.0000000000000001E-3</v>
      </c>
      <c r="O435" s="2666"/>
      <c r="P435" s="2669"/>
      <c r="Q435" s="2670"/>
      <c r="R435" s="2665"/>
      <c r="S435" s="2666"/>
      <c r="T435" s="2665"/>
      <c r="U435" s="2666"/>
      <c r="V435" s="2665">
        <v>1.75</v>
      </c>
      <c r="W435" s="2666"/>
      <c r="X435" s="2669">
        <v>3.2349999999999999</v>
      </c>
      <c r="Y435" s="2670">
        <v>3.2349999999999999</v>
      </c>
      <c r="Z435" s="2665">
        <f t="shared" ref="Z435" si="531">X435+AB435</f>
        <v>3.2290000000000001</v>
      </c>
      <c r="AA435" s="2666"/>
      <c r="AB435" s="2665">
        <v>-6.0000000000000001E-3</v>
      </c>
      <c r="AC435" s="2666"/>
      <c r="AF435" s="2173"/>
      <c r="AG435" s="2173"/>
    </row>
    <row r="436" spans="1:33">
      <c r="A436" s="1459"/>
      <c r="B436" s="33"/>
      <c r="C436" s="2013" t="str">
        <f>IF(E436&gt;0,MAX($C$5:C435)+1," ")</f>
        <v xml:space="preserve"> </v>
      </c>
      <c r="D436" s="2013" t="s">
        <v>147</v>
      </c>
      <c r="E436" s="2174"/>
      <c r="F436" s="2665">
        <v>8.35</v>
      </c>
      <c r="G436" s="2666"/>
      <c r="H436" s="2665"/>
      <c r="I436" s="2666"/>
      <c r="J436" s="2667"/>
      <c r="K436" s="2668"/>
      <c r="L436" s="2665"/>
      <c r="M436" s="2666"/>
      <c r="N436" s="2665"/>
      <c r="O436" s="2666"/>
      <c r="P436" s="2667"/>
      <c r="Q436" s="2668"/>
      <c r="R436" s="2665"/>
      <c r="S436" s="2666"/>
      <c r="T436" s="2665"/>
      <c r="U436" s="2666"/>
      <c r="V436" s="2665"/>
      <c r="W436" s="2666"/>
      <c r="X436" s="2667"/>
      <c r="Y436" s="2668"/>
      <c r="Z436" s="2665"/>
      <c r="AA436" s="2666"/>
      <c r="AB436" s="2665">
        <v>0</v>
      </c>
      <c r="AC436" s="2666"/>
      <c r="AG436" s="2173"/>
    </row>
    <row r="437" spans="1:33">
      <c r="A437" s="1459"/>
      <c r="B437" s="33"/>
      <c r="C437" s="2013">
        <f>IF(E437&gt;0,MAX($C$227:C436)+1," ")</f>
        <v>106</v>
      </c>
      <c r="D437" s="2013" t="s">
        <v>4244</v>
      </c>
      <c r="E437" s="2174">
        <f>E435+F436</f>
        <v>1303.6299999999994</v>
      </c>
      <c r="F437" s="2665" t="s">
        <v>147</v>
      </c>
      <c r="G437" s="2666"/>
      <c r="H437" s="2665">
        <v>1.75</v>
      </c>
      <c r="I437" s="2666"/>
      <c r="J437" s="2669">
        <v>3.2050000000000001</v>
      </c>
      <c r="K437" s="2670">
        <v>3.2050000000000001</v>
      </c>
      <c r="L437" s="2665">
        <f t="shared" ref="L437" si="532">J437+N437</f>
        <v>3.1960000000000002</v>
      </c>
      <c r="M437" s="2666"/>
      <c r="N437" s="2665">
        <v>-8.9999999999999993E-3</v>
      </c>
      <c r="O437" s="2666"/>
      <c r="P437" s="2669"/>
      <c r="Q437" s="2670"/>
      <c r="R437" s="2665"/>
      <c r="S437" s="2666"/>
      <c r="T437" s="2665"/>
      <c r="U437" s="2666"/>
      <c r="V437" s="2665">
        <v>1.75</v>
      </c>
      <c r="W437" s="2666"/>
      <c r="X437" s="2669">
        <v>3.2050000000000001</v>
      </c>
      <c r="Y437" s="2670">
        <v>3.2050000000000001</v>
      </c>
      <c r="Z437" s="2665">
        <f t="shared" ref="Z437" si="533">X437+AB437</f>
        <v>3.2250000000000001</v>
      </c>
      <c r="AA437" s="2666"/>
      <c r="AB437" s="2665">
        <v>0.02</v>
      </c>
      <c r="AC437" s="2666"/>
      <c r="AF437" s="2173"/>
      <c r="AG437" s="2173"/>
    </row>
    <row r="438" spans="1:33">
      <c r="A438" s="1459"/>
      <c r="B438" s="33"/>
      <c r="C438" s="2013" t="str">
        <f>IF(E438&gt;0,MAX($C$5:C437)+1," ")</f>
        <v xml:space="preserve"> </v>
      </c>
      <c r="D438" s="2013" t="s">
        <v>147</v>
      </c>
      <c r="E438" s="2174"/>
      <c r="F438" s="2665">
        <v>12.62</v>
      </c>
      <c r="G438" s="2666"/>
      <c r="H438" s="2665"/>
      <c r="I438" s="2666"/>
      <c r="J438" s="2667"/>
      <c r="K438" s="2668"/>
      <c r="L438" s="2665"/>
      <c r="M438" s="2666"/>
      <c r="N438" s="2665"/>
      <c r="O438" s="2666"/>
      <c r="P438" s="2667"/>
      <c r="Q438" s="2668"/>
      <c r="R438" s="2665"/>
      <c r="S438" s="2666"/>
      <c r="T438" s="2665"/>
      <c r="U438" s="2666"/>
      <c r="V438" s="2665"/>
      <c r="W438" s="2666"/>
      <c r="X438" s="2667"/>
      <c r="Y438" s="2668"/>
      <c r="Z438" s="2665"/>
      <c r="AA438" s="2666"/>
      <c r="AB438" s="2665">
        <v>0</v>
      </c>
      <c r="AC438" s="2666"/>
      <c r="AG438" s="2173"/>
    </row>
    <row r="439" spans="1:33">
      <c r="A439" s="1459"/>
      <c r="B439" s="33"/>
      <c r="C439" s="2013">
        <f>IF(E439&gt;0,MAX($C$227:C438)+1," ")</f>
        <v>107</v>
      </c>
      <c r="D439" s="2013" t="s">
        <v>4245</v>
      </c>
      <c r="E439" s="2174">
        <f>E437+F438</f>
        <v>1316.2499999999993</v>
      </c>
      <c r="F439" s="2665" t="s">
        <v>147</v>
      </c>
      <c r="G439" s="2666"/>
      <c r="H439" s="2665">
        <v>1.75</v>
      </c>
      <c r="I439" s="2666"/>
      <c r="J439" s="2669">
        <v>3.1549999999999998</v>
      </c>
      <c r="K439" s="2670">
        <v>3.1549999999999998</v>
      </c>
      <c r="L439" s="2665">
        <f t="shared" ref="L439" si="534">J439+N439</f>
        <v>3.1629999999999998</v>
      </c>
      <c r="M439" s="2666"/>
      <c r="N439" s="2665">
        <v>8.0000000000000002E-3</v>
      </c>
      <c r="O439" s="2666"/>
      <c r="P439" s="2669"/>
      <c r="Q439" s="2670"/>
      <c r="R439" s="2665"/>
      <c r="S439" s="2666"/>
      <c r="T439" s="2665"/>
      <c r="U439" s="2666"/>
      <c r="V439" s="2665">
        <v>1.75</v>
      </c>
      <c r="W439" s="2666"/>
      <c r="X439" s="2669">
        <v>3.1549999999999998</v>
      </c>
      <c r="Y439" s="2670">
        <v>3.1549999999999998</v>
      </c>
      <c r="Z439" s="2665">
        <f t="shared" ref="Z439" si="535">X439+AB439</f>
        <v>3.149</v>
      </c>
      <c r="AA439" s="2666"/>
      <c r="AB439" s="2665">
        <v>-6.0000000000000001E-3</v>
      </c>
      <c r="AC439" s="2666"/>
      <c r="AF439" s="2173"/>
      <c r="AG439" s="2173"/>
    </row>
    <row r="440" spans="1:33">
      <c r="A440" s="1459"/>
      <c r="B440" s="33"/>
      <c r="C440" s="2013" t="str">
        <f>IF(E440&gt;0,MAX($C$5:C439)+1," ")</f>
        <v xml:space="preserve"> </v>
      </c>
      <c r="D440" s="2013" t="s">
        <v>147</v>
      </c>
      <c r="E440" s="2174"/>
      <c r="F440" s="2665">
        <v>12.62</v>
      </c>
      <c r="G440" s="2666"/>
      <c r="H440" s="2665"/>
      <c r="I440" s="2666"/>
      <c r="J440" s="2667"/>
      <c r="K440" s="2668"/>
      <c r="L440" s="2665"/>
      <c r="M440" s="2666"/>
      <c r="N440" s="2665"/>
      <c r="O440" s="2666"/>
      <c r="P440" s="2667"/>
      <c r="Q440" s="2668"/>
      <c r="R440" s="2665"/>
      <c r="S440" s="2666"/>
      <c r="T440" s="2665"/>
      <c r="U440" s="2666"/>
      <c r="V440" s="2665"/>
      <c r="W440" s="2666"/>
      <c r="X440" s="2667"/>
      <c r="Y440" s="2668"/>
      <c r="Z440" s="2665"/>
      <c r="AA440" s="2666"/>
      <c r="AB440" s="2665">
        <v>0</v>
      </c>
      <c r="AC440" s="2666"/>
      <c r="AG440" s="2173"/>
    </row>
    <row r="441" spans="1:33">
      <c r="A441" s="1459"/>
      <c r="B441" s="33"/>
      <c r="C441" s="2013">
        <f>IF(E441&gt;0,MAX($C$227:C440)+1," ")</f>
        <v>108</v>
      </c>
      <c r="D441" s="2013" t="s">
        <v>4246</v>
      </c>
      <c r="E441" s="2174">
        <f>E439+F440</f>
        <v>1328.8699999999992</v>
      </c>
      <c r="F441" s="2665" t="s">
        <v>147</v>
      </c>
      <c r="G441" s="2666"/>
      <c r="H441" s="2665">
        <v>1.75</v>
      </c>
      <c r="I441" s="2666"/>
      <c r="J441" s="2669">
        <v>3.1149999999999998</v>
      </c>
      <c r="K441" s="2670">
        <v>3.1149999999999998</v>
      </c>
      <c r="L441" s="2665">
        <f t="shared" ref="L441" si="536">J441+N441</f>
        <v>3.0979999999999999</v>
      </c>
      <c r="M441" s="2666"/>
      <c r="N441" s="2665">
        <v>-1.7000000000000001E-2</v>
      </c>
      <c r="O441" s="2666"/>
      <c r="P441" s="2669"/>
      <c r="Q441" s="2670"/>
      <c r="R441" s="2665"/>
      <c r="S441" s="2666"/>
      <c r="T441" s="2665"/>
      <c r="U441" s="2666"/>
      <c r="V441" s="2665">
        <v>1.75</v>
      </c>
      <c r="W441" s="2666"/>
      <c r="X441" s="2669">
        <v>3.1149999999999998</v>
      </c>
      <c r="Y441" s="2670">
        <v>3.1149999999999998</v>
      </c>
      <c r="Z441" s="2665">
        <f t="shared" ref="Z441" si="537">X441+AB441</f>
        <v>3.1119999999999997</v>
      </c>
      <c r="AA441" s="2666"/>
      <c r="AB441" s="2665">
        <v>-3.0000000000000001E-3</v>
      </c>
      <c r="AC441" s="2666"/>
      <c r="AF441" s="2173"/>
      <c r="AG441" s="2173"/>
    </row>
    <row r="442" spans="1:33">
      <c r="A442" s="1459"/>
      <c r="B442" s="33"/>
      <c r="C442" s="2013" t="str">
        <f>IF(E442&gt;0,MAX($C$5:C441)+1," ")</f>
        <v xml:space="preserve"> </v>
      </c>
      <c r="D442" s="2013" t="s">
        <v>147</v>
      </c>
      <c r="E442" s="2174"/>
      <c r="F442" s="2665">
        <v>3.72</v>
      </c>
      <c r="G442" s="2666"/>
      <c r="H442" s="2665"/>
      <c r="I442" s="2666"/>
      <c r="J442" s="2667"/>
      <c r="K442" s="2668"/>
      <c r="L442" s="2665"/>
      <c r="M442" s="2666"/>
      <c r="N442" s="2665"/>
      <c r="O442" s="2666"/>
      <c r="P442" s="2667"/>
      <c r="Q442" s="2668"/>
      <c r="R442" s="2665"/>
      <c r="S442" s="2666"/>
      <c r="T442" s="2665"/>
      <c r="U442" s="2666"/>
      <c r="V442" s="2665"/>
      <c r="W442" s="2666"/>
      <c r="X442" s="2667"/>
      <c r="Y442" s="2668"/>
      <c r="Z442" s="2665"/>
      <c r="AA442" s="2666"/>
      <c r="AB442" s="2665">
        <v>0</v>
      </c>
      <c r="AC442" s="2666"/>
      <c r="AG442" s="2173"/>
    </row>
    <row r="443" spans="1:33">
      <c r="A443" s="1459"/>
      <c r="B443" s="33"/>
      <c r="C443" s="2013">
        <f>IF(E443&gt;0,MAX($C$227:C442)+1," ")</f>
        <v>109</v>
      </c>
      <c r="D443" s="2013" t="s">
        <v>4247</v>
      </c>
      <c r="E443" s="2174">
        <f>E441+F442</f>
        <v>1332.5899999999992</v>
      </c>
      <c r="F443" s="2665" t="s">
        <v>147</v>
      </c>
      <c r="G443" s="2666"/>
      <c r="H443" s="2665">
        <v>1.75</v>
      </c>
      <c r="I443" s="2666"/>
      <c r="J443" s="2669">
        <v>3.0949999999999998</v>
      </c>
      <c r="K443" s="2670">
        <v>3.0949999999999998</v>
      </c>
      <c r="L443" s="2665">
        <f t="shared" ref="L443" si="538">J443+N443</f>
        <v>3.0949999999999998</v>
      </c>
      <c r="M443" s="2666"/>
      <c r="N443" s="2688">
        <v>0</v>
      </c>
      <c r="O443" s="2689"/>
      <c r="P443" s="2669"/>
      <c r="Q443" s="2670"/>
      <c r="R443" s="2665"/>
      <c r="S443" s="2666"/>
      <c r="T443" s="2665"/>
      <c r="U443" s="2666"/>
      <c r="V443" s="2665">
        <v>1.75</v>
      </c>
      <c r="W443" s="2666"/>
      <c r="X443" s="2669">
        <v>3.0949999999999998</v>
      </c>
      <c r="Y443" s="2670">
        <v>3.0949999999999998</v>
      </c>
      <c r="Z443" s="2665">
        <f t="shared" ref="Z443" si="539">X443+AB443</f>
        <v>3.0969999999999995</v>
      </c>
      <c r="AA443" s="2666"/>
      <c r="AB443" s="2665">
        <v>2E-3</v>
      </c>
      <c r="AC443" s="2666"/>
      <c r="AF443" s="2173"/>
      <c r="AG443" s="2173"/>
    </row>
    <row r="444" spans="1:33">
      <c r="A444" s="1459" t="s">
        <v>536</v>
      </c>
      <c r="B444" s="33"/>
      <c r="C444" s="2013" t="str">
        <f>IF(E444&gt;0,MAX($C$5:C443)+1," ")</f>
        <v xml:space="preserve"> </v>
      </c>
      <c r="D444" s="2013"/>
      <c r="E444" s="2174"/>
      <c r="F444" s="2665"/>
      <c r="G444" s="2666"/>
      <c r="H444" s="2665"/>
      <c r="I444" s="2666"/>
      <c r="J444" s="2665"/>
      <c r="K444" s="2666"/>
      <c r="L444" s="2665"/>
      <c r="M444" s="2666"/>
      <c r="N444" s="2665"/>
      <c r="O444" s="2666"/>
      <c r="P444" s="2665"/>
      <c r="Q444" s="2666"/>
      <c r="R444" s="2665"/>
      <c r="S444" s="2666"/>
      <c r="T444" s="2665"/>
      <c r="U444" s="2666"/>
      <c r="V444" s="2665"/>
      <c r="W444" s="2666"/>
      <c r="X444" s="2665"/>
      <c r="Y444" s="2666"/>
      <c r="Z444" s="2665"/>
      <c r="AA444" s="2666"/>
      <c r="AB444" s="2665">
        <v>0</v>
      </c>
      <c r="AC444" s="2666"/>
    </row>
    <row r="446" spans="1:33">
      <c r="A446" s="1459" t="s">
        <v>4249</v>
      </c>
      <c r="B446" s="33"/>
      <c r="C446" s="2679" t="s">
        <v>88</v>
      </c>
      <c r="D446" s="2679" t="s">
        <v>2260</v>
      </c>
      <c r="E446" s="2680" t="s">
        <v>2290</v>
      </c>
      <c r="F446" s="2682" t="s">
        <v>4187</v>
      </c>
      <c r="G446" s="2683"/>
      <c r="H446" s="2676" t="s">
        <v>4188</v>
      </c>
      <c r="I446" s="2676"/>
      <c r="J446" s="2676"/>
      <c r="K446" s="2676"/>
      <c r="L446" s="2676"/>
      <c r="M446" s="2676"/>
      <c r="N446" s="2676"/>
      <c r="O446" s="2677"/>
      <c r="P446" s="2676" t="s">
        <v>4189</v>
      </c>
      <c r="Q446" s="2676"/>
      <c r="R446" s="2676"/>
      <c r="S446" s="2676"/>
      <c r="T446" s="2676"/>
      <c r="U446" s="2676"/>
      <c r="V446" s="2678" t="s">
        <v>4190</v>
      </c>
      <c r="W446" s="2676"/>
      <c r="X446" s="2676"/>
      <c r="Y446" s="2676"/>
      <c r="Z446" s="2676"/>
      <c r="AA446" s="2676"/>
      <c r="AB446" s="2676"/>
      <c r="AC446" s="2677"/>
      <c r="AD446" s="33"/>
      <c r="AE446" s="178" t="s">
        <v>4176</v>
      </c>
    </row>
    <row r="447" spans="1:33">
      <c r="A447" s="1459"/>
      <c r="B447" s="33"/>
      <c r="C447" s="2679"/>
      <c r="D447" s="2679"/>
      <c r="E447" s="2681"/>
      <c r="F447" s="2684"/>
      <c r="G447" s="2685"/>
      <c r="H447" s="2676" t="s">
        <v>4191</v>
      </c>
      <c r="I447" s="2677"/>
      <c r="J447" s="2678" t="s">
        <v>4192</v>
      </c>
      <c r="K447" s="2677"/>
      <c r="L447" s="2678" t="s">
        <v>4193</v>
      </c>
      <c r="M447" s="2677"/>
      <c r="N447" s="2678" t="s">
        <v>4194</v>
      </c>
      <c r="O447" s="2677"/>
      <c r="P447" s="2678" t="s">
        <v>4192</v>
      </c>
      <c r="Q447" s="2677"/>
      <c r="R447" s="2678" t="s">
        <v>4193</v>
      </c>
      <c r="S447" s="2677"/>
      <c r="T447" s="2678" t="s">
        <v>4194</v>
      </c>
      <c r="U447" s="2677"/>
      <c r="V447" s="2676" t="s">
        <v>4191</v>
      </c>
      <c r="W447" s="2677"/>
      <c r="X447" s="2678" t="s">
        <v>4192</v>
      </c>
      <c r="Y447" s="2677"/>
      <c r="Z447" s="2678" t="s">
        <v>4193</v>
      </c>
      <c r="AA447" s="2677"/>
      <c r="AB447" s="2678" t="s">
        <v>4194</v>
      </c>
      <c r="AC447" s="2677"/>
      <c r="AD447" s="33"/>
      <c r="AE447" s="33"/>
    </row>
    <row r="448" spans="1:33">
      <c r="A448" s="1459"/>
      <c r="B448" s="33"/>
      <c r="C448" s="2013">
        <v>1</v>
      </c>
      <c r="D448" s="2013" t="s">
        <v>4195</v>
      </c>
      <c r="E448" s="2170" t="s">
        <v>4196</v>
      </c>
      <c r="F448" s="2665" t="s">
        <v>147</v>
      </c>
      <c r="G448" s="2666"/>
      <c r="H448" s="2665">
        <v>1.75</v>
      </c>
      <c r="I448" s="2666"/>
      <c r="J448" s="2669">
        <v>2.4050000000000002</v>
      </c>
      <c r="K448" s="2670">
        <v>2.2050000000000001</v>
      </c>
      <c r="L448" s="2665">
        <f>J448+N448</f>
        <v>2.39</v>
      </c>
      <c r="M448" s="2666"/>
      <c r="N448" s="2665">
        <v>-1.4999999999999999E-2</v>
      </c>
      <c r="O448" s="2666"/>
      <c r="P448" s="2669"/>
      <c r="Q448" s="2670"/>
      <c r="R448" s="2665"/>
      <c r="S448" s="2666"/>
      <c r="T448" s="2665"/>
      <c r="U448" s="2666"/>
      <c r="V448" s="2665">
        <v>1.75</v>
      </c>
      <c r="W448" s="2666"/>
      <c r="X448" s="2669">
        <v>2.4050000000000002</v>
      </c>
      <c r="Y448" s="2670">
        <v>2.2050000000000001</v>
      </c>
      <c r="Z448" s="2665">
        <f>X448+AB448</f>
        <v>2.4010000000000002</v>
      </c>
      <c r="AA448" s="2666"/>
      <c r="AB448" s="2665">
        <v>-4.0000000000000001E-3</v>
      </c>
      <c r="AC448" s="2666"/>
      <c r="AE448" s="2173">
        <f t="shared" ref="AE448:AE512" ca="1" si="540">RANDBETWEEN(-20,20)/1000</f>
        <v>1.6E-2</v>
      </c>
      <c r="AF448" s="2173">
        <f ca="1">AE448</f>
        <v>1.6E-2</v>
      </c>
      <c r="AG448" s="2173">
        <v>2.4050000000000002</v>
      </c>
    </row>
    <row r="449" spans="1:33">
      <c r="A449" s="1459"/>
      <c r="B449" s="33"/>
      <c r="C449" s="2013"/>
      <c r="D449" s="2013" t="s">
        <v>147</v>
      </c>
      <c r="E449" s="2170"/>
      <c r="F449" s="2665">
        <v>6.08</v>
      </c>
      <c r="G449" s="2666"/>
      <c r="H449" s="2665"/>
      <c r="I449" s="2666"/>
      <c r="J449" s="2667"/>
      <c r="K449" s="2668"/>
      <c r="L449" s="2665"/>
      <c r="M449" s="2666"/>
      <c r="N449" s="2665"/>
      <c r="O449" s="2666"/>
      <c r="P449" s="2667"/>
      <c r="Q449" s="2668"/>
      <c r="R449" s="2665"/>
      <c r="S449" s="2666"/>
      <c r="T449" s="2665"/>
      <c r="U449" s="2666"/>
      <c r="V449" s="2665"/>
      <c r="W449" s="2666"/>
      <c r="X449" s="2667"/>
      <c r="Y449" s="2668"/>
      <c r="Z449" s="2665"/>
      <c r="AA449" s="2666"/>
      <c r="AB449" s="2665">
        <v>0</v>
      </c>
      <c r="AC449" s="2666"/>
      <c r="AE449" s="2173"/>
      <c r="AG449" s="2173"/>
    </row>
    <row r="450" spans="1:33">
      <c r="A450" s="1459"/>
      <c r="B450" s="33"/>
      <c r="C450" s="2013">
        <f>IF(E450&gt;0,MAX($C$448:C449)+1," ")</f>
        <v>2</v>
      </c>
      <c r="D450" s="2013">
        <v>1</v>
      </c>
      <c r="E450" s="2174">
        <v>6.08</v>
      </c>
      <c r="F450" s="2665" t="s">
        <v>147</v>
      </c>
      <c r="G450" s="2666"/>
      <c r="H450" s="2665">
        <v>1.75</v>
      </c>
      <c r="I450" s="2666"/>
      <c r="J450" s="2669">
        <v>2.4750000000000001</v>
      </c>
      <c r="K450" s="2670">
        <v>2.4750000000000001</v>
      </c>
      <c r="L450" s="2665">
        <f t="shared" ref="L450" si="541">J450+N450</f>
        <v>2.468</v>
      </c>
      <c r="M450" s="2666"/>
      <c r="N450" s="2665">
        <v>-7.0000000000000001E-3</v>
      </c>
      <c r="O450" s="2666"/>
      <c r="P450" s="2669"/>
      <c r="Q450" s="2670"/>
      <c r="R450" s="2665"/>
      <c r="S450" s="2666"/>
      <c r="T450" s="2665"/>
      <c r="U450" s="2666"/>
      <c r="V450" s="2665">
        <v>1.75</v>
      </c>
      <c r="W450" s="2666"/>
      <c r="X450" s="2669">
        <v>2.4750000000000001</v>
      </c>
      <c r="Y450" s="2670">
        <v>2.4750000000000001</v>
      </c>
      <c r="Z450" s="2665">
        <f t="shared" ref="Z450" si="542">X450+AB450</f>
        <v>2.4929999999999999</v>
      </c>
      <c r="AA450" s="2666"/>
      <c r="AB450" s="2665">
        <v>1.7999999999999999E-2</v>
      </c>
      <c r="AC450" s="2666"/>
      <c r="AE450" s="2173">
        <f t="shared" ca="1" si="540"/>
        <v>-0.02</v>
      </c>
      <c r="AF450" s="2173">
        <f t="shared" ref="AF450" ca="1" si="543">AE450</f>
        <v>-0.02</v>
      </c>
      <c r="AG450" s="2173">
        <v>2.4750000000000001</v>
      </c>
    </row>
    <row r="451" spans="1:33">
      <c r="A451" s="1459"/>
      <c r="B451" s="33"/>
      <c r="C451" s="2013" t="str">
        <f>IF(E451&gt;0,MAX($C$5:C450)+1," ")</f>
        <v xml:space="preserve"> </v>
      </c>
      <c r="D451" s="2013" t="s">
        <v>147</v>
      </c>
      <c r="E451" s="2174"/>
      <c r="F451" s="2665">
        <v>19.510000000000002</v>
      </c>
      <c r="G451" s="2666"/>
      <c r="H451" s="2665"/>
      <c r="I451" s="2666"/>
      <c r="J451" s="2667"/>
      <c r="K451" s="2668"/>
      <c r="L451" s="2665"/>
      <c r="M451" s="2666"/>
      <c r="N451" s="2665"/>
      <c r="O451" s="2666"/>
      <c r="P451" s="2667"/>
      <c r="Q451" s="2668"/>
      <c r="R451" s="2665"/>
      <c r="S451" s="2666"/>
      <c r="T451" s="2665"/>
      <c r="U451" s="2666"/>
      <c r="V451" s="2665"/>
      <c r="W451" s="2666"/>
      <c r="X451" s="2667"/>
      <c r="Y451" s="2668"/>
      <c r="Z451" s="2665"/>
      <c r="AA451" s="2666"/>
      <c r="AB451" s="2665">
        <v>0</v>
      </c>
      <c r="AC451" s="2666"/>
      <c r="AE451" s="2173"/>
      <c r="AG451" s="2173"/>
    </row>
    <row r="452" spans="1:33">
      <c r="A452" s="1459"/>
      <c r="B452" s="33"/>
      <c r="C452" s="2013">
        <f>IF(E452&gt;0,MAX($C$448:C451)+1," ")</f>
        <v>3</v>
      </c>
      <c r="D452" s="2013">
        <v>2</v>
      </c>
      <c r="E452" s="2174">
        <f>E450+F451</f>
        <v>25.590000000000003</v>
      </c>
      <c r="F452" s="2665" t="s">
        <v>147</v>
      </c>
      <c r="G452" s="2666"/>
      <c r="H452" s="2665">
        <v>1.75</v>
      </c>
      <c r="I452" s="2666"/>
      <c r="J452" s="2669">
        <v>2.6850000000000001</v>
      </c>
      <c r="K452" s="2670">
        <v>2.6850000000000001</v>
      </c>
      <c r="L452" s="2665">
        <f t="shared" ref="L452" si="544">J452+N452</f>
        <v>2.6890000000000001</v>
      </c>
      <c r="M452" s="2666"/>
      <c r="N452" s="2665">
        <v>4.0000000000000001E-3</v>
      </c>
      <c r="O452" s="2666"/>
      <c r="P452" s="2669"/>
      <c r="Q452" s="2670"/>
      <c r="R452" s="2665"/>
      <c r="S452" s="2666"/>
      <c r="T452" s="2665"/>
      <c r="U452" s="2666"/>
      <c r="V452" s="2665">
        <v>1.75</v>
      </c>
      <c r="W452" s="2666"/>
      <c r="X452" s="2669">
        <v>2.6850000000000001</v>
      </c>
      <c r="Y452" s="2670">
        <v>2.6850000000000001</v>
      </c>
      <c r="Z452" s="2665">
        <f t="shared" ref="Z452" si="545">X452+AB452</f>
        <v>2.7029999999999998</v>
      </c>
      <c r="AA452" s="2666"/>
      <c r="AB452" s="2665">
        <v>1.7999999999999999E-2</v>
      </c>
      <c r="AC452" s="2666"/>
      <c r="AE452" s="2173">
        <f t="shared" ca="1" si="540"/>
        <v>-0.01</v>
      </c>
      <c r="AF452" s="2173">
        <f t="shared" ref="AF452" ca="1" si="546">AE452</f>
        <v>-0.01</v>
      </c>
      <c r="AG452" s="2173">
        <v>2.6850000000000001</v>
      </c>
    </row>
    <row r="453" spans="1:33">
      <c r="A453" s="1459"/>
      <c r="B453" s="33"/>
      <c r="C453" s="2013" t="str">
        <f>IF(E453&gt;0,MAX($C$5:C452)+1," ")</f>
        <v xml:space="preserve"> </v>
      </c>
      <c r="D453" s="2013" t="s">
        <v>147</v>
      </c>
      <c r="E453" s="2174"/>
      <c r="F453" s="2665">
        <v>18.72</v>
      </c>
      <c r="G453" s="2666"/>
      <c r="H453" s="2665"/>
      <c r="I453" s="2666"/>
      <c r="J453" s="2667"/>
      <c r="K453" s="2668"/>
      <c r="L453" s="2665"/>
      <c r="M453" s="2666"/>
      <c r="N453" s="2665"/>
      <c r="O453" s="2666"/>
      <c r="P453" s="2667"/>
      <c r="Q453" s="2668"/>
      <c r="R453" s="2665"/>
      <c r="S453" s="2666"/>
      <c r="T453" s="2665"/>
      <c r="U453" s="2666"/>
      <c r="V453" s="2665"/>
      <c r="W453" s="2666"/>
      <c r="X453" s="2667"/>
      <c r="Y453" s="2668"/>
      <c r="Z453" s="2665"/>
      <c r="AA453" s="2666"/>
      <c r="AB453" s="2665">
        <v>0</v>
      </c>
      <c r="AC453" s="2666"/>
      <c r="AE453" s="2173"/>
      <c r="AG453" s="2173"/>
    </row>
    <row r="454" spans="1:33">
      <c r="A454" s="1459"/>
      <c r="B454" s="33"/>
      <c r="C454" s="2013">
        <f>IF(E454&gt;0,MAX($C$448:C453)+1," ")</f>
        <v>4</v>
      </c>
      <c r="D454" s="2013">
        <v>3</v>
      </c>
      <c r="E454" s="2174">
        <f>E452+F453</f>
        <v>44.31</v>
      </c>
      <c r="F454" s="2665" t="s">
        <v>147</v>
      </c>
      <c r="G454" s="2666"/>
      <c r="H454" s="2665">
        <v>1.75</v>
      </c>
      <c r="I454" s="2666"/>
      <c r="J454" s="2669">
        <v>2.7650000000000001</v>
      </c>
      <c r="K454" s="2670">
        <v>2.7650000000000001</v>
      </c>
      <c r="L454" s="2665">
        <f t="shared" ref="L454" si="547">J454+N454</f>
        <v>2.7470000000000003</v>
      </c>
      <c r="M454" s="2666"/>
      <c r="N454" s="2665">
        <v>-1.7999999999999999E-2</v>
      </c>
      <c r="O454" s="2666"/>
      <c r="P454" s="2669"/>
      <c r="Q454" s="2670"/>
      <c r="R454" s="2665"/>
      <c r="S454" s="2666"/>
      <c r="T454" s="2665"/>
      <c r="U454" s="2666"/>
      <c r="V454" s="2665">
        <v>1.75</v>
      </c>
      <c r="W454" s="2666"/>
      <c r="X454" s="2669">
        <v>2.7650000000000001</v>
      </c>
      <c r="Y454" s="2670">
        <v>2.7650000000000001</v>
      </c>
      <c r="Z454" s="2665">
        <f t="shared" ref="Z454" si="548">X454+AB454</f>
        <v>2.7770000000000001</v>
      </c>
      <c r="AA454" s="2666"/>
      <c r="AB454" s="2665">
        <v>1.2E-2</v>
      </c>
      <c r="AC454" s="2666"/>
      <c r="AE454" s="2173">
        <f t="shared" ca="1" si="540"/>
        <v>6.0000000000000001E-3</v>
      </c>
      <c r="AF454" s="2173">
        <f t="shared" ref="AF454" ca="1" si="549">AE454</f>
        <v>6.0000000000000001E-3</v>
      </c>
      <c r="AG454" s="2173">
        <v>2.7650000000000001</v>
      </c>
    </row>
    <row r="455" spans="1:33">
      <c r="A455" s="1459"/>
      <c r="B455" s="33"/>
      <c r="C455" s="2013" t="str">
        <f>IF(E455&gt;0,MAX($C$5:C454)+1," ")</f>
        <v xml:space="preserve"> </v>
      </c>
      <c r="D455" s="2013" t="s">
        <v>147</v>
      </c>
      <c r="E455" s="2174"/>
      <c r="F455" s="2665">
        <v>19.149999999999999</v>
      </c>
      <c r="G455" s="2666"/>
      <c r="H455" s="2665"/>
      <c r="I455" s="2666"/>
      <c r="J455" s="2667"/>
      <c r="K455" s="2668"/>
      <c r="L455" s="2665"/>
      <c r="M455" s="2666"/>
      <c r="N455" s="2665"/>
      <c r="O455" s="2666"/>
      <c r="P455" s="2667"/>
      <c r="Q455" s="2668"/>
      <c r="R455" s="2665"/>
      <c r="S455" s="2666"/>
      <c r="T455" s="2665"/>
      <c r="U455" s="2666"/>
      <c r="V455" s="2665"/>
      <c r="W455" s="2666"/>
      <c r="X455" s="2667"/>
      <c r="Y455" s="2668"/>
      <c r="Z455" s="2665"/>
      <c r="AA455" s="2666"/>
      <c r="AB455" s="2665">
        <v>0</v>
      </c>
      <c r="AC455" s="2666"/>
      <c r="AE455" s="2173"/>
      <c r="AG455" s="2173"/>
    </row>
    <row r="456" spans="1:33">
      <c r="A456" s="1459"/>
      <c r="B456" s="33"/>
      <c r="C456" s="2013">
        <f>IF(E456&gt;0,MAX($C$448:C455)+1," ")</f>
        <v>5</v>
      </c>
      <c r="D456" s="2175" t="s">
        <v>4197</v>
      </c>
      <c r="E456" s="2176">
        <f>E454+F455</f>
        <v>63.46</v>
      </c>
      <c r="F456" s="2674" t="s">
        <v>147</v>
      </c>
      <c r="G456" s="2675"/>
      <c r="H456" s="2674">
        <v>1.75</v>
      </c>
      <c r="I456" s="2675"/>
      <c r="J456" s="2669">
        <v>2.855</v>
      </c>
      <c r="K456" s="2670">
        <v>2.855</v>
      </c>
      <c r="L456" s="2674">
        <f t="shared" ref="L456" si="550">J456+N456</f>
        <v>2.867</v>
      </c>
      <c r="M456" s="2675"/>
      <c r="N456" s="2665">
        <v>1.2E-2</v>
      </c>
      <c r="O456" s="2666"/>
      <c r="P456" s="2669"/>
      <c r="Q456" s="2670"/>
      <c r="R456" s="2674"/>
      <c r="S456" s="2675"/>
      <c r="T456" s="2665"/>
      <c r="U456" s="2666"/>
      <c r="V456" s="2674">
        <v>1.75</v>
      </c>
      <c r="W456" s="2675"/>
      <c r="X456" s="2669">
        <v>2.855</v>
      </c>
      <c r="Y456" s="2670">
        <v>2.855</v>
      </c>
      <c r="Z456" s="2674">
        <f t="shared" ref="Z456" si="551">X456+AB456</f>
        <v>2.8490000000000002</v>
      </c>
      <c r="AA456" s="2675"/>
      <c r="AB456" s="2665">
        <v>-6.0000000000000001E-3</v>
      </c>
      <c r="AC456" s="2666"/>
      <c r="AE456" s="2173">
        <f t="shared" ca="1" si="540"/>
        <v>-2E-3</v>
      </c>
      <c r="AF456" s="2173">
        <f t="shared" ref="AF456" ca="1" si="552">AE456</f>
        <v>-2E-3</v>
      </c>
      <c r="AG456" s="2173">
        <v>2.855</v>
      </c>
    </row>
    <row r="457" spans="1:33">
      <c r="A457" s="1459"/>
      <c r="B457" s="33"/>
      <c r="C457" s="2013" t="str">
        <f>IF(E457&gt;0,MAX($C$5:C456)+1," ")</f>
        <v xml:space="preserve"> </v>
      </c>
      <c r="D457" s="2013" t="s">
        <v>147</v>
      </c>
      <c r="E457" s="2174"/>
      <c r="F457" s="2665">
        <v>15.35</v>
      </c>
      <c r="G457" s="2666"/>
      <c r="H457" s="2665"/>
      <c r="I457" s="2666"/>
      <c r="J457" s="2667"/>
      <c r="K457" s="2668"/>
      <c r="L457" s="2665"/>
      <c r="M457" s="2666"/>
      <c r="N457" s="2665"/>
      <c r="O457" s="2666"/>
      <c r="P457" s="2667"/>
      <c r="Q457" s="2668"/>
      <c r="R457" s="2665"/>
      <c r="S457" s="2666"/>
      <c r="T457" s="2665"/>
      <c r="U457" s="2666"/>
      <c r="V457" s="2665"/>
      <c r="W457" s="2666"/>
      <c r="X457" s="2667"/>
      <c r="Y457" s="2668"/>
      <c r="Z457" s="2665"/>
      <c r="AA457" s="2666"/>
      <c r="AB457" s="2665">
        <v>0</v>
      </c>
      <c r="AC457" s="2666"/>
      <c r="AE457" s="2173"/>
      <c r="AG457" s="2173"/>
    </row>
    <row r="458" spans="1:33">
      <c r="A458" s="1459"/>
      <c r="B458" s="33"/>
      <c r="C458" s="2013">
        <f>IF(E458&gt;0,MAX($C$448:C457)+1," ")</f>
        <v>6</v>
      </c>
      <c r="D458" s="2013">
        <v>4</v>
      </c>
      <c r="E458" s="2174">
        <f>E456+F457</f>
        <v>78.81</v>
      </c>
      <c r="F458" s="2665" t="s">
        <v>147</v>
      </c>
      <c r="G458" s="2666"/>
      <c r="H458" s="2665">
        <v>1.75</v>
      </c>
      <c r="I458" s="2666"/>
      <c r="J458" s="2669">
        <v>2.915</v>
      </c>
      <c r="K458" s="2670">
        <v>2.915</v>
      </c>
      <c r="L458" s="2665">
        <f t="shared" ref="L458" si="553">J458+N458</f>
        <v>2.9090000000000003</v>
      </c>
      <c r="M458" s="2666"/>
      <c r="N458" s="2665">
        <v>-6.0000000000000001E-3</v>
      </c>
      <c r="O458" s="2666"/>
      <c r="P458" s="2669"/>
      <c r="Q458" s="2670"/>
      <c r="R458" s="2665"/>
      <c r="S458" s="2666"/>
      <c r="T458" s="2665"/>
      <c r="U458" s="2666"/>
      <c r="V458" s="2665">
        <v>1.75</v>
      </c>
      <c r="W458" s="2666"/>
      <c r="X458" s="2669">
        <v>2.915</v>
      </c>
      <c r="Y458" s="2670">
        <v>2.915</v>
      </c>
      <c r="Z458" s="2665" t="e">
        <f t="shared" ref="Z458" si="554">X458+AB458</f>
        <v>#VALUE!</v>
      </c>
      <c r="AA458" s="2666"/>
      <c r="AB458" s="2673" t="s">
        <v>4215</v>
      </c>
      <c r="AC458" s="2666"/>
      <c r="AE458" s="2173">
        <f t="shared" ca="1" si="540"/>
        <v>1.0999999999999999E-2</v>
      </c>
      <c r="AF458" s="2173">
        <f t="shared" ref="AF458" ca="1" si="555">AE458</f>
        <v>1.0999999999999999E-2</v>
      </c>
      <c r="AG458" s="2173">
        <v>2.915</v>
      </c>
    </row>
    <row r="459" spans="1:33">
      <c r="A459" s="1459"/>
      <c r="B459" s="33"/>
      <c r="C459" s="2013" t="str">
        <f>IF(E459&gt;0,MAX($C$5:C458)+1," ")</f>
        <v xml:space="preserve"> </v>
      </c>
      <c r="D459" s="2013" t="s">
        <v>147</v>
      </c>
      <c r="E459" s="2174"/>
      <c r="F459" s="2665">
        <v>14.41</v>
      </c>
      <c r="G459" s="2666"/>
      <c r="H459" s="2665"/>
      <c r="I459" s="2666"/>
      <c r="J459" s="2667"/>
      <c r="K459" s="2668"/>
      <c r="L459" s="2665"/>
      <c r="M459" s="2666"/>
      <c r="N459" s="2665"/>
      <c r="O459" s="2666"/>
      <c r="P459" s="2667"/>
      <c r="Q459" s="2668"/>
      <c r="R459" s="2665"/>
      <c r="S459" s="2666"/>
      <c r="T459" s="2665"/>
      <c r="U459" s="2666"/>
      <c r="V459" s="2665"/>
      <c r="W459" s="2666"/>
      <c r="X459" s="2667"/>
      <c r="Y459" s="2668"/>
      <c r="Z459" s="2665"/>
      <c r="AA459" s="2666"/>
      <c r="AB459" s="2665">
        <v>0</v>
      </c>
      <c r="AC459" s="2666"/>
      <c r="AE459" s="2173"/>
      <c r="AG459" s="2173"/>
    </row>
    <row r="460" spans="1:33">
      <c r="A460" s="1459"/>
      <c r="B460" s="33"/>
      <c r="C460" s="2013">
        <f>IF(E460&gt;0,MAX($C$448:C459)+1," ")</f>
        <v>7</v>
      </c>
      <c r="D460" s="2013">
        <v>5</v>
      </c>
      <c r="E460" s="2174">
        <f>E458+F459</f>
        <v>93.22</v>
      </c>
      <c r="F460" s="2665" t="s">
        <v>147</v>
      </c>
      <c r="G460" s="2666"/>
      <c r="H460" s="2665">
        <v>1.75</v>
      </c>
      <c r="I460" s="2666"/>
      <c r="J460" s="2669">
        <v>2.9750000000000001</v>
      </c>
      <c r="K460" s="2670">
        <v>2.9750000000000001</v>
      </c>
      <c r="L460" s="2665">
        <f t="shared" ref="L460" si="556">J460+N460</f>
        <v>2.9620000000000002</v>
      </c>
      <c r="M460" s="2666"/>
      <c r="N460" s="2665">
        <v>-1.2999999999999999E-2</v>
      </c>
      <c r="O460" s="2666"/>
      <c r="P460" s="2669"/>
      <c r="Q460" s="2670"/>
      <c r="R460" s="2665"/>
      <c r="S460" s="2666"/>
      <c r="T460" s="2665"/>
      <c r="U460" s="2666"/>
      <c r="V460" s="2665">
        <v>1.75</v>
      </c>
      <c r="W460" s="2666"/>
      <c r="X460" s="2669">
        <v>2.9750000000000001</v>
      </c>
      <c r="Y460" s="2670">
        <v>2.9750000000000001</v>
      </c>
      <c r="Z460" s="2665">
        <f t="shared" ref="Z460" si="557">X460+AB460</f>
        <v>2.9550000000000001</v>
      </c>
      <c r="AA460" s="2666"/>
      <c r="AB460" s="2665">
        <v>-0.02</v>
      </c>
      <c r="AC460" s="2666"/>
      <c r="AE460" s="2173">
        <f t="shared" ca="1" si="540"/>
        <v>-8.9999999999999993E-3</v>
      </c>
      <c r="AF460" s="2173">
        <f t="shared" ref="AF460" ca="1" si="558">AE460</f>
        <v>-8.9999999999999993E-3</v>
      </c>
      <c r="AG460" s="2173">
        <v>2.9750000000000001</v>
      </c>
    </row>
    <row r="461" spans="1:33">
      <c r="A461" s="1459"/>
      <c r="B461" s="33"/>
      <c r="C461" s="2013" t="str">
        <f>IF(E461&gt;0,MAX($C$5:C460)+1," ")</f>
        <v xml:space="preserve"> </v>
      </c>
      <c r="D461" s="2013" t="s">
        <v>147</v>
      </c>
      <c r="E461" s="2174"/>
      <c r="F461" s="2665">
        <v>9.83</v>
      </c>
      <c r="G461" s="2666"/>
      <c r="H461" s="2665"/>
      <c r="I461" s="2666"/>
      <c r="J461" s="2667"/>
      <c r="K461" s="2668"/>
      <c r="L461" s="2665"/>
      <c r="M461" s="2666"/>
      <c r="N461" s="2665"/>
      <c r="O461" s="2666"/>
      <c r="P461" s="2667"/>
      <c r="Q461" s="2668"/>
      <c r="R461" s="2665"/>
      <c r="S461" s="2666"/>
      <c r="T461" s="2665"/>
      <c r="U461" s="2666"/>
      <c r="V461" s="2665"/>
      <c r="W461" s="2666"/>
      <c r="X461" s="2667"/>
      <c r="Y461" s="2668"/>
      <c r="Z461" s="2665"/>
      <c r="AA461" s="2666"/>
      <c r="AB461" s="2665">
        <v>0</v>
      </c>
      <c r="AC461" s="2666"/>
      <c r="AE461" s="2173"/>
      <c r="AG461" s="2173"/>
    </row>
    <row r="462" spans="1:33">
      <c r="A462" s="1459"/>
      <c r="B462" s="33"/>
      <c r="C462" s="2013">
        <f>IF(E462&gt;0,MAX($C$448:C461)+1," ")</f>
        <v>8</v>
      </c>
      <c r="D462" s="2013" t="s">
        <v>4198</v>
      </c>
      <c r="E462" s="2174">
        <f>E460+F461</f>
        <v>103.05</v>
      </c>
      <c r="F462" s="2665" t="s">
        <v>147</v>
      </c>
      <c r="G462" s="2666"/>
      <c r="H462" s="2665">
        <v>1.75</v>
      </c>
      <c r="I462" s="2666"/>
      <c r="J462" s="2669">
        <v>3.0249999999999999</v>
      </c>
      <c r="K462" s="2670">
        <v>3.0249999999999999</v>
      </c>
      <c r="L462" s="2665">
        <f t="shared" ref="L462" si="559">J462+N462</f>
        <v>3.0179999999999998</v>
      </c>
      <c r="M462" s="2666"/>
      <c r="N462" s="2665">
        <v>-7.0000000000000001E-3</v>
      </c>
      <c r="O462" s="2666"/>
      <c r="P462" s="2669"/>
      <c r="Q462" s="2670"/>
      <c r="R462" s="2665"/>
      <c r="S462" s="2666"/>
      <c r="T462" s="2665"/>
      <c r="U462" s="2666"/>
      <c r="V462" s="2665">
        <v>1.75</v>
      </c>
      <c r="W462" s="2666"/>
      <c r="X462" s="2669">
        <v>3.0249999999999999</v>
      </c>
      <c r="Y462" s="2670">
        <v>3.0249999999999999</v>
      </c>
      <c r="Z462" s="2665">
        <f t="shared" ref="Z462" si="560">X462+AB462</f>
        <v>3.02</v>
      </c>
      <c r="AA462" s="2666"/>
      <c r="AB462" s="2665">
        <v>-5.0000000000000001E-3</v>
      </c>
      <c r="AC462" s="2666"/>
      <c r="AE462" s="2173">
        <f t="shared" ca="1" si="540"/>
        <v>2E-3</v>
      </c>
      <c r="AF462" s="2173">
        <f t="shared" ref="AF462" ca="1" si="561">AE462</f>
        <v>2E-3</v>
      </c>
      <c r="AG462" s="2173">
        <v>3.0249999999999999</v>
      </c>
    </row>
    <row r="463" spans="1:33">
      <c r="A463" s="1459"/>
      <c r="B463" s="33"/>
      <c r="C463" s="2013" t="str">
        <f>IF(E463&gt;0,MAX($C$5:C462)+1," ")</f>
        <v xml:space="preserve"> </v>
      </c>
      <c r="D463" s="2013" t="s">
        <v>147</v>
      </c>
      <c r="E463" s="2174"/>
      <c r="F463" s="2665">
        <v>11.97</v>
      </c>
      <c r="G463" s="2666"/>
      <c r="H463" s="2665"/>
      <c r="I463" s="2666"/>
      <c r="J463" s="2667"/>
      <c r="K463" s="2668"/>
      <c r="L463" s="2665"/>
      <c r="M463" s="2666"/>
      <c r="N463" s="2665"/>
      <c r="O463" s="2666"/>
      <c r="P463" s="2667"/>
      <c r="Q463" s="2668"/>
      <c r="R463" s="2665"/>
      <c r="S463" s="2666"/>
      <c r="T463" s="2665"/>
      <c r="U463" s="2666"/>
      <c r="V463" s="2665"/>
      <c r="W463" s="2666"/>
      <c r="X463" s="2667"/>
      <c r="Y463" s="2668"/>
      <c r="Z463" s="2665"/>
      <c r="AA463" s="2666"/>
      <c r="AB463" s="2665">
        <v>0</v>
      </c>
      <c r="AC463" s="2666"/>
      <c r="AE463" s="2173"/>
      <c r="AG463" s="2173"/>
    </row>
    <row r="464" spans="1:33">
      <c r="A464" s="1459"/>
      <c r="B464" s="33"/>
      <c r="C464" s="2013">
        <f>IF(E464&gt;0,MAX($C$448:C463)+1," ")</f>
        <v>9</v>
      </c>
      <c r="D464" s="2013">
        <v>6</v>
      </c>
      <c r="E464" s="2174">
        <f>E462+F463</f>
        <v>115.02</v>
      </c>
      <c r="F464" s="2665" t="s">
        <v>147</v>
      </c>
      <c r="G464" s="2666"/>
      <c r="H464" s="2665">
        <v>1.75</v>
      </c>
      <c r="I464" s="2666"/>
      <c r="J464" s="2669">
        <v>3.0750000000000002</v>
      </c>
      <c r="K464" s="2670">
        <v>3.0750000000000002</v>
      </c>
      <c r="L464" s="2665">
        <f t="shared" ref="L464" si="562">J464+N464</f>
        <v>3.0830000000000002</v>
      </c>
      <c r="M464" s="2666"/>
      <c r="N464" s="2665">
        <v>8.0000000000000002E-3</v>
      </c>
      <c r="O464" s="2666"/>
      <c r="P464" s="2669"/>
      <c r="Q464" s="2670"/>
      <c r="R464" s="2665"/>
      <c r="S464" s="2666"/>
      <c r="T464" s="2665"/>
      <c r="U464" s="2666"/>
      <c r="V464" s="2665">
        <v>1.75</v>
      </c>
      <c r="W464" s="2666"/>
      <c r="X464" s="2669">
        <v>3.0750000000000002</v>
      </c>
      <c r="Y464" s="2670">
        <v>3.0750000000000002</v>
      </c>
      <c r="Z464" s="2665">
        <f t="shared" ref="Z464" si="563">X464+AB464</f>
        <v>3.0680000000000001</v>
      </c>
      <c r="AA464" s="2666"/>
      <c r="AB464" s="2665">
        <v>-7.0000000000000001E-3</v>
      </c>
      <c r="AC464" s="2666"/>
      <c r="AE464" s="2173">
        <f t="shared" ca="1" si="540"/>
        <v>-5.0000000000000001E-3</v>
      </c>
      <c r="AF464" s="2173">
        <f t="shared" ref="AF464" ca="1" si="564">AE464</f>
        <v>-5.0000000000000001E-3</v>
      </c>
      <c r="AG464" s="2173">
        <v>3.0750000000000002</v>
      </c>
    </row>
    <row r="465" spans="1:33">
      <c r="A465" s="1459"/>
      <c r="B465" s="33"/>
      <c r="C465" s="2013" t="str">
        <f>IF(E465&gt;0,MAX($C$5:C464)+1," ")</f>
        <v xml:space="preserve"> </v>
      </c>
      <c r="D465" s="2013" t="s">
        <v>147</v>
      </c>
      <c r="E465" s="2174"/>
      <c r="F465" s="2665">
        <v>13.98</v>
      </c>
      <c r="G465" s="2666"/>
      <c r="H465" s="2665"/>
      <c r="I465" s="2666"/>
      <c r="J465" s="2667"/>
      <c r="K465" s="2668"/>
      <c r="L465" s="2665"/>
      <c r="M465" s="2666"/>
      <c r="N465" s="2665"/>
      <c r="O465" s="2666"/>
      <c r="P465" s="2667"/>
      <c r="Q465" s="2668"/>
      <c r="R465" s="2665"/>
      <c r="S465" s="2666"/>
      <c r="T465" s="2665"/>
      <c r="U465" s="2666"/>
      <c r="V465" s="2665"/>
      <c r="W465" s="2666"/>
      <c r="X465" s="2667"/>
      <c r="Y465" s="2668"/>
      <c r="Z465" s="2665"/>
      <c r="AA465" s="2666"/>
      <c r="AB465" s="2665">
        <v>0</v>
      </c>
      <c r="AC465" s="2666"/>
      <c r="AE465" s="2173"/>
      <c r="AG465" s="2173"/>
    </row>
    <row r="466" spans="1:33">
      <c r="A466" s="1459"/>
      <c r="B466" s="33"/>
      <c r="C466" s="2013">
        <f>IF(E466&gt;0,MAX($C$448:C465)+1," ")</f>
        <v>10</v>
      </c>
      <c r="D466" s="2013">
        <v>7</v>
      </c>
      <c r="E466" s="2174">
        <f>E464+F465</f>
        <v>129</v>
      </c>
      <c r="F466" s="2665" t="s">
        <v>147</v>
      </c>
      <c r="G466" s="2666"/>
      <c r="H466" s="2665">
        <v>1.75</v>
      </c>
      <c r="I466" s="2666"/>
      <c r="J466" s="2669">
        <v>3.1550000000000002</v>
      </c>
      <c r="K466" s="2670">
        <v>3.1550000000000002</v>
      </c>
      <c r="L466" s="2665">
        <f t="shared" ref="L466" si="565">J466+N466</f>
        <v>3.1490000000000005</v>
      </c>
      <c r="M466" s="2666"/>
      <c r="N466" s="2665">
        <v>-6.0000000000000001E-3</v>
      </c>
      <c r="O466" s="2666"/>
      <c r="P466" s="2669"/>
      <c r="Q466" s="2670"/>
      <c r="R466" s="2665"/>
      <c r="S466" s="2666"/>
      <c r="T466" s="2665"/>
      <c r="U466" s="2666"/>
      <c r="V466" s="2665">
        <v>1.75</v>
      </c>
      <c r="W466" s="2666"/>
      <c r="X466" s="2669">
        <v>3.1550000000000002</v>
      </c>
      <c r="Y466" s="2670">
        <v>3.1550000000000002</v>
      </c>
      <c r="Z466" s="2665">
        <f t="shared" ref="Z466" si="566">X466+AB466</f>
        <v>3.1500000000000004</v>
      </c>
      <c r="AA466" s="2666"/>
      <c r="AB466" s="2665">
        <v>-5.0000000000000001E-3</v>
      </c>
      <c r="AC466" s="2666"/>
      <c r="AE466" s="2173">
        <f t="shared" ca="1" si="540"/>
        <v>1.4999999999999999E-2</v>
      </c>
      <c r="AF466" s="2173">
        <f t="shared" ref="AF466" ca="1" si="567">AE466</f>
        <v>1.4999999999999999E-2</v>
      </c>
      <c r="AG466" s="2173">
        <v>3.1550000000000002</v>
      </c>
    </row>
    <row r="467" spans="1:33">
      <c r="A467" s="1459"/>
      <c r="B467" s="33"/>
      <c r="C467" s="2013" t="str">
        <f>IF(E467&gt;0,MAX($C$5:C466)+1," ")</f>
        <v xml:space="preserve"> </v>
      </c>
      <c r="D467" s="2013" t="s">
        <v>147</v>
      </c>
      <c r="E467" s="2174"/>
      <c r="F467" s="2665">
        <v>12.06</v>
      </c>
      <c r="G467" s="2666"/>
      <c r="H467" s="2665"/>
      <c r="I467" s="2666"/>
      <c r="J467" s="2667"/>
      <c r="K467" s="2668"/>
      <c r="L467" s="2665"/>
      <c r="M467" s="2666"/>
      <c r="N467" s="2665"/>
      <c r="O467" s="2666"/>
      <c r="P467" s="2667"/>
      <c r="Q467" s="2668"/>
      <c r="R467" s="2665"/>
      <c r="S467" s="2666"/>
      <c r="T467" s="2665"/>
      <c r="U467" s="2666"/>
      <c r="V467" s="2665"/>
      <c r="W467" s="2666"/>
      <c r="X467" s="2667"/>
      <c r="Y467" s="2668"/>
      <c r="Z467" s="2665"/>
      <c r="AA467" s="2666"/>
      <c r="AB467" s="2665">
        <v>0</v>
      </c>
      <c r="AC467" s="2666"/>
      <c r="AE467" s="2173"/>
      <c r="AG467" s="2173"/>
    </row>
    <row r="468" spans="1:33">
      <c r="A468" s="1459"/>
      <c r="B468" s="33"/>
      <c r="C468" s="2013">
        <f>IF(E468&gt;0,MAX($C$448:C467)+1," ")</f>
        <v>11</v>
      </c>
      <c r="D468" s="2013" t="s">
        <v>4199</v>
      </c>
      <c r="E468" s="2174">
        <f>E466+F467</f>
        <v>141.06</v>
      </c>
      <c r="F468" s="2665" t="s">
        <v>147</v>
      </c>
      <c r="G468" s="2666"/>
      <c r="H468" s="2665">
        <v>1.75</v>
      </c>
      <c r="I468" s="2666"/>
      <c r="J468" s="2669">
        <v>3.2250000000000001</v>
      </c>
      <c r="K468" s="2670">
        <v>3.2250000000000001</v>
      </c>
      <c r="L468" s="2665">
        <f t="shared" ref="L468" si="568">J468+N468</f>
        <v>3.214</v>
      </c>
      <c r="M468" s="2666"/>
      <c r="N468" s="2665">
        <v>-1.0999999999999999E-2</v>
      </c>
      <c r="O468" s="2666"/>
      <c r="P468" s="2669"/>
      <c r="Q468" s="2670"/>
      <c r="R468" s="2665"/>
      <c r="S468" s="2666"/>
      <c r="T468" s="2665"/>
      <c r="U468" s="2666"/>
      <c r="V468" s="2665">
        <v>1.75</v>
      </c>
      <c r="W468" s="2666"/>
      <c r="X468" s="2669">
        <v>3.2250000000000001</v>
      </c>
      <c r="Y468" s="2670">
        <v>3.2250000000000001</v>
      </c>
      <c r="Z468" s="2665">
        <f t="shared" ref="Z468" si="569">X468+AB468</f>
        <v>3.214</v>
      </c>
      <c r="AA468" s="2666"/>
      <c r="AB468" s="2665">
        <v>-1.0999999999999999E-2</v>
      </c>
      <c r="AC468" s="2666"/>
      <c r="AE468" s="2173">
        <f t="shared" ca="1" si="540"/>
        <v>-5.0000000000000001E-3</v>
      </c>
      <c r="AF468" s="2173">
        <f t="shared" ref="AF468" ca="1" si="570">AE468</f>
        <v>-5.0000000000000001E-3</v>
      </c>
      <c r="AG468" s="2173">
        <v>3.2250000000000001</v>
      </c>
    </row>
    <row r="469" spans="1:33">
      <c r="A469" s="1459"/>
      <c r="B469" s="33"/>
      <c r="C469" s="2013" t="str">
        <f>IF(E469&gt;0,MAX($C$5:C468)+1," ")</f>
        <v xml:space="preserve"> </v>
      </c>
      <c r="D469" s="2013" t="s">
        <v>147</v>
      </c>
      <c r="E469" s="2174"/>
      <c r="F469" s="2665">
        <v>6.65</v>
      </c>
      <c r="G469" s="2666"/>
      <c r="H469" s="2665"/>
      <c r="I469" s="2666"/>
      <c r="J469" s="2667"/>
      <c r="K469" s="2668"/>
      <c r="L469" s="2665"/>
      <c r="M469" s="2666"/>
      <c r="N469" s="2665"/>
      <c r="O469" s="2666"/>
      <c r="P469" s="2667"/>
      <c r="Q469" s="2668"/>
      <c r="R469" s="2665"/>
      <c r="S469" s="2666"/>
      <c r="T469" s="2665"/>
      <c r="U469" s="2666"/>
      <c r="V469" s="2665"/>
      <c r="W469" s="2666"/>
      <c r="X469" s="2667"/>
      <c r="Y469" s="2668"/>
      <c r="Z469" s="2665"/>
      <c r="AA469" s="2666"/>
      <c r="AB469" s="2665">
        <v>0</v>
      </c>
      <c r="AC469" s="2666"/>
      <c r="AE469" s="2173"/>
      <c r="AG469" s="2173"/>
    </row>
    <row r="470" spans="1:33">
      <c r="A470" s="1459"/>
      <c r="B470" s="33"/>
      <c r="C470" s="2013">
        <f>IF(E470&gt;0,MAX($C$448:C469)+1," ")</f>
        <v>12</v>
      </c>
      <c r="D470" s="2013" t="s">
        <v>4200</v>
      </c>
      <c r="E470" s="2174">
        <f>E468+F469</f>
        <v>147.71</v>
      </c>
      <c r="F470" s="2665" t="s">
        <v>147</v>
      </c>
      <c r="G470" s="2666"/>
      <c r="H470" s="2665">
        <v>1.75</v>
      </c>
      <c r="I470" s="2666"/>
      <c r="J470" s="2669">
        <v>3.2650000000000001</v>
      </c>
      <c r="K470" s="2670">
        <v>3.2650000000000001</v>
      </c>
      <c r="L470" s="2665">
        <f t="shared" ref="L470" si="571">J470+N470</f>
        <v>3.2829999999999999</v>
      </c>
      <c r="M470" s="2666"/>
      <c r="N470" s="2665">
        <v>1.7999999999999999E-2</v>
      </c>
      <c r="O470" s="2666"/>
      <c r="P470" s="2669"/>
      <c r="Q470" s="2670"/>
      <c r="R470" s="2665"/>
      <c r="S470" s="2666"/>
      <c r="T470" s="2665"/>
      <c r="U470" s="2666"/>
      <c r="V470" s="2665">
        <v>1.75</v>
      </c>
      <c r="W470" s="2666"/>
      <c r="X470" s="2669">
        <v>3.2650000000000001</v>
      </c>
      <c r="Y470" s="2670">
        <v>3.2650000000000001</v>
      </c>
      <c r="Z470" s="2665">
        <f t="shared" ref="Z470" si="572">X470+AB470</f>
        <v>3.2510000000000003</v>
      </c>
      <c r="AA470" s="2666"/>
      <c r="AB470" s="2665">
        <v>-1.4E-2</v>
      </c>
      <c r="AC470" s="2666"/>
      <c r="AE470" s="2173">
        <f t="shared" ca="1" si="540"/>
        <v>1.0999999999999999E-2</v>
      </c>
      <c r="AF470" s="2173">
        <f t="shared" ref="AF470" ca="1" si="573">AE470</f>
        <v>1.0999999999999999E-2</v>
      </c>
      <c r="AG470" s="2173">
        <v>3.2650000000000001</v>
      </c>
    </row>
    <row r="471" spans="1:33">
      <c r="A471" s="1459"/>
      <c r="B471" s="33"/>
      <c r="C471" s="2013" t="str">
        <f>IF(E471&gt;0,MAX($C$5:C470)+1," ")</f>
        <v xml:space="preserve"> </v>
      </c>
      <c r="D471" s="2013" t="s">
        <v>147</v>
      </c>
      <c r="E471" s="2174"/>
      <c r="F471" s="2665">
        <v>6.65</v>
      </c>
      <c r="G471" s="2666"/>
      <c r="H471" s="2665"/>
      <c r="I471" s="2666"/>
      <c r="J471" s="2667"/>
      <c r="K471" s="2668"/>
      <c r="L471" s="2665"/>
      <c r="M471" s="2666"/>
      <c r="N471" s="2665"/>
      <c r="O471" s="2666"/>
      <c r="P471" s="2667"/>
      <c r="Q471" s="2668"/>
      <c r="R471" s="2665"/>
      <c r="S471" s="2666"/>
      <c r="T471" s="2665"/>
      <c r="U471" s="2666"/>
      <c r="V471" s="2665"/>
      <c r="W471" s="2666"/>
      <c r="X471" s="2667"/>
      <c r="Y471" s="2668"/>
      <c r="Z471" s="2665"/>
      <c r="AA471" s="2666"/>
      <c r="AB471" s="2665">
        <v>0</v>
      </c>
      <c r="AC471" s="2666"/>
      <c r="AE471" s="2173"/>
      <c r="AG471" s="2173"/>
    </row>
    <row r="472" spans="1:33">
      <c r="A472" s="1459"/>
      <c r="B472" s="33"/>
      <c r="C472" s="2013">
        <f>IF(E472&gt;0,MAX($C$448:C471)+1," ")</f>
        <v>13</v>
      </c>
      <c r="D472" s="2013" t="s">
        <v>4201</v>
      </c>
      <c r="E472" s="2174">
        <f>E470+F471</f>
        <v>154.36000000000001</v>
      </c>
      <c r="F472" s="2665" t="s">
        <v>147</v>
      </c>
      <c r="G472" s="2666"/>
      <c r="H472" s="2665">
        <v>1.75</v>
      </c>
      <c r="I472" s="2666"/>
      <c r="J472" s="2669">
        <v>3.3050000000000002</v>
      </c>
      <c r="K472" s="2670">
        <v>3.3050000000000002</v>
      </c>
      <c r="L472" s="2665">
        <f t="shared" ref="L472" si="574">J472+N472</f>
        <v>3.302</v>
      </c>
      <c r="M472" s="2666"/>
      <c r="N472" s="2665">
        <v>-3.0000000000000001E-3</v>
      </c>
      <c r="O472" s="2666"/>
      <c r="P472" s="2669"/>
      <c r="Q472" s="2670"/>
      <c r="R472" s="2665"/>
      <c r="S472" s="2666"/>
      <c r="T472" s="2665"/>
      <c r="U472" s="2666"/>
      <c r="V472" s="2665">
        <v>1.75</v>
      </c>
      <c r="W472" s="2666"/>
      <c r="X472" s="2669">
        <v>3.3050000000000002</v>
      </c>
      <c r="Y472" s="2670">
        <v>3.3050000000000002</v>
      </c>
      <c r="Z472" s="2665">
        <f t="shared" ref="Z472" si="575">X472+AB472</f>
        <v>3.3080000000000003</v>
      </c>
      <c r="AA472" s="2666"/>
      <c r="AB472" s="2665">
        <v>3.0000000000000001E-3</v>
      </c>
      <c r="AC472" s="2666"/>
      <c r="AE472" s="2173">
        <f t="shared" ca="1" si="540"/>
        <v>1.4999999999999999E-2</v>
      </c>
      <c r="AF472" s="2173">
        <f t="shared" ref="AF472" ca="1" si="576">AE472</f>
        <v>1.4999999999999999E-2</v>
      </c>
      <c r="AG472" s="2173">
        <v>3.3050000000000002</v>
      </c>
    </row>
    <row r="473" spans="1:33">
      <c r="A473" s="1459"/>
      <c r="B473" s="33"/>
      <c r="C473" s="2013" t="str">
        <f>IF(E473&gt;0,MAX($C$5:C472)+1," ")</f>
        <v xml:space="preserve"> </v>
      </c>
      <c r="D473" s="2013" t="s">
        <v>147</v>
      </c>
      <c r="E473" s="2174"/>
      <c r="F473" s="2665">
        <v>10</v>
      </c>
      <c r="G473" s="2666"/>
      <c r="H473" s="2665"/>
      <c r="I473" s="2666"/>
      <c r="J473" s="2667"/>
      <c r="K473" s="2668"/>
      <c r="L473" s="2665"/>
      <c r="M473" s="2666"/>
      <c r="N473" s="2665"/>
      <c r="O473" s="2666"/>
      <c r="P473" s="2667"/>
      <c r="Q473" s="2668"/>
      <c r="R473" s="2665"/>
      <c r="S473" s="2666"/>
      <c r="T473" s="2665"/>
      <c r="U473" s="2666"/>
      <c r="V473" s="2665"/>
      <c r="W473" s="2666"/>
      <c r="X473" s="2667"/>
      <c r="Y473" s="2668"/>
      <c r="Z473" s="2665"/>
      <c r="AA473" s="2666"/>
      <c r="AB473" s="2665">
        <v>0</v>
      </c>
      <c r="AC473" s="2666"/>
      <c r="AE473" s="2173"/>
      <c r="AG473" s="2173"/>
    </row>
    <row r="474" spans="1:33">
      <c r="A474" s="1459"/>
      <c r="B474" s="33"/>
      <c r="C474" s="2013">
        <f>IF(E474&gt;0,MAX($C$448:C473)+1," ")</f>
        <v>14</v>
      </c>
      <c r="D474" s="2013" t="s">
        <v>4202</v>
      </c>
      <c r="E474" s="2174">
        <f>E472+F473</f>
        <v>164.36</v>
      </c>
      <c r="F474" s="2665" t="s">
        <v>147</v>
      </c>
      <c r="G474" s="2666"/>
      <c r="H474" s="2665">
        <v>1.75</v>
      </c>
      <c r="I474" s="2666"/>
      <c r="J474" s="2669">
        <v>3.3650000000000002</v>
      </c>
      <c r="K474" s="2670">
        <v>3.3650000000000002</v>
      </c>
      <c r="L474" s="2665">
        <f t="shared" ref="L474" si="577">J474+N474</f>
        <v>3.371</v>
      </c>
      <c r="M474" s="2666"/>
      <c r="N474" s="2665">
        <v>6.0000000000000001E-3</v>
      </c>
      <c r="O474" s="2666"/>
      <c r="P474" s="2669"/>
      <c r="Q474" s="2670"/>
      <c r="R474" s="2665"/>
      <c r="S474" s="2666"/>
      <c r="T474" s="2665"/>
      <c r="U474" s="2666"/>
      <c r="V474" s="2665">
        <v>1.75</v>
      </c>
      <c r="W474" s="2666"/>
      <c r="X474" s="2669">
        <v>3.3650000000000002</v>
      </c>
      <c r="Y474" s="2670">
        <v>3.3650000000000002</v>
      </c>
      <c r="Z474" s="2665">
        <f t="shared" ref="Z474" si="578">X474+AB474</f>
        <v>3.3610000000000002</v>
      </c>
      <c r="AA474" s="2666"/>
      <c r="AB474" s="2665">
        <v>-4.0000000000000001E-3</v>
      </c>
      <c r="AC474" s="2666"/>
      <c r="AE474" s="2173">
        <f t="shared" ca="1" si="540"/>
        <v>1.2999999999999999E-2</v>
      </c>
      <c r="AF474" s="2173">
        <f t="shared" ref="AF474" ca="1" si="579">AE474</f>
        <v>1.2999999999999999E-2</v>
      </c>
      <c r="AG474" s="2173">
        <v>3.3650000000000002</v>
      </c>
    </row>
    <row r="475" spans="1:33">
      <c r="A475" s="1459"/>
      <c r="B475" s="33"/>
      <c r="C475" s="2013" t="str">
        <f>IF(E475&gt;0,MAX($C$5:C474)+1," ")</f>
        <v xml:space="preserve"> </v>
      </c>
      <c r="D475" s="2013" t="s">
        <v>147</v>
      </c>
      <c r="E475" s="2174"/>
      <c r="F475" s="2665">
        <v>4.47</v>
      </c>
      <c r="G475" s="2666"/>
      <c r="H475" s="2665"/>
      <c r="I475" s="2666"/>
      <c r="J475" s="2667"/>
      <c r="K475" s="2668"/>
      <c r="L475" s="2665"/>
      <c r="M475" s="2666"/>
      <c r="N475" s="2665"/>
      <c r="O475" s="2666"/>
      <c r="P475" s="2667"/>
      <c r="Q475" s="2668"/>
      <c r="R475" s="2665"/>
      <c r="S475" s="2666"/>
      <c r="T475" s="2665"/>
      <c r="U475" s="2666"/>
      <c r="V475" s="2665"/>
      <c r="W475" s="2666"/>
      <c r="X475" s="2667"/>
      <c r="Y475" s="2668"/>
      <c r="Z475" s="2665"/>
      <c r="AA475" s="2666"/>
      <c r="AB475" s="2665">
        <v>0</v>
      </c>
      <c r="AC475" s="2666"/>
      <c r="AE475" s="2173"/>
      <c r="AG475" s="2173"/>
    </row>
    <row r="476" spans="1:33">
      <c r="A476" s="1459"/>
      <c r="B476" s="33"/>
      <c r="C476" s="2013">
        <f>IF(E476&gt;0,MAX($C$448:C475)+1," ")</f>
        <v>15</v>
      </c>
      <c r="D476" s="2013" t="s">
        <v>4203</v>
      </c>
      <c r="E476" s="2174">
        <f>E474+F475</f>
        <v>168.83</v>
      </c>
      <c r="F476" s="2665" t="s">
        <v>147</v>
      </c>
      <c r="G476" s="2666"/>
      <c r="H476" s="2665">
        <v>1.75</v>
      </c>
      <c r="I476" s="2666"/>
      <c r="J476" s="2669">
        <v>3.395</v>
      </c>
      <c r="K476" s="2670">
        <v>3.395</v>
      </c>
      <c r="L476" s="2665">
        <f t="shared" ref="L476" si="580">J476+N476</f>
        <v>3.3860000000000001</v>
      </c>
      <c r="M476" s="2666"/>
      <c r="N476" s="2665">
        <v>-8.9999999999999993E-3</v>
      </c>
      <c r="O476" s="2666"/>
      <c r="P476" s="2669"/>
      <c r="Q476" s="2670"/>
      <c r="R476" s="2665"/>
      <c r="S476" s="2666"/>
      <c r="T476" s="2665"/>
      <c r="U476" s="2666"/>
      <c r="V476" s="2665">
        <v>1.75</v>
      </c>
      <c r="W476" s="2666"/>
      <c r="X476" s="2669">
        <v>3.395</v>
      </c>
      <c r="Y476" s="2670">
        <v>3.395</v>
      </c>
      <c r="Z476" s="2665">
        <f t="shared" ref="Z476" si="581">X476+AB476</f>
        <v>3.379</v>
      </c>
      <c r="AA476" s="2666"/>
      <c r="AB476" s="2665">
        <v>-1.6E-2</v>
      </c>
      <c r="AC476" s="2666"/>
      <c r="AE476" s="2173">
        <f t="shared" ca="1" si="540"/>
        <v>-8.0000000000000002E-3</v>
      </c>
      <c r="AF476" s="2173">
        <f t="shared" ref="AF476" ca="1" si="582">AE476</f>
        <v>-8.0000000000000002E-3</v>
      </c>
      <c r="AG476" s="2173">
        <v>3.395</v>
      </c>
    </row>
    <row r="477" spans="1:33">
      <c r="A477" s="1459"/>
      <c r="B477" s="33"/>
      <c r="C477" s="2013" t="str">
        <f>IF(E477&gt;0,MAX($C$5:C476)+1," ")</f>
        <v xml:space="preserve"> </v>
      </c>
      <c r="D477" s="2013" t="s">
        <v>147</v>
      </c>
      <c r="E477" s="2174"/>
      <c r="F477" s="2665">
        <v>9.2799999999999994</v>
      </c>
      <c r="G477" s="2666"/>
      <c r="H477" s="2665"/>
      <c r="I477" s="2666"/>
      <c r="J477" s="2667"/>
      <c r="K477" s="2668"/>
      <c r="L477" s="2665"/>
      <c r="M477" s="2666"/>
      <c r="N477" s="2665"/>
      <c r="O477" s="2666"/>
      <c r="P477" s="2667"/>
      <c r="Q477" s="2668"/>
      <c r="R477" s="2665"/>
      <c r="S477" s="2666"/>
      <c r="T477" s="2665"/>
      <c r="U477" s="2666"/>
      <c r="V477" s="2665"/>
      <c r="W477" s="2666"/>
      <c r="X477" s="2667"/>
      <c r="Y477" s="2668"/>
      <c r="Z477" s="2665"/>
      <c r="AA477" s="2666"/>
      <c r="AB477" s="2665">
        <v>0</v>
      </c>
      <c r="AC477" s="2666"/>
      <c r="AE477" s="2173"/>
      <c r="AG477" s="2173"/>
    </row>
    <row r="478" spans="1:33">
      <c r="A478" s="1459"/>
      <c r="B478" s="33"/>
      <c r="C478" s="2013">
        <f>IF(E478&gt;0,MAX($C$448:C477)+1," ")</f>
        <v>16</v>
      </c>
      <c r="D478" s="2013">
        <v>8</v>
      </c>
      <c r="E478" s="2174">
        <f>E476+F477</f>
        <v>178.11</v>
      </c>
      <c r="F478" s="2665" t="s">
        <v>147</v>
      </c>
      <c r="G478" s="2666"/>
      <c r="H478" s="2665">
        <v>1.75</v>
      </c>
      <c r="I478" s="2666"/>
      <c r="J478" s="2669">
        <v>3.4450000000000003</v>
      </c>
      <c r="K478" s="2670">
        <v>3.4450000000000003</v>
      </c>
      <c r="L478" s="2665">
        <f t="shared" ref="L478" si="583">J478+N478</f>
        <v>3.4580000000000002</v>
      </c>
      <c r="M478" s="2666"/>
      <c r="N478" s="2665">
        <v>1.2999999999999999E-2</v>
      </c>
      <c r="O478" s="2666"/>
      <c r="P478" s="2669"/>
      <c r="Q478" s="2670"/>
      <c r="R478" s="2665"/>
      <c r="S478" s="2666"/>
      <c r="T478" s="2665"/>
      <c r="U478" s="2666"/>
      <c r="V478" s="2665">
        <v>1.75</v>
      </c>
      <c r="W478" s="2666"/>
      <c r="X478" s="2669">
        <v>3.4450000000000003</v>
      </c>
      <c r="Y478" s="2670">
        <v>3.4450000000000003</v>
      </c>
      <c r="Z478" s="2665">
        <f t="shared" ref="Z478" si="584">X478+AB478</f>
        <v>3.4340000000000002</v>
      </c>
      <c r="AA478" s="2666"/>
      <c r="AB478" s="2665">
        <v>-1.0999999999999999E-2</v>
      </c>
      <c r="AC478" s="2666"/>
      <c r="AE478" s="2173">
        <f t="shared" ca="1" si="540"/>
        <v>-1.2E-2</v>
      </c>
      <c r="AF478" s="2173">
        <f t="shared" ref="AF478" ca="1" si="585">AE478</f>
        <v>-1.2E-2</v>
      </c>
      <c r="AG478" s="2173">
        <v>3.4450000000000003</v>
      </c>
    </row>
    <row r="479" spans="1:33">
      <c r="A479" s="1459"/>
      <c r="B479" s="33"/>
      <c r="C479" s="2013" t="str">
        <f>IF(E479&gt;0,MAX($C$5:C478)+1," ")</f>
        <v xml:space="preserve"> </v>
      </c>
      <c r="D479" s="2013" t="s">
        <v>147</v>
      </c>
      <c r="E479" s="2174"/>
      <c r="F479" s="2665">
        <v>8.7100000000000009</v>
      </c>
      <c r="G479" s="2666"/>
      <c r="H479" s="2665"/>
      <c r="I479" s="2666"/>
      <c r="J479" s="2667"/>
      <c r="K479" s="2668"/>
      <c r="L479" s="2665"/>
      <c r="M479" s="2666"/>
      <c r="N479" s="2665"/>
      <c r="O479" s="2666"/>
      <c r="P479" s="2667"/>
      <c r="Q479" s="2668"/>
      <c r="R479" s="2665"/>
      <c r="S479" s="2666"/>
      <c r="T479" s="2665"/>
      <c r="U479" s="2666"/>
      <c r="V479" s="2665"/>
      <c r="W479" s="2666"/>
      <c r="X479" s="2667"/>
      <c r="Y479" s="2668"/>
      <c r="Z479" s="2665"/>
      <c r="AA479" s="2666"/>
      <c r="AB479" s="2665">
        <v>0</v>
      </c>
      <c r="AC479" s="2666"/>
      <c r="AE479" s="2173"/>
      <c r="AG479" s="2173"/>
    </row>
    <row r="480" spans="1:33">
      <c r="A480" s="1459"/>
      <c r="B480" s="33"/>
      <c r="C480" s="2013">
        <f>IF(E480&gt;0,MAX($C$448:C479)+1," ")</f>
        <v>17</v>
      </c>
      <c r="D480" s="2013">
        <v>9</v>
      </c>
      <c r="E480" s="2174">
        <f>E478+F479</f>
        <v>186.82000000000002</v>
      </c>
      <c r="F480" s="2665" t="s">
        <v>147</v>
      </c>
      <c r="G480" s="2666"/>
      <c r="H480" s="2665">
        <v>1.75</v>
      </c>
      <c r="I480" s="2666"/>
      <c r="J480" s="2669">
        <v>3.4450000000000003</v>
      </c>
      <c r="K480" s="2670">
        <v>3.4450000000000003</v>
      </c>
      <c r="L480" s="2665">
        <f t="shared" ref="L480" si="586">J480+N480</f>
        <v>3.4620000000000002</v>
      </c>
      <c r="M480" s="2666"/>
      <c r="N480" s="2665">
        <v>1.7000000000000001E-2</v>
      </c>
      <c r="O480" s="2666"/>
      <c r="P480" s="2669"/>
      <c r="Q480" s="2670"/>
      <c r="R480" s="2665"/>
      <c r="S480" s="2666"/>
      <c r="T480" s="2665"/>
      <c r="U480" s="2666"/>
      <c r="V480" s="2665">
        <v>1.75</v>
      </c>
      <c r="W480" s="2666"/>
      <c r="X480" s="2669">
        <v>3.4450000000000003</v>
      </c>
      <c r="Y480" s="2670">
        <v>3.4450000000000003</v>
      </c>
      <c r="Z480" s="2665">
        <f t="shared" ref="Z480" si="587">X480+AB480</f>
        <v>3.4250000000000003</v>
      </c>
      <c r="AA480" s="2666"/>
      <c r="AB480" s="2665">
        <v>-0.02</v>
      </c>
      <c r="AC480" s="2666"/>
      <c r="AE480" s="2173">
        <f t="shared" ca="1" si="540"/>
        <v>1.2E-2</v>
      </c>
      <c r="AF480" s="2173">
        <f t="shared" ref="AF480" ca="1" si="588">AE480</f>
        <v>1.2E-2</v>
      </c>
      <c r="AG480" s="2173">
        <v>3.4450000000000003</v>
      </c>
    </row>
    <row r="481" spans="1:33">
      <c r="A481" s="1459"/>
      <c r="B481" s="33"/>
      <c r="C481" s="2013" t="str">
        <f>IF(E481&gt;0,MAX($C$5:C480)+1," ")</f>
        <v xml:space="preserve"> </v>
      </c>
      <c r="D481" s="2013" t="s">
        <v>147</v>
      </c>
      <c r="E481" s="2174"/>
      <c r="F481" s="2665">
        <v>11.29</v>
      </c>
      <c r="G481" s="2666"/>
      <c r="H481" s="2665"/>
      <c r="I481" s="2666"/>
      <c r="J481" s="2667"/>
      <c r="K481" s="2668"/>
      <c r="L481" s="2665"/>
      <c r="M481" s="2666"/>
      <c r="N481" s="2665"/>
      <c r="O481" s="2666"/>
      <c r="P481" s="2667"/>
      <c r="Q481" s="2668"/>
      <c r="R481" s="2665"/>
      <c r="S481" s="2666"/>
      <c r="T481" s="2665"/>
      <c r="U481" s="2666"/>
      <c r="V481" s="2665"/>
      <c r="W481" s="2666"/>
      <c r="X481" s="2667"/>
      <c r="Y481" s="2668"/>
      <c r="Z481" s="2665"/>
      <c r="AA481" s="2666"/>
      <c r="AB481" s="2665">
        <v>0</v>
      </c>
      <c r="AC481" s="2666"/>
      <c r="AE481" s="2173"/>
      <c r="AG481" s="2173"/>
    </row>
    <row r="482" spans="1:33">
      <c r="A482" s="1459"/>
      <c r="B482" s="33"/>
      <c r="C482" s="2013">
        <f>IF(E482&gt;0,MAX($C$448:C481)+1," ")</f>
        <v>18</v>
      </c>
      <c r="D482" s="2013" t="s">
        <v>4204</v>
      </c>
      <c r="E482" s="2174">
        <f>E480+F481</f>
        <v>198.11</v>
      </c>
      <c r="F482" s="2665" t="s">
        <v>147</v>
      </c>
      <c r="G482" s="2666"/>
      <c r="H482" s="2665">
        <v>1.75</v>
      </c>
      <c r="I482" s="2666"/>
      <c r="J482" s="2669">
        <v>3.415</v>
      </c>
      <c r="K482" s="2670">
        <v>3.415</v>
      </c>
      <c r="L482" s="2665">
        <f t="shared" ref="L482" si="589">J482+N482</f>
        <v>3.43</v>
      </c>
      <c r="M482" s="2666"/>
      <c r="N482" s="2665">
        <v>1.4999999999999999E-2</v>
      </c>
      <c r="O482" s="2666"/>
      <c r="P482" s="2669"/>
      <c r="Q482" s="2670"/>
      <c r="R482" s="2665"/>
      <c r="S482" s="2666"/>
      <c r="T482" s="2665"/>
      <c r="U482" s="2666"/>
      <c r="V482" s="2665">
        <v>1.75</v>
      </c>
      <c r="W482" s="2666"/>
      <c r="X482" s="2669">
        <v>3.415</v>
      </c>
      <c r="Y482" s="2670">
        <v>3.415</v>
      </c>
      <c r="Z482" s="2665">
        <f t="shared" ref="Z482" si="590">X482+AB482</f>
        <v>3.42</v>
      </c>
      <c r="AA482" s="2666"/>
      <c r="AB482" s="2665">
        <v>5.0000000000000001E-3</v>
      </c>
      <c r="AC482" s="2666"/>
      <c r="AE482" s="2173">
        <f t="shared" ca="1" si="540"/>
        <v>6.0000000000000001E-3</v>
      </c>
      <c r="AF482" s="2173">
        <f t="shared" ref="AF482" ca="1" si="591">AE482</f>
        <v>6.0000000000000001E-3</v>
      </c>
      <c r="AG482" s="2173">
        <v>3.415</v>
      </c>
    </row>
    <row r="483" spans="1:33">
      <c r="A483" s="1459"/>
      <c r="B483" s="33"/>
      <c r="C483" s="2013" t="str">
        <f>IF(E483&gt;0,MAX($C$5:C482)+1," ")</f>
        <v xml:space="preserve"> </v>
      </c>
      <c r="D483" s="2013" t="s">
        <v>147</v>
      </c>
      <c r="E483" s="2174"/>
      <c r="F483" s="2665">
        <v>13.87</v>
      </c>
      <c r="G483" s="2666"/>
      <c r="H483" s="2665"/>
      <c r="I483" s="2666"/>
      <c r="J483" s="2667"/>
      <c r="K483" s="2668"/>
      <c r="L483" s="2665"/>
      <c r="M483" s="2666"/>
      <c r="N483" s="2665"/>
      <c r="O483" s="2666"/>
      <c r="P483" s="2667"/>
      <c r="Q483" s="2668"/>
      <c r="R483" s="2665"/>
      <c r="S483" s="2666"/>
      <c r="T483" s="2665"/>
      <c r="U483" s="2666"/>
      <c r="V483" s="2665"/>
      <c r="W483" s="2666"/>
      <c r="X483" s="2667"/>
      <c r="Y483" s="2668"/>
      <c r="Z483" s="2665"/>
      <c r="AA483" s="2666"/>
      <c r="AB483" s="2665">
        <v>0</v>
      </c>
      <c r="AC483" s="2666"/>
      <c r="AE483" s="2173"/>
      <c r="AG483" s="2173"/>
    </row>
    <row r="484" spans="1:33">
      <c r="A484" s="1459"/>
      <c r="B484" s="33"/>
      <c r="C484" s="2013">
        <f>IF(E484&gt;0,MAX($C$448:C483)+1," ")</f>
        <v>19</v>
      </c>
      <c r="D484" s="2013">
        <v>10</v>
      </c>
      <c r="E484" s="2174">
        <f>E482+F483</f>
        <v>211.98000000000002</v>
      </c>
      <c r="F484" s="2665" t="s">
        <v>147</v>
      </c>
      <c r="G484" s="2666"/>
      <c r="H484" s="2665">
        <v>1.75</v>
      </c>
      <c r="I484" s="2666"/>
      <c r="J484" s="2669">
        <v>3.375</v>
      </c>
      <c r="K484" s="2670">
        <v>3.375</v>
      </c>
      <c r="L484" s="2665">
        <f t="shared" ref="L484" si="592">J484+N484</f>
        <v>3.3730000000000002</v>
      </c>
      <c r="M484" s="2666"/>
      <c r="N484" s="2665">
        <v>-2E-3</v>
      </c>
      <c r="O484" s="2666"/>
      <c r="P484" s="2669"/>
      <c r="Q484" s="2670"/>
      <c r="R484" s="2665"/>
      <c r="S484" s="2666"/>
      <c r="T484" s="2665"/>
      <c r="U484" s="2666"/>
      <c r="V484" s="2665">
        <v>1.75</v>
      </c>
      <c r="W484" s="2666"/>
      <c r="X484" s="2669">
        <v>3.375</v>
      </c>
      <c r="Y484" s="2670">
        <v>3.375</v>
      </c>
      <c r="Z484" s="2665">
        <f t="shared" ref="Z484" si="593">X484+AB484</f>
        <v>3.3809999999999998</v>
      </c>
      <c r="AA484" s="2666"/>
      <c r="AB484" s="2665">
        <v>6.0000000000000001E-3</v>
      </c>
      <c r="AC484" s="2666"/>
      <c r="AE484" s="2173">
        <f t="shared" ca="1" si="540"/>
        <v>-2E-3</v>
      </c>
      <c r="AF484" s="2173">
        <f t="shared" ref="AF484" ca="1" si="594">AE484</f>
        <v>-2E-3</v>
      </c>
      <c r="AG484" s="2173">
        <v>3.375</v>
      </c>
    </row>
    <row r="485" spans="1:33">
      <c r="A485" s="1459"/>
      <c r="B485" s="33"/>
      <c r="C485" s="2013" t="str">
        <f>IF(E485&gt;0,MAX($C$5:C484)+1," ")</f>
        <v xml:space="preserve"> </v>
      </c>
      <c r="D485" s="2013" t="s">
        <v>147</v>
      </c>
      <c r="E485" s="2174"/>
      <c r="F485" s="2665">
        <v>3.6</v>
      </c>
      <c r="G485" s="2666"/>
      <c r="H485" s="2665"/>
      <c r="I485" s="2666"/>
      <c r="J485" s="2667"/>
      <c r="K485" s="2668"/>
      <c r="L485" s="2665"/>
      <c r="M485" s="2666"/>
      <c r="N485" s="2665"/>
      <c r="O485" s="2666"/>
      <c r="P485" s="2667"/>
      <c r="Q485" s="2668"/>
      <c r="R485" s="2665"/>
      <c r="S485" s="2666"/>
      <c r="T485" s="2665"/>
      <c r="U485" s="2666"/>
      <c r="V485" s="2665"/>
      <c r="W485" s="2666"/>
      <c r="X485" s="2667"/>
      <c r="Y485" s="2668"/>
      <c r="Z485" s="2665"/>
      <c r="AA485" s="2666"/>
      <c r="AB485" s="2665">
        <v>0</v>
      </c>
      <c r="AC485" s="2666"/>
      <c r="AE485" s="2173"/>
      <c r="AG485" s="2173"/>
    </row>
    <row r="486" spans="1:33">
      <c r="A486" s="1459"/>
      <c r="B486" s="33"/>
      <c r="C486" s="2013">
        <f>IF(E486&gt;0,MAX($C$448:C485)+1," ")</f>
        <v>20</v>
      </c>
      <c r="D486" s="2013" t="s">
        <v>4205</v>
      </c>
      <c r="E486" s="2174">
        <f>E484+F485</f>
        <v>215.58</v>
      </c>
      <c r="F486" s="2665" t="s">
        <v>147</v>
      </c>
      <c r="G486" s="2666"/>
      <c r="H486" s="2665">
        <v>1.75</v>
      </c>
      <c r="I486" s="2666"/>
      <c r="J486" s="2669">
        <v>3.375</v>
      </c>
      <c r="K486" s="2670">
        <v>3.375</v>
      </c>
      <c r="L486" s="2665">
        <f t="shared" ref="L486" si="595">J486+N486</f>
        <v>3.36</v>
      </c>
      <c r="M486" s="2666"/>
      <c r="N486" s="2665">
        <v>-1.4999999999999999E-2</v>
      </c>
      <c r="O486" s="2666"/>
      <c r="P486" s="2669"/>
      <c r="Q486" s="2670"/>
      <c r="R486" s="2665"/>
      <c r="S486" s="2666"/>
      <c r="T486" s="2665"/>
      <c r="U486" s="2666"/>
      <c r="V486" s="2665">
        <v>1.75</v>
      </c>
      <c r="W486" s="2666"/>
      <c r="X486" s="2669">
        <v>3.375</v>
      </c>
      <c r="Y486" s="2670">
        <v>3.375</v>
      </c>
      <c r="Z486" s="2665">
        <f t="shared" ref="Z486" si="596">X486+AB486</f>
        <v>3.395</v>
      </c>
      <c r="AA486" s="2666"/>
      <c r="AB486" s="2665">
        <v>0.02</v>
      </c>
      <c r="AC486" s="2666"/>
      <c r="AE486" s="2173">
        <f t="shared" ca="1" si="540"/>
        <v>-1.4E-2</v>
      </c>
      <c r="AF486" s="2173">
        <f t="shared" ref="AF486" ca="1" si="597">AE486</f>
        <v>-1.4E-2</v>
      </c>
      <c r="AG486" s="2173">
        <v>3.375</v>
      </c>
    </row>
    <row r="487" spans="1:33">
      <c r="A487" s="1459"/>
      <c r="B487" s="33"/>
      <c r="C487" s="2013" t="str">
        <f>IF(E487&gt;0,MAX($C$5:C486)+1," ")</f>
        <v xml:space="preserve"> </v>
      </c>
      <c r="D487" s="2013" t="s">
        <v>147</v>
      </c>
      <c r="E487" s="2174"/>
      <c r="F487" s="2665">
        <v>5.62</v>
      </c>
      <c r="G487" s="2666"/>
      <c r="H487" s="2665"/>
      <c r="I487" s="2666"/>
      <c r="J487" s="2667"/>
      <c r="K487" s="2668"/>
      <c r="L487" s="2665"/>
      <c r="M487" s="2666"/>
      <c r="N487" s="2665"/>
      <c r="O487" s="2666"/>
      <c r="P487" s="2667"/>
      <c r="Q487" s="2668"/>
      <c r="R487" s="2665"/>
      <c r="S487" s="2666"/>
      <c r="T487" s="2665"/>
      <c r="U487" s="2666"/>
      <c r="V487" s="2665"/>
      <c r="W487" s="2666"/>
      <c r="X487" s="2667"/>
      <c r="Y487" s="2668"/>
      <c r="Z487" s="2665"/>
      <c r="AA487" s="2666"/>
      <c r="AB487" s="2665">
        <v>0</v>
      </c>
      <c r="AC487" s="2666"/>
      <c r="AE487" s="2173"/>
      <c r="AG487" s="2173"/>
    </row>
    <row r="488" spans="1:33">
      <c r="A488" s="1459"/>
      <c r="B488" s="33"/>
      <c r="C488" s="2013">
        <f>IF(E488&gt;0,MAX($C$448:C487)+1," ")</f>
        <v>21</v>
      </c>
      <c r="D488" s="2013" t="s">
        <v>4206</v>
      </c>
      <c r="E488" s="2174">
        <f>E486+F487</f>
        <v>221.20000000000002</v>
      </c>
      <c r="F488" s="2665" t="s">
        <v>147</v>
      </c>
      <c r="G488" s="2666"/>
      <c r="H488" s="2665">
        <v>1.75</v>
      </c>
      <c r="I488" s="2666"/>
      <c r="J488" s="2669">
        <v>3.355</v>
      </c>
      <c r="K488" s="2670">
        <v>3.355</v>
      </c>
      <c r="L488" s="2665">
        <f t="shared" ref="L488" si="598">J488+N488</f>
        <v>3.3530000000000002</v>
      </c>
      <c r="M488" s="2666"/>
      <c r="N488" s="2665">
        <v>-2E-3</v>
      </c>
      <c r="O488" s="2666"/>
      <c r="P488" s="2669"/>
      <c r="Q488" s="2670"/>
      <c r="R488" s="2665"/>
      <c r="S488" s="2666"/>
      <c r="T488" s="2665"/>
      <c r="U488" s="2666"/>
      <c r="V488" s="2665">
        <v>1.75</v>
      </c>
      <c r="W488" s="2666"/>
      <c r="X488" s="2669">
        <v>3.355</v>
      </c>
      <c r="Y488" s="2670">
        <v>3.355</v>
      </c>
      <c r="Z488" s="2665">
        <f t="shared" ref="Z488" si="599">X488+AB488</f>
        <v>3.3460000000000001</v>
      </c>
      <c r="AA488" s="2666"/>
      <c r="AB488" s="2665">
        <v>-8.9999999999999993E-3</v>
      </c>
      <c r="AC488" s="2666"/>
      <c r="AE488" s="2173">
        <f t="shared" ca="1" si="540"/>
        <v>-5.0000000000000001E-3</v>
      </c>
      <c r="AF488" s="2173">
        <f t="shared" ref="AF488" ca="1" si="600">AE488</f>
        <v>-5.0000000000000001E-3</v>
      </c>
      <c r="AG488" s="2173">
        <v>3.355</v>
      </c>
    </row>
    <row r="489" spans="1:33">
      <c r="A489" s="1459"/>
      <c r="B489" s="33"/>
      <c r="C489" s="2013" t="str">
        <f>IF(E489&gt;0,MAX($C$5:C488)+1," ")</f>
        <v xml:space="preserve"> </v>
      </c>
      <c r="D489" s="2013" t="s">
        <v>147</v>
      </c>
      <c r="E489" s="2174"/>
      <c r="F489" s="2665">
        <v>10.69</v>
      </c>
      <c r="G489" s="2666"/>
      <c r="H489" s="2665"/>
      <c r="I489" s="2666"/>
      <c r="J489" s="2667"/>
      <c r="K489" s="2668"/>
      <c r="L489" s="2665"/>
      <c r="M489" s="2666"/>
      <c r="N489" s="2665"/>
      <c r="O489" s="2666"/>
      <c r="P489" s="2667"/>
      <c r="Q489" s="2668"/>
      <c r="R489" s="2665"/>
      <c r="S489" s="2666"/>
      <c r="T489" s="2665"/>
      <c r="U489" s="2666"/>
      <c r="V489" s="2665"/>
      <c r="W489" s="2666"/>
      <c r="X489" s="2667"/>
      <c r="Y489" s="2668"/>
      <c r="Z489" s="2665"/>
      <c r="AA489" s="2666"/>
      <c r="AB489" s="2665">
        <v>0</v>
      </c>
      <c r="AC489" s="2666"/>
      <c r="AE489" s="2173"/>
      <c r="AG489" s="2173"/>
    </row>
    <row r="490" spans="1:33">
      <c r="A490" s="1459"/>
      <c r="B490" s="33"/>
      <c r="C490" s="2013">
        <f>IF(E490&gt;0,MAX($C$448:C489)+1," ")</f>
        <v>22</v>
      </c>
      <c r="D490" s="2013" t="s">
        <v>4207</v>
      </c>
      <c r="E490" s="2174">
        <f>E488+F489</f>
        <v>231.89000000000001</v>
      </c>
      <c r="F490" s="2665" t="s">
        <v>147</v>
      </c>
      <c r="G490" s="2666"/>
      <c r="H490" s="2665">
        <v>1.75</v>
      </c>
      <c r="I490" s="2666"/>
      <c r="J490" s="2669">
        <v>3.3250000000000002</v>
      </c>
      <c r="K490" s="2670">
        <v>3.3250000000000002</v>
      </c>
      <c r="L490" s="2665">
        <f t="shared" ref="L490" si="601">J490+N490</f>
        <v>3.3160000000000003</v>
      </c>
      <c r="M490" s="2666"/>
      <c r="N490" s="2665">
        <v>-8.9999999999999993E-3</v>
      </c>
      <c r="O490" s="2666"/>
      <c r="P490" s="2669"/>
      <c r="Q490" s="2670"/>
      <c r="R490" s="2665"/>
      <c r="S490" s="2666"/>
      <c r="T490" s="2665"/>
      <c r="U490" s="2666"/>
      <c r="V490" s="2665">
        <v>1.75</v>
      </c>
      <c r="W490" s="2666"/>
      <c r="X490" s="2669">
        <v>3.3250000000000002</v>
      </c>
      <c r="Y490" s="2670">
        <v>3.3250000000000002</v>
      </c>
      <c r="Z490" s="2665">
        <f t="shared" ref="Z490" si="602">X490+AB490</f>
        <v>3.327</v>
      </c>
      <c r="AA490" s="2666"/>
      <c r="AB490" s="2665">
        <v>2E-3</v>
      </c>
      <c r="AC490" s="2666"/>
      <c r="AE490" s="2173">
        <f t="shared" ca="1" si="540"/>
        <v>-0.02</v>
      </c>
      <c r="AF490" s="2173">
        <f t="shared" ref="AF490" ca="1" si="603">AE490</f>
        <v>-0.02</v>
      </c>
      <c r="AG490" s="2173">
        <v>3.3250000000000002</v>
      </c>
    </row>
    <row r="491" spans="1:33">
      <c r="A491" s="1459"/>
      <c r="B491" s="33"/>
      <c r="C491" s="2013" t="str">
        <f>IF(E491&gt;0,MAX($C$5:C490)+1," ")</f>
        <v xml:space="preserve"> </v>
      </c>
      <c r="D491" s="2013" t="s">
        <v>147</v>
      </c>
      <c r="E491" s="2174"/>
      <c r="F491" s="2665">
        <v>3.03</v>
      </c>
      <c r="G491" s="2666"/>
      <c r="H491" s="2665"/>
      <c r="I491" s="2666"/>
      <c r="J491" s="2667"/>
      <c r="K491" s="2668"/>
      <c r="L491" s="2665"/>
      <c r="M491" s="2666"/>
      <c r="N491" s="2665"/>
      <c r="O491" s="2666"/>
      <c r="P491" s="2667"/>
      <c r="Q491" s="2668"/>
      <c r="R491" s="2665"/>
      <c r="S491" s="2666"/>
      <c r="T491" s="2665"/>
      <c r="U491" s="2666"/>
      <c r="V491" s="2665"/>
      <c r="W491" s="2666"/>
      <c r="X491" s="2667"/>
      <c r="Y491" s="2668"/>
      <c r="Z491" s="2665"/>
      <c r="AA491" s="2666"/>
      <c r="AB491" s="2665">
        <v>0</v>
      </c>
      <c r="AC491" s="2666"/>
      <c r="AE491" s="2173"/>
      <c r="AG491" s="2173"/>
    </row>
    <row r="492" spans="1:33">
      <c r="A492" s="1459"/>
      <c r="B492" s="33"/>
      <c r="C492" s="2013">
        <f>IF(E492&gt;0,MAX($C$448:C491)+1," ")</f>
        <v>23</v>
      </c>
      <c r="D492" s="2013" t="s">
        <v>4208</v>
      </c>
      <c r="E492" s="2174">
        <f>E490+F491</f>
        <v>234.92000000000002</v>
      </c>
      <c r="F492" s="2665" t="s">
        <v>147</v>
      </c>
      <c r="G492" s="2666"/>
      <c r="H492" s="2665">
        <v>1.75</v>
      </c>
      <c r="I492" s="2666"/>
      <c r="J492" s="2669">
        <v>3.3149999999999999</v>
      </c>
      <c r="K492" s="2670">
        <v>3.3149999999999999</v>
      </c>
      <c r="L492" s="2665">
        <f t="shared" ref="L492" si="604">J492+N492</f>
        <v>3.331</v>
      </c>
      <c r="M492" s="2666"/>
      <c r="N492" s="2665">
        <v>1.6E-2</v>
      </c>
      <c r="O492" s="2666"/>
      <c r="P492" s="2669"/>
      <c r="Q492" s="2670"/>
      <c r="R492" s="2665"/>
      <c r="S492" s="2666"/>
      <c r="T492" s="2665"/>
      <c r="U492" s="2666"/>
      <c r="V492" s="2665">
        <v>1.75</v>
      </c>
      <c r="W492" s="2666"/>
      <c r="X492" s="2669">
        <v>3.3149999999999999</v>
      </c>
      <c r="Y492" s="2670">
        <v>3.3149999999999999</v>
      </c>
      <c r="Z492" s="2665">
        <f t="shared" ref="Z492" si="605">X492+AB492</f>
        <v>3.3279999999999998</v>
      </c>
      <c r="AA492" s="2666"/>
      <c r="AB492" s="2665">
        <v>1.2999999999999999E-2</v>
      </c>
      <c r="AC492" s="2666"/>
      <c r="AE492" s="2173">
        <f t="shared" ca="1" si="540"/>
        <v>-0.02</v>
      </c>
      <c r="AF492" s="2173">
        <f t="shared" ref="AF492" ca="1" si="606">AE492</f>
        <v>-0.02</v>
      </c>
      <c r="AG492" s="2173">
        <v>3.3149999999999999</v>
      </c>
    </row>
    <row r="493" spans="1:33">
      <c r="A493" s="1459"/>
      <c r="B493" s="33"/>
      <c r="C493" s="2013" t="str">
        <f>IF(E493&gt;0,MAX($C$5:C492)+1," ")</f>
        <v xml:space="preserve"> </v>
      </c>
      <c r="D493" s="2013" t="s">
        <v>147</v>
      </c>
      <c r="E493" s="2174"/>
      <c r="F493" s="2665">
        <v>13.28</v>
      </c>
      <c r="G493" s="2666"/>
      <c r="H493" s="2665"/>
      <c r="I493" s="2666"/>
      <c r="J493" s="2667"/>
      <c r="K493" s="2668"/>
      <c r="L493" s="2665"/>
      <c r="M493" s="2666"/>
      <c r="N493" s="2665"/>
      <c r="O493" s="2666"/>
      <c r="P493" s="2667"/>
      <c r="Q493" s="2668"/>
      <c r="R493" s="2665"/>
      <c r="S493" s="2666"/>
      <c r="T493" s="2665"/>
      <c r="U493" s="2666"/>
      <c r="V493" s="2665"/>
      <c r="W493" s="2666"/>
      <c r="X493" s="2667"/>
      <c r="Y493" s="2668"/>
      <c r="Z493" s="2665"/>
      <c r="AA493" s="2666"/>
      <c r="AB493" s="2665">
        <v>0</v>
      </c>
      <c r="AC493" s="2666"/>
      <c r="AE493" s="2173"/>
      <c r="AG493" s="2173"/>
    </row>
    <row r="494" spans="1:33">
      <c r="A494" s="1459"/>
      <c r="B494" s="33"/>
      <c r="C494" s="2013">
        <f>IF(E494&gt;0,MAX($C$448:C493)+1," ")</f>
        <v>24</v>
      </c>
      <c r="D494" s="2013" t="s">
        <v>4209</v>
      </c>
      <c r="E494" s="2174">
        <f>E492+F493</f>
        <v>248.20000000000002</v>
      </c>
      <c r="F494" s="2665" t="s">
        <v>147</v>
      </c>
      <c r="G494" s="2666"/>
      <c r="H494" s="2665">
        <v>1.75</v>
      </c>
      <c r="I494" s="2666"/>
      <c r="J494" s="2669">
        <v>3.2850000000000001</v>
      </c>
      <c r="K494" s="2670">
        <v>3.2850000000000001</v>
      </c>
      <c r="L494" s="2665">
        <f t="shared" ref="L494" si="607">J494+N494</f>
        <v>3.302</v>
      </c>
      <c r="M494" s="2666"/>
      <c r="N494" s="2665">
        <v>1.7000000000000001E-2</v>
      </c>
      <c r="O494" s="2666"/>
      <c r="P494" s="2669"/>
      <c r="Q494" s="2670"/>
      <c r="R494" s="2665"/>
      <c r="S494" s="2666"/>
      <c r="T494" s="2665"/>
      <c r="U494" s="2666"/>
      <c r="V494" s="2665">
        <v>1.75</v>
      </c>
      <c r="W494" s="2666"/>
      <c r="X494" s="2669">
        <v>3.2850000000000001</v>
      </c>
      <c r="Y494" s="2670">
        <v>3.2850000000000001</v>
      </c>
      <c r="Z494" s="2665">
        <f t="shared" ref="Z494" si="608">X494+AB494</f>
        <v>3.2730000000000001</v>
      </c>
      <c r="AA494" s="2666"/>
      <c r="AB494" s="2665">
        <v>-1.2E-2</v>
      </c>
      <c r="AC494" s="2666"/>
      <c r="AE494" s="2173">
        <f t="shared" ca="1" si="540"/>
        <v>-1.2E-2</v>
      </c>
      <c r="AF494" s="2173">
        <f t="shared" ref="AF494" ca="1" si="609">AE494</f>
        <v>-1.2E-2</v>
      </c>
      <c r="AG494" s="2173">
        <v>3.2850000000000001</v>
      </c>
    </row>
    <row r="495" spans="1:33">
      <c r="A495" s="1459"/>
      <c r="B495" s="33"/>
      <c r="C495" s="2013" t="str">
        <f>IF(E495&gt;0,MAX($C$5:C494)+1," ")</f>
        <v xml:space="preserve"> </v>
      </c>
      <c r="D495" s="2013" t="s">
        <v>147</v>
      </c>
      <c r="E495" s="2174"/>
      <c r="F495" s="2665">
        <v>12.19</v>
      </c>
      <c r="G495" s="2666"/>
      <c r="H495" s="2665"/>
      <c r="I495" s="2666"/>
      <c r="J495" s="2667"/>
      <c r="K495" s="2668"/>
      <c r="L495" s="2665"/>
      <c r="M495" s="2666"/>
      <c r="N495" s="2665"/>
      <c r="O495" s="2666"/>
      <c r="P495" s="2667"/>
      <c r="Q495" s="2668"/>
      <c r="R495" s="2665"/>
      <c r="S495" s="2666"/>
      <c r="T495" s="2665"/>
      <c r="U495" s="2666"/>
      <c r="V495" s="2665"/>
      <c r="W495" s="2666"/>
      <c r="X495" s="2667"/>
      <c r="Y495" s="2668"/>
      <c r="Z495" s="2665"/>
      <c r="AA495" s="2666"/>
      <c r="AB495" s="2665">
        <v>0</v>
      </c>
      <c r="AC495" s="2666"/>
      <c r="AE495" s="2173"/>
      <c r="AG495" s="2173"/>
    </row>
    <row r="496" spans="1:33">
      <c r="A496" s="1459"/>
      <c r="B496" s="33"/>
      <c r="C496" s="2013">
        <f>IF(E496&gt;0,MAX($C$448:C495)+1," ")</f>
        <v>25</v>
      </c>
      <c r="D496" s="2013" t="s">
        <v>4210</v>
      </c>
      <c r="E496" s="2174">
        <f>E494+F495</f>
        <v>260.39000000000004</v>
      </c>
      <c r="F496" s="2665" t="s">
        <v>147</v>
      </c>
      <c r="G496" s="2666"/>
      <c r="H496" s="2665">
        <v>1.75</v>
      </c>
      <c r="I496" s="2666"/>
      <c r="J496" s="2669">
        <v>3.2250000000000001</v>
      </c>
      <c r="K496" s="2670">
        <v>3.2250000000000001</v>
      </c>
      <c r="L496" s="2665">
        <f t="shared" ref="L496" si="610">J496+N496</f>
        <v>3.2330000000000001</v>
      </c>
      <c r="M496" s="2666"/>
      <c r="N496" s="2665">
        <v>8.0000000000000002E-3</v>
      </c>
      <c r="O496" s="2666"/>
      <c r="P496" s="2669"/>
      <c r="Q496" s="2670"/>
      <c r="R496" s="2665"/>
      <c r="S496" s="2666"/>
      <c r="T496" s="2665"/>
      <c r="U496" s="2666"/>
      <c r="V496" s="2665">
        <v>1.75</v>
      </c>
      <c r="W496" s="2666"/>
      <c r="X496" s="2669">
        <v>3.2250000000000001</v>
      </c>
      <c r="Y496" s="2670">
        <v>3.2250000000000001</v>
      </c>
      <c r="Z496" s="2665">
        <f t="shared" ref="Z496" si="611">X496+AB496</f>
        <v>3.2210000000000001</v>
      </c>
      <c r="AA496" s="2666"/>
      <c r="AB496" s="2665">
        <v>-4.0000000000000001E-3</v>
      </c>
      <c r="AC496" s="2666"/>
      <c r="AE496" s="2173">
        <f t="shared" ca="1" si="540"/>
        <v>-1.9E-2</v>
      </c>
      <c r="AF496" s="2173">
        <f t="shared" ref="AF496" ca="1" si="612">AE496</f>
        <v>-1.9E-2</v>
      </c>
      <c r="AG496" s="2173">
        <v>3.2250000000000001</v>
      </c>
    </row>
    <row r="497" spans="1:33">
      <c r="A497" s="1459"/>
      <c r="B497" s="33"/>
      <c r="C497" s="2013" t="str">
        <f>IF(E497&gt;0,MAX($C$5:C496)+1," ")</f>
        <v xml:space="preserve"> </v>
      </c>
      <c r="D497" s="2013" t="s">
        <v>147</v>
      </c>
      <c r="E497" s="2174"/>
      <c r="F497" s="2665">
        <v>13.43</v>
      </c>
      <c r="G497" s="2666"/>
      <c r="H497" s="2665"/>
      <c r="I497" s="2666"/>
      <c r="J497" s="2667"/>
      <c r="K497" s="2668"/>
      <c r="L497" s="2665"/>
      <c r="M497" s="2666"/>
      <c r="N497" s="2665"/>
      <c r="O497" s="2666"/>
      <c r="P497" s="2667"/>
      <c r="Q497" s="2668"/>
      <c r="R497" s="2665"/>
      <c r="S497" s="2666"/>
      <c r="T497" s="2665"/>
      <c r="U497" s="2666"/>
      <c r="V497" s="2665"/>
      <c r="W497" s="2666"/>
      <c r="X497" s="2667"/>
      <c r="Y497" s="2668"/>
      <c r="Z497" s="2665"/>
      <c r="AA497" s="2666"/>
      <c r="AB497" s="2665">
        <v>0</v>
      </c>
      <c r="AC497" s="2666"/>
      <c r="AE497" s="2173"/>
      <c r="AG497" s="2173"/>
    </row>
    <row r="498" spans="1:33">
      <c r="A498" s="1459"/>
      <c r="B498" s="33"/>
      <c r="C498" s="2013">
        <f>IF(E498&gt;0,MAX($C$448:C497)+1," ")</f>
        <v>26</v>
      </c>
      <c r="D498" s="2013">
        <v>11</v>
      </c>
      <c r="E498" s="2174">
        <f>E496+F497</f>
        <v>273.82000000000005</v>
      </c>
      <c r="F498" s="2665" t="s">
        <v>147</v>
      </c>
      <c r="G498" s="2666"/>
      <c r="H498" s="2665">
        <v>1.75</v>
      </c>
      <c r="I498" s="2666"/>
      <c r="J498" s="2669">
        <v>3.1550000000000002</v>
      </c>
      <c r="K498" s="2670">
        <v>3.1550000000000002</v>
      </c>
      <c r="L498" s="2665">
        <f t="shared" ref="L498" si="613">J498+N498</f>
        <v>3.1480000000000001</v>
      </c>
      <c r="M498" s="2666"/>
      <c r="N498" s="2665">
        <v>-7.0000000000000001E-3</v>
      </c>
      <c r="O498" s="2666"/>
      <c r="P498" s="2669"/>
      <c r="Q498" s="2670"/>
      <c r="R498" s="2665"/>
      <c r="S498" s="2666"/>
      <c r="T498" s="2665"/>
      <c r="U498" s="2666"/>
      <c r="V498" s="2665">
        <v>1.75</v>
      </c>
      <c r="W498" s="2666"/>
      <c r="X498" s="2669">
        <v>3.1550000000000002</v>
      </c>
      <c r="Y498" s="2670">
        <v>3.1550000000000002</v>
      </c>
      <c r="Z498" s="2665">
        <f t="shared" ref="Z498" si="614">X498+AB498</f>
        <v>3.1520000000000001</v>
      </c>
      <c r="AA498" s="2666"/>
      <c r="AB498" s="2665">
        <v>-3.0000000000000001E-3</v>
      </c>
      <c r="AC498" s="2666"/>
      <c r="AE498" s="2173">
        <f t="shared" ca="1" si="540"/>
        <v>7.0000000000000001E-3</v>
      </c>
      <c r="AF498" s="2173">
        <f t="shared" ref="AF498" ca="1" si="615">AE498</f>
        <v>7.0000000000000001E-3</v>
      </c>
      <c r="AG498" s="2173">
        <v>3.1550000000000002</v>
      </c>
    </row>
    <row r="499" spans="1:33">
      <c r="A499" s="1459"/>
      <c r="B499" s="33"/>
      <c r="C499" s="2013" t="str">
        <f>IF(E499&gt;0,MAX($C$5:C498)+1," ")</f>
        <v xml:space="preserve"> </v>
      </c>
      <c r="D499" s="2013" t="s">
        <v>147</v>
      </c>
      <c r="E499" s="2174"/>
      <c r="F499" s="2665">
        <v>14.63</v>
      </c>
      <c r="G499" s="2666"/>
      <c r="H499" s="2665"/>
      <c r="I499" s="2666"/>
      <c r="J499" s="2667"/>
      <c r="K499" s="2668"/>
      <c r="L499" s="2665"/>
      <c r="M499" s="2666"/>
      <c r="N499" s="2665"/>
      <c r="O499" s="2666"/>
      <c r="P499" s="2667"/>
      <c r="Q499" s="2668"/>
      <c r="R499" s="2665"/>
      <c r="S499" s="2666"/>
      <c r="T499" s="2665"/>
      <c r="U499" s="2666"/>
      <c r="V499" s="2665"/>
      <c r="W499" s="2666"/>
      <c r="X499" s="2667"/>
      <c r="Y499" s="2668"/>
      <c r="Z499" s="2665"/>
      <c r="AA499" s="2666"/>
      <c r="AB499" s="2665">
        <v>0</v>
      </c>
      <c r="AC499" s="2666"/>
      <c r="AE499" s="2173"/>
      <c r="AG499" s="2173"/>
    </row>
    <row r="500" spans="1:33">
      <c r="A500" s="1459"/>
      <c r="B500" s="33"/>
      <c r="C500" s="2013">
        <f>IF(E500&gt;0,MAX($C$448:C499)+1," ")</f>
        <v>27</v>
      </c>
      <c r="D500" s="2013">
        <v>12</v>
      </c>
      <c r="E500" s="2174">
        <f>E498+F499</f>
        <v>288.45000000000005</v>
      </c>
      <c r="F500" s="2665" t="s">
        <v>147</v>
      </c>
      <c r="G500" s="2666"/>
      <c r="H500" s="2665">
        <v>1.75</v>
      </c>
      <c r="I500" s="2666"/>
      <c r="J500" s="2669">
        <v>3.085</v>
      </c>
      <c r="K500" s="2670">
        <v>3.085</v>
      </c>
      <c r="L500" s="2665">
        <f t="shared" ref="L500" si="616">J500+N500</f>
        <v>3.0659999999999998</v>
      </c>
      <c r="M500" s="2666"/>
      <c r="N500" s="2665">
        <v>-1.9E-2</v>
      </c>
      <c r="O500" s="2666"/>
      <c r="P500" s="2669"/>
      <c r="Q500" s="2670"/>
      <c r="R500" s="2665"/>
      <c r="S500" s="2666"/>
      <c r="T500" s="2665"/>
      <c r="U500" s="2666"/>
      <c r="V500" s="2665">
        <v>1.75</v>
      </c>
      <c r="W500" s="2666"/>
      <c r="X500" s="2669">
        <v>3.085</v>
      </c>
      <c r="Y500" s="2670">
        <v>3.085</v>
      </c>
      <c r="Z500" s="2665">
        <f t="shared" ref="Z500" si="617">X500+AB500</f>
        <v>3.0830000000000002</v>
      </c>
      <c r="AA500" s="2666"/>
      <c r="AB500" s="2665">
        <v>-2E-3</v>
      </c>
      <c r="AC500" s="2666"/>
      <c r="AE500" s="2173">
        <f t="shared" ca="1" si="540"/>
        <v>8.9999999999999993E-3</v>
      </c>
      <c r="AF500" s="2173">
        <f t="shared" ref="AF500" ca="1" si="618">AE500</f>
        <v>8.9999999999999993E-3</v>
      </c>
      <c r="AG500" s="2173">
        <v>3.085</v>
      </c>
    </row>
    <row r="501" spans="1:33">
      <c r="A501" s="1459"/>
      <c r="B501" s="33"/>
      <c r="C501" s="2013" t="str">
        <f>IF(E501&gt;0,MAX($C$5:C500)+1," ")</f>
        <v xml:space="preserve"> </v>
      </c>
      <c r="D501" s="2013" t="s">
        <v>147</v>
      </c>
      <c r="E501" s="2174"/>
      <c r="F501" s="2665">
        <v>16.5</v>
      </c>
      <c r="G501" s="2666"/>
      <c r="H501" s="2665"/>
      <c r="I501" s="2666"/>
      <c r="J501" s="2667"/>
      <c r="K501" s="2668"/>
      <c r="L501" s="2665"/>
      <c r="M501" s="2666"/>
      <c r="N501" s="2665"/>
      <c r="O501" s="2666"/>
      <c r="P501" s="2667"/>
      <c r="Q501" s="2668"/>
      <c r="R501" s="2665"/>
      <c r="S501" s="2666"/>
      <c r="T501" s="2665"/>
      <c r="U501" s="2666"/>
      <c r="V501" s="2665"/>
      <c r="W501" s="2666"/>
      <c r="X501" s="2667"/>
      <c r="Y501" s="2668"/>
      <c r="Z501" s="2665"/>
      <c r="AA501" s="2666"/>
      <c r="AB501" s="2665">
        <v>0</v>
      </c>
      <c r="AC501" s="2666"/>
      <c r="AE501" s="2173"/>
      <c r="AG501" s="2173"/>
    </row>
    <row r="502" spans="1:33">
      <c r="A502" s="1459"/>
      <c r="B502" s="33"/>
      <c r="C502" s="2013">
        <f>IF(E502&gt;0,MAX($C$448:C501)+1," ")</f>
        <v>28</v>
      </c>
      <c r="D502" s="2013">
        <v>13</v>
      </c>
      <c r="E502" s="2174">
        <f>E500+F501</f>
        <v>304.95000000000005</v>
      </c>
      <c r="F502" s="2665" t="s">
        <v>147</v>
      </c>
      <c r="G502" s="2666"/>
      <c r="H502" s="2665">
        <v>1.75</v>
      </c>
      <c r="I502" s="2666"/>
      <c r="J502" s="2669">
        <v>3.0049999999999999</v>
      </c>
      <c r="K502" s="2670">
        <v>3.0049999999999999</v>
      </c>
      <c r="L502" s="2665">
        <f t="shared" ref="L502" si="619">J502+N502</f>
        <v>2.9990000000000001</v>
      </c>
      <c r="M502" s="2666"/>
      <c r="N502" s="2665">
        <v>-6.0000000000000001E-3</v>
      </c>
      <c r="O502" s="2666"/>
      <c r="P502" s="2669"/>
      <c r="Q502" s="2670"/>
      <c r="R502" s="2665"/>
      <c r="S502" s="2666"/>
      <c r="T502" s="2665"/>
      <c r="U502" s="2666"/>
      <c r="V502" s="2665">
        <v>1.75</v>
      </c>
      <c r="W502" s="2666"/>
      <c r="X502" s="2669">
        <v>3.0049999999999999</v>
      </c>
      <c r="Y502" s="2670">
        <v>3.0049999999999999</v>
      </c>
      <c r="Z502" s="2665">
        <f t="shared" ref="Z502" si="620">X502+AB502</f>
        <v>2.9899999999999998</v>
      </c>
      <c r="AA502" s="2666"/>
      <c r="AB502" s="2665">
        <v>-1.4999999999999999E-2</v>
      </c>
      <c r="AC502" s="2666"/>
      <c r="AE502" s="2173">
        <f t="shared" ca="1" si="540"/>
        <v>-1E-3</v>
      </c>
      <c r="AF502" s="2173">
        <f t="shared" ref="AF502" ca="1" si="621">AE502</f>
        <v>-1E-3</v>
      </c>
      <c r="AG502" s="2173">
        <v>3.0049999999999999</v>
      </c>
    </row>
    <row r="503" spans="1:33">
      <c r="A503" s="1459"/>
      <c r="B503" s="33"/>
      <c r="C503" s="2013" t="str">
        <f>IF(E503&gt;0,MAX($C$5:C502)+1," ")</f>
        <v xml:space="preserve"> </v>
      </c>
      <c r="D503" s="2013" t="s">
        <v>147</v>
      </c>
      <c r="E503" s="2174"/>
      <c r="F503" s="2665">
        <v>12.59</v>
      </c>
      <c r="G503" s="2666"/>
      <c r="H503" s="2665"/>
      <c r="I503" s="2666"/>
      <c r="J503" s="2667"/>
      <c r="K503" s="2668"/>
      <c r="L503" s="2665"/>
      <c r="M503" s="2666"/>
      <c r="N503" s="2665"/>
      <c r="O503" s="2666"/>
      <c r="P503" s="2667"/>
      <c r="Q503" s="2668"/>
      <c r="R503" s="2665"/>
      <c r="S503" s="2666"/>
      <c r="T503" s="2665"/>
      <c r="U503" s="2666"/>
      <c r="V503" s="2665"/>
      <c r="W503" s="2666"/>
      <c r="X503" s="2667"/>
      <c r="Y503" s="2668"/>
      <c r="Z503" s="2665"/>
      <c r="AA503" s="2666"/>
      <c r="AB503" s="2665">
        <v>0</v>
      </c>
      <c r="AC503" s="2666"/>
      <c r="AE503" s="2173"/>
      <c r="AG503" s="2173"/>
    </row>
    <row r="504" spans="1:33">
      <c r="A504" s="1459"/>
      <c r="B504" s="33"/>
      <c r="C504" s="2013">
        <f>IF(E504&gt;0,MAX($C$448:C503)+1," ")</f>
        <v>29</v>
      </c>
      <c r="D504" s="2013" t="s">
        <v>4211</v>
      </c>
      <c r="E504" s="2174">
        <f>E502+F503</f>
        <v>317.54000000000002</v>
      </c>
      <c r="F504" s="2665" t="s">
        <v>147</v>
      </c>
      <c r="G504" s="2666"/>
      <c r="H504" s="2665">
        <v>1.75</v>
      </c>
      <c r="I504" s="2666"/>
      <c r="J504" s="2669">
        <v>2.9950000000000001</v>
      </c>
      <c r="K504" s="2670">
        <v>2.9950000000000001</v>
      </c>
      <c r="L504" s="2665">
        <f t="shared" ref="L504" si="622">J504+N504</f>
        <v>3.0020000000000002</v>
      </c>
      <c r="M504" s="2666"/>
      <c r="N504" s="2665">
        <v>7.0000000000000001E-3</v>
      </c>
      <c r="O504" s="2666"/>
      <c r="P504" s="2669"/>
      <c r="Q504" s="2670"/>
      <c r="R504" s="2665"/>
      <c r="S504" s="2666"/>
      <c r="T504" s="2665"/>
      <c r="U504" s="2666"/>
      <c r="V504" s="2665">
        <v>1.75</v>
      </c>
      <c r="W504" s="2666"/>
      <c r="X504" s="2669">
        <v>2.9950000000000001</v>
      </c>
      <c r="Y504" s="2670">
        <v>2.9950000000000001</v>
      </c>
      <c r="Z504" s="2665">
        <f t="shared" ref="Z504" si="623">X504+AB504</f>
        <v>2.9930000000000003</v>
      </c>
      <c r="AA504" s="2666"/>
      <c r="AB504" s="2665">
        <v>-2E-3</v>
      </c>
      <c r="AC504" s="2666"/>
      <c r="AE504" s="2173">
        <f t="shared" ca="1" si="540"/>
        <v>6.0000000000000001E-3</v>
      </c>
      <c r="AF504" s="2173">
        <f t="shared" ref="AF504" ca="1" si="624">AE504</f>
        <v>6.0000000000000001E-3</v>
      </c>
      <c r="AG504" s="2173">
        <v>2.9950000000000001</v>
      </c>
    </row>
    <row r="505" spans="1:33">
      <c r="A505" s="1459"/>
      <c r="B505" s="33"/>
      <c r="C505" s="2013" t="str">
        <f>IF(E505&gt;0,MAX($C$5:C504)+1," ")</f>
        <v xml:space="preserve"> </v>
      </c>
      <c r="D505" s="2013" t="s">
        <v>147</v>
      </c>
      <c r="E505" s="2174"/>
      <c r="F505" s="2665">
        <v>15.18</v>
      </c>
      <c r="G505" s="2666"/>
      <c r="H505" s="2665"/>
      <c r="I505" s="2666"/>
      <c r="J505" s="2667"/>
      <c r="K505" s="2668"/>
      <c r="L505" s="2665"/>
      <c r="M505" s="2666"/>
      <c r="N505" s="2665"/>
      <c r="O505" s="2666"/>
      <c r="P505" s="2667"/>
      <c r="Q505" s="2668"/>
      <c r="R505" s="2665"/>
      <c r="S505" s="2666"/>
      <c r="T505" s="2665"/>
      <c r="U505" s="2666"/>
      <c r="V505" s="2665"/>
      <c r="W505" s="2666"/>
      <c r="X505" s="2667"/>
      <c r="Y505" s="2668"/>
      <c r="Z505" s="2665"/>
      <c r="AA505" s="2666"/>
      <c r="AB505" s="2665">
        <v>0</v>
      </c>
      <c r="AC505" s="2666"/>
      <c r="AE505" s="2173"/>
      <c r="AG505" s="2173"/>
    </row>
    <row r="506" spans="1:33">
      <c r="A506" s="1459"/>
      <c r="B506" s="33"/>
      <c r="C506" s="2013">
        <f>IF(E506&gt;0,MAX($C$448:C505)+1," ")</f>
        <v>30</v>
      </c>
      <c r="D506" s="2013">
        <v>14</v>
      </c>
      <c r="E506" s="2174">
        <f>E504+F505</f>
        <v>332.72</v>
      </c>
      <c r="F506" s="2665" t="s">
        <v>147</v>
      </c>
      <c r="G506" s="2666"/>
      <c r="H506" s="2665">
        <v>1.75</v>
      </c>
      <c r="I506" s="2666"/>
      <c r="J506" s="2669">
        <v>2.9750000000000001</v>
      </c>
      <c r="K506" s="2670">
        <v>2.9750000000000001</v>
      </c>
      <c r="L506" s="2665">
        <f t="shared" ref="L506" si="625">J506+N506</f>
        <v>2.9950000000000001</v>
      </c>
      <c r="M506" s="2666"/>
      <c r="N506" s="2665">
        <v>0.02</v>
      </c>
      <c r="O506" s="2666"/>
      <c r="P506" s="2669"/>
      <c r="Q506" s="2670"/>
      <c r="R506" s="2665"/>
      <c r="S506" s="2666"/>
      <c r="T506" s="2665"/>
      <c r="U506" s="2666"/>
      <c r="V506" s="2665">
        <v>1.75</v>
      </c>
      <c r="W506" s="2666"/>
      <c r="X506" s="2669">
        <v>2.9750000000000001</v>
      </c>
      <c r="Y506" s="2670">
        <v>2.9750000000000001</v>
      </c>
      <c r="Z506" s="2665">
        <f t="shared" ref="Z506" si="626">X506+AB506</f>
        <v>2.9870000000000001</v>
      </c>
      <c r="AA506" s="2666"/>
      <c r="AB506" s="2665">
        <v>1.2E-2</v>
      </c>
      <c r="AC506" s="2666"/>
      <c r="AE506" s="2173">
        <f t="shared" ca="1" si="540"/>
        <v>1.0999999999999999E-2</v>
      </c>
      <c r="AF506" s="2173">
        <f t="shared" ref="AF506" ca="1" si="627">AE506</f>
        <v>1.0999999999999999E-2</v>
      </c>
      <c r="AG506" s="2173">
        <v>2.9750000000000001</v>
      </c>
    </row>
    <row r="507" spans="1:33">
      <c r="A507" s="1459"/>
      <c r="B507" s="33"/>
      <c r="C507" s="2013" t="str">
        <f>IF(E507&gt;0,MAX($C$5:C506)+1," ")</f>
        <v xml:space="preserve"> </v>
      </c>
      <c r="D507" s="2013" t="s">
        <v>147</v>
      </c>
      <c r="E507" s="2174"/>
      <c r="F507" s="2665">
        <v>9.98</v>
      </c>
      <c r="G507" s="2666"/>
      <c r="H507" s="2665"/>
      <c r="I507" s="2666"/>
      <c r="J507" s="2667"/>
      <c r="K507" s="2668"/>
      <c r="L507" s="2665"/>
      <c r="M507" s="2666"/>
      <c r="N507" s="2665"/>
      <c r="O507" s="2666"/>
      <c r="P507" s="2667"/>
      <c r="Q507" s="2668"/>
      <c r="R507" s="2665"/>
      <c r="S507" s="2666"/>
      <c r="T507" s="2665"/>
      <c r="U507" s="2666"/>
      <c r="V507" s="2665"/>
      <c r="W507" s="2666"/>
      <c r="X507" s="2667"/>
      <c r="Y507" s="2668"/>
      <c r="Z507" s="2665"/>
      <c r="AA507" s="2666"/>
      <c r="AB507" s="2665">
        <v>0</v>
      </c>
      <c r="AC507" s="2666"/>
      <c r="AE507" s="2173"/>
      <c r="AG507" s="2173"/>
    </row>
    <row r="508" spans="1:33">
      <c r="A508" s="1459"/>
      <c r="B508" s="33"/>
      <c r="C508" s="2013">
        <f>IF(E508&gt;0,MAX($C$448:C507)+1," ")</f>
        <v>31</v>
      </c>
      <c r="D508" s="2013" t="s">
        <v>4212</v>
      </c>
      <c r="E508" s="2174">
        <f>E506+F507</f>
        <v>342.70000000000005</v>
      </c>
      <c r="F508" s="2665" t="s">
        <v>147</v>
      </c>
      <c r="G508" s="2666"/>
      <c r="H508" s="2665">
        <v>1.75</v>
      </c>
      <c r="I508" s="2666"/>
      <c r="J508" s="2669">
        <v>2.9650000000000003</v>
      </c>
      <c r="K508" s="2670">
        <v>2.9650000000000003</v>
      </c>
      <c r="L508" s="2665">
        <f t="shared" ref="L508" si="628">J508+N508</f>
        <v>2.9650000000000003</v>
      </c>
      <c r="M508" s="2666"/>
      <c r="N508" s="2686">
        <v>0</v>
      </c>
      <c r="O508" s="2687"/>
      <c r="P508" s="2669"/>
      <c r="Q508" s="2670"/>
      <c r="R508" s="2665"/>
      <c r="S508" s="2666"/>
      <c r="T508" s="2665"/>
      <c r="U508" s="2666"/>
      <c r="V508" s="2665">
        <v>1.75</v>
      </c>
      <c r="W508" s="2666"/>
      <c r="X508" s="2669">
        <v>2.9650000000000003</v>
      </c>
      <c r="Y508" s="2670">
        <v>2.9650000000000003</v>
      </c>
      <c r="Z508" s="2665">
        <f t="shared" ref="Z508" si="629">X508+AB508</f>
        <v>2.9840000000000004</v>
      </c>
      <c r="AA508" s="2666"/>
      <c r="AB508" s="2665">
        <v>1.9E-2</v>
      </c>
      <c r="AC508" s="2666"/>
      <c r="AE508" s="2173">
        <f t="shared" ca="1" si="540"/>
        <v>-0.02</v>
      </c>
      <c r="AF508" s="2173">
        <f t="shared" ref="AF508" ca="1" si="630">AE508</f>
        <v>-0.02</v>
      </c>
      <c r="AG508" s="2173">
        <v>2.9650000000000003</v>
      </c>
    </row>
    <row r="509" spans="1:33">
      <c r="A509" s="1459"/>
      <c r="B509" s="33"/>
      <c r="C509" s="2013" t="str">
        <f>IF(E509&gt;0,MAX($C$5:C508)+1," ")</f>
        <v xml:space="preserve"> </v>
      </c>
      <c r="D509" s="2013" t="s">
        <v>147</v>
      </c>
      <c r="E509" s="2174"/>
      <c r="F509" s="2665">
        <v>11.06</v>
      </c>
      <c r="G509" s="2666"/>
      <c r="H509" s="2665"/>
      <c r="I509" s="2666"/>
      <c r="J509" s="2667"/>
      <c r="K509" s="2668"/>
      <c r="L509" s="2665"/>
      <c r="M509" s="2666"/>
      <c r="N509" s="2665"/>
      <c r="O509" s="2666"/>
      <c r="P509" s="2667"/>
      <c r="Q509" s="2668"/>
      <c r="R509" s="2665"/>
      <c r="S509" s="2666"/>
      <c r="T509" s="2665"/>
      <c r="U509" s="2666"/>
      <c r="V509" s="2665"/>
      <c r="W509" s="2666"/>
      <c r="X509" s="2667"/>
      <c r="Y509" s="2668"/>
      <c r="Z509" s="2665"/>
      <c r="AA509" s="2666"/>
      <c r="AB509" s="2665">
        <v>0</v>
      </c>
      <c r="AC509" s="2666"/>
      <c r="AE509" s="2173"/>
      <c r="AG509" s="2173"/>
    </row>
    <row r="510" spans="1:33">
      <c r="A510" s="1459"/>
      <c r="B510" s="33"/>
      <c r="C510" s="2013">
        <f>IF(E510&gt;0,MAX($C$448:C509)+1," ")</f>
        <v>32</v>
      </c>
      <c r="D510" s="2013">
        <v>15</v>
      </c>
      <c r="E510" s="2174">
        <f>E508+F509</f>
        <v>353.76000000000005</v>
      </c>
      <c r="F510" s="2665" t="s">
        <v>147</v>
      </c>
      <c r="G510" s="2666"/>
      <c r="H510" s="2665">
        <v>1.75</v>
      </c>
      <c r="I510" s="2666"/>
      <c r="J510" s="2669">
        <v>2.9550000000000001</v>
      </c>
      <c r="K510" s="2670">
        <v>2.9550000000000001</v>
      </c>
      <c r="L510" s="2665">
        <f t="shared" ref="L510" si="631">J510+N510</f>
        <v>2.9430000000000001</v>
      </c>
      <c r="M510" s="2666"/>
      <c r="N510" s="2665">
        <v>-1.2E-2</v>
      </c>
      <c r="O510" s="2666"/>
      <c r="P510" s="2669"/>
      <c r="Q510" s="2670"/>
      <c r="R510" s="2665"/>
      <c r="S510" s="2666"/>
      <c r="T510" s="2665"/>
      <c r="U510" s="2666"/>
      <c r="V510" s="2665">
        <v>1.75</v>
      </c>
      <c r="W510" s="2666"/>
      <c r="X510" s="2669">
        <v>2.9550000000000001</v>
      </c>
      <c r="Y510" s="2670">
        <v>2.9550000000000001</v>
      </c>
      <c r="Z510" s="2665">
        <f t="shared" ref="Z510" si="632">X510+AB510</f>
        <v>2.948</v>
      </c>
      <c r="AA510" s="2666"/>
      <c r="AB510" s="2665">
        <v>-7.0000000000000001E-3</v>
      </c>
      <c r="AC510" s="2666"/>
      <c r="AE510" s="2173">
        <f t="shared" ca="1" si="540"/>
        <v>1.9E-2</v>
      </c>
      <c r="AF510" s="2173">
        <f t="shared" ref="AF510" ca="1" si="633">AE510</f>
        <v>1.9E-2</v>
      </c>
      <c r="AG510" s="2173">
        <v>2.9550000000000001</v>
      </c>
    </row>
    <row r="511" spans="1:33">
      <c r="A511" s="1459"/>
      <c r="B511" s="33"/>
      <c r="C511" s="2013" t="str">
        <f>IF(E511&gt;0,MAX($C$5:C510)+1," ")</f>
        <v xml:space="preserve"> </v>
      </c>
      <c r="D511" s="2013" t="s">
        <v>147</v>
      </c>
      <c r="E511" s="2174"/>
      <c r="F511" s="2665">
        <v>19.57</v>
      </c>
      <c r="G511" s="2666"/>
      <c r="H511" s="2665"/>
      <c r="I511" s="2666"/>
      <c r="J511" s="2667"/>
      <c r="K511" s="2668"/>
      <c r="L511" s="2665"/>
      <c r="M511" s="2666"/>
      <c r="N511" s="2665"/>
      <c r="O511" s="2666"/>
      <c r="P511" s="2667"/>
      <c r="Q511" s="2668"/>
      <c r="R511" s="2665"/>
      <c r="S511" s="2666"/>
      <c r="T511" s="2665"/>
      <c r="U511" s="2666"/>
      <c r="V511" s="2665"/>
      <c r="W511" s="2666"/>
      <c r="X511" s="2667"/>
      <c r="Y511" s="2668"/>
      <c r="Z511" s="2665"/>
      <c r="AA511" s="2666"/>
      <c r="AB511" s="2665">
        <v>0</v>
      </c>
      <c r="AC511" s="2666"/>
      <c r="AE511" s="2173"/>
      <c r="AG511" s="2173"/>
    </row>
    <row r="512" spans="1:33">
      <c r="A512" s="1459"/>
      <c r="B512" s="33"/>
      <c r="C512" s="2013">
        <f>IF(E512&gt;0,MAX($C$448:C511)+1," ")</f>
        <v>33</v>
      </c>
      <c r="D512" s="2013" t="s">
        <v>4213</v>
      </c>
      <c r="E512" s="2174">
        <f>E510+F511</f>
        <v>373.33000000000004</v>
      </c>
      <c r="F512" s="2665" t="s">
        <v>147</v>
      </c>
      <c r="G512" s="2666"/>
      <c r="H512" s="2665">
        <v>1.75</v>
      </c>
      <c r="I512" s="2666"/>
      <c r="J512" s="2669">
        <v>2.9350000000000001</v>
      </c>
      <c r="K512" s="2670">
        <v>2.9350000000000001</v>
      </c>
      <c r="L512" s="2665">
        <f t="shared" ref="L512" si="634">J512+N512</f>
        <v>2.94</v>
      </c>
      <c r="M512" s="2666"/>
      <c r="N512" s="2665">
        <v>5.0000000000000001E-3</v>
      </c>
      <c r="O512" s="2666"/>
      <c r="P512" s="2669"/>
      <c r="Q512" s="2670"/>
      <c r="R512" s="2665"/>
      <c r="S512" s="2666"/>
      <c r="T512" s="2665"/>
      <c r="U512" s="2666"/>
      <c r="V512" s="2665">
        <v>1.75</v>
      </c>
      <c r="W512" s="2666"/>
      <c r="X512" s="2669">
        <v>2.9350000000000001</v>
      </c>
      <c r="Y512" s="2670">
        <v>2.9350000000000001</v>
      </c>
      <c r="Z512" s="2665">
        <f t="shared" ref="Z512" si="635">X512+AB512</f>
        <v>2.9369999999999998</v>
      </c>
      <c r="AA512" s="2666"/>
      <c r="AB512" s="2665">
        <v>2E-3</v>
      </c>
      <c r="AC512" s="2666"/>
      <c r="AE512" s="2173">
        <f t="shared" ca="1" si="540"/>
        <v>-1.2E-2</v>
      </c>
      <c r="AF512" s="2173">
        <f t="shared" ref="AF512" ca="1" si="636">AE512</f>
        <v>-1.2E-2</v>
      </c>
      <c r="AG512" s="2173">
        <v>2.9350000000000001</v>
      </c>
    </row>
    <row r="513" spans="1:33">
      <c r="A513" s="1459"/>
      <c r="B513" s="33"/>
      <c r="C513" s="2013" t="str">
        <f>IF(E513&gt;0,MAX($C$5:C512)+1," ")</f>
        <v xml:space="preserve"> </v>
      </c>
      <c r="D513" s="2013" t="s">
        <v>147</v>
      </c>
      <c r="E513" s="2174"/>
      <c r="F513" s="2665">
        <v>12.14</v>
      </c>
      <c r="G513" s="2666"/>
      <c r="H513" s="2665"/>
      <c r="I513" s="2666"/>
      <c r="J513" s="2667"/>
      <c r="K513" s="2668"/>
      <c r="L513" s="2665"/>
      <c r="M513" s="2666"/>
      <c r="N513" s="2665"/>
      <c r="O513" s="2666"/>
      <c r="P513" s="2667"/>
      <c r="Q513" s="2668"/>
      <c r="R513" s="2665"/>
      <c r="S513" s="2666"/>
      <c r="T513" s="2665"/>
      <c r="U513" s="2666"/>
      <c r="V513" s="2665"/>
      <c r="W513" s="2666"/>
      <c r="X513" s="2667"/>
      <c r="Y513" s="2668"/>
      <c r="Z513" s="2665"/>
      <c r="AA513" s="2666"/>
      <c r="AB513" s="2665">
        <v>0</v>
      </c>
      <c r="AC513" s="2666"/>
      <c r="AE513" s="2173"/>
      <c r="AG513" s="2173"/>
    </row>
    <row r="514" spans="1:33">
      <c r="A514" s="1459"/>
      <c r="B514" s="33"/>
      <c r="C514" s="2013">
        <f>IF(E514&gt;0,MAX($C$448:C513)+1," ")</f>
        <v>34</v>
      </c>
      <c r="D514" s="2013" t="s">
        <v>4214</v>
      </c>
      <c r="E514" s="2174">
        <f>E512+F513</f>
        <v>385.47</v>
      </c>
      <c r="F514" s="2665" t="s">
        <v>147</v>
      </c>
      <c r="G514" s="2666"/>
      <c r="H514" s="2665">
        <v>1.75</v>
      </c>
      <c r="I514" s="2666"/>
      <c r="J514" s="2669">
        <v>2.9250000000000003</v>
      </c>
      <c r="K514" s="2670">
        <v>2.9250000000000003</v>
      </c>
      <c r="L514" s="2665">
        <f t="shared" ref="L514" si="637">J514+N514</f>
        <v>2.9370000000000003</v>
      </c>
      <c r="M514" s="2666"/>
      <c r="N514" s="2665">
        <v>1.2E-2</v>
      </c>
      <c r="O514" s="2666"/>
      <c r="P514" s="2669"/>
      <c r="Q514" s="2670"/>
      <c r="R514" s="2665"/>
      <c r="S514" s="2666"/>
      <c r="T514" s="2665"/>
      <c r="U514" s="2666"/>
      <c r="V514" s="2665">
        <v>1.75</v>
      </c>
      <c r="W514" s="2666"/>
      <c r="X514" s="2669">
        <v>2.9250000000000003</v>
      </c>
      <c r="Y514" s="2670">
        <v>2.9250000000000003</v>
      </c>
      <c r="Z514" s="2665">
        <f t="shared" ref="Z514" si="638">X514+AB514</f>
        <v>2.9190000000000005</v>
      </c>
      <c r="AA514" s="2666"/>
      <c r="AB514" s="2665">
        <v>-6.0000000000000001E-3</v>
      </c>
      <c r="AC514" s="2666"/>
      <c r="AE514" s="2173">
        <f t="shared" ref="AE514:AE576" ca="1" si="639">RANDBETWEEN(-20,20)/1000</f>
        <v>2E-3</v>
      </c>
      <c r="AF514" s="2173">
        <f t="shared" ref="AF514" ca="1" si="640">AE514</f>
        <v>2E-3</v>
      </c>
      <c r="AG514" s="2173">
        <v>2.9250000000000003</v>
      </c>
    </row>
    <row r="515" spans="1:33">
      <c r="A515" s="1459"/>
      <c r="B515" s="33"/>
      <c r="C515" s="2013" t="str">
        <f>IF(E515&gt;0,MAX($C$5:C514)+1," ")</f>
        <v xml:space="preserve"> </v>
      </c>
      <c r="D515" s="2013" t="s">
        <v>147</v>
      </c>
      <c r="E515" s="2174"/>
      <c r="F515" s="2665">
        <v>15.73</v>
      </c>
      <c r="G515" s="2666"/>
      <c r="H515" s="2665"/>
      <c r="I515" s="2666"/>
      <c r="J515" s="2667"/>
      <c r="K515" s="2668"/>
      <c r="L515" s="2665"/>
      <c r="M515" s="2666"/>
      <c r="N515" s="2665"/>
      <c r="O515" s="2666"/>
      <c r="P515" s="2667"/>
      <c r="Q515" s="2668"/>
      <c r="R515" s="2665"/>
      <c r="S515" s="2666"/>
      <c r="T515" s="2665"/>
      <c r="U515" s="2666"/>
      <c r="V515" s="2665"/>
      <c r="W515" s="2666"/>
      <c r="X515" s="2667"/>
      <c r="Y515" s="2668"/>
      <c r="Z515" s="2665"/>
      <c r="AA515" s="2666"/>
      <c r="AB515" s="2665">
        <v>0</v>
      </c>
      <c r="AC515" s="2666"/>
      <c r="AE515" s="2173"/>
      <c r="AG515" s="2173"/>
    </row>
    <row r="516" spans="1:33">
      <c r="A516" s="1459"/>
      <c r="B516" s="33"/>
      <c r="C516" s="2013">
        <f>IF(E516&gt;0,MAX($C$448:C515)+1," ")</f>
        <v>35</v>
      </c>
      <c r="D516" s="2013">
        <v>16</v>
      </c>
      <c r="E516" s="2174">
        <f>E514+F515</f>
        <v>401.20000000000005</v>
      </c>
      <c r="F516" s="2665" t="s">
        <v>147</v>
      </c>
      <c r="G516" s="2666"/>
      <c r="H516" s="2665">
        <v>1.75</v>
      </c>
      <c r="I516" s="2666"/>
      <c r="J516" s="2669">
        <v>2.9050000000000002</v>
      </c>
      <c r="K516" s="2670">
        <v>2.9050000000000002</v>
      </c>
      <c r="L516" s="2665">
        <f t="shared" ref="L516" si="641">J516+N516</f>
        <v>2.9020000000000001</v>
      </c>
      <c r="M516" s="2666"/>
      <c r="N516" s="2665">
        <v>-3.0000000000000001E-3</v>
      </c>
      <c r="O516" s="2666"/>
      <c r="P516" s="2669"/>
      <c r="Q516" s="2670"/>
      <c r="R516" s="2665"/>
      <c r="S516" s="2666"/>
      <c r="T516" s="2665"/>
      <c r="U516" s="2666"/>
      <c r="V516" s="2665">
        <v>1.75</v>
      </c>
      <c r="W516" s="2666"/>
      <c r="X516" s="2669">
        <v>2.9050000000000002</v>
      </c>
      <c r="Y516" s="2670">
        <v>2.9050000000000002</v>
      </c>
      <c r="Z516" s="2665">
        <f t="shared" ref="Z516" si="642">X516+AB516</f>
        <v>2.89</v>
      </c>
      <c r="AA516" s="2666"/>
      <c r="AB516" s="2665">
        <v>-1.4999999999999999E-2</v>
      </c>
      <c r="AC516" s="2666"/>
      <c r="AE516" s="2173">
        <f t="shared" ca="1" si="639"/>
        <v>1.7000000000000001E-2</v>
      </c>
      <c r="AF516" s="2173">
        <f t="shared" ref="AF516" ca="1" si="643">AE516</f>
        <v>1.7000000000000001E-2</v>
      </c>
      <c r="AG516" s="2173">
        <v>2.9050000000000002</v>
      </c>
    </row>
    <row r="517" spans="1:33">
      <c r="A517" s="1459"/>
      <c r="B517" s="33"/>
      <c r="C517" s="2013" t="str">
        <f>IF(E517&gt;0,MAX($C$5:C516)+1," ")</f>
        <v xml:space="preserve"> </v>
      </c>
      <c r="D517" s="2013" t="s">
        <v>147</v>
      </c>
      <c r="E517" s="2174"/>
      <c r="F517" s="2665">
        <v>12.67</v>
      </c>
      <c r="G517" s="2666"/>
      <c r="H517" s="2665"/>
      <c r="I517" s="2666"/>
      <c r="J517" s="2667"/>
      <c r="K517" s="2668"/>
      <c r="L517" s="2665"/>
      <c r="M517" s="2666"/>
      <c r="N517" s="2665"/>
      <c r="O517" s="2666"/>
      <c r="P517" s="2667"/>
      <c r="Q517" s="2668"/>
      <c r="R517" s="2665"/>
      <c r="S517" s="2666"/>
      <c r="T517" s="2665"/>
      <c r="U517" s="2666"/>
      <c r="V517" s="2665"/>
      <c r="W517" s="2666"/>
      <c r="X517" s="2667"/>
      <c r="Y517" s="2668"/>
      <c r="Z517" s="2665"/>
      <c r="AA517" s="2666"/>
      <c r="AB517" s="2665">
        <v>0</v>
      </c>
      <c r="AC517" s="2666"/>
      <c r="AE517" s="2173"/>
      <c r="AG517" s="2173"/>
    </row>
    <row r="518" spans="1:33">
      <c r="A518" s="1459"/>
      <c r="B518" s="33"/>
      <c r="C518" s="2013">
        <f>IF(E518&gt;0,MAX($C$448:C517)+1," ")</f>
        <v>36</v>
      </c>
      <c r="D518" s="2013">
        <v>17</v>
      </c>
      <c r="E518" s="2174">
        <f>E516+F517</f>
        <v>413.87000000000006</v>
      </c>
      <c r="F518" s="2665" t="s">
        <v>147</v>
      </c>
      <c r="G518" s="2666"/>
      <c r="H518" s="2665">
        <v>1.75</v>
      </c>
      <c r="I518" s="2666"/>
      <c r="J518" s="2669">
        <v>2.895</v>
      </c>
      <c r="K518" s="2670">
        <v>2.895</v>
      </c>
      <c r="L518" s="2665">
        <f t="shared" ref="L518" si="644">J518+N518</f>
        <v>2.9140000000000001</v>
      </c>
      <c r="M518" s="2666"/>
      <c r="N518" s="2665">
        <v>1.9E-2</v>
      </c>
      <c r="O518" s="2666"/>
      <c r="P518" s="2669"/>
      <c r="Q518" s="2670"/>
      <c r="R518" s="2665"/>
      <c r="S518" s="2666"/>
      <c r="T518" s="2665"/>
      <c r="U518" s="2666"/>
      <c r="V518" s="2665">
        <v>1.75</v>
      </c>
      <c r="W518" s="2666"/>
      <c r="X518" s="2669">
        <v>2.895</v>
      </c>
      <c r="Y518" s="2670">
        <v>2.895</v>
      </c>
      <c r="Z518" s="2665">
        <f t="shared" ref="Z518" si="645">X518+AB518</f>
        <v>2.9049999999999998</v>
      </c>
      <c r="AA518" s="2666"/>
      <c r="AB518" s="2665">
        <v>0.01</v>
      </c>
      <c r="AC518" s="2666"/>
      <c r="AE518" s="2173">
        <f t="shared" ca="1" si="639"/>
        <v>1.6E-2</v>
      </c>
      <c r="AF518" s="2173">
        <f t="shared" ref="AF518" ca="1" si="646">AE518</f>
        <v>1.6E-2</v>
      </c>
      <c r="AG518" s="2173">
        <v>2.895</v>
      </c>
    </row>
    <row r="519" spans="1:33">
      <c r="A519" s="1459"/>
      <c r="B519" s="33"/>
      <c r="C519" s="2013" t="str">
        <f>IF(E519&gt;0,MAX($C$5:C518)+1," ")</f>
        <v xml:space="preserve"> </v>
      </c>
      <c r="D519" s="2013" t="s">
        <v>147</v>
      </c>
      <c r="E519" s="2174"/>
      <c r="F519" s="2665">
        <v>14.12</v>
      </c>
      <c r="G519" s="2666"/>
      <c r="H519" s="2665"/>
      <c r="I519" s="2666"/>
      <c r="J519" s="2667"/>
      <c r="K519" s="2668"/>
      <c r="L519" s="2665"/>
      <c r="M519" s="2666"/>
      <c r="N519" s="2665"/>
      <c r="O519" s="2666"/>
      <c r="P519" s="2667"/>
      <c r="Q519" s="2668"/>
      <c r="R519" s="2665"/>
      <c r="S519" s="2666"/>
      <c r="T519" s="2665"/>
      <c r="U519" s="2666"/>
      <c r="V519" s="2665"/>
      <c r="W519" s="2666"/>
      <c r="X519" s="2667"/>
      <c r="Y519" s="2668"/>
      <c r="Z519" s="2665"/>
      <c r="AA519" s="2666"/>
      <c r="AB519" s="2665">
        <v>0</v>
      </c>
      <c r="AC519" s="2666"/>
      <c r="AE519" s="2173"/>
      <c r="AG519" s="2173"/>
    </row>
    <row r="520" spans="1:33">
      <c r="A520" s="1459"/>
      <c r="B520" s="33"/>
      <c r="C520" s="2013">
        <f>IF(E520&gt;0,MAX($C$448:C519)+1," ")</f>
        <v>37</v>
      </c>
      <c r="D520" s="2013">
        <v>18</v>
      </c>
      <c r="E520" s="2174">
        <f>E518+F519</f>
        <v>427.99000000000007</v>
      </c>
      <c r="F520" s="2665" t="s">
        <v>147</v>
      </c>
      <c r="G520" s="2666"/>
      <c r="H520" s="2665">
        <v>1.75</v>
      </c>
      <c r="I520" s="2666"/>
      <c r="J520" s="2669">
        <v>2.875</v>
      </c>
      <c r="K520" s="2670">
        <v>2.875</v>
      </c>
      <c r="L520" s="2665">
        <f t="shared" ref="L520" si="647">J520+N520</f>
        <v>2.8730000000000002</v>
      </c>
      <c r="M520" s="2666"/>
      <c r="N520" s="2665">
        <v>-2E-3</v>
      </c>
      <c r="O520" s="2666"/>
      <c r="P520" s="2669"/>
      <c r="Q520" s="2670"/>
      <c r="R520" s="2665"/>
      <c r="S520" s="2666"/>
      <c r="T520" s="2665"/>
      <c r="U520" s="2666"/>
      <c r="V520" s="2665">
        <v>1.75</v>
      </c>
      <c r="W520" s="2666"/>
      <c r="X520" s="2669">
        <v>2.875</v>
      </c>
      <c r="Y520" s="2670">
        <v>2.875</v>
      </c>
      <c r="Z520" s="2665">
        <f t="shared" ref="Z520" si="648">X520+AB520</f>
        <v>2.8690000000000002</v>
      </c>
      <c r="AA520" s="2666"/>
      <c r="AB520" s="2665">
        <v>-6.0000000000000001E-3</v>
      </c>
      <c r="AC520" s="2666"/>
      <c r="AE520" s="2173">
        <f t="shared" ca="1" si="639"/>
        <v>5.0000000000000001E-3</v>
      </c>
      <c r="AF520" s="2173">
        <f t="shared" ref="AF520" ca="1" si="649">AE520</f>
        <v>5.0000000000000001E-3</v>
      </c>
      <c r="AG520" s="2173">
        <v>2.875</v>
      </c>
    </row>
    <row r="521" spans="1:33">
      <c r="A521" s="1459"/>
      <c r="B521" s="33"/>
      <c r="C521" s="2013" t="str">
        <f>IF(E521&gt;0,MAX($C$5:C520)+1," ")</f>
        <v xml:space="preserve"> </v>
      </c>
      <c r="D521" s="2013" t="s">
        <v>147</v>
      </c>
      <c r="E521" s="2174"/>
      <c r="F521" s="2665">
        <v>17.14</v>
      </c>
      <c r="G521" s="2666"/>
      <c r="H521" s="2665"/>
      <c r="I521" s="2666"/>
      <c r="J521" s="2667"/>
      <c r="K521" s="2668"/>
      <c r="L521" s="2665"/>
      <c r="M521" s="2666"/>
      <c r="N521" s="2665"/>
      <c r="O521" s="2666"/>
      <c r="P521" s="2667"/>
      <c r="Q521" s="2668"/>
      <c r="R521" s="2665"/>
      <c r="S521" s="2666"/>
      <c r="T521" s="2665"/>
      <c r="U521" s="2666"/>
      <c r="V521" s="2665"/>
      <c r="W521" s="2666"/>
      <c r="X521" s="2667"/>
      <c r="Y521" s="2668"/>
      <c r="Z521" s="2665"/>
      <c r="AA521" s="2666"/>
      <c r="AB521" s="2665">
        <v>0</v>
      </c>
      <c r="AC521" s="2666"/>
      <c r="AE521" s="2173"/>
      <c r="AG521" s="2173"/>
    </row>
    <row r="522" spans="1:33">
      <c r="A522" s="1459"/>
      <c r="B522" s="33"/>
      <c r="C522" s="2013">
        <f>IF(E522&gt;0,MAX($C$448:C521)+1," ")</f>
        <v>38</v>
      </c>
      <c r="D522" s="2013">
        <v>19</v>
      </c>
      <c r="E522" s="2174">
        <f>E520+F521</f>
        <v>445.13000000000005</v>
      </c>
      <c r="F522" s="2665" t="s">
        <v>147</v>
      </c>
      <c r="G522" s="2666"/>
      <c r="H522" s="2665">
        <v>1.75</v>
      </c>
      <c r="I522" s="2666"/>
      <c r="J522" s="2669">
        <v>2.8650000000000002</v>
      </c>
      <c r="K522" s="2670">
        <v>2.8650000000000002</v>
      </c>
      <c r="L522" s="2665">
        <f t="shared" ref="L522" si="650">J522+N522</f>
        <v>2.8480000000000003</v>
      </c>
      <c r="M522" s="2666"/>
      <c r="N522" s="2665">
        <v>-1.7000000000000001E-2</v>
      </c>
      <c r="O522" s="2666"/>
      <c r="P522" s="2669"/>
      <c r="Q522" s="2670"/>
      <c r="R522" s="2665"/>
      <c r="S522" s="2666"/>
      <c r="T522" s="2665"/>
      <c r="U522" s="2666"/>
      <c r="V522" s="2665">
        <v>1.75</v>
      </c>
      <c r="W522" s="2666"/>
      <c r="X522" s="2669">
        <v>2.8650000000000002</v>
      </c>
      <c r="Y522" s="2670">
        <v>2.8650000000000002</v>
      </c>
      <c r="Z522" s="2665">
        <f t="shared" ref="Z522" si="651">X522+AB522</f>
        <v>2.8470000000000004</v>
      </c>
      <c r="AA522" s="2666"/>
      <c r="AB522" s="2665">
        <v>-1.7999999999999999E-2</v>
      </c>
      <c r="AC522" s="2666"/>
      <c r="AE522" s="2173">
        <f t="shared" ca="1" si="639"/>
        <v>-5.0000000000000001E-3</v>
      </c>
      <c r="AF522" s="2173">
        <f t="shared" ref="AF522" ca="1" si="652">AE522</f>
        <v>-5.0000000000000001E-3</v>
      </c>
      <c r="AG522" s="2173">
        <v>2.8650000000000002</v>
      </c>
    </row>
    <row r="523" spans="1:33">
      <c r="A523" s="1459"/>
      <c r="B523" s="33"/>
      <c r="C523" s="2013" t="str">
        <f>IF(E523&gt;0,MAX($C$5:C522)+1," ")</f>
        <v xml:space="preserve"> </v>
      </c>
      <c r="D523" s="2013" t="s">
        <v>147</v>
      </c>
      <c r="E523" s="2174"/>
      <c r="F523" s="2665">
        <v>15.89</v>
      </c>
      <c r="G523" s="2666"/>
      <c r="H523" s="2665"/>
      <c r="I523" s="2666"/>
      <c r="J523" s="2667"/>
      <c r="K523" s="2668"/>
      <c r="L523" s="2665"/>
      <c r="M523" s="2666"/>
      <c r="N523" s="2665"/>
      <c r="O523" s="2666"/>
      <c r="P523" s="2667"/>
      <c r="Q523" s="2668"/>
      <c r="R523" s="2665"/>
      <c r="S523" s="2666"/>
      <c r="T523" s="2665"/>
      <c r="U523" s="2666"/>
      <c r="V523" s="2665"/>
      <c r="W523" s="2666"/>
      <c r="X523" s="2667"/>
      <c r="Y523" s="2668"/>
      <c r="Z523" s="2665"/>
      <c r="AA523" s="2666"/>
      <c r="AB523" s="2665">
        <v>0</v>
      </c>
      <c r="AC523" s="2666"/>
      <c r="AE523" s="2173"/>
      <c r="AG523" s="2173"/>
    </row>
    <row r="524" spans="1:33">
      <c r="A524" s="1459"/>
      <c r="B524" s="33"/>
      <c r="C524" s="2013">
        <f>IF(E524&gt;0,MAX($C$448:C523)+1," ")</f>
        <v>39</v>
      </c>
      <c r="D524" s="2013">
        <v>20</v>
      </c>
      <c r="E524" s="2174">
        <f>E522+F523</f>
        <v>461.02000000000004</v>
      </c>
      <c r="F524" s="2665" t="s">
        <v>147</v>
      </c>
      <c r="G524" s="2666"/>
      <c r="H524" s="2665">
        <v>1.75</v>
      </c>
      <c r="I524" s="2666"/>
      <c r="J524" s="2669">
        <v>2.8450000000000002</v>
      </c>
      <c r="K524" s="2670">
        <v>2.8450000000000002</v>
      </c>
      <c r="L524" s="2665">
        <f t="shared" ref="L524" si="653">J524+N524</f>
        <v>2.8520000000000003</v>
      </c>
      <c r="M524" s="2666"/>
      <c r="N524" s="2665">
        <v>7.0000000000000001E-3</v>
      </c>
      <c r="O524" s="2666"/>
      <c r="P524" s="2669"/>
      <c r="Q524" s="2670"/>
      <c r="R524" s="2665"/>
      <c r="S524" s="2666"/>
      <c r="T524" s="2665"/>
      <c r="U524" s="2666"/>
      <c r="V524" s="2665">
        <v>1.75</v>
      </c>
      <c r="W524" s="2666"/>
      <c r="X524" s="2669">
        <v>2.8450000000000002</v>
      </c>
      <c r="Y524" s="2670">
        <v>2.8450000000000002</v>
      </c>
      <c r="Z524" s="2665">
        <f t="shared" ref="Z524" si="654">X524+AB524</f>
        <v>2.847</v>
      </c>
      <c r="AA524" s="2666"/>
      <c r="AB524" s="2665">
        <v>2E-3</v>
      </c>
      <c r="AC524" s="2666"/>
      <c r="AE524" s="2173">
        <f t="shared" ca="1" si="639"/>
        <v>-1.7000000000000001E-2</v>
      </c>
      <c r="AF524" s="2173">
        <f t="shared" ref="AF524" ca="1" si="655">AE524</f>
        <v>-1.7000000000000001E-2</v>
      </c>
      <c r="AG524" s="2173">
        <v>2.8450000000000002</v>
      </c>
    </row>
    <row r="525" spans="1:33">
      <c r="A525" s="1459"/>
      <c r="B525" s="33"/>
      <c r="C525" s="2013" t="str">
        <f>IF(E525&gt;0,MAX($C$5:C524)+1," ")</f>
        <v xml:space="preserve"> </v>
      </c>
      <c r="D525" s="2013" t="s">
        <v>147</v>
      </c>
      <c r="E525" s="2174"/>
      <c r="F525" s="2665">
        <v>11.38</v>
      </c>
      <c r="G525" s="2666"/>
      <c r="H525" s="2665"/>
      <c r="I525" s="2666"/>
      <c r="J525" s="2667"/>
      <c r="K525" s="2668"/>
      <c r="L525" s="2665"/>
      <c r="M525" s="2666"/>
      <c r="N525" s="2665"/>
      <c r="O525" s="2666"/>
      <c r="P525" s="2667"/>
      <c r="Q525" s="2668"/>
      <c r="R525" s="2665"/>
      <c r="S525" s="2666"/>
      <c r="T525" s="2665"/>
      <c r="U525" s="2666"/>
      <c r="V525" s="2665"/>
      <c r="W525" s="2666"/>
      <c r="X525" s="2667"/>
      <c r="Y525" s="2668"/>
      <c r="Z525" s="2665"/>
      <c r="AA525" s="2666"/>
      <c r="AB525" s="2665">
        <v>0</v>
      </c>
      <c r="AC525" s="2666"/>
      <c r="AE525" s="2173"/>
      <c r="AG525" s="2173"/>
    </row>
    <row r="526" spans="1:33">
      <c r="A526" s="1459"/>
      <c r="B526" s="33"/>
      <c r="C526" s="2013">
        <f>IF(E526&gt;0,MAX($C$448:C525)+1," ")</f>
        <v>40</v>
      </c>
      <c r="D526" s="2013" t="s">
        <v>4216</v>
      </c>
      <c r="E526" s="2174">
        <f>E524+F525</f>
        <v>472.40000000000003</v>
      </c>
      <c r="F526" s="2665" t="s">
        <v>147</v>
      </c>
      <c r="G526" s="2666"/>
      <c r="H526" s="2665">
        <v>1.75</v>
      </c>
      <c r="I526" s="2666"/>
      <c r="J526" s="2669">
        <v>2.8450000000000002</v>
      </c>
      <c r="K526" s="2670">
        <v>2.8450000000000002</v>
      </c>
      <c r="L526" s="2665">
        <f t="shared" ref="L526" si="656">J526+N526</f>
        <v>2.863</v>
      </c>
      <c r="M526" s="2666"/>
      <c r="N526" s="2665">
        <v>1.7999999999999999E-2</v>
      </c>
      <c r="O526" s="2666"/>
      <c r="P526" s="2669"/>
      <c r="Q526" s="2670"/>
      <c r="R526" s="2665"/>
      <c r="S526" s="2666"/>
      <c r="T526" s="2665"/>
      <c r="U526" s="2666"/>
      <c r="V526" s="2665">
        <v>1.75</v>
      </c>
      <c r="W526" s="2666"/>
      <c r="X526" s="2669">
        <v>2.8450000000000002</v>
      </c>
      <c r="Y526" s="2670">
        <v>2.8450000000000002</v>
      </c>
      <c r="Z526" s="2665">
        <f t="shared" ref="Z526" si="657">X526+AB526</f>
        <v>2.8560000000000003</v>
      </c>
      <c r="AA526" s="2666"/>
      <c r="AB526" s="2665">
        <v>1.0999999999999999E-2</v>
      </c>
      <c r="AC526" s="2666"/>
      <c r="AE526" s="2173">
        <f t="shared" ca="1" si="639"/>
        <v>1.9E-2</v>
      </c>
      <c r="AF526" s="2173">
        <f t="shared" ref="AF526" ca="1" si="658">AE526</f>
        <v>1.9E-2</v>
      </c>
      <c r="AG526" s="2173">
        <v>2.8450000000000002</v>
      </c>
    </row>
    <row r="527" spans="1:33">
      <c r="A527" s="1459"/>
      <c r="B527" s="33"/>
      <c r="C527" s="2013" t="str">
        <f>IF(E527&gt;0,MAX($C$5:C526)+1," ")</f>
        <v xml:space="preserve"> </v>
      </c>
      <c r="D527" s="2013" t="s">
        <v>147</v>
      </c>
      <c r="E527" s="2174"/>
      <c r="F527" s="2665">
        <v>13.36</v>
      </c>
      <c r="G527" s="2666"/>
      <c r="H527" s="2665"/>
      <c r="I527" s="2666"/>
      <c r="J527" s="2667"/>
      <c r="K527" s="2668"/>
      <c r="L527" s="2665"/>
      <c r="M527" s="2666"/>
      <c r="N527" s="2665"/>
      <c r="O527" s="2666"/>
      <c r="P527" s="2667"/>
      <c r="Q527" s="2668"/>
      <c r="R527" s="2665"/>
      <c r="S527" s="2666"/>
      <c r="T527" s="2665"/>
      <c r="U527" s="2666"/>
      <c r="V527" s="2665"/>
      <c r="W527" s="2666"/>
      <c r="X527" s="2667"/>
      <c r="Y527" s="2668"/>
      <c r="Z527" s="2665"/>
      <c r="AA527" s="2666"/>
      <c r="AB527" s="2665">
        <v>0</v>
      </c>
      <c r="AC527" s="2666"/>
      <c r="AE527" s="2173"/>
      <c r="AG527" s="2173"/>
    </row>
    <row r="528" spans="1:33">
      <c r="A528" s="1459"/>
      <c r="B528" s="33"/>
      <c r="C528" s="2013">
        <f>IF(E528&gt;0,MAX($C$448:C527)+1," ")</f>
        <v>41</v>
      </c>
      <c r="D528" s="2013">
        <v>21</v>
      </c>
      <c r="E528" s="2174">
        <f>E526+F527</f>
        <v>485.76000000000005</v>
      </c>
      <c r="F528" s="2665" t="s">
        <v>147</v>
      </c>
      <c r="G528" s="2666"/>
      <c r="H528" s="2665">
        <v>1.75</v>
      </c>
      <c r="I528" s="2666"/>
      <c r="J528" s="2669">
        <v>2.8450000000000002</v>
      </c>
      <c r="K528" s="2670">
        <v>2.8450000000000002</v>
      </c>
      <c r="L528" s="2665">
        <f t="shared" ref="L528" si="659">J528+N528</f>
        <v>2.8610000000000002</v>
      </c>
      <c r="M528" s="2666"/>
      <c r="N528" s="2665">
        <v>1.6E-2</v>
      </c>
      <c r="O528" s="2666"/>
      <c r="P528" s="2669"/>
      <c r="Q528" s="2670"/>
      <c r="R528" s="2665"/>
      <c r="S528" s="2666"/>
      <c r="T528" s="2665"/>
      <c r="U528" s="2666"/>
      <c r="V528" s="2665">
        <v>1.75</v>
      </c>
      <c r="W528" s="2666"/>
      <c r="X528" s="2669">
        <v>2.8450000000000002</v>
      </c>
      <c r="Y528" s="2670">
        <v>2.8450000000000002</v>
      </c>
      <c r="Z528" s="2665">
        <f t="shared" ref="Z528" si="660">X528+AB528</f>
        <v>2.8610000000000002</v>
      </c>
      <c r="AA528" s="2666"/>
      <c r="AB528" s="2665">
        <v>1.6E-2</v>
      </c>
      <c r="AC528" s="2666"/>
      <c r="AE528" s="2173">
        <f t="shared" ca="1" si="639"/>
        <v>1.6E-2</v>
      </c>
      <c r="AF528" s="2173">
        <f t="shared" ref="AF528" ca="1" si="661">AE528</f>
        <v>1.6E-2</v>
      </c>
      <c r="AG528" s="2173">
        <v>2.8450000000000002</v>
      </c>
    </row>
    <row r="529" spans="1:33">
      <c r="A529" s="1459"/>
      <c r="B529" s="33"/>
      <c r="C529" s="2013" t="str">
        <f>IF(E529&gt;0,MAX($C$5:C528)+1," ")</f>
        <v xml:space="preserve"> </v>
      </c>
      <c r="D529" s="2013" t="s">
        <v>147</v>
      </c>
      <c r="E529" s="2174"/>
      <c r="F529" s="2665">
        <v>15.62</v>
      </c>
      <c r="G529" s="2666"/>
      <c r="H529" s="2665"/>
      <c r="I529" s="2666"/>
      <c r="J529" s="2667"/>
      <c r="K529" s="2668"/>
      <c r="L529" s="2665"/>
      <c r="M529" s="2666"/>
      <c r="N529" s="2665"/>
      <c r="O529" s="2666"/>
      <c r="P529" s="2667"/>
      <c r="Q529" s="2668"/>
      <c r="R529" s="2665"/>
      <c r="S529" s="2666"/>
      <c r="T529" s="2665"/>
      <c r="U529" s="2666"/>
      <c r="V529" s="2665"/>
      <c r="W529" s="2666"/>
      <c r="X529" s="2667"/>
      <c r="Y529" s="2668"/>
      <c r="Z529" s="2665"/>
      <c r="AA529" s="2666"/>
      <c r="AB529" s="2665">
        <v>0</v>
      </c>
      <c r="AC529" s="2666"/>
      <c r="AE529" s="2173"/>
      <c r="AG529" s="2173"/>
    </row>
    <row r="530" spans="1:33">
      <c r="A530" s="1459"/>
      <c r="B530" s="33"/>
      <c r="C530" s="2013">
        <f>IF(E530&gt;0,MAX($C$448:C529)+1," ")</f>
        <v>42</v>
      </c>
      <c r="D530" s="2013">
        <v>22</v>
      </c>
      <c r="E530" s="2174">
        <f>E528+F529</f>
        <v>501.38000000000005</v>
      </c>
      <c r="F530" s="2665" t="s">
        <v>147</v>
      </c>
      <c r="G530" s="2666"/>
      <c r="H530" s="2665">
        <v>1.75</v>
      </c>
      <c r="I530" s="2666"/>
      <c r="J530" s="2669">
        <v>2.835</v>
      </c>
      <c r="K530" s="2670">
        <v>2.835</v>
      </c>
      <c r="L530" s="2665">
        <f t="shared" ref="L530" si="662">J530+N530</f>
        <v>2.819</v>
      </c>
      <c r="M530" s="2666"/>
      <c r="N530" s="2665">
        <v>-1.6E-2</v>
      </c>
      <c r="O530" s="2666"/>
      <c r="P530" s="2669"/>
      <c r="Q530" s="2670"/>
      <c r="R530" s="2665"/>
      <c r="S530" s="2666"/>
      <c r="T530" s="2665"/>
      <c r="U530" s="2666"/>
      <c r="V530" s="2665">
        <v>1.75</v>
      </c>
      <c r="W530" s="2666"/>
      <c r="X530" s="2669">
        <v>2.835</v>
      </c>
      <c r="Y530" s="2670">
        <v>2.835</v>
      </c>
      <c r="Z530" s="2665">
        <f t="shared" ref="Z530" si="663">X530+AB530</f>
        <v>2.8369999999999997</v>
      </c>
      <c r="AA530" s="2666"/>
      <c r="AB530" s="2665">
        <v>2E-3</v>
      </c>
      <c r="AC530" s="2666"/>
      <c r="AE530" s="2173">
        <f t="shared" ca="1" si="639"/>
        <v>5.0000000000000001E-3</v>
      </c>
      <c r="AF530" s="2173">
        <f t="shared" ref="AF530" ca="1" si="664">AE530</f>
        <v>5.0000000000000001E-3</v>
      </c>
      <c r="AG530" s="2173">
        <v>2.835</v>
      </c>
    </row>
    <row r="531" spans="1:33">
      <c r="A531" s="1459"/>
      <c r="B531" s="33"/>
      <c r="C531" s="2013" t="str">
        <f>IF(E531&gt;0,MAX($C$5:C530)+1," ")</f>
        <v xml:space="preserve"> </v>
      </c>
      <c r="D531" s="2013" t="s">
        <v>147</v>
      </c>
      <c r="E531" s="2174"/>
      <c r="F531" s="2665">
        <v>11.4</v>
      </c>
      <c r="G531" s="2666"/>
      <c r="H531" s="2665"/>
      <c r="I531" s="2666"/>
      <c r="J531" s="2667"/>
      <c r="K531" s="2668"/>
      <c r="L531" s="2665"/>
      <c r="M531" s="2666"/>
      <c r="N531" s="2665"/>
      <c r="O531" s="2666"/>
      <c r="P531" s="2667"/>
      <c r="Q531" s="2668"/>
      <c r="R531" s="2665"/>
      <c r="S531" s="2666"/>
      <c r="T531" s="2665"/>
      <c r="U531" s="2666"/>
      <c r="V531" s="2665"/>
      <c r="W531" s="2666"/>
      <c r="X531" s="2667"/>
      <c r="Y531" s="2668"/>
      <c r="Z531" s="2665"/>
      <c r="AA531" s="2666"/>
      <c r="AB531" s="2665">
        <v>0</v>
      </c>
      <c r="AC531" s="2666"/>
      <c r="AE531" s="2173"/>
      <c r="AG531" s="2173"/>
    </row>
    <row r="532" spans="1:33">
      <c r="A532" s="1459"/>
      <c r="B532" s="33"/>
      <c r="C532" s="2013">
        <f>IF(E532&gt;0,MAX($C$448:C531)+1," ")</f>
        <v>43</v>
      </c>
      <c r="D532" s="2013">
        <v>23</v>
      </c>
      <c r="E532" s="2174">
        <f>E530+F531</f>
        <v>512.78000000000009</v>
      </c>
      <c r="F532" s="2665" t="s">
        <v>147</v>
      </c>
      <c r="G532" s="2666"/>
      <c r="H532" s="2665">
        <v>1.75</v>
      </c>
      <c r="I532" s="2666"/>
      <c r="J532" s="2669">
        <v>2.835</v>
      </c>
      <c r="K532" s="2670">
        <v>2.835</v>
      </c>
      <c r="L532" s="2665">
        <f t="shared" ref="L532" si="665">J532+N532</f>
        <v>2.8239999999999998</v>
      </c>
      <c r="M532" s="2666"/>
      <c r="N532" s="2665">
        <v>-1.0999999999999999E-2</v>
      </c>
      <c r="O532" s="2666"/>
      <c r="P532" s="2669"/>
      <c r="Q532" s="2670"/>
      <c r="R532" s="2665"/>
      <c r="S532" s="2666"/>
      <c r="T532" s="2665"/>
      <c r="U532" s="2666"/>
      <c r="V532" s="2665">
        <v>1.75</v>
      </c>
      <c r="W532" s="2666"/>
      <c r="X532" s="2669">
        <v>2.835</v>
      </c>
      <c r="Y532" s="2670">
        <v>2.835</v>
      </c>
      <c r="Z532" s="2665">
        <f t="shared" ref="Z532" si="666">X532+AB532</f>
        <v>2.8149999999999999</v>
      </c>
      <c r="AA532" s="2666"/>
      <c r="AB532" s="2665">
        <v>-0.02</v>
      </c>
      <c r="AC532" s="2666"/>
      <c r="AE532" s="2173">
        <f t="shared" ca="1" si="639"/>
        <v>0.02</v>
      </c>
      <c r="AF532" s="2173">
        <f t="shared" ref="AF532" ca="1" si="667">AE532</f>
        <v>0.02</v>
      </c>
      <c r="AG532" s="2173">
        <v>2.835</v>
      </c>
    </row>
    <row r="533" spans="1:33">
      <c r="A533" s="1459"/>
      <c r="B533" s="33"/>
      <c r="C533" s="2013" t="str">
        <f>IF(E533&gt;0,MAX($C$5:C532)+1," ")</f>
        <v xml:space="preserve"> </v>
      </c>
      <c r="D533" s="2013" t="s">
        <v>147</v>
      </c>
      <c r="E533" s="2174"/>
      <c r="F533" s="2665">
        <v>9.15</v>
      </c>
      <c r="G533" s="2666"/>
      <c r="H533" s="2665"/>
      <c r="I533" s="2666"/>
      <c r="J533" s="2667"/>
      <c r="K533" s="2668"/>
      <c r="L533" s="2665"/>
      <c r="M533" s="2666"/>
      <c r="N533" s="2665"/>
      <c r="O533" s="2666"/>
      <c r="P533" s="2667"/>
      <c r="Q533" s="2668"/>
      <c r="R533" s="2665"/>
      <c r="S533" s="2666"/>
      <c r="T533" s="2665"/>
      <c r="U533" s="2666"/>
      <c r="V533" s="2665"/>
      <c r="W533" s="2666"/>
      <c r="X533" s="2667"/>
      <c r="Y533" s="2668"/>
      <c r="Z533" s="2665"/>
      <c r="AA533" s="2666"/>
      <c r="AB533" s="2665">
        <v>0</v>
      </c>
      <c r="AC533" s="2666"/>
      <c r="AE533" s="2173"/>
      <c r="AG533" s="2173"/>
    </row>
    <row r="534" spans="1:33">
      <c r="A534" s="1459"/>
      <c r="B534" s="33"/>
      <c r="C534" s="2013">
        <f>IF(E534&gt;0,MAX($C$448:C533)+1," ")</f>
        <v>44</v>
      </c>
      <c r="D534" s="2013">
        <v>24</v>
      </c>
      <c r="E534" s="2174">
        <f>E532+F533</f>
        <v>521.93000000000006</v>
      </c>
      <c r="F534" s="2665" t="s">
        <v>147</v>
      </c>
      <c r="G534" s="2666"/>
      <c r="H534" s="2665">
        <v>1.75</v>
      </c>
      <c r="I534" s="2666"/>
      <c r="J534" s="2669">
        <v>2.835</v>
      </c>
      <c r="K534" s="2670">
        <v>2.835</v>
      </c>
      <c r="L534" s="2665">
        <f t="shared" ref="L534" si="668">J534+N534</f>
        <v>2.84</v>
      </c>
      <c r="M534" s="2666"/>
      <c r="N534" s="2665">
        <v>5.0000000000000001E-3</v>
      </c>
      <c r="O534" s="2666"/>
      <c r="P534" s="2669"/>
      <c r="Q534" s="2670"/>
      <c r="R534" s="2665"/>
      <c r="S534" s="2666"/>
      <c r="T534" s="2665"/>
      <c r="U534" s="2666"/>
      <c r="V534" s="2665">
        <v>1.75</v>
      </c>
      <c r="W534" s="2666"/>
      <c r="X534" s="2669">
        <v>2.835</v>
      </c>
      <c r="Y534" s="2670">
        <v>2.835</v>
      </c>
      <c r="Z534" s="2665">
        <f t="shared" ref="Z534" si="669">X534+AB534</f>
        <v>2.8540000000000001</v>
      </c>
      <c r="AA534" s="2666"/>
      <c r="AB534" s="2665">
        <v>1.9E-2</v>
      </c>
      <c r="AC534" s="2666"/>
      <c r="AE534" s="2173">
        <f t="shared" ca="1" si="639"/>
        <v>1.4E-2</v>
      </c>
      <c r="AF534" s="2173">
        <f t="shared" ref="AF534" ca="1" si="670">AE534</f>
        <v>1.4E-2</v>
      </c>
      <c r="AG534" s="2173">
        <v>2.835</v>
      </c>
    </row>
    <row r="535" spans="1:33">
      <c r="A535" s="1459"/>
      <c r="B535" s="33"/>
      <c r="C535" s="2013" t="str">
        <f>IF(E535&gt;0,MAX($C$5:C534)+1," ")</f>
        <v xml:space="preserve"> </v>
      </c>
      <c r="D535" s="2013" t="s">
        <v>147</v>
      </c>
      <c r="E535" s="2174"/>
      <c r="F535" s="2665">
        <v>10</v>
      </c>
      <c r="G535" s="2666"/>
      <c r="H535" s="2665"/>
      <c r="I535" s="2666"/>
      <c r="J535" s="2667"/>
      <c r="K535" s="2668"/>
      <c r="L535" s="2665"/>
      <c r="M535" s="2666"/>
      <c r="N535" s="2665"/>
      <c r="O535" s="2666"/>
      <c r="P535" s="2667"/>
      <c r="Q535" s="2668"/>
      <c r="R535" s="2665"/>
      <c r="S535" s="2666"/>
      <c r="T535" s="2665"/>
      <c r="U535" s="2666"/>
      <c r="V535" s="2665"/>
      <c r="W535" s="2666"/>
      <c r="X535" s="2667"/>
      <c r="Y535" s="2668"/>
      <c r="Z535" s="2665"/>
      <c r="AA535" s="2666"/>
      <c r="AB535" s="2665">
        <v>0</v>
      </c>
      <c r="AC535" s="2666"/>
      <c r="AE535" s="2173"/>
      <c r="AG535" s="2173"/>
    </row>
    <row r="536" spans="1:33">
      <c r="A536" s="1459"/>
      <c r="B536" s="33"/>
      <c r="C536" s="2013">
        <f>IF(E536&gt;0,MAX($C$448:C535)+1," ")</f>
        <v>45</v>
      </c>
      <c r="D536" s="2013" t="s">
        <v>4217</v>
      </c>
      <c r="E536" s="2174">
        <f>E534+F535</f>
        <v>531.93000000000006</v>
      </c>
      <c r="F536" s="2665" t="s">
        <v>147</v>
      </c>
      <c r="G536" s="2666"/>
      <c r="H536" s="2665">
        <v>1.75</v>
      </c>
      <c r="I536" s="2666"/>
      <c r="J536" s="2669">
        <v>2.835</v>
      </c>
      <c r="K536" s="2670">
        <v>2.835</v>
      </c>
      <c r="L536" s="2665">
        <f t="shared" ref="L536" si="671">J536+N536</f>
        <v>2.8210000000000002</v>
      </c>
      <c r="M536" s="2666"/>
      <c r="N536" s="2665">
        <v>-1.4E-2</v>
      </c>
      <c r="O536" s="2666"/>
      <c r="P536" s="2669"/>
      <c r="Q536" s="2670"/>
      <c r="R536" s="2665"/>
      <c r="S536" s="2666"/>
      <c r="T536" s="2665"/>
      <c r="U536" s="2666"/>
      <c r="V536" s="2665">
        <v>1.75</v>
      </c>
      <c r="W536" s="2666"/>
      <c r="X536" s="2669">
        <v>2.835</v>
      </c>
      <c r="Y536" s="2670">
        <v>2.835</v>
      </c>
      <c r="Z536" s="2665">
        <f t="shared" ref="Z536" si="672">X536+AB536</f>
        <v>2.8380000000000001</v>
      </c>
      <c r="AA536" s="2666"/>
      <c r="AB536" s="2665">
        <v>3.0000000000000001E-3</v>
      </c>
      <c r="AC536" s="2666"/>
      <c r="AE536" s="2173">
        <f t="shared" ca="1" si="639"/>
        <v>-0.01</v>
      </c>
      <c r="AF536" s="2173">
        <f t="shared" ref="AF536" ca="1" si="673">AE536</f>
        <v>-0.01</v>
      </c>
      <c r="AG536" s="2173">
        <v>2.835</v>
      </c>
    </row>
    <row r="537" spans="1:33">
      <c r="A537" s="1459"/>
      <c r="B537" s="33"/>
      <c r="C537" s="2013" t="str">
        <f>IF(E537&gt;0,MAX($C$5:C536)+1," ")</f>
        <v xml:space="preserve"> </v>
      </c>
      <c r="D537" s="2013" t="s">
        <v>147</v>
      </c>
      <c r="E537" s="2174"/>
      <c r="F537" s="2665">
        <v>12</v>
      </c>
      <c r="G537" s="2666"/>
      <c r="H537" s="2665"/>
      <c r="I537" s="2666"/>
      <c r="J537" s="2667"/>
      <c r="K537" s="2668"/>
      <c r="L537" s="2665"/>
      <c r="M537" s="2666"/>
      <c r="N537" s="2665"/>
      <c r="O537" s="2666"/>
      <c r="P537" s="2667"/>
      <c r="Q537" s="2668"/>
      <c r="R537" s="2665"/>
      <c r="S537" s="2666"/>
      <c r="T537" s="2665"/>
      <c r="U537" s="2666"/>
      <c r="V537" s="2665"/>
      <c r="W537" s="2666"/>
      <c r="X537" s="2667"/>
      <c r="Y537" s="2668"/>
      <c r="Z537" s="2665"/>
      <c r="AA537" s="2666"/>
      <c r="AB537" s="2665">
        <v>0</v>
      </c>
      <c r="AC537" s="2666"/>
      <c r="AE537" s="2173"/>
      <c r="AG537" s="2173"/>
    </row>
    <row r="538" spans="1:33">
      <c r="A538" s="1459"/>
      <c r="B538" s="33"/>
      <c r="C538" s="2013">
        <f>IF(E538&gt;0,MAX($C$448:C537)+1," ")</f>
        <v>46</v>
      </c>
      <c r="D538" s="2013" t="s">
        <v>4218</v>
      </c>
      <c r="E538" s="2174">
        <f>E536+F537</f>
        <v>543.93000000000006</v>
      </c>
      <c r="F538" s="2665" t="s">
        <v>147</v>
      </c>
      <c r="G538" s="2666"/>
      <c r="H538" s="2665">
        <v>1.75</v>
      </c>
      <c r="I538" s="2666"/>
      <c r="J538" s="2669">
        <v>2.835</v>
      </c>
      <c r="K538" s="2670">
        <v>2.835</v>
      </c>
      <c r="L538" s="2665">
        <f t="shared" ref="L538" si="674">J538+N538</f>
        <v>2.8489999999999998</v>
      </c>
      <c r="M538" s="2666"/>
      <c r="N538" s="2665">
        <v>1.4E-2</v>
      </c>
      <c r="O538" s="2666"/>
      <c r="P538" s="2669"/>
      <c r="Q538" s="2670"/>
      <c r="R538" s="2665"/>
      <c r="S538" s="2666"/>
      <c r="T538" s="2665"/>
      <c r="U538" s="2666"/>
      <c r="V538" s="2665">
        <v>1.75</v>
      </c>
      <c r="W538" s="2666"/>
      <c r="X538" s="2669">
        <v>2.835</v>
      </c>
      <c r="Y538" s="2670">
        <v>2.835</v>
      </c>
      <c r="Z538" s="2665">
        <f t="shared" ref="Z538" si="675">X538+AB538</f>
        <v>2.83</v>
      </c>
      <c r="AA538" s="2666"/>
      <c r="AB538" s="2665">
        <v>-5.0000000000000001E-3</v>
      </c>
      <c r="AC538" s="2666"/>
      <c r="AE538" s="2173">
        <f t="shared" ca="1" si="639"/>
        <v>4.0000000000000001E-3</v>
      </c>
      <c r="AF538" s="2173">
        <f t="shared" ref="AF538" ca="1" si="676">AE538</f>
        <v>4.0000000000000001E-3</v>
      </c>
      <c r="AG538" s="2173">
        <v>2.835</v>
      </c>
    </row>
    <row r="539" spans="1:33">
      <c r="A539" s="1459"/>
      <c r="B539" s="33"/>
      <c r="C539" s="2013" t="str">
        <f>IF(E539&gt;0,MAX($C$5:C538)+1," ")</f>
        <v xml:space="preserve"> </v>
      </c>
      <c r="D539" s="2013" t="s">
        <v>147</v>
      </c>
      <c r="E539" s="2174"/>
      <c r="F539" s="2665">
        <v>15.35</v>
      </c>
      <c r="G539" s="2666"/>
      <c r="H539" s="2665"/>
      <c r="I539" s="2666"/>
      <c r="J539" s="2667"/>
      <c r="K539" s="2668"/>
      <c r="L539" s="2665"/>
      <c r="M539" s="2666"/>
      <c r="N539" s="2665"/>
      <c r="O539" s="2666"/>
      <c r="P539" s="2667"/>
      <c r="Q539" s="2668"/>
      <c r="R539" s="2665"/>
      <c r="S539" s="2666"/>
      <c r="T539" s="2665"/>
      <c r="U539" s="2666"/>
      <c r="V539" s="2665"/>
      <c r="W539" s="2666"/>
      <c r="X539" s="2667"/>
      <c r="Y539" s="2668"/>
      <c r="Z539" s="2665"/>
      <c r="AA539" s="2666"/>
      <c r="AB539" s="2665">
        <v>0</v>
      </c>
      <c r="AC539" s="2666"/>
      <c r="AE539" s="2173"/>
      <c r="AG539" s="2173"/>
    </row>
    <row r="540" spans="1:33">
      <c r="A540" s="1459"/>
      <c r="B540" s="33"/>
      <c r="C540" s="2013">
        <f>IF(E540&gt;0,MAX($C$448:C539)+1," ")</f>
        <v>47</v>
      </c>
      <c r="D540" s="2013">
        <v>25</v>
      </c>
      <c r="E540" s="2174">
        <f>E538+F539</f>
        <v>559.28000000000009</v>
      </c>
      <c r="F540" s="2665" t="s">
        <v>147</v>
      </c>
      <c r="G540" s="2666"/>
      <c r="H540" s="2665">
        <v>1.75</v>
      </c>
      <c r="I540" s="2666"/>
      <c r="J540" s="2669">
        <v>2.8250000000000002</v>
      </c>
      <c r="K540" s="2670">
        <v>2.8250000000000002</v>
      </c>
      <c r="L540" s="2665">
        <f t="shared" ref="L540" si="677">J540+N540</f>
        <v>2.8360000000000003</v>
      </c>
      <c r="M540" s="2666"/>
      <c r="N540" s="2665">
        <v>1.0999999999999999E-2</v>
      </c>
      <c r="O540" s="2666"/>
      <c r="P540" s="2669"/>
      <c r="Q540" s="2670"/>
      <c r="R540" s="2665"/>
      <c r="S540" s="2666"/>
      <c r="T540" s="2665"/>
      <c r="U540" s="2666"/>
      <c r="V540" s="2665">
        <v>1.75</v>
      </c>
      <c r="W540" s="2666"/>
      <c r="X540" s="2669">
        <v>2.8250000000000002</v>
      </c>
      <c r="Y540" s="2670">
        <v>2.8250000000000002</v>
      </c>
      <c r="Z540" s="2665">
        <f t="shared" ref="Z540" si="678">X540+AB540</f>
        <v>2.8410000000000002</v>
      </c>
      <c r="AA540" s="2666"/>
      <c r="AB540" s="2665">
        <v>1.6E-2</v>
      </c>
      <c r="AC540" s="2666"/>
      <c r="AE540" s="2173">
        <f t="shared" ca="1" si="639"/>
        <v>-2E-3</v>
      </c>
      <c r="AF540" s="2173">
        <f t="shared" ref="AF540" ca="1" si="679">AE540</f>
        <v>-2E-3</v>
      </c>
      <c r="AG540" s="2173">
        <v>2.8250000000000002</v>
      </c>
    </row>
    <row r="541" spans="1:33">
      <c r="A541" s="1459"/>
      <c r="B541" s="33"/>
      <c r="C541" s="2013" t="str">
        <f>IF(E541&gt;0,MAX($C$5:C540)+1," ")</f>
        <v xml:space="preserve"> </v>
      </c>
      <c r="D541" s="2013" t="s">
        <v>147</v>
      </c>
      <c r="E541" s="2174"/>
      <c r="F541" s="2665">
        <v>13.91</v>
      </c>
      <c r="G541" s="2666"/>
      <c r="H541" s="2665"/>
      <c r="I541" s="2666"/>
      <c r="J541" s="2667"/>
      <c r="K541" s="2668"/>
      <c r="L541" s="2665"/>
      <c r="M541" s="2666"/>
      <c r="N541" s="2665"/>
      <c r="O541" s="2666"/>
      <c r="P541" s="2667"/>
      <c r="Q541" s="2668"/>
      <c r="R541" s="2665"/>
      <c r="S541" s="2666"/>
      <c r="T541" s="2665"/>
      <c r="U541" s="2666"/>
      <c r="V541" s="2665"/>
      <c r="W541" s="2666"/>
      <c r="X541" s="2667"/>
      <c r="Y541" s="2668"/>
      <c r="Z541" s="2665"/>
      <c r="AA541" s="2666"/>
      <c r="AB541" s="2665">
        <v>0</v>
      </c>
      <c r="AC541" s="2666"/>
      <c r="AE541" s="2173"/>
      <c r="AG541" s="2173"/>
    </row>
    <row r="542" spans="1:33">
      <c r="A542" s="1459"/>
      <c r="B542" s="33"/>
      <c r="C542" s="2013">
        <f>IF(E542&gt;0,MAX($C$448:C541)+1," ")</f>
        <v>48</v>
      </c>
      <c r="D542" s="2013" t="s">
        <v>4219</v>
      </c>
      <c r="E542" s="2174">
        <f>E540+F541</f>
        <v>573.19000000000005</v>
      </c>
      <c r="F542" s="2665" t="s">
        <v>147</v>
      </c>
      <c r="G542" s="2666"/>
      <c r="H542" s="2665">
        <v>1.75</v>
      </c>
      <c r="I542" s="2666"/>
      <c r="J542" s="2669">
        <v>2.8250000000000002</v>
      </c>
      <c r="K542" s="2670">
        <v>2.8250000000000002</v>
      </c>
      <c r="L542" s="2665">
        <f t="shared" ref="L542" si="680">J542+N542</f>
        <v>2.8160000000000003</v>
      </c>
      <c r="M542" s="2666"/>
      <c r="N542" s="2665">
        <v>-8.9999999999999993E-3</v>
      </c>
      <c r="O542" s="2666"/>
      <c r="P542" s="2669"/>
      <c r="Q542" s="2670"/>
      <c r="R542" s="2665"/>
      <c r="S542" s="2666"/>
      <c r="T542" s="2665"/>
      <c r="U542" s="2666"/>
      <c r="V542" s="2665">
        <v>1.75</v>
      </c>
      <c r="W542" s="2666"/>
      <c r="X542" s="2669">
        <v>2.8250000000000002</v>
      </c>
      <c r="Y542" s="2670">
        <v>2.8250000000000002</v>
      </c>
      <c r="Z542" s="2665">
        <f t="shared" ref="Z542" si="681">X542+AB542</f>
        <v>2.8170000000000002</v>
      </c>
      <c r="AA542" s="2666"/>
      <c r="AB542" s="2665">
        <v>-8.0000000000000002E-3</v>
      </c>
      <c r="AC542" s="2666"/>
      <c r="AE542" s="2173">
        <f t="shared" ca="1" si="639"/>
        <v>1.4E-2</v>
      </c>
      <c r="AF542" s="2173">
        <f t="shared" ref="AF542" ca="1" si="682">AE542</f>
        <v>1.4E-2</v>
      </c>
      <c r="AG542" s="2173">
        <v>2.8250000000000002</v>
      </c>
    </row>
    <row r="543" spans="1:33">
      <c r="A543" s="1459"/>
      <c r="B543" s="33"/>
      <c r="C543" s="2013" t="str">
        <f>IF(E543&gt;0,MAX($C$5:C542)+1," ")</f>
        <v xml:space="preserve"> </v>
      </c>
      <c r="D543" s="2013" t="s">
        <v>147</v>
      </c>
      <c r="E543" s="2174"/>
      <c r="F543" s="2665">
        <v>16.32</v>
      </c>
      <c r="G543" s="2666"/>
      <c r="H543" s="2665"/>
      <c r="I543" s="2666"/>
      <c r="J543" s="2667"/>
      <c r="K543" s="2668"/>
      <c r="L543" s="2665"/>
      <c r="M543" s="2666"/>
      <c r="N543" s="2665"/>
      <c r="O543" s="2666"/>
      <c r="P543" s="2667"/>
      <c r="Q543" s="2668"/>
      <c r="R543" s="2665"/>
      <c r="S543" s="2666"/>
      <c r="T543" s="2665"/>
      <c r="U543" s="2666"/>
      <c r="V543" s="2665"/>
      <c r="W543" s="2666"/>
      <c r="X543" s="2667"/>
      <c r="Y543" s="2668"/>
      <c r="Z543" s="2665"/>
      <c r="AA543" s="2666"/>
      <c r="AB543" s="2665">
        <v>0</v>
      </c>
      <c r="AC543" s="2666"/>
      <c r="AE543" s="2173"/>
      <c r="AG543" s="2173"/>
    </row>
    <row r="544" spans="1:33">
      <c r="A544" s="1459"/>
      <c r="B544" s="33"/>
      <c r="C544" s="2013">
        <f>IF(E544&gt;0,MAX($C$448:C543)+1," ")</f>
        <v>49</v>
      </c>
      <c r="D544" s="2013">
        <v>26</v>
      </c>
      <c r="E544" s="2174">
        <f>E542+F543</f>
        <v>589.5100000000001</v>
      </c>
      <c r="F544" s="2665" t="s">
        <v>147</v>
      </c>
      <c r="G544" s="2666"/>
      <c r="H544" s="2665">
        <v>1.75</v>
      </c>
      <c r="I544" s="2666"/>
      <c r="J544" s="2669">
        <v>2.8250000000000002</v>
      </c>
      <c r="K544" s="2670">
        <v>2.8250000000000002</v>
      </c>
      <c r="L544" s="2665">
        <f t="shared" ref="L544" si="683">J544+N544</f>
        <v>2.8330000000000002</v>
      </c>
      <c r="M544" s="2666"/>
      <c r="N544" s="2665">
        <v>8.0000000000000002E-3</v>
      </c>
      <c r="O544" s="2666"/>
      <c r="P544" s="2669"/>
      <c r="Q544" s="2670"/>
      <c r="R544" s="2665"/>
      <c r="S544" s="2666"/>
      <c r="T544" s="2665"/>
      <c r="U544" s="2666"/>
      <c r="V544" s="2665">
        <v>1.75</v>
      </c>
      <c r="W544" s="2666"/>
      <c r="X544" s="2669">
        <v>2.8250000000000002</v>
      </c>
      <c r="Y544" s="2670">
        <v>2.8250000000000002</v>
      </c>
      <c r="Z544" s="2665">
        <f t="shared" ref="Z544" si="684">X544+AB544</f>
        <v>2.8400000000000003</v>
      </c>
      <c r="AA544" s="2666"/>
      <c r="AB544" s="2665">
        <v>1.4999999999999999E-2</v>
      </c>
      <c r="AC544" s="2666"/>
      <c r="AE544" s="2173">
        <f t="shared" ca="1" si="639"/>
        <v>1.2E-2</v>
      </c>
      <c r="AF544" s="2173">
        <f t="shared" ref="AF544" ca="1" si="685">AE544</f>
        <v>1.2E-2</v>
      </c>
      <c r="AG544" s="2173">
        <v>2.8250000000000002</v>
      </c>
    </row>
    <row r="545" spans="1:33">
      <c r="A545" s="1459"/>
      <c r="B545" s="33"/>
      <c r="C545" s="2013" t="str">
        <f>IF(E545&gt;0,MAX($C$5:C544)+1," ")</f>
        <v xml:space="preserve"> </v>
      </c>
      <c r="D545" s="2013" t="s">
        <v>147</v>
      </c>
      <c r="E545" s="2174"/>
      <c r="F545" s="2665">
        <v>9.52</v>
      </c>
      <c r="G545" s="2666"/>
      <c r="H545" s="2665"/>
      <c r="I545" s="2666"/>
      <c r="J545" s="2667"/>
      <c r="K545" s="2668"/>
      <c r="L545" s="2665"/>
      <c r="M545" s="2666"/>
      <c r="N545" s="2665"/>
      <c r="O545" s="2666"/>
      <c r="P545" s="2667"/>
      <c r="Q545" s="2668"/>
      <c r="R545" s="2665"/>
      <c r="S545" s="2666"/>
      <c r="T545" s="2665"/>
      <c r="U545" s="2666"/>
      <c r="V545" s="2665"/>
      <c r="W545" s="2666"/>
      <c r="X545" s="2667"/>
      <c r="Y545" s="2668"/>
      <c r="Z545" s="2665"/>
      <c r="AA545" s="2666"/>
      <c r="AB545" s="2665">
        <v>0</v>
      </c>
      <c r="AC545" s="2666"/>
      <c r="AE545" s="2173"/>
      <c r="AG545" s="2173"/>
    </row>
    <row r="546" spans="1:33">
      <c r="A546" s="1459"/>
      <c r="B546" s="33"/>
      <c r="C546" s="2013">
        <f>IF(E546&gt;0,MAX($C$448:C545)+1," ")</f>
        <v>50</v>
      </c>
      <c r="D546" s="2013" t="s">
        <v>4220</v>
      </c>
      <c r="E546" s="2174">
        <f>E544+F545</f>
        <v>599.03000000000009</v>
      </c>
      <c r="F546" s="2665" t="s">
        <v>147</v>
      </c>
      <c r="G546" s="2666"/>
      <c r="H546" s="2665">
        <v>1.75</v>
      </c>
      <c r="I546" s="2666"/>
      <c r="J546" s="2669">
        <v>2.8250000000000002</v>
      </c>
      <c r="K546" s="2670">
        <v>2.8250000000000002</v>
      </c>
      <c r="L546" s="2665">
        <f t="shared" ref="L546" si="686">J546+N546</f>
        <v>2.8380000000000001</v>
      </c>
      <c r="M546" s="2666"/>
      <c r="N546" s="2665">
        <v>1.2999999999999999E-2</v>
      </c>
      <c r="O546" s="2666"/>
      <c r="P546" s="2669"/>
      <c r="Q546" s="2670"/>
      <c r="R546" s="2665"/>
      <c r="S546" s="2666"/>
      <c r="T546" s="2665"/>
      <c r="U546" s="2666"/>
      <c r="V546" s="2665">
        <v>1.75</v>
      </c>
      <c r="W546" s="2666"/>
      <c r="X546" s="2669">
        <v>2.8250000000000002</v>
      </c>
      <c r="Y546" s="2670">
        <v>2.8250000000000002</v>
      </c>
      <c r="Z546" s="2665">
        <f t="shared" ref="Z546" si="687">X546+AB546</f>
        <v>2.8190000000000004</v>
      </c>
      <c r="AA546" s="2666"/>
      <c r="AB546" s="2665">
        <v>-6.0000000000000001E-3</v>
      </c>
      <c r="AC546" s="2666"/>
      <c r="AE546" s="2173">
        <f t="shared" ca="1" si="639"/>
        <v>1.6E-2</v>
      </c>
      <c r="AF546" s="2173">
        <f t="shared" ref="AF546" ca="1" si="688">AE546</f>
        <v>1.6E-2</v>
      </c>
      <c r="AG546" s="2173">
        <v>2.8250000000000002</v>
      </c>
    </row>
    <row r="547" spans="1:33">
      <c r="A547" s="1459"/>
      <c r="B547" s="33"/>
      <c r="C547" s="2013" t="str">
        <f>IF(E547&gt;0,MAX($C$5:C546)+1," ")</f>
        <v xml:space="preserve"> </v>
      </c>
      <c r="D547" s="2013" t="s">
        <v>147</v>
      </c>
      <c r="E547" s="2174"/>
      <c r="F547" s="2665">
        <v>11.37</v>
      </c>
      <c r="G547" s="2666"/>
      <c r="H547" s="2665"/>
      <c r="I547" s="2666"/>
      <c r="J547" s="2667"/>
      <c r="K547" s="2668"/>
      <c r="L547" s="2665"/>
      <c r="M547" s="2666"/>
      <c r="N547" s="2665"/>
      <c r="O547" s="2666"/>
      <c r="P547" s="2667"/>
      <c r="Q547" s="2668"/>
      <c r="R547" s="2665"/>
      <c r="S547" s="2666"/>
      <c r="T547" s="2665"/>
      <c r="U547" s="2666"/>
      <c r="V547" s="2665"/>
      <c r="W547" s="2666"/>
      <c r="X547" s="2667"/>
      <c r="Y547" s="2668"/>
      <c r="Z547" s="2665"/>
      <c r="AA547" s="2666"/>
      <c r="AB547" s="2665">
        <v>0</v>
      </c>
      <c r="AC547" s="2666"/>
      <c r="AE547" s="2173"/>
      <c r="AG547" s="2173"/>
    </row>
    <row r="548" spans="1:33">
      <c r="A548" s="1459"/>
      <c r="B548" s="33"/>
      <c r="C548" s="2013">
        <f>IF(E548&gt;0,MAX($C$448:C547)+1," ")</f>
        <v>51</v>
      </c>
      <c r="D548" s="2013">
        <v>27</v>
      </c>
      <c r="E548" s="2174">
        <f>E546+F547</f>
        <v>610.40000000000009</v>
      </c>
      <c r="F548" s="2665" t="s">
        <v>147</v>
      </c>
      <c r="G548" s="2666"/>
      <c r="H548" s="2665">
        <v>1.75</v>
      </c>
      <c r="I548" s="2666"/>
      <c r="J548" s="2669">
        <v>2.8149999999999999</v>
      </c>
      <c r="K548" s="2670">
        <v>2.8149999999999999</v>
      </c>
      <c r="L548" s="2665">
        <f t="shared" ref="L548" si="689">J548+N548</f>
        <v>2.8</v>
      </c>
      <c r="M548" s="2666"/>
      <c r="N548" s="2665">
        <v>-1.4999999999999999E-2</v>
      </c>
      <c r="O548" s="2666"/>
      <c r="P548" s="2669"/>
      <c r="Q548" s="2670"/>
      <c r="R548" s="2665"/>
      <c r="S548" s="2666"/>
      <c r="T548" s="2665"/>
      <c r="U548" s="2666"/>
      <c r="V548" s="2665">
        <v>1.75</v>
      </c>
      <c r="W548" s="2666"/>
      <c r="X548" s="2669">
        <v>2.8149999999999999</v>
      </c>
      <c r="Y548" s="2670">
        <v>2.8149999999999999</v>
      </c>
      <c r="Z548" s="2665">
        <f t="shared" ref="Z548" si="690">X548+AB548</f>
        <v>2.8159999999999998</v>
      </c>
      <c r="AA548" s="2666"/>
      <c r="AB548" s="2665">
        <v>1E-3</v>
      </c>
      <c r="AC548" s="2666"/>
      <c r="AE548" s="2173">
        <f t="shared" ca="1" si="639"/>
        <v>0.01</v>
      </c>
      <c r="AF548" s="2173">
        <f t="shared" ref="AF548" ca="1" si="691">AE548</f>
        <v>0.01</v>
      </c>
      <c r="AG548" s="2173">
        <v>2.8149999999999999</v>
      </c>
    </row>
    <row r="549" spans="1:33">
      <c r="A549" s="1459"/>
      <c r="B549" s="33"/>
      <c r="C549" s="2013" t="str">
        <f>IF(E549&gt;0,MAX($C$5:C548)+1," ")</f>
        <v xml:space="preserve"> </v>
      </c>
      <c r="D549" s="2013" t="s">
        <v>147</v>
      </c>
      <c r="E549" s="2174"/>
      <c r="F549" s="2665">
        <v>16.829999999999998</v>
      </c>
      <c r="G549" s="2666"/>
      <c r="H549" s="2665"/>
      <c r="I549" s="2666"/>
      <c r="J549" s="2667"/>
      <c r="K549" s="2668"/>
      <c r="L549" s="2665"/>
      <c r="M549" s="2666"/>
      <c r="N549" s="2665"/>
      <c r="O549" s="2666"/>
      <c r="P549" s="2667"/>
      <c r="Q549" s="2668"/>
      <c r="R549" s="2665"/>
      <c r="S549" s="2666"/>
      <c r="T549" s="2665"/>
      <c r="U549" s="2666"/>
      <c r="V549" s="2665"/>
      <c r="W549" s="2666"/>
      <c r="X549" s="2667"/>
      <c r="Y549" s="2668"/>
      <c r="Z549" s="2665"/>
      <c r="AA549" s="2666"/>
      <c r="AB549" s="2665">
        <v>0</v>
      </c>
      <c r="AC549" s="2666"/>
      <c r="AE549" s="2173"/>
      <c r="AG549" s="2173"/>
    </row>
    <row r="550" spans="1:33">
      <c r="A550" s="1459"/>
      <c r="B550" s="33"/>
      <c r="C550" s="2013">
        <f>IF(E550&gt;0,MAX($C$448:C549)+1," ")</f>
        <v>52</v>
      </c>
      <c r="D550" s="2013" t="s">
        <v>4221</v>
      </c>
      <c r="E550" s="2174">
        <f>E548+F549</f>
        <v>627.23000000000013</v>
      </c>
      <c r="F550" s="2665" t="s">
        <v>147</v>
      </c>
      <c r="G550" s="2666"/>
      <c r="H550" s="2665">
        <v>1.75</v>
      </c>
      <c r="I550" s="2666"/>
      <c r="J550" s="2669">
        <v>2.8149999999999999</v>
      </c>
      <c r="K550" s="2670">
        <v>2.8149999999999999</v>
      </c>
      <c r="L550" s="2665">
        <f t="shared" ref="L550" si="692">J550+N550</f>
        <v>2.8130000000000002</v>
      </c>
      <c r="M550" s="2666"/>
      <c r="N550" s="2665">
        <v>-2E-3</v>
      </c>
      <c r="O550" s="2666"/>
      <c r="P550" s="2669"/>
      <c r="Q550" s="2670"/>
      <c r="R550" s="2665"/>
      <c r="S550" s="2666"/>
      <c r="T550" s="2665"/>
      <c r="U550" s="2666"/>
      <c r="V550" s="2665">
        <v>1.75</v>
      </c>
      <c r="W550" s="2666"/>
      <c r="X550" s="2669">
        <v>2.8149999999999999</v>
      </c>
      <c r="Y550" s="2670">
        <v>2.8149999999999999</v>
      </c>
      <c r="Z550" s="2665">
        <f t="shared" ref="Z550" si="693">X550+AB550</f>
        <v>2.8340000000000001</v>
      </c>
      <c r="AA550" s="2666"/>
      <c r="AB550" s="2665">
        <v>1.9E-2</v>
      </c>
      <c r="AC550" s="2666"/>
      <c r="AE550" s="2173">
        <f t="shared" ca="1" si="639"/>
        <v>-3.0000000000000001E-3</v>
      </c>
      <c r="AF550" s="2173">
        <f t="shared" ref="AF550" ca="1" si="694">AE550</f>
        <v>-3.0000000000000001E-3</v>
      </c>
      <c r="AG550" s="2173">
        <v>2.8149999999999999</v>
      </c>
    </row>
    <row r="551" spans="1:33">
      <c r="A551" s="1459"/>
      <c r="B551" s="33"/>
      <c r="C551" s="2013" t="str">
        <f>IF(E551&gt;0,MAX($C$5:C550)+1," ")</f>
        <v xml:space="preserve"> </v>
      </c>
      <c r="D551" s="2013" t="s">
        <v>147</v>
      </c>
      <c r="E551" s="2174"/>
      <c r="F551" s="2665">
        <v>14.71</v>
      </c>
      <c r="G551" s="2666"/>
      <c r="H551" s="2665"/>
      <c r="I551" s="2666"/>
      <c r="J551" s="2667"/>
      <c r="K551" s="2668"/>
      <c r="L551" s="2665"/>
      <c r="M551" s="2666"/>
      <c r="N551" s="2665"/>
      <c r="O551" s="2666"/>
      <c r="P551" s="2667"/>
      <c r="Q551" s="2668"/>
      <c r="R551" s="2665"/>
      <c r="S551" s="2666"/>
      <c r="T551" s="2665"/>
      <c r="U551" s="2666"/>
      <c r="V551" s="2665"/>
      <c r="W551" s="2666"/>
      <c r="X551" s="2667"/>
      <c r="Y551" s="2668"/>
      <c r="Z551" s="2665"/>
      <c r="AA551" s="2666"/>
      <c r="AB551" s="2665">
        <v>0</v>
      </c>
      <c r="AC551" s="2666"/>
      <c r="AE551" s="2173"/>
      <c r="AG551" s="2173"/>
    </row>
    <row r="552" spans="1:33">
      <c r="A552" s="1459"/>
      <c r="B552" s="33"/>
      <c r="C552" s="2013">
        <f>IF(E552&gt;0,MAX($C$448:C551)+1," ")</f>
        <v>53</v>
      </c>
      <c r="D552" s="2013" t="s">
        <v>4222</v>
      </c>
      <c r="E552" s="2174">
        <f>E550+F551</f>
        <v>641.94000000000017</v>
      </c>
      <c r="F552" s="2665" t="s">
        <v>147</v>
      </c>
      <c r="G552" s="2666"/>
      <c r="H552" s="2665">
        <v>1.75</v>
      </c>
      <c r="I552" s="2666"/>
      <c r="J552" s="2669">
        <v>2.8250000000000002</v>
      </c>
      <c r="K552" s="2670">
        <v>2.8250000000000002</v>
      </c>
      <c r="L552" s="2665">
        <f t="shared" ref="L552" si="695">J552+N552</f>
        <v>2.8440000000000003</v>
      </c>
      <c r="M552" s="2666"/>
      <c r="N552" s="2665">
        <v>1.9E-2</v>
      </c>
      <c r="O552" s="2666"/>
      <c r="P552" s="2669"/>
      <c r="Q552" s="2670"/>
      <c r="R552" s="2665"/>
      <c r="S552" s="2666"/>
      <c r="T552" s="2665"/>
      <c r="U552" s="2666"/>
      <c r="V552" s="2665">
        <v>1.75</v>
      </c>
      <c r="W552" s="2666"/>
      <c r="X552" s="2669">
        <v>2.8250000000000002</v>
      </c>
      <c r="Y552" s="2670">
        <v>2.8250000000000002</v>
      </c>
      <c r="Z552" s="2665">
        <f t="shared" ref="Z552" si="696">X552+AB552</f>
        <v>2.806</v>
      </c>
      <c r="AA552" s="2666"/>
      <c r="AB552" s="2665">
        <v>-1.9E-2</v>
      </c>
      <c r="AC552" s="2666"/>
      <c r="AE552" s="2173">
        <f t="shared" ca="1" si="639"/>
        <v>1.0999999999999999E-2</v>
      </c>
      <c r="AF552" s="2173">
        <f t="shared" ref="AF552" ca="1" si="697">AE552</f>
        <v>1.0999999999999999E-2</v>
      </c>
      <c r="AG552" s="2173">
        <v>2.8250000000000002</v>
      </c>
    </row>
    <row r="553" spans="1:33">
      <c r="A553" s="1459"/>
      <c r="B553" s="33"/>
      <c r="C553" s="2013" t="str">
        <f>IF(E553&gt;0,MAX($C$5:C552)+1," ")</f>
        <v xml:space="preserve"> </v>
      </c>
      <c r="D553" s="2013" t="s">
        <v>147</v>
      </c>
      <c r="E553" s="2174"/>
      <c r="F553" s="2665">
        <v>17.8</v>
      </c>
      <c r="G553" s="2666"/>
      <c r="H553" s="2665"/>
      <c r="I553" s="2666"/>
      <c r="J553" s="2667"/>
      <c r="K553" s="2668"/>
      <c r="L553" s="2665"/>
      <c r="M553" s="2666"/>
      <c r="N553" s="2665"/>
      <c r="O553" s="2666"/>
      <c r="P553" s="2667"/>
      <c r="Q553" s="2668"/>
      <c r="R553" s="2665"/>
      <c r="S553" s="2666"/>
      <c r="T553" s="2665"/>
      <c r="U553" s="2666"/>
      <c r="V553" s="2665"/>
      <c r="W553" s="2666"/>
      <c r="X553" s="2667"/>
      <c r="Y553" s="2668"/>
      <c r="Z553" s="2665"/>
      <c r="AA553" s="2666"/>
      <c r="AB553" s="2665">
        <v>0</v>
      </c>
      <c r="AC553" s="2666"/>
      <c r="AE553" s="2173"/>
      <c r="AG553" s="2173"/>
    </row>
    <row r="554" spans="1:33">
      <c r="A554" s="1459"/>
      <c r="B554" s="33"/>
      <c r="C554" s="2013">
        <f>IF(E554&gt;0,MAX($C$448:C553)+1," ")</f>
        <v>54</v>
      </c>
      <c r="D554" s="2013" t="s">
        <v>4223</v>
      </c>
      <c r="E554" s="2174">
        <f>E552+F553</f>
        <v>659.74000000000012</v>
      </c>
      <c r="F554" s="2665" t="s">
        <v>147</v>
      </c>
      <c r="G554" s="2666"/>
      <c r="H554" s="2665">
        <v>1.75</v>
      </c>
      <c r="I554" s="2666"/>
      <c r="J554" s="2669">
        <v>2.8250000000000002</v>
      </c>
      <c r="K554" s="2670">
        <v>2.8250000000000002</v>
      </c>
      <c r="L554" s="2665">
        <f t="shared" ref="L554" si="698">J554+N554</f>
        <v>2.8050000000000002</v>
      </c>
      <c r="M554" s="2666"/>
      <c r="N554" s="2665">
        <v>-0.02</v>
      </c>
      <c r="O554" s="2666"/>
      <c r="P554" s="2669"/>
      <c r="Q554" s="2670"/>
      <c r="R554" s="2665"/>
      <c r="S554" s="2666"/>
      <c r="T554" s="2665"/>
      <c r="U554" s="2666"/>
      <c r="V554" s="2665">
        <v>1.75</v>
      </c>
      <c r="W554" s="2666"/>
      <c r="X554" s="2669">
        <v>2.8250000000000002</v>
      </c>
      <c r="Y554" s="2670">
        <v>2.8250000000000002</v>
      </c>
      <c r="Z554" s="2665">
        <f t="shared" ref="Z554" si="699">X554+AB554</f>
        <v>2.8180000000000001</v>
      </c>
      <c r="AA554" s="2666"/>
      <c r="AB554" s="2665">
        <v>-7.0000000000000001E-3</v>
      </c>
      <c r="AC554" s="2666"/>
      <c r="AE554" s="2173">
        <f t="shared" ca="1" si="639"/>
        <v>1.4999999999999999E-2</v>
      </c>
      <c r="AF554" s="2173">
        <f t="shared" ref="AF554" ca="1" si="700">AE554</f>
        <v>1.4999999999999999E-2</v>
      </c>
      <c r="AG554" s="2173">
        <v>2.8250000000000002</v>
      </c>
    </row>
    <row r="555" spans="1:33">
      <c r="A555" s="1459"/>
      <c r="B555" s="33"/>
      <c r="C555" s="2013" t="str">
        <f>IF(E555&gt;0,MAX($C$5:C554)+1," ")</f>
        <v xml:space="preserve"> </v>
      </c>
      <c r="D555" s="2013" t="s">
        <v>147</v>
      </c>
      <c r="E555" s="2174"/>
      <c r="F555" s="2665">
        <v>14.2</v>
      </c>
      <c r="G555" s="2666"/>
      <c r="H555" s="2665"/>
      <c r="I555" s="2666"/>
      <c r="J555" s="2667"/>
      <c r="K555" s="2668"/>
      <c r="L555" s="2665"/>
      <c r="M555" s="2666"/>
      <c r="N555" s="2665"/>
      <c r="O555" s="2666"/>
      <c r="P555" s="2667"/>
      <c r="Q555" s="2668"/>
      <c r="R555" s="2665"/>
      <c r="S555" s="2666"/>
      <c r="T555" s="2665"/>
      <c r="U555" s="2666"/>
      <c r="V555" s="2665"/>
      <c r="W555" s="2666"/>
      <c r="X555" s="2667"/>
      <c r="Y555" s="2668"/>
      <c r="Z555" s="2665"/>
      <c r="AA555" s="2666"/>
      <c r="AB555" s="2665">
        <v>0</v>
      </c>
      <c r="AC555" s="2666"/>
      <c r="AE555" s="2173"/>
      <c r="AG555" s="2173"/>
    </row>
    <row r="556" spans="1:33">
      <c r="A556" s="1459"/>
      <c r="B556" s="33"/>
      <c r="C556" s="2013">
        <f>IF(E556&gt;0,MAX($C$448:C555)+1," ")</f>
        <v>55</v>
      </c>
      <c r="D556" s="2013" t="s">
        <v>4224</v>
      </c>
      <c r="E556" s="2174">
        <f>E554+F555</f>
        <v>673.94000000000017</v>
      </c>
      <c r="F556" s="2665" t="s">
        <v>147</v>
      </c>
      <c r="G556" s="2666"/>
      <c r="H556" s="2665">
        <v>1.75</v>
      </c>
      <c r="I556" s="2666"/>
      <c r="J556" s="2669">
        <v>2.835</v>
      </c>
      <c r="K556" s="2670">
        <v>2.835</v>
      </c>
      <c r="L556" s="2665">
        <f t="shared" ref="L556" si="701">J556+N556</f>
        <v>2.835</v>
      </c>
      <c r="M556" s="2666"/>
      <c r="N556" s="2686">
        <v>0</v>
      </c>
      <c r="O556" s="2687"/>
      <c r="P556" s="2669"/>
      <c r="Q556" s="2670"/>
      <c r="R556" s="2665"/>
      <c r="S556" s="2666"/>
      <c r="T556" s="2665"/>
      <c r="U556" s="2666"/>
      <c r="V556" s="2665">
        <v>1.75</v>
      </c>
      <c r="W556" s="2666"/>
      <c r="X556" s="2669">
        <v>2.835</v>
      </c>
      <c r="Y556" s="2670">
        <v>2.835</v>
      </c>
      <c r="Z556" s="2665">
        <f t="shared" ref="Z556" si="702">X556+AB556</f>
        <v>2.8159999999999998</v>
      </c>
      <c r="AA556" s="2666"/>
      <c r="AB556" s="2665">
        <v>-1.9E-2</v>
      </c>
      <c r="AC556" s="2666"/>
      <c r="AE556" s="2173">
        <f t="shared" ca="1" si="639"/>
        <v>0.01</v>
      </c>
      <c r="AF556" s="2173">
        <f t="shared" ref="AF556" ca="1" si="703">AE556</f>
        <v>0.01</v>
      </c>
      <c r="AG556" s="2173">
        <v>2.835</v>
      </c>
    </row>
    <row r="557" spans="1:33">
      <c r="A557" s="1459"/>
      <c r="B557" s="33"/>
      <c r="C557" s="2013" t="str">
        <f>IF(E557&gt;0,MAX($C$5:C556)+1," ")</f>
        <v xml:space="preserve"> </v>
      </c>
      <c r="D557" s="2013" t="s">
        <v>147</v>
      </c>
      <c r="E557" s="2174"/>
      <c r="F557" s="2665">
        <v>14.2</v>
      </c>
      <c r="G557" s="2666"/>
      <c r="H557" s="2665"/>
      <c r="I557" s="2666"/>
      <c r="J557" s="2667"/>
      <c r="K557" s="2668"/>
      <c r="L557" s="2665"/>
      <c r="M557" s="2666"/>
      <c r="N557" s="2665"/>
      <c r="O557" s="2666"/>
      <c r="P557" s="2667"/>
      <c r="Q557" s="2668"/>
      <c r="R557" s="2665"/>
      <c r="S557" s="2666"/>
      <c r="T557" s="2665"/>
      <c r="U557" s="2666"/>
      <c r="V557" s="2665"/>
      <c r="W557" s="2666"/>
      <c r="X557" s="2667"/>
      <c r="Y557" s="2668"/>
      <c r="Z557" s="2665"/>
      <c r="AA557" s="2666"/>
      <c r="AB557" s="2665">
        <v>0</v>
      </c>
      <c r="AC557" s="2666"/>
      <c r="AE557" s="2173"/>
      <c r="AG557" s="2173"/>
    </row>
    <row r="558" spans="1:33">
      <c r="A558" s="1459"/>
      <c r="B558" s="33"/>
      <c r="C558" s="2013">
        <f>IF(E558&gt;0,MAX($C$448:C557)+1," ")</f>
        <v>56</v>
      </c>
      <c r="D558" s="2013" t="s">
        <v>4225</v>
      </c>
      <c r="E558" s="2174">
        <f>E556+F557</f>
        <v>688.14000000000021</v>
      </c>
      <c r="F558" s="2665" t="s">
        <v>147</v>
      </c>
      <c r="G558" s="2666"/>
      <c r="H558" s="2665">
        <v>1.75</v>
      </c>
      <c r="I558" s="2666"/>
      <c r="J558" s="2669">
        <v>2.8450000000000002</v>
      </c>
      <c r="K558" s="2670">
        <v>2.8450000000000002</v>
      </c>
      <c r="L558" s="2665">
        <f t="shared" ref="L558" si="704">J558+N558</f>
        <v>2.8370000000000002</v>
      </c>
      <c r="M558" s="2666"/>
      <c r="N558" s="2665">
        <v>-8.0000000000000002E-3</v>
      </c>
      <c r="O558" s="2666"/>
      <c r="P558" s="2669"/>
      <c r="Q558" s="2670"/>
      <c r="R558" s="2665"/>
      <c r="S558" s="2666"/>
      <c r="T558" s="2665"/>
      <c r="U558" s="2666"/>
      <c r="V558" s="2665">
        <v>1.75</v>
      </c>
      <c r="W558" s="2666"/>
      <c r="X558" s="2669">
        <v>2.8450000000000002</v>
      </c>
      <c r="Y558" s="2670">
        <v>2.8450000000000002</v>
      </c>
      <c r="Z558" s="2665">
        <f t="shared" ref="Z558" si="705">X558+AB558</f>
        <v>2.859</v>
      </c>
      <c r="AA558" s="2666"/>
      <c r="AB558" s="2665">
        <v>1.4E-2</v>
      </c>
      <c r="AC558" s="2666"/>
      <c r="AE558" s="2173">
        <f t="shared" ca="1" si="639"/>
        <v>-0.01</v>
      </c>
      <c r="AF558" s="2173">
        <f t="shared" ref="AF558" ca="1" si="706">AE558</f>
        <v>-0.01</v>
      </c>
      <c r="AG558" s="2173">
        <v>2.8450000000000002</v>
      </c>
    </row>
    <row r="559" spans="1:33">
      <c r="A559" s="1459"/>
      <c r="B559" s="33"/>
      <c r="C559" s="2013" t="str">
        <f>IF(E559&gt;0,MAX($C$5:C558)+1," ")</f>
        <v xml:space="preserve"> </v>
      </c>
      <c r="D559" s="2013" t="s">
        <v>147</v>
      </c>
      <c r="E559" s="2174"/>
      <c r="F559" s="2665">
        <v>12.42</v>
      </c>
      <c r="G559" s="2666"/>
      <c r="H559" s="2665"/>
      <c r="I559" s="2666"/>
      <c r="J559" s="2667"/>
      <c r="K559" s="2668"/>
      <c r="L559" s="2665"/>
      <c r="M559" s="2666"/>
      <c r="N559" s="2665"/>
      <c r="O559" s="2666"/>
      <c r="P559" s="2667"/>
      <c r="Q559" s="2668"/>
      <c r="R559" s="2665"/>
      <c r="S559" s="2666"/>
      <c r="T559" s="2665"/>
      <c r="U559" s="2666"/>
      <c r="V559" s="2665"/>
      <c r="W559" s="2666"/>
      <c r="X559" s="2667"/>
      <c r="Y559" s="2668"/>
      <c r="Z559" s="2665"/>
      <c r="AA559" s="2666"/>
      <c r="AB559" s="2665">
        <v>0</v>
      </c>
      <c r="AC559" s="2666"/>
      <c r="AE559" s="2173"/>
      <c r="AG559" s="2173"/>
    </row>
    <row r="560" spans="1:33">
      <c r="A560" s="1459"/>
      <c r="B560" s="33"/>
      <c r="C560" s="2013">
        <f>IF(E560&gt;0,MAX($C$448:C559)+1," ")</f>
        <v>57</v>
      </c>
      <c r="D560" s="2013">
        <v>29</v>
      </c>
      <c r="E560" s="2174">
        <f>E558+F559</f>
        <v>700.56000000000017</v>
      </c>
      <c r="F560" s="2665" t="s">
        <v>147</v>
      </c>
      <c r="G560" s="2666"/>
      <c r="H560" s="2665">
        <v>1.75</v>
      </c>
      <c r="I560" s="2666"/>
      <c r="J560" s="2669">
        <v>2.8450000000000002</v>
      </c>
      <c r="K560" s="2670">
        <v>2.8450000000000002</v>
      </c>
      <c r="L560" s="2665">
        <f t="shared" ref="L560" si="707">J560+N560</f>
        <v>2.8480000000000003</v>
      </c>
      <c r="M560" s="2666"/>
      <c r="N560" s="2665">
        <v>3.0000000000000001E-3</v>
      </c>
      <c r="O560" s="2666"/>
      <c r="P560" s="2669"/>
      <c r="Q560" s="2670"/>
      <c r="R560" s="2665"/>
      <c r="S560" s="2666"/>
      <c r="T560" s="2665"/>
      <c r="U560" s="2666"/>
      <c r="V560" s="2665">
        <v>1.75</v>
      </c>
      <c r="W560" s="2666"/>
      <c r="X560" s="2669">
        <v>2.8450000000000002</v>
      </c>
      <c r="Y560" s="2670">
        <v>2.8450000000000002</v>
      </c>
      <c r="Z560" s="2665">
        <f t="shared" ref="Z560" si="708">X560+AB560</f>
        <v>2.8270000000000004</v>
      </c>
      <c r="AA560" s="2666"/>
      <c r="AB560" s="2665">
        <v>-1.7999999999999999E-2</v>
      </c>
      <c r="AC560" s="2666"/>
      <c r="AE560" s="2173">
        <f t="shared" ca="1" si="639"/>
        <v>1.0999999999999999E-2</v>
      </c>
      <c r="AF560" s="2173">
        <f t="shared" ref="AF560" ca="1" si="709">AE560</f>
        <v>1.0999999999999999E-2</v>
      </c>
      <c r="AG560" s="2173">
        <v>2.8450000000000002</v>
      </c>
    </row>
    <row r="561" spans="1:33">
      <c r="A561" s="1459"/>
      <c r="B561" s="33"/>
      <c r="C561" s="2013" t="str">
        <f>IF(E561&gt;0,MAX($C$5:C560)+1," ")</f>
        <v xml:space="preserve"> </v>
      </c>
      <c r="D561" s="2013" t="s">
        <v>147</v>
      </c>
      <c r="E561" s="2174"/>
      <c r="F561" s="2665">
        <v>14.58</v>
      </c>
      <c r="G561" s="2666"/>
      <c r="H561" s="2665"/>
      <c r="I561" s="2666"/>
      <c r="J561" s="2667"/>
      <c r="K561" s="2668"/>
      <c r="L561" s="2665"/>
      <c r="M561" s="2666"/>
      <c r="N561" s="2665"/>
      <c r="O561" s="2666"/>
      <c r="P561" s="2667"/>
      <c r="Q561" s="2668"/>
      <c r="R561" s="2665"/>
      <c r="S561" s="2666"/>
      <c r="T561" s="2665"/>
      <c r="U561" s="2666"/>
      <c r="V561" s="2665"/>
      <c r="W561" s="2666"/>
      <c r="X561" s="2667"/>
      <c r="Y561" s="2668"/>
      <c r="Z561" s="2665"/>
      <c r="AA561" s="2666"/>
      <c r="AB561" s="2665">
        <v>0</v>
      </c>
      <c r="AC561" s="2666"/>
      <c r="AE561" s="2173"/>
      <c r="AG561" s="2173"/>
    </row>
    <row r="562" spans="1:33">
      <c r="A562" s="1459"/>
      <c r="B562" s="33"/>
      <c r="C562" s="2013">
        <f>IF(E562&gt;0,MAX($C$448:C561)+1," ")</f>
        <v>58</v>
      </c>
      <c r="D562" s="2013">
        <v>30</v>
      </c>
      <c r="E562" s="2174">
        <f>E560+F561</f>
        <v>715.14000000000021</v>
      </c>
      <c r="F562" s="2665" t="s">
        <v>147</v>
      </c>
      <c r="G562" s="2666"/>
      <c r="H562" s="2665">
        <v>1.75</v>
      </c>
      <c r="I562" s="2666"/>
      <c r="J562" s="2669">
        <v>2.855</v>
      </c>
      <c r="K562" s="2670">
        <v>2.855</v>
      </c>
      <c r="L562" s="2665">
        <f t="shared" ref="L562" si="710">J562+N562</f>
        <v>2.8689999999999998</v>
      </c>
      <c r="M562" s="2666"/>
      <c r="N562" s="2665">
        <v>1.4E-2</v>
      </c>
      <c r="O562" s="2666"/>
      <c r="P562" s="2669"/>
      <c r="Q562" s="2670"/>
      <c r="R562" s="2665"/>
      <c r="S562" s="2666"/>
      <c r="T562" s="2665"/>
      <c r="U562" s="2666"/>
      <c r="V562" s="2665">
        <v>1.75</v>
      </c>
      <c r="W562" s="2666"/>
      <c r="X562" s="2669">
        <v>2.855</v>
      </c>
      <c r="Y562" s="2670">
        <v>2.855</v>
      </c>
      <c r="Z562" s="2665">
        <f t="shared" ref="Z562" si="711">X562+AB562</f>
        <v>2.8639999999999999</v>
      </c>
      <c r="AA562" s="2666"/>
      <c r="AB562" s="2665">
        <v>8.9999999999999993E-3</v>
      </c>
      <c r="AC562" s="2666"/>
      <c r="AE562" s="2173">
        <f t="shared" ca="1" si="639"/>
        <v>1.7999999999999999E-2</v>
      </c>
      <c r="AF562" s="2173">
        <f t="shared" ref="AF562" ca="1" si="712">AE562</f>
        <v>1.7999999999999999E-2</v>
      </c>
      <c r="AG562" s="2173">
        <v>2.855</v>
      </c>
    </row>
    <row r="563" spans="1:33">
      <c r="A563" s="1459"/>
      <c r="B563" s="33"/>
      <c r="C563" s="2013" t="str">
        <f>IF(E563&gt;0,MAX($C$5:C562)+1," ")</f>
        <v xml:space="preserve"> </v>
      </c>
      <c r="D563" s="2013" t="s">
        <v>147</v>
      </c>
      <c r="E563" s="2174"/>
      <c r="F563" s="2665">
        <v>19.96</v>
      </c>
      <c r="G563" s="2666"/>
      <c r="H563" s="2665"/>
      <c r="I563" s="2666"/>
      <c r="J563" s="2667"/>
      <c r="K563" s="2668"/>
      <c r="L563" s="2665"/>
      <c r="M563" s="2666"/>
      <c r="N563" s="2665"/>
      <c r="O563" s="2666"/>
      <c r="P563" s="2667"/>
      <c r="Q563" s="2668"/>
      <c r="R563" s="2665"/>
      <c r="S563" s="2666"/>
      <c r="T563" s="2665"/>
      <c r="U563" s="2666"/>
      <c r="V563" s="2665"/>
      <c r="W563" s="2666"/>
      <c r="X563" s="2667"/>
      <c r="Y563" s="2668"/>
      <c r="Z563" s="2665"/>
      <c r="AA563" s="2666"/>
      <c r="AB563" s="2665">
        <v>0</v>
      </c>
      <c r="AC563" s="2666"/>
      <c r="AE563" s="2173"/>
      <c r="AG563" s="2173"/>
    </row>
    <row r="564" spans="1:33">
      <c r="A564" s="1459"/>
      <c r="B564" s="33"/>
      <c r="C564" s="2013">
        <f>IF(E564&gt;0,MAX($C$448:C563)+1," ")</f>
        <v>59</v>
      </c>
      <c r="D564" s="2013">
        <v>31</v>
      </c>
      <c r="E564" s="2174">
        <f>E562+F563</f>
        <v>735.10000000000025</v>
      </c>
      <c r="F564" s="2665" t="s">
        <v>147</v>
      </c>
      <c r="G564" s="2666"/>
      <c r="H564" s="2665">
        <v>1.75</v>
      </c>
      <c r="I564" s="2666"/>
      <c r="J564" s="2669">
        <v>2.8650000000000002</v>
      </c>
      <c r="K564" s="2670">
        <v>2.8650000000000002</v>
      </c>
      <c r="L564" s="2665">
        <f t="shared" ref="L564" si="713">J564+N564</f>
        <v>2.8640000000000003</v>
      </c>
      <c r="M564" s="2666"/>
      <c r="N564" s="2665">
        <v>-1E-3</v>
      </c>
      <c r="O564" s="2666"/>
      <c r="P564" s="2669"/>
      <c r="Q564" s="2670"/>
      <c r="R564" s="2665"/>
      <c r="S564" s="2666"/>
      <c r="T564" s="2665"/>
      <c r="U564" s="2666"/>
      <c r="V564" s="2665">
        <v>1.75</v>
      </c>
      <c r="W564" s="2666"/>
      <c r="X564" s="2669">
        <v>2.8650000000000002</v>
      </c>
      <c r="Y564" s="2670">
        <v>2.8650000000000002</v>
      </c>
      <c r="Z564" s="2665">
        <f t="shared" ref="Z564" si="714">X564+AB564</f>
        <v>2.8840000000000003</v>
      </c>
      <c r="AA564" s="2666"/>
      <c r="AB564" s="2665">
        <v>1.9E-2</v>
      </c>
      <c r="AC564" s="2666"/>
      <c r="AE564" s="2173">
        <f t="shared" ca="1" si="639"/>
        <v>0</v>
      </c>
      <c r="AF564" s="2173">
        <f t="shared" ref="AF564" ca="1" si="715">AE564</f>
        <v>0</v>
      </c>
      <c r="AG564" s="2173">
        <v>2.8650000000000002</v>
      </c>
    </row>
    <row r="565" spans="1:33">
      <c r="A565" s="1459"/>
      <c r="B565" s="33"/>
      <c r="C565" s="2013" t="str">
        <f>IF(E565&gt;0,MAX($C$5:C564)+1," ")</f>
        <v xml:space="preserve"> </v>
      </c>
      <c r="D565" s="2013" t="s">
        <v>147</v>
      </c>
      <c r="E565" s="2174"/>
      <c r="F565" s="2665">
        <v>17.87</v>
      </c>
      <c r="G565" s="2666"/>
      <c r="H565" s="2665"/>
      <c r="I565" s="2666"/>
      <c r="J565" s="2667"/>
      <c r="K565" s="2668"/>
      <c r="L565" s="2665"/>
      <c r="M565" s="2666"/>
      <c r="N565" s="2665"/>
      <c r="O565" s="2666"/>
      <c r="P565" s="2667"/>
      <c r="Q565" s="2668"/>
      <c r="R565" s="2665"/>
      <c r="S565" s="2666"/>
      <c r="T565" s="2665"/>
      <c r="U565" s="2666"/>
      <c r="V565" s="2665"/>
      <c r="W565" s="2666"/>
      <c r="X565" s="2667"/>
      <c r="Y565" s="2668"/>
      <c r="Z565" s="2665"/>
      <c r="AA565" s="2666"/>
      <c r="AB565" s="2665">
        <v>0</v>
      </c>
      <c r="AC565" s="2666"/>
      <c r="AE565" s="2173"/>
      <c r="AG565" s="2173"/>
    </row>
    <row r="566" spans="1:33">
      <c r="A566" s="1459"/>
      <c r="B566" s="33"/>
      <c r="C566" s="2013">
        <f>IF(E566&gt;0,MAX($C$448:C565)+1," ")</f>
        <v>60</v>
      </c>
      <c r="D566" s="2013" t="s">
        <v>4226</v>
      </c>
      <c r="E566" s="2174">
        <f>E564+F565</f>
        <v>752.97000000000025</v>
      </c>
      <c r="F566" s="2665" t="s">
        <v>147</v>
      </c>
      <c r="G566" s="2666"/>
      <c r="H566" s="2665">
        <v>1.75</v>
      </c>
      <c r="I566" s="2666"/>
      <c r="J566" s="2669">
        <v>2.875</v>
      </c>
      <c r="K566" s="2670">
        <v>2.875</v>
      </c>
      <c r="L566" s="2665">
        <f t="shared" ref="L566" si="716">J566+N566</f>
        <v>2.88</v>
      </c>
      <c r="M566" s="2666"/>
      <c r="N566" s="2665">
        <v>5.0000000000000001E-3</v>
      </c>
      <c r="O566" s="2666"/>
      <c r="P566" s="2669"/>
      <c r="Q566" s="2670"/>
      <c r="R566" s="2665"/>
      <c r="S566" s="2666"/>
      <c r="T566" s="2665"/>
      <c r="U566" s="2666"/>
      <c r="V566" s="2665">
        <v>1.75</v>
      </c>
      <c r="W566" s="2666"/>
      <c r="X566" s="2669">
        <v>2.875</v>
      </c>
      <c r="Y566" s="2670">
        <v>2.875</v>
      </c>
      <c r="Z566" s="2665">
        <f t="shared" ref="Z566" si="717">X566+AB566</f>
        <v>2.86</v>
      </c>
      <c r="AA566" s="2666"/>
      <c r="AB566" s="2665">
        <v>-1.4999999999999999E-2</v>
      </c>
      <c r="AC566" s="2666"/>
      <c r="AE566" s="2173">
        <f t="shared" ca="1" si="639"/>
        <v>3.0000000000000001E-3</v>
      </c>
      <c r="AF566" s="2173">
        <f t="shared" ref="AF566" ca="1" si="718">AE566</f>
        <v>3.0000000000000001E-3</v>
      </c>
      <c r="AG566" s="2173">
        <v>2.875</v>
      </c>
    </row>
    <row r="567" spans="1:33">
      <c r="A567" s="1459"/>
      <c r="B567" s="33"/>
      <c r="C567" s="2013" t="str">
        <f>IF(E567&gt;0,MAX($C$5:C566)+1," ")</f>
        <v xml:space="preserve"> </v>
      </c>
      <c r="D567" s="2013" t="s">
        <v>147</v>
      </c>
      <c r="E567" s="2174"/>
      <c r="F567" s="2665">
        <v>19.13</v>
      </c>
      <c r="G567" s="2666"/>
      <c r="H567" s="2665"/>
      <c r="I567" s="2666"/>
      <c r="J567" s="2667"/>
      <c r="K567" s="2668"/>
      <c r="L567" s="2665"/>
      <c r="M567" s="2666"/>
      <c r="N567" s="2665"/>
      <c r="O567" s="2666"/>
      <c r="P567" s="2667"/>
      <c r="Q567" s="2668"/>
      <c r="R567" s="2665"/>
      <c r="S567" s="2666"/>
      <c r="T567" s="2665"/>
      <c r="U567" s="2666"/>
      <c r="V567" s="2665"/>
      <c r="W567" s="2666"/>
      <c r="X567" s="2667"/>
      <c r="Y567" s="2668"/>
      <c r="Z567" s="2665"/>
      <c r="AA567" s="2666"/>
      <c r="AB567" s="2665">
        <v>0</v>
      </c>
      <c r="AC567" s="2666"/>
      <c r="AE567" s="2173"/>
      <c r="AG567" s="2173"/>
    </row>
    <row r="568" spans="1:33">
      <c r="A568" s="1459"/>
      <c r="B568" s="33"/>
      <c r="C568" s="2013">
        <f>IF(E568&gt;0,MAX($C$448:C567)+1," ")</f>
        <v>61</v>
      </c>
      <c r="D568" s="2013">
        <v>32</v>
      </c>
      <c r="E568" s="2174">
        <f>E566+F567</f>
        <v>772.10000000000025</v>
      </c>
      <c r="F568" s="2665" t="s">
        <v>147</v>
      </c>
      <c r="G568" s="2666"/>
      <c r="H568" s="2665">
        <v>1.75</v>
      </c>
      <c r="I568" s="2666"/>
      <c r="J568" s="2669">
        <v>2.875</v>
      </c>
      <c r="K568" s="2670">
        <v>2.875</v>
      </c>
      <c r="L568" s="2665">
        <f t="shared" ref="L568" si="719">J568+N568</f>
        <v>2.8740000000000001</v>
      </c>
      <c r="M568" s="2666"/>
      <c r="N568" s="2665">
        <v>-1E-3</v>
      </c>
      <c r="O568" s="2666"/>
      <c r="P568" s="2669"/>
      <c r="Q568" s="2670"/>
      <c r="R568" s="2665"/>
      <c r="S568" s="2666"/>
      <c r="T568" s="2665"/>
      <c r="U568" s="2666"/>
      <c r="V568" s="2665">
        <v>1.75</v>
      </c>
      <c r="W568" s="2666"/>
      <c r="X568" s="2669">
        <v>2.875</v>
      </c>
      <c r="Y568" s="2670">
        <v>2.875</v>
      </c>
      <c r="Z568" s="2665">
        <f t="shared" ref="Z568" si="720">X568+AB568</f>
        <v>2.8740000000000001</v>
      </c>
      <c r="AA568" s="2666"/>
      <c r="AB568" s="2665">
        <v>-1E-3</v>
      </c>
      <c r="AC568" s="2666"/>
      <c r="AE568" s="2173">
        <f t="shared" ca="1" si="639"/>
        <v>1.4E-2</v>
      </c>
      <c r="AF568" s="2173">
        <f t="shared" ref="AF568" ca="1" si="721">AE568</f>
        <v>1.4E-2</v>
      </c>
      <c r="AG568" s="2173">
        <v>2.875</v>
      </c>
    </row>
    <row r="569" spans="1:33">
      <c r="A569" s="1459"/>
      <c r="B569" s="33"/>
      <c r="C569" s="2013" t="str">
        <f>IF(E569&gt;0,MAX($C$5:C568)+1," ")</f>
        <v xml:space="preserve"> </v>
      </c>
      <c r="D569" s="2013" t="s">
        <v>147</v>
      </c>
      <c r="E569" s="2174"/>
      <c r="F569" s="2665">
        <v>19.14</v>
      </c>
      <c r="G569" s="2666"/>
      <c r="H569" s="2665"/>
      <c r="I569" s="2666"/>
      <c r="J569" s="2667"/>
      <c r="K569" s="2668"/>
      <c r="L569" s="2665"/>
      <c r="M569" s="2666"/>
      <c r="N569" s="2665"/>
      <c r="O569" s="2666"/>
      <c r="P569" s="2667"/>
      <c r="Q569" s="2668"/>
      <c r="R569" s="2665"/>
      <c r="S569" s="2666"/>
      <c r="T569" s="2665"/>
      <c r="U569" s="2666"/>
      <c r="V569" s="2665"/>
      <c r="W569" s="2666"/>
      <c r="X569" s="2667"/>
      <c r="Y569" s="2668"/>
      <c r="Z569" s="2665"/>
      <c r="AA569" s="2666"/>
      <c r="AB569" s="2665">
        <v>0</v>
      </c>
      <c r="AC569" s="2666"/>
      <c r="AE569" s="2173"/>
      <c r="AG569" s="2173"/>
    </row>
    <row r="570" spans="1:33">
      <c r="A570" s="1459"/>
      <c r="B570" s="33"/>
      <c r="C570" s="2013">
        <f>IF(E570&gt;0,MAX($C$448:C569)+1," ")</f>
        <v>62</v>
      </c>
      <c r="D570" s="2013">
        <v>33</v>
      </c>
      <c r="E570" s="2174">
        <f>E568+F569</f>
        <v>791.24000000000024</v>
      </c>
      <c r="F570" s="2665" t="s">
        <v>147</v>
      </c>
      <c r="G570" s="2666"/>
      <c r="H570" s="2665">
        <v>1.75</v>
      </c>
      <c r="I570" s="2666"/>
      <c r="J570" s="2669">
        <v>2.8850000000000002</v>
      </c>
      <c r="K570" s="2670">
        <v>2.8850000000000002</v>
      </c>
      <c r="L570" s="2665">
        <f t="shared" ref="L570" si="722">J570+N570</f>
        <v>2.8670000000000004</v>
      </c>
      <c r="M570" s="2666"/>
      <c r="N570" s="2665">
        <v>-1.7999999999999999E-2</v>
      </c>
      <c r="O570" s="2666"/>
      <c r="P570" s="2669"/>
      <c r="Q570" s="2670"/>
      <c r="R570" s="2665"/>
      <c r="S570" s="2666"/>
      <c r="T570" s="2665"/>
      <c r="U570" s="2666"/>
      <c r="V570" s="2665">
        <v>1.75</v>
      </c>
      <c r="W570" s="2666"/>
      <c r="X570" s="2669">
        <v>2.8850000000000002</v>
      </c>
      <c r="Y570" s="2670">
        <v>2.8850000000000002</v>
      </c>
      <c r="Z570" s="2665">
        <f t="shared" ref="Z570" si="723">X570+AB570</f>
        <v>2.8960000000000004</v>
      </c>
      <c r="AA570" s="2666"/>
      <c r="AB570" s="2665">
        <v>1.0999999999999999E-2</v>
      </c>
      <c r="AC570" s="2666"/>
      <c r="AE570" s="2173">
        <f t="shared" ca="1" si="639"/>
        <v>-1.9E-2</v>
      </c>
      <c r="AF570" s="2173">
        <f t="shared" ref="AF570" ca="1" si="724">AE570</f>
        <v>-1.9E-2</v>
      </c>
      <c r="AG570" s="2173">
        <v>2.8850000000000002</v>
      </c>
    </row>
    <row r="571" spans="1:33">
      <c r="A571" s="1459"/>
      <c r="B571" s="33"/>
      <c r="C571" s="2013" t="str">
        <f>IF(E571&gt;0,MAX($C$5:C570)+1," ")</f>
        <v xml:space="preserve"> </v>
      </c>
      <c r="D571" s="2013" t="s">
        <v>147</v>
      </c>
      <c r="E571" s="2174"/>
      <c r="F571" s="2665">
        <v>19.86</v>
      </c>
      <c r="G571" s="2666"/>
      <c r="H571" s="2665"/>
      <c r="I571" s="2666"/>
      <c r="J571" s="2667"/>
      <c r="K571" s="2668"/>
      <c r="L571" s="2665"/>
      <c r="M571" s="2666"/>
      <c r="N571" s="2665"/>
      <c r="O571" s="2666"/>
      <c r="P571" s="2667"/>
      <c r="Q571" s="2668"/>
      <c r="R571" s="2665"/>
      <c r="S571" s="2666"/>
      <c r="T571" s="2665"/>
      <c r="U571" s="2666"/>
      <c r="V571" s="2665"/>
      <c r="W571" s="2666"/>
      <c r="X571" s="2667"/>
      <c r="Y571" s="2668"/>
      <c r="Z571" s="2665"/>
      <c r="AA571" s="2666"/>
      <c r="AB571" s="2665">
        <v>0</v>
      </c>
      <c r="AC571" s="2666"/>
      <c r="AE571" s="2173"/>
      <c r="AG571" s="2173"/>
    </row>
    <row r="572" spans="1:33">
      <c r="A572" s="1459"/>
      <c r="B572" s="33"/>
      <c r="C572" s="2013">
        <f>IF(E572&gt;0,MAX($C$448:C571)+1," ")</f>
        <v>63</v>
      </c>
      <c r="D572" s="2013">
        <v>34</v>
      </c>
      <c r="E572" s="2174">
        <f>E570+F571</f>
        <v>811.10000000000025</v>
      </c>
      <c r="F572" s="2665" t="s">
        <v>147</v>
      </c>
      <c r="G572" s="2666"/>
      <c r="H572" s="2665">
        <v>1.75</v>
      </c>
      <c r="I572" s="2666"/>
      <c r="J572" s="2669">
        <v>2.895</v>
      </c>
      <c r="K572" s="2670">
        <v>2.895</v>
      </c>
      <c r="L572" s="2665">
        <f t="shared" ref="L572" si="725">J572+N572</f>
        <v>2.9119999999999999</v>
      </c>
      <c r="M572" s="2666"/>
      <c r="N572" s="2665">
        <v>1.7000000000000001E-2</v>
      </c>
      <c r="O572" s="2666"/>
      <c r="P572" s="2669"/>
      <c r="Q572" s="2670"/>
      <c r="R572" s="2665"/>
      <c r="S572" s="2666"/>
      <c r="T572" s="2665"/>
      <c r="U572" s="2666"/>
      <c r="V572" s="2665">
        <v>1.75</v>
      </c>
      <c r="W572" s="2666"/>
      <c r="X572" s="2669">
        <v>2.895</v>
      </c>
      <c r="Y572" s="2670">
        <v>2.895</v>
      </c>
      <c r="Z572" s="2665">
        <f t="shared" ref="Z572" si="726">X572+AB572</f>
        <v>2.9119999999999999</v>
      </c>
      <c r="AA572" s="2666"/>
      <c r="AB572" s="2665">
        <v>1.7000000000000001E-2</v>
      </c>
      <c r="AC572" s="2666"/>
      <c r="AE572" s="2173">
        <f t="shared" ca="1" si="639"/>
        <v>-5.0000000000000001E-3</v>
      </c>
      <c r="AF572" s="2173">
        <f t="shared" ref="AF572" ca="1" si="727">AE572</f>
        <v>-5.0000000000000001E-3</v>
      </c>
      <c r="AG572" s="2173">
        <v>2.895</v>
      </c>
    </row>
    <row r="573" spans="1:33">
      <c r="A573" s="1459"/>
      <c r="B573" s="33"/>
      <c r="C573" s="2013" t="str">
        <f>IF(E573&gt;0,MAX($C$5:C572)+1," ")</f>
        <v xml:space="preserve"> </v>
      </c>
      <c r="D573" s="2013" t="s">
        <v>147</v>
      </c>
      <c r="E573" s="2174"/>
      <c r="F573" s="2665">
        <v>17.510000000000002</v>
      </c>
      <c r="G573" s="2666"/>
      <c r="H573" s="2665"/>
      <c r="I573" s="2666"/>
      <c r="J573" s="2667"/>
      <c r="K573" s="2668"/>
      <c r="L573" s="2665"/>
      <c r="M573" s="2666"/>
      <c r="N573" s="2665"/>
      <c r="O573" s="2666"/>
      <c r="P573" s="2667"/>
      <c r="Q573" s="2668"/>
      <c r="R573" s="2665"/>
      <c r="S573" s="2666"/>
      <c r="T573" s="2665"/>
      <c r="U573" s="2666"/>
      <c r="V573" s="2665"/>
      <c r="W573" s="2666"/>
      <c r="X573" s="2667"/>
      <c r="Y573" s="2668"/>
      <c r="Z573" s="2665"/>
      <c r="AA573" s="2666"/>
      <c r="AB573" s="2665">
        <v>0</v>
      </c>
      <c r="AC573" s="2666"/>
      <c r="AE573" s="2173"/>
      <c r="AG573" s="2173"/>
    </row>
    <row r="574" spans="1:33">
      <c r="A574" s="1459"/>
      <c r="B574" s="33"/>
      <c r="C574" s="2013">
        <f>IF(E574&gt;0,MAX($C$448:C573)+1," ")</f>
        <v>64</v>
      </c>
      <c r="D574" s="2013">
        <v>35</v>
      </c>
      <c r="E574" s="2174">
        <f>E572+F573</f>
        <v>828.61000000000024</v>
      </c>
      <c r="F574" s="2665" t="s">
        <v>147</v>
      </c>
      <c r="G574" s="2666"/>
      <c r="H574" s="2665">
        <v>1.75</v>
      </c>
      <c r="I574" s="2666"/>
      <c r="J574" s="2669">
        <v>2.9050000000000002</v>
      </c>
      <c r="K574" s="2670">
        <v>2.9050000000000002</v>
      </c>
      <c r="L574" s="2665">
        <f t="shared" ref="L574" si="728">J574+N574</f>
        <v>2.919</v>
      </c>
      <c r="M574" s="2666"/>
      <c r="N574" s="2665">
        <v>1.4E-2</v>
      </c>
      <c r="O574" s="2666"/>
      <c r="P574" s="2669"/>
      <c r="Q574" s="2670"/>
      <c r="R574" s="2665"/>
      <c r="S574" s="2666"/>
      <c r="T574" s="2665"/>
      <c r="U574" s="2666"/>
      <c r="V574" s="2665">
        <v>1.75</v>
      </c>
      <c r="W574" s="2666"/>
      <c r="X574" s="2669">
        <v>2.9050000000000002</v>
      </c>
      <c r="Y574" s="2670">
        <v>2.9050000000000002</v>
      </c>
      <c r="Z574" s="2665">
        <f t="shared" ref="Z574" si="729">X574+AB574</f>
        <v>2.8880000000000003</v>
      </c>
      <c r="AA574" s="2666"/>
      <c r="AB574" s="2665">
        <v>-1.7000000000000001E-2</v>
      </c>
      <c r="AC574" s="2666"/>
      <c r="AE574" s="2173">
        <f t="shared" ca="1" si="639"/>
        <v>-5.0000000000000001E-3</v>
      </c>
      <c r="AF574" s="2173">
        <f t="shared" ref="AF574" ca="1" si="730">AE574</f>
        <v>-5.0000000000000001E-3</v>
      </c>
      <c r="AG574" s="2173">
        <v>2.9050000000000002</v>
      </c>
    </row>
    <row r="575" spans="1:33">
      <c r="A575" s="1459"/>
      <c r="B575" s="33"/>
      <c r="C575" s="2013" t="str">
        <f>IF(E575&gt;0,MAX($C$5:C574)+1," ")</f>
        <v xml:space="preserve"> </v>
      </c>
      <c r="D575" s="2013" t="s">
        <v>147</v>
      </c>
      <c r="E575" s="2174"/>
      <c r="F575" s="2665">
        <v>3.89</v>
      </c>
      <c r="G575" s="2666"/>
      <c r="H575" s="2665"/>
      <c r="I575" s="2666"/>
      <c r="J575" s="2667"/>
      <c r="K575" s="2668"/>
      <c r="L575" s="2665"/>
      <c r="M575" s="2666"/>
      <c r="N575" s="2665"/>
      <c r="O575" s="2666"/>
      <c r="P575" s="2667"/>
      <c r="Q575" s="2668"/>
      <c r="R575" s="2665"/>
      <c r="S575" s="2666"/>
      <c r="T575" s="2665"/>
      <c r="U575" s="2666"/>
      <c r="V575" s="2665"/>
      <c r="W575" s="2666"/>
      <c r="X575" s="2667"/>
      <c r="Y575" s="2668"/>
      <c r="Z575" s="2665"/>
      <c r="AA575" s="2666"/>
      <c r="AB575" s="2665">
        <v>0</v>
      </c>
      <c r="AC575" s="2666"/>
      <c r="AE575" s="2173"/>
      <c r="AG575" s="2173"/>
    </row>
    <row r="576" spans="1:33">
      <c r="A576" s="1459"/>
      <c r="B576" s="33"/>
      <c r="C576" s="2013">
        <f>IF(E576&gt;0,MAX($C$448:C575)+1," ")</f>
        <v>65</v>
      </c>
      <c r="D576" s="2013" t="s">
        <v>4227</v>
      </c>
      <c r="E576" s="2174">
        <f>E574+F575</f>
        <v>832.50000000000023</v>
      </c>
      <c r="F576" s="2665" t="s">
        <v>147</v>
      </c>
      <c r="G576" s="2666"/>
      <c r="H576" s="2665">
        <v>1.75</v>
      </c>
      <c r="I576" s="2666"/>
      <c r="J576" s="2669">
        <v>2.915</v>
      </c>
      <c r="K576" s="2670">
        <v>2.915</v>
      </c>
      <c r="L576" s="2665">
        <f t="shared" ref="L576" si="731">J576+N576</f>
        <v>2.911</v>
      </c>
      <c r="M576" s="2666"/>
      <c r="N576" s="2665">
        <v>-4.0000000000000001E-3</v>
      </c>
      <c r="O576" s="2666"/>
      <c r="P576" s="2669"/>
      <c r="Q576" s="2670"/>
      <c r="R576" s="2665"/>
      <c r="S576" s="2666"/>
      <c r="T576" s="2665"/>
      <c r="U576" s="2666"/>
      <c r="V576" s="2665">
        <v>1.75</v>
      </c>
      <c r="W576" s="2666"/>
      <c r="X576" s="2669">
        <v>2.915</v>
      </c>
      <c r="Y576" s="2670">
        <v>2.915</v>
      </c>
      <c r="Z576" s="2665">
        <f t="shared" ref="Z576" si="732">X576+AB576</f>
        <v>2.9260000000000002</v>
      </c>
      <c r="AA576" s="2666"/>
      <c r="AB576" s="2665">
        <v>1.0999999999999999E-2</v>
      </c>
      <c r="AC576" s="2666"/>
      <c r="AE576" s="2173">
        <f t="shared" ca="1" si="639"/>
        <v>1.0999999999999999E-2</v>
      </c>
      <c r="AF576" s="2173">
        <f t="shared" ref="AF576" ca="1" si="733">AE576</f>
        <v>1.0999999999999999E-2</v>
      </c>
      <c r="AG576" s="2173">
        <v>2.915</v>
      </c>
    </row>
    <row r="577" spans="1:33">
      <c r="A577" s="1459"/>
      <c r="B577" s="33"/>
      <c r="C577" s="2013" t="str">
        <f>IF(E577&gt;0,MAX($C$5:C576)+1," ")</f>
        <v xml:space="preserve"> </v>
      </c>
      <c r="D577" s="2013" t="s">
        <v>147</v>
      </c>
      <c r="E577" s="2174"/>
      <c r="F577" s="2665">
        <v>15.64</v>
      </c>
      <c r="G577" s="2666"/>
      <c r="H577" s="2665"/>
      <c r="I577" s="2666"/>
      <c r="J577" s="2667"/>
      <c r="K577" s="2668"/>
      <c r="L577" s="2665"/>
      <c r="M577" s="2666"/>
      <c r="N577" s="2665"/>
      <c r="O577" s="2666"/>
      <c r="P577" s="2667"/>
      <c r="Q577" s="2668"/>
      <c r="R577" s="2665"/>
      <c r="S577" s="2666"/>
      <c r="T577" s="2665"/>
      <c r="U577" s="2666"/>
      <c r="V577" s="2665"/>
      <c r="W577" s="2666"/>
      <c r="X577" s="2667"/>
      <c r="Y577" s="2668"/>
      <c r="Z577" s="2665"/>
      <c r="AA577" s="2666"/>
      <c r="AB577" s="2665">
        <v>0</v>
      </c>
      <c r="AC577" s="2666"/>
      <c r="AE577" s="2173"/>
      <c r="AG577" s="2173"/>
    </row>
    <row r="578" spans="1:33">
      <c r="A578" s="1459"/>
      <c r="B578" s="33"/>
      <c r="C578" s="2013">
        <f>IF(E578&gt;0,MAX($C$448:C577)+1," ")</f>
        <v>66</v>
      </c>
      <c r="D578" s="2013" t="s">
        <v>4228</v>
      </c>
      <c r="E578" s="2174">
        <f>E576+F577</f>
        <v>848.14000000000021</v>
      </c>
      <c r="F578" s="2665" t="s">
        <v>147</v>
      </c>
      <c r="G578" s="2666"/>
      <c r="H578" s="2665">
        <v>1.75</v>
      </c>
      <c r="I578" s="2666"/>
      <c r="J578" s="2669">
        <v>2.9550000000000001</v>
      </c>
      <c r="K578" s="2670">
        <v>2.9550000000000001</v>
      </c>
      <c r="L578" s="2665">
        <f t="shared" ref="L578" si="734">J578+N578</f>
        <v>2.9580000000000002</v>
      </c>
      <c r="M578" s="2666"/>
      <c r="N578" s="2665">
        <v>3.0000000000000001E-3</v>
      </c>
      <c r="O578" s="2666"/>
      <c r="P578" s="2669"/>
      <c r="Q578" s="2670"/>
      <c r="R578" s="2665"/>
      <c r="S578" s="2666"/>
      <c r="T578" s="2665"/>
      <c r="U578" s="2666"/>
      <c r="V578" s="2665">
        <v>1.75</v>
      </c>
      <c r="W578" s="2666"/>
      <c r="X578" s="2669">
        <v>2.9550000000000001</v>
      </c>
      <c r="Y578" s="2670">
        <v>2.9550000000000001</v>
      </c>
      <c r="Z578" s="2665">
        <f t="shared" ref="Z578" si="735">X578+AB578</f>
        <v>2.9470000000000001</v>
      </c>
      <c r="AA578" s="2666"/>
      <c r="AB578" s="2665">
        <v>-8.0000000000000002E-3</v>
      </c>
      <c r="AC578" s="2666"/>
      <c r="AE578" s="2173">
        <f t="shared" ref="AE578:AE640" ca="1" si="736">RANDBETWEEN(-20,20)/1000</f>
        <v>1.0999999999999999E-2</v>
      </c>
      <c r="AF578" s="2173">
        <f t="shared" ref="AF578" ca="1" si="737">AE578</f>
        <v>1.0999999999999999E-2</v>
      </c>
      <c r="AG578" s="2173">
        <v>2.9550000000000001</v>
      </c>
    </row>
    <row r="579" spans="1:33">
      <c r="A579" s="1459"/>
      <c r="B579" s="33"/>
      <c r="C579" s="2013" t="str">
        <f>IF(E579&gt;0,MAX($C$5:C578)+1," ")</f>
        <v xml:space="preserve"> </v>
      </c>
      <c r="D579" s="2013" t="s">
        <v>147</v>
      </c>
      <c r="E579" s="2174"/>
      <c r="F579" s="2665">
        <v>10.25</v>
      </c>
      <c r="G579" s="2666"/>
      <c r="H579" s="2665"/>
      <c r="I579" s="2666"/>
      <c r="J579" s="2667"/>
      <c r="K579" s="2668"/>
      <c r="L579" s="2665"/>
      <c r="M579" s="2666"/>
      <c r="N579" s="2665"/>
      <c r="O579" s="2666"/>
      <c r="P579" s="2667"/>
      <c r="Q579" s="2668"/>
      <c r="R579" s="2665"/>
      <c r="S579" s="2666"/>
      <c r="T579" s="2665"/>
      <c r="U579" s="2666"/>
      <c r="V579" s="2665"/>
      <c r="W579" s="2666"/>
      <c r="X579" s="2667"/>
      <c r="Y579" s="2668"/>
      <c r="Z579" s="2665"/>
      <c r="AA579" s="2666"/>
      <c r="AB579" s="2665">
        <v>0</v>
      </c>
      <c r="AC579" s="2666"/>
      <c r="AE579" s="2173"/>
      <c r="AG579" s="2173"/>
    </row>
    <row r="580" spans="1:33">
      <c r="A580" s="1459"/>
      <c r="B580" s="33"/>
      <c r="C580" s="2013">
        <f>IF(E580&gt;0,MAX($C$448:C579)+1," ")</f>
        <v>67</v>
      </c>
      <c r="D580" s="2013">
        <v>36</v>
      </c>
      <c r="E580" s="2174">
        <f>E578+F579</f>
        <v>858.39000000000021</v>
      </c>
      <c r="F580" s="2665" t="s">
        <v>147</v>
      </c>
      <c r="G580" s="2666"/>
      <c r="H580" s="2665">
        <v>1.75</v>
      </c>
      <c r="I580" s="2666"/>
      <c r="J580" s="2669">
        <v>2.9849999999999999</v>
      </c>
      <c r="K580" s="2670">
        <v>2.9849999999999999</v>
      </c>
      <c r="L580" s="2665">
        <f t="shared" ref="L580" si="738">J580+N580</f>
        <v>2.9729999999999999</v>
      </c>
      <c r="M580" s="2666"/>
      <c r="N580" s="2665">
        <v>-1.2E-2</v>
      </c>
      <c r="O580" s="2666"/>
      <c r="P580" s="2669"/>
      <c r="Q580" s="2670"/>
      <c r="R580" s="2665"/>
      <c r="S580" s="2666"/>
      <c r="T580" s="2665"/>
      <c r="U580" s="2666"/>
      <c r="V580" s="2665">
        <v>1.75</v>
      </c>
      <c r="W580" s="2666"/>
      <c r="X580" s="2669">
        <v>2.9849999999999999</v>
      </c>
      <c r="Y580" s="2670">
        <v>2.9849999999999999</v>
      </c>
      <c r="Z580" s="2665">
        <f t="shared" ref="Z580" si="739">X580+AB580</f>
        <v>2.9649999999999999</v>
      </c>
      <c r="AA580" s="2666"/>
      <c r="AB580" s="2665">
        <v>-0.02</v>
      </c>
      <c r="AC580" s="2666"/>
      <c r="AE580" s="2173">
        <f t="shared" ca="1" si="736"/>
        <v>-1.4E-2</v>
      </c>
      <c r="AF580" s="2173">
        <f t="shared" ref="AF580" ca="1" si="740">AE580</f>
        <v>-1.4E-2</v>
      </c>
      <c r="AG580" s="2173">
        <v>2.9849999999999999</v>
      </c>
    </row>
    <row r="581" spans="1:33">
      <c r="A581" s="1459"/>
      <c r="B581" s="33"/>
      <c r="C581" s="2013" t="str">
        <f>IF(E581&gt;0,MAX($C$5:C580)+1," ")</f>
        <v xml:space="preserve"> </v>
      </c>
      <c r="D581" s="2013" t="s">
        <v>147</v>
      </c>
      <c r="E581" s="2174"/>
      <c r="F581" s="2665">
        <v>5.4</v>
      </c>
      <c r="G581" s="2666"/>
      <c r="H581" s="2665"/>
      <c r="I581" s="2666"/>
      <c r="J581" s="2667"/>
      <c r="K581" s="2668"/>
      <c r="L581" s="2665"/>
      <c r="M581" s="2666"/>
      <c r="N581" s="2665"/>
      <c r="O581" s="2666"/>
      <c r="P581" s="2667"/>
      <c r="Q581" s="2668"/>
      <c r="R581" s="2665"/>
      <c r="S581" s="2666"/>
      <c r="T581" s="2665"/>
      <c r="U581" s="2666"/>
      <c r="V581" s="2665"/>
      <c r="W581" s="2666"/>
      <c r="X581" s="2667"/>
      <c r="Y581" s="2668"/>
      <c r="Z581" s="2665"/>
      <c r="AA581" s="2666"/>
      <c r="AB581" s="2665">
        <v>0</v>
      </c>
      <c r="AC581" s="2666"/>
      <c r="AE581" s="2173"/>
      <c r="AG581" s="2173"/>
    </row>
    <row r="582" spans="1:33">
      <c r="A582" s="1459"/>
      <c r="B582" s="33"/>
      <c r="C582" s="2013">
        <f>IF(E582&gt;0,MAX($C$448:C581)+1," ")</f>
        <v>68</v>
      </c>
      <c r="D582" s="2013" t="s">
        <v>4229</v>
      </c>
      <c r="E582" s="2174">
        <f>E580+F581</f>
        <v>863.79000000000019</v>
      </c>
      <c r="F582" s="2665" t="s">
        <v>147</v>
      </c>
      <c r="G582" s="2666"/>
      <c r="H582" s="2665">
        <v>1.75</v>
      </c>
      <c r="I582" s="2666"/>
      <c r="J582" s="2669">
        <v>2.9950000000000001</v>
      </c>
      <c r="K582" s="2670">
        <v>2.9950000000000001</v>
      </c>
      <c r="L582" s="2665">
        <f t="shared" ref="L582" si="741">J582+N582</f>
        <v>3.012</v>
      </c>
      <c r="M582" s="2666"/>
      <c r="N582" s="2665">
        <v>1.7000000000000001E-2</v>
      </c>
      <c r="O582" s="2666"/>
      <c r="P582" s="2669"/>
      <c r="Q582" s="2670"/>
      <c r="R582" s="2665"/>
      <c r="S582" s="2666"/>
      <c r="T582" s="2665"/>
      <c r="U582" s="2666"/>
      <c r="V582" s="2665">
        <v>1.75</v>
      </c>
      <c r="W582" s="2666"/>
      <c r="X582" s="2669">
        <v>2.9950000000000001</v>
      </c>
      <c r="Y582" s="2670">
        <v>2.9950000000000001</v>
      </c>
      <c r="Z582" s="2665">
        <f t="shared" ref="Z582" si="742">X582+AB582</f>
        <v>2.9850000000000003</v>
      </c>
      <c r="AA582" s="2666"/>
      <c r="AB582" s="2665">
        <v>-0.01</v>
      </c>
      <c r="AC582" s="2666"/>
      <c r="AE582" s="2173">
        <f t="shared" ca="1" si="736"/>
        <v>-7.0000000000000001E-3</v>
      </c>
      <c r="AF582" s="2173">
        <f t="shared" ref="AF582" ca="1" si="743">AE582</f>
        <v>-7.0000000000000001E-3</v>
      </c>
      <c r="AG582" s="2173">
        <v>2.9950000000000001</v>
      </c>
    </row>
    <row r="583" spans="1:33">
      <c r="A583" s="1459"/>
      <c r="B583" s="33"/>
      <c r="C583" s="2013" t="str">
        <f>IF(E583&gt;0,MAX($C$5:C582)+1," ")</f>
        <v xml:space="preserve"> </v>
      </c>
      <c r="D583" s="2013" t="s">
        <v>147</v>
      </c>
      <c r="E583" s="2174"/>
      <c r="F583" s="2665">
        <v>16.02</v>
      </c>
      <c r="G583" s="2666"/>
      <c r="H583" s="2665"/>
      <c r="I583" s="2666"/>
      <c r="J583" s="2667"/>
      <c r="K583" s="2668"/>
      <c r="L583" s="2665"/>
      <c r="M583" s="2666"/>
      <c r="N583" s="2665"/>
      <c r="O583" s="2666"/>
      <c r="P583" s="2667"/>
      <c r="Q583" s="2668"/>
      <c r="R583" s="2665"/>
      <c r="S583" s="2666"/>
      <c r="T583" s="2665"/>
      <c r="U583" s="2666"/>
      <c r="V583" s="2665"/>
      <c r="W583" s="2666"/>
      <c r="X583" s="2667"/>
      <c r="Y583" s="2668"/>
      <c r="Z583" s="2665"/>
      <c r="AA583" s="2666"/>
      <c r="AB583" s="2665">
        <v>0</v>
      </c>
      <c r="AC583" s="2666"/>
      <c r="AE583" s="2173"/>
      <c r="AG583" s="2173"/>
    </row>
    <row r="584" spans="1:33">
      <c r="A584" s="1459"/>
      <c r="B584" s="33"/>
      <c r="C584" s="2013">
        <f>IF(E584&gt;0,MAX($C$448:C583)+1," ")</f>
        <v>69</v>
      </c>
      <c r="D584" s="2013">
        <v>37</v>
      </c>
      <c r="E584" s="2174">
        <f>E582+F583</f>
        <v>879.81000000000017</v>
      </c>
      <c r="F584" s="2665" t="s">
        <v>147</v>
      </c>
      <c r="G584" s="2666"/>
      <c r="H584" s="2665">
        <v>1.75</v>
      </c>
      <c r="I584" s="2666"/>
      <c r="J584" s="2669">
        <v>3.0449999999999999</v>
      </c>
      <c r="K584" s="2670">
        <v>3.0449999999999999</v>
      </c>
      <c r="L584" s="2665">
        <f t="shared" ref="L584" si="744">J584+N584</f>
        <v>3.032</v>
      </c>
      <c r="M584" s="2666"/>
      <c r="N584" s="2665">
        <v>-1.2999999999999999E-2</v>
      </c>
      <c r="O584" s="2666"/>
      <c r="P584" s="2669"/>
      <c r="Q584" s="2670"/>
      <c r="R584" s="2665"/>
      <c r="S584" s="2666"/>
      <c r="T584" s="2665"/>
      <c r="U584" s="2666"/>
      <c r="V584" s="2665">
        <v>1.75</v>
      </c>
      <c r="W584" s="2666"/>
      <c r="X584" s="2669">
        <v>3.0449999999999999</v>
      </c>
      <c r="Y584" s="2670">
        <v>3.0449999999999999</v>
      </c>
      <c r="Z584" s="2665">
        <f t="shared" ref="Z584" si="745">X584+AB584</f>
        <v>3.044</v>
      </c>
      <c r="AA584" s="2666"/>
      <c r="AB584" s="2665">
        <v>-1E-3</v>
      </c>
      <c r="AC584" s="2666"/>
      <c r="AE584" s="2173">
        <f t="shared" ca="1" si="736"/>
        <v>-1.9E-2</v>
      </c>
      <c r="AF584" s="2173">
        <f t="shared" ref="AF584" ca="1" si="746">AE584</f>
        <v>-1.9E-2</v>
      </c>
      <c r="AG584" s="2173">
        <v>3.0449999999999999</v>
      </c>
    </row>
    <row r="585" spans="1:33">
      <c r="A585" s="1459"/>
      <c r="B585" s="33"/>
      <c r="C585" s="2013" t="str">
        <f>IF(E585&gt;0,MAX($C$5:C584)+1," ")</f>
        <v xml:space="preserve"> </v>
      </c>
      <c r="D585" s="2013" t="s">
        <v>147</v>
      </c>
      <c r="E585" s="2174"/>
      <c r="F585" s="2665">
        <v>14.36</v>
      </c>
      <c r="G585" s="2666"/>
      <c r="H585" s="2665"/>
      <c r="I585" s="2666"/>
      <c r="J585" s="2667"/>
      <c r="K585" s="2668"/>
      <c r="L585" s="2665"/>
      <c r="M585" s="2666"/>
      <c r="N585" s="2665"/>
      <c r="O585" s="2666"/>
      <c r="P585" s="2667"/>
      <c r="Q585" s="2668"/>
      <c r="R585" s="2665"/>
      <c r="S585" s="2666"/>
      <c r="T585" s="2665"/>
      <c r="U585" s="2666"/>
      <c r="V585" s="2665"/>
      <c r="W585" s="2666"/>
      <c r="X585" s="2667"/>
      <c r="Y585" s="2668"/>
      <c r="Z585" s="2665"/>
      <c r="AA585" s="2666"/>
      <c r="AB585" s="2665">
        <v>0</v>
      </c>
      <c r="AC585" s="2666"/>
      <c r="AE585" s="2173"/>
      <c r="AG585" s="2173"/>
    </row>
    <row r="586" spans="1:33">
      <c r="A586" s="1459"/>
      <c r="B586" s="33"/>
      <c r="C586" s="2013">
        <f>IF(E586&gt;0,MAX($C$448:C585)+1," ")</f>
        <v>70</v>
      </c>
      <c r="D586" s="2013" t="s">
        <v>4230</v>
      </c>
      <c r="E586" s="2174">
        <f>E584+F585</f>
        <v>894.17000000000019</v>
      </c>
      <c r="F586" s="2665" t="s">
        <v>147</v>
      </c>
      <c r="G586" s="2666"/>
      <c r="H586" s="2665">
        <v>1.75</v>
      </c>
      <c r="I586" s="2666"/>
      <c r="J586" s="2669">
        <v>3.085</v>
      </c>
      <c r="K586" s="2670">
        <v>3.085</v>
      </c>
      <c r="L586" s="2665">
        <f t="shared" ref="L586" si="747">J586+N586</f>
        <v>3.0819999999999999</v>
      </c>
      <c r="M586" s="2666"/>
      <c r="N586" s="2665">
        <v>-3.0000000000000001E-3</v>
      </c>
      <c r="O586" s="2666"/>
      <c r="P586" s="2669"/>
      <c r="Q586" s="2670"/>
      <c r="R586" s="2665"/>
      <c r="S586" s="2666"/>
      <c r="T586" s="2665"/>
      <c r="U586" s="2666"/>
      <c r="V586" s="2665">
        <v>1.75</v>
      </c>
      <c r="W586" s="2666"/>
      <c r="X586" s="2669">
        <v>3.085</v>
      </c>
      <c r="Y586" s="2670">
        <v>3.085</v>
      </c>
      <c r="Z586" s="2665">
        <f t="shared" ref="Z586" si="748">X586+AB586</f>
        <v>3.101</v>
      </c>
      <c r="AA586" s="2666"/>
      <c r="AB586" s="2665">
        <v>1.6E-2</v>
      </c>
      <c r="AC586" s="2666"/>
      <c r="AE586" s="2173">
        <f t="shared" ca="1" si="736"/>
        <v>-1.4E-2</v>
      </c>
      <c r="AF586" s="2173">
        <f t="shared" ref="AF586" ca="1" si="749">AE586</f>
        <v>-1.4E-2</v>
      </c>
      <c r="AG586" s="2173">
        <v>3.085</v>
      </c>
    </row>
    <row r="587" spans="1:33">
      <c r="A587" s="1459"/>
      <c r="B587" s="33"/>
      <c r="C587" s="2013" t="str">
        <f>IF(E587&gt;0,MAX($C$5:C586)+1," ")</f>
        <v xml:space="preserve"> </v>
      </c>
      <c r="D587" s="2013" t="s">
        <v>147</v>
      </c>
      <c r="E587" s="2174"/>
      <c r="F587" s="2665">
        <v>16.579999999999998</v>
      </c>
      <c r="G587" s="2666"/>
      <c r="H587" s="2665"/>
      <c r="I587" s="2666"/>
      <c r="J587" s="2667"/>
      <c r="K587" s="2668"/>
      <c r="L587" s="2665"/>
      <c r="M587" s="2666"/>
      <c r="N587" s="2665"/>
      <c r="O587" s="2666"/>
      <c r="P587" s="2667"/>
      <c r="Q587" s="2668"/>
      <c r="R587" s="2665"/>
      <c r="S587" s="2666"/>
      <c r="T587" s="2665"/>
      <c r="U587" s="2666"/>
      <c r="V587" s="2665"/>
      <c r="W587" s="2666"/>
      <c r="X587" s="2667"/>
      <c r="Y587" s="2668"/>
      <c r="Z587" s="2665"/>
      <c r="AA587" s="2666"/>
      <c r="AB587" s="2665">
        <v>0</v>
      </c>
      <c r="AC587" s="2666"/>
      <c r="AE587" s="2173"/>
      <c r="AG587" s="2173"/>
    </row>
    <row r="588" spans="1:33">
      <c r="A588" s="1459"/>
      <c r="B588" s="33"/>
      <c r="C588" s="2013">
        <f>IF(E588&gt;0,MAX($C$448:C587)+1," ")</f>
        <v>71</v>
      </c>
      <c r="D588" s="2013">
        <v>38</v>
      </c>
      <c r="E588" s="2174">
        <f>E586+F587</f>
        <v>910.75000000000023</v>
      </c>
      <c r="F588" s="2665" t="s">
        <v>147</v>
      </c>
      <c r="G588" s="2666"/>
      <c r="H588" s="2665">
        <v>1.75</v>
      </c>
      <c r="I588" s="2666"/>
      <c r="J588" s="2669">
        <v>3.125</v>
      </c>
      <c r="K588" s="2670">
        <v>3.125</v>
      </c>
      <c r="L588" s="2665">
        <f t="shared" ref="L588" si="750">J588+N588</f>
        <v>3.1059999999999999</v>
      </c>
      <c r="M588" s="2666"/>
      <c r="N588" s="2665">
        <v>-1.9E-2</v>
      </c>
      <c r="O588" s="2666"/>
      <c r="P588" s="2669"/>
      <c r="Q588" s="2670"/>
      <c r="R588" s="2665"/>
      <c r="S588" s="2666"/>
      <c r="T588" s="2665"/>
      <c r="U588" s="2666"/>
      <c r="V588" s="2665">
        <v>1.75</v>
      </c>
      <c r="W588" s="2666"/>
      <c r="X588" s="2669">
        <v>3.125</v>
      </c>
      <c r="Y588" s="2670">
        <v>3.125</v>
      </c>
      <c r="Z588" s="2665">
        <f t="shared" ref="Z588" si="751">X588+AB588</f>
        <v>3.1219999999999999</v>
      </c>
      <c r="AA588" s="2666"/>
      <c r="AB588" s="2665">
        <v>-3.0000000000000001E-3</v>
      </c>
      <c r="AC588" s="2666"/>
      <c r="AE588" s="2173">
        <f t="shared" ca="1" si="736"/>
        <v>0.01</v>
      </c>
      <c r="AF588" s="2173">
        <f t="shared" ref="AF588" ca="1" si="752">AE588</f>
        <v>0.01</v>
      </c>
      <c r="AG588" s="2173">
        <v>3.125</v>
      </c>
    </row>
    <row r="589" spans="1:33">
      <c r="A589" s="1459"/>
      <c r="B589" s="33"/>
      <c r="C589" s="2013" t="str">
        <f>IF(E589&gt;0,MAX($C$5:C588)+1," ")</f>
        <v xml:space="preserve"> </v>
      </c>
      <c r="D589" s="2013" t="s">
        <v>147</v>
      </c>
      <c r="E589" s="2174"/>
      <c r="F589" s="2665">
        <v>8.15</v>
      </c>
      <c r="G589" s="2666"/>
      <c r="H589" s="2665"/>
      <c r="I589" s="2666"/>
      <c r="J589" s="2667"/>
      <c r="K589" s="2668"/>
      <c r="L589" s="2665"/>
      <c r="M589" s="2666"/>
      <c r="N589" s="2665"/>
      <c r="O589" s="2666"/>
      <c r="P589" s="2667"/>
      <c r="Q589" s="2668"/>
      <c r="R589" s="2665"/>
      <c r="S589" s="2666"/>
      <c r="T589" s="2665"/>
      <c r="U589" s="2666"/>
      <c r="V589" s="2665"/>
      <c r="W589" s="2666"/>
      <c r="X589" s="2667"/>
      <c r="Y589" s="2668"/>
      <c r="Z589" s="2665"/>
      <c r="AA589" s="2666"/>
      <c r="AB589" s="2665">
        <v>0</v>
      </c>
      <c r="AC589" s="2666"/>
      <c r="AE589" s="2173"/>
      <c r="AG589" s="2173"/>
    </row>
    <row r="590" spans="1:33">
      <c r="A590" s="1459"/>
      <c r="B590" s="33"/>
      <c r="C590" s="2013">
        <f>IF(E590&gt;0,MAX($C$448:C589)+1," ")</f>
        <v>72</v>
      </c>
      <c r="D590" s="2013">
        <v>39</v>
      </c>
      <c r="E590" s="2174">
        <f>E588+F589</f>
        <v>918.9000000000002</v>
      </c>
      <c r="F590" s="2665" t="s">
        <v>147</v>
      </c>
      <c r="G590" s="2666"/>
      <c r="H590" s="2665">
        <v>1.75</v>
      </c>
      <c r="I590" s="2666"/>
      <c r="J590" s="2669">
        <v>3.145</v>
      </c>
      <c r="K590" s="2670">
        <v>3.145</v>
      </c>
      <c r="L590" s="2665">
        <f t="shared" ref="L590" si="753">J590+N590</f>
        <v>3.14</v>
      </c>
      <c r="M590" s="2666"/>
      <c r="N590" s="2665">
        <v>-5.0000000000000001E-3</v>
      </c>
      <c r="O590" s="2666"/>
      <c r="P590" s="2669"/>
      <c r="Q590" s="2670"/>
      <c r="R590" s="2665"/>
      <c r="S590" s="2666"/>
      <c r="T590" s="2665"/>
      <c r="U590" s="2666"/>
      <c r="V590" s="2665">
        <v>1.75</v>
      </c>
      <c r="W590" s="2666"/>
      <c r="X590" s="2669">
        <v>3.145</v>
      </c>
      <c r="Y590" s="2670">
        <v>3.145</v>
      </c>
      <c r="Z590" s="2665">
        <f t="shared" ref="Z590" si="754">X590+AB590</f>
        <v>3.1379999999999999</v>
      </c>
      <c r="AA590" s="2666"/>
      <c r="AB590" s="2665">
        <v>-7.0000000000000001E-3</v>
      </c>
      <c r="AC590" s="2666"/>
      <c r="AE590" s="2173">
        <f t="shared" ca="1" si="736"/>
        <v>1.2E-2</v>
      </c>
      <c r="AF590" s="2173">
        <f t="shared" ref="AF590" ca="1" si="755">AE590</f>
        <v>1.2E-2</v>
      </c>
      <c r="AG590" s="2173">
        <v>3.145</v>
      </c>
    </row>
    <row r="591" spans="1:33">
      <c r="A591" s="1459"/>
      <c r="B591" s="33"/>
      <c r="C591" s="2013" t="str">
        <f>IF(E591&gt;0,MAX($C$5:C590)+1," ")</f>
        <v xml:space="preserve"> </v>
      </c>
      <c r="D591" s="2013" t="s">
        <v>147</v>
      </c>
      <c r="E591" s="2174"/>
      <c r="F591" s="2665">
        <v>10.44</v>
      </c>
      <c r="G591" s="2666"/>
      <c r="H591" s="2665"/>
      <c r="I591" s="2666"/>
      <c r="J591" s="2667"/>
      <c r="K591" s="2668"/>
      <c r="L591" s="2665"/>
      <c r="M591" s="2666"/>
      <c r="N591" s="2665"/>
      <c r="O591" s="2666"/>
      <c r="P591" s="2667"/>
      <c r="Q591" s="2668"/>
      <c r="R591" s="2665"/>
      <c r="S591" s="2666"/>
      <c r="T591" s="2665"/>
      <c r="U591" s="2666"/>
      <c r="V591" s="2665"/>
      <c r="W591" s="2666"/>
      <c r="X591" s="2667"/>
      <c r="Y591" s="2668"/>
      <c r="Z591" s="2665"/>
      <c r="AA591" s="2666"/>
      <c r="AB591" s="2665">
        <v>0</v>
      </c>
      <c r="AC591" s="2666"/>
      <c r="AE591" s="2173"/>
      <c r="AG591" s="2173"/>
    </row>
    <row r="592" spans="1:33">
      <c r="A592" s="1459"/>
      <c r="B592" s="33"/>
      <c r="C592" s="2013">
        <f>IF(E592&gt;0,MAX($C$448:C591)+1," ")</f>
        <v>73</v>
      </c>
      <c r="D592" s="2013">
        <v>40</v>
      </c>
      <c r="E592" s="2174">
        <f>E590+F591</f>
        <v>929.34000000000026</v>
      </c>
      <c r="F592" s="2665" t="s">
        <v>147</v>
      </c>
      <c r="G592" s="2666"/>
      <c r="H592" s="2665">
        <v>1.75</v>
      </c>
      <c r="I592" s="2666"/>
      <c r="J592" s="2669">
        <v>3.1750000000000003</v>
      </c>
      <c r="K592" s="2670">
        <v>3.1750000000000003</v>
      </c>
      <c r="L592" s="2665">
        <f t="shared" ref="L592" si="756">J592+N592</f>
        <v>3.1830000000000003</v>
      </c>
      <c r="M592" s="2666"/>
      <c r="N592" s="2665">
        <v>8.0000000000000002E-3</v>
      </c>
      <c r="O592" s="2666"/>
      <c r="P592" s="2669"/>
      <c r="Q592" s="2670"/>
      <c r="R592" s="2665"/>
      <c r="S592" s="2666"/>
      <c r="T592" s="2665"/>
      <c r="U592" s="2666"/>
      <c r="V592" s="2665">
        <v>1.75</v>
      </c>
      <c r="W592" s="2666"/>
      <c r="X592" s="2669">
        <v>3.1750000000000003</v>
      </c>
      <c r="Y592" s="2670">
        <v>3.1750000000000003</v>
      </c>
      <c r="Z592" s="2665">
        <f t="shared" ref="Z592" si="757">X592+AB592</f>
        <v>3.1840000000000002</v>
      </c>
      <c r="AA592" s="2666"/>
      <c r="AB592" s="2665">
        <v>8.9999999999999993E-3</v>
      </c>
      <c r="AC592" s="2666"/>
      <c r="AE592" s="2173">
        <f t="shared" ca="1" si="736"/>
        <v>2E-3</v>
      </c>
      <c r="AF592" s="2173">
        <f t="shared" ref="AF592" ca="1" si="758">AE592</f>
        <v>2E-3</v>
      </c>
      <c r="AG592" s="2173">
        <v>3.1750000000000003</v>
      </c>
    </row>
    <row r="593" spans="1:33">
      <c r="A593" s="1459"/>
      <c r="B593" s="33"/>
      <c r="C593" s="2013" t="str">
        <f>IF(E593&gt;0,MAX($C$5:C592)+1," ")</f>
        <v xml:space="preserve"> </v>
      </c>
      <c r="D593" s="2013" t="s">
        <v>147</v>
      </c>
      <c r="E593" s="2174"/>
      <c r="F593" s="2665">
        <v>19.600000000000001</v>
      </c>
      <c r="G593" s="2666"/>
      <c r="H593" s="2665"/>
      <c r="I593" s="2666"/>
      <c r="J593" s="2667"/>
      <c r="K593" s="2668"/>
      <c r="L593" s="2665"/>
      <c r="M593" s="2666"/>
      <c r="N593" s="2665"/>
      <c r="O593" s="2666"/>
      <c r="P593" s="2667"/>
      <c r="Q593" s="2668"/>
      <c r="R593" s="2665"/>
      <c r="S593" s="2666"/>
      <c r="T593" s="2665"/>
      <c r="U593" s="2666"/>
      <c r="V593" s="2665"/>
      <c r="W593" s="2666"/>
      <c r="X593" s="2667"/>
      <c r="Y593" s="2668"/>
      <c r="Z593" s="2665"/>
      <c r="AA593" s="2666"/>
      <c r="AB593" s="2665">
        <v>0</v>
      </c>
      <c r="AC593" s="2666"/>
      <c r="AE593" s="2173"/>
      <c r="AG593" s="2173"/>
    </row>
    <row r="594" spans="1:33">
      <c r="A594" s="1459"/>
      <c r="B594" s="33"/>
      <c r="C594" s="2013">
        <f>IF(E594&gt;0,MAX($C$448:C593)+1," ")</f>
        <v>74</v>
      </c>
      <c r="D594" s="2013">
        <v>41</v>
      </c>
      <c r="E594" s="2174">
        <f>E592+F593</f>
        <v>948.94000000000028</v>
      </c>
      <c r="F594" s="2665" t="s">
        <v>147</v>
      </c>
      <c r="G594" s="2666"/>
      <c r="H594" s="2665">
        <v>1.75</v>
      </c>
      <c r="I594" s="2666"/>
      <c r="J594" s="2669">
        <v>3.2250000000000001</v>
      </c>
      <c r="K594" s="2670">
        <v>3.2250000000000001</v>
      </c>
      <c r="L594" s="2665">
        <f t="shared" ref="L594" si="759">J594+N594</f>
        <v>3.2269999999999999</v>
      </c>
      <c r="M594" s="2666"/>
      <c r="N594" s="2665">
        <v>2E-3</v>
      </c>
      <c r="O594" s="2666"/>
      <c r="P594" s="2669"/>
      <c r="Q594" s="2670"/>
      <c r="R594" s="2665"/>
      <c r="S594" s="2666"/>
      <c r="T594" s="2665"/>
      <c r="U594" s="2666"/>
      <c r="V594" s="2665">
        <v>1.75</v>
      </c>
      <c r="W594" s="2666"/>
      <c r="X594" s="2669">
        <v>3.2250000000000001</v>
      </c>
      <c r="Y594" s="2670">
        <v>3.2250000000000001</v>
      </c>
      <c r="Z594" s="2665">
        <f t="shared" ref="Z594" si="760">X594+AB594</f>
        <v>3.2050000000000001</v>
      </c>
      <c r="AA594" s="2666"/>
      <c r="AB594" s="2665">
        <v>-0.02</v>
      </c>
      <c r="AC594" s="2666"/>
      <c r="AE594" s="2173">
        <f t="shared" ca="1" si="736"/>
        <v>-1E-3</v>
      </c>
      <c r="AF594" s="2173">
        <f t="shared" ref="AF594" ca="1" si="761">AE594</f>
        <v>-1E-3</v>
      </c>
      <c r="AG594" s="2173">
        <v>3.2250000000000001</v>
      </c>
    </row>
    <row r="595" spans="1:33">
      <c r="A595" s="1459"/>
      <c r="B595" s="33"/>
      <c r="C595" s="2013" t="str">
        <f>IF(E595&gt;0,MAX($C$5:C594)+1," ")</f>
        <v xml:space="preserve"> </v>
      </c>
      <c r="D595" s="2013" t="s">
        <v>147</v>
      </c>
      <c r="E595" s="2174"/>
      <c r="F595" s="2665">
        <v>10.130000000000001</v>
      </c>
      <c r="G595" s="2666"/>
      <c r="H595" s="2665"/>
      <c r="I595" s="2666"/>
      <c r="J595" s="2667"/>
      <c r="K595" s="2668"/>
      <c r="L595" s="2665"/>
      <c r="M595" s="2666"/>
      <c r="N595" s="2665"/>
      <c r="O595" s="2666"/>
      <c r="P595" s="2667"/>
      <c r="Q595" s="2668"/>
      <c r="R595" s="2665"/>
      <c r="S595" s="2666"/>
      <c r="T595" s="2665"/>
      <c r="U595" s="2666"/>
      <c r="V595" s="2665"/>
      <c r="W595" s="2666"/>
      <c r="X595" s="2667"/>
      <c r="Y595" s="2668"/>
      <c r="Z595" s="2665"/>
      <c r="AA595" s="2666"/>
      <c r="AB595" s="2665">
        <v>0</v>
      </c>
      <c r="AC595" s="2666"/>
      <c r="AE595" s="2173"/>
      <c r="AG595" s="2173"/>
    </row>
    <row r="596" spans="1:33">
      <c r="A596" s="1459"/>
      <c r="B596" s="33"/>
      <c r="C596" s="2013">
        <f>IF(E596&gt;0,MAX($C$448:C595)+1," ")</f>
        <v>75</v>
      </c>
      <c r="D596" s="2013" t="s">
        <v>4231</v>
      </c>
      <c r="E596" s="2174">
        <f>E594+F595</f>
        <v>959.07000000000028</v>
      </c>
      <c r="F596" s="2665" t="s">
        <v>147</v>
      </c>
      <c r="G596" s="2666"/>
      <c r="H596" s="2665">
        <v>1.75</v>
      </c>
      <c r="I596" s="2666"/>
      <c r="J596" s="2669">
        <v>3.2549999999999999</v>
      </c>
      <c r="K596" s="2670">
        <v>3.2549999999999999</v>
      </c>
      <c r="L596" s="2665">
        <f t="shared" ref="L596" si="762">J596+N596</f>
        <v>3.26</v>
      </c>
      <c r="M596" s="2666"/>
      <c r="N596" s="2665">
        <v>5.0000000000000001E-3</v>
      </c>
      <c r="O596" s="2666"/>
      <c r="P596" s="2669"/>
      <c r="Q596" s="2670"/>
      <c r="R596" s="2665"/>
      <c r="S596" s="2666"/>
      <c r="T596" s="2665"/>
      <c r="U596" s="2666"/>
      <c r="V596" s="2665">
        <v>1.75</v>
      </c>
      <c r="W596" s="2666"/>
      <c r="X596" s="2669">
        <v>3.2549999999999999</v>
      </c>
      <c r="Y596" s="2670">
        <v>3.2549999999999999</v>
      </c>
      <c r="Z596" s="2665">
        <f t="shared" ref="Z596" si="763">X596+AB596</f>
        <v>3.2589999999999999</v>
      </c>
      <c r="AA596" s="2666"/>
      <c r="AB596" s="2665">
        <v>4.0000000000000001E-3</v>
      </c>
      <c r="AC596" s="2666"/>
      <c r="AE596" s="2173">
        <f t="shared" ca="1" si="736"/>
        <v>-5.0000000000000001E-3</v>
      </c>
      <c r="AF596" s="2173">
        <f t="shared" ref="AF596" ca="1" si="764">AE596</f>
        <v>-5.0000000000000001E-3</v>
      </c>
      <c r="AG596" s="2173">
        <v>3.2549999999999999</v>
      </c>
    </row>
    <row r="597" spans="1:33">
      <c r="A597" s="1459"/>
      <c r="B597" s="33"/>
      <c r="C597" s="2013" t="str">
        <f>IF(E597&gt;0,MAX($C$5:C596)+1," ")</f>
        <v xml:space="preserve"> </v>
      </c>
      <c r="D597" s="2013" t="s">
        <v>147</v>
      </c>
      <c r="E597" s="2174"/>
      <c r="F597" s="2665">
        <v>11.32</v>
      </c>
      <c r="G597" s="2666"/>
      <c r="H597" s="2665"/>
      <c r="I597" s="2666"/>
      <c r="J597" s="2667"/>
      <c r="K597" s="2668"/>
      <c r="L597" s="2665"/>
      <c r="M597" s="2666"/>
      <c r="N597" s="2665"/>
      <c r="O597" s="2666"/>
      <c r="P597" s="2667"/>
      <c r="Q597" s="2668"/>
      <c r="R597" s="2665"/>
      <c r="S597" s="2666"/>
      <c r="T597" s="2665"/>
      <c r="U597" s="2666"/>
      <c r="V597" s="2665"/>
      <c r="W597" s="2666"/>
      <c r="X597" s="2667"/>
      <c r="Y597" s="2668"/>
      <c r="Z597" s="2665"/>
      <c r="AA597" s="2666"/>
      <c r="AB597" s="2665">
        <v>0</v>
      </c>
      <c r="AC597" s="2666"/>
      <c r="AE597" s="2173"/>
      <c r="AG597" s="2173"/>
    </row>
    <row r="598" spans="1:33">
      <c r="A598" s="1459"/>
      <c r="B598" s="33"/>
      <c r="C598" s="2013">
        <f>IF(E598&gt;0,MAX($C$448:C597)+1," ")</f>
        <v>76</v>
      </c>
      <c r="D598" s="2013" t="s">
        <v>4232</v>
      </c>
      <c r="E598" s="2174">
        <f>E596+F597</f>
        <v>970.39000000000033</v>
      </c>
      <c r="F598" s="2665" t="s">
        <v>147</v>
      </c>
      <c r="G598" s="2666"/>
      <c r="H598" s="2665">
        <v>1.75</v>
      </c>
      <c r="I598" s="2666"/>
      <c r="J598" s="2669">
        <v>3.2850000000000001</v>
      </c>
      <c r="K598" s="2670">
        <v>3.2850000000000001</v>
      </c>
      <c r="L598" s="2665">
        <f t="shared" ref="L598" si="765">J598+N598</f>
        <v>3.2920000000000003</v>
      </c>
      <c r="M598" s="2666"/>
      <c r="N598" s="2665">
        <v>7.0000000000000001E-3</v>
      </c>
      <c r="O598" s="2666"/>
      <c r="P598" s="2669"/>
      <c r="Q598" s="2670"/>
      <c r="R598" s="2665"/>
      <c r="S598" s="2666"/>
      <c r="T598" s="2665"/>
      <c r="U598" s="2666"/>
      <c r="V598" s="2665">
        <v>1.75</v>
      </c>
      <c r="W598" s="2666"/>
      <c r="X598" s="2669">
        <v>3.2850000000000001</v>
      </c>
      <c r="Y598" s="2670">
        <v>3.2850000000000001</v>
      </c>
      <c r="Z598" s="2665">
        <f t="shared" ref="Z598" si="766">X598+AB598</f>
        <v>3.2650000000000001</v>
      </c>
      <c r="AA598" s="2666"/>
      <c r="AB598" s="2665">
        <v>-0.02</v>
      </c>
      <c r="AC598" s="2666"/>
      <c r="AE598" s="2173">
        <f t="shared" ca="1" si="736"/>
        <v>-0.02</v>
      </c>
      <c r="AF598" s="2173">
        <f t="shared" ref="AF598" ca="1" si="767">AE598</f>
        <v>-0.02</v>
      </c>
      <c r="AG598" s="2173">
        <v>3.2850000000000001</v>
      </c>
    </row>
    <row r="599" spans="1:33">
      <c r="A599" s="1459"/>
      <c r="B599" s="33"/>
      <c r="C599" s="2013" t="str">
        <f>IF(E599&gt;0,MAX($C$5:C598)+1," ")</f>
        <v xml:space="preserve"> </v>
      </c>
      <c r="D599" s="2013" t="s">
        <v>147</v>
      </c>
      <c r="E599" s="2174"/>
      <c r="F599" s="2665">
        <v>3.3</v>
      </c>
      <c r="G599" s="2666"/>
      <c r="H599" s="2665"/>
      <c r="I599" s="2666"/>
      <c r="J599" s="2667"/>
      <c r="K599" s="2668"/>
      <c r="L599" s="2665"/>
      <c r="M599" s="2666"/>
      <c r="N599" s="2665"/>
      <c r="O599" s="2666"/>
      <c r="P599" s="2667"/>
      <c r="Q599" s="2668"/>
      <c r="R599" s="2665"/>
      <c r="S599" s="2666"/>
      <c r="T599" s="2665"/>
      <c r="U599" s="2666"/>
      <c r="V599" s="2665"/>
      <c r="W599" s="2666"/>
      <c r="X599" s="2667"/>
      <c r="Y599" s="2668"/>
      <c r="Z599" s="2665"/>
      <c r="AA599" s="2666"/>
      <c r="AB599" s="2665">
        <v>0</v>
      </c>
      <c r="AC599" s="2666"/>
      <c r="AE599" s="2173"/>
      <c r="AG599" s="2173"/>
    </row>
    <row r="600" spans="1:33">
      <c r="A600" s="1459"/>
      <c r="B600" s="33"/>
      <c r="C600" s="2013">
        <f>IF(E600&gt;0,MAX($C$448:C599)+1," ")</f>
        <v>77</v>
      </c>
      <c r="D600" s="2013">
        <v>42</v>
      </c>
      <c r="E600" s="2174">
        <f>E598+F599</f>
        <v>973.69000000000028</v>
      </c>
      <c r="F600" s="2665" t="s">
        <v>147</v>
      </c>
      <c r="G600" s="2666"/>
      <c r="H600" s="2665">
        <v>1.75</v>
      </c>
      <c r="I600" s="2666"/>
      <c r="J600" s="2669">
        <v>3.2850000000000001</v>
      </c>
      <c r="K600" s="2670">
        <v>3.2850000000000001</v>
      </c>
      <c r="L600" s="2665">
        <f t="shared" ref="L600" si="768">J600+N600</f>
        <v>3.298</v>
      </c>
      <c r="M600" s="2666"/>
      <c r="N600" s="2665">
        <v>1.2999999999999999E-2</v>
      </c>
      <c r="O600" s="2666"/>
      <c r="P600" s="2669"/>
      <c r="Q600" s="2670"/>
      <c r="R600" s="2665"/>
      <c r="S600" s="2666"/>
      <c r="T600" s="2665"/>
      <c r="U600" s="2666"/>
      <c r="V600" s="2665">
        <v>1.75</v>
      </c>
      <c r="W600" s="2666"/>
      <c r="X600" s="2669">
        <v>3.2850000000000001</v>
      </c>
      <c r="Y600" s="2670">
        <v>3.2850000000000001</v>
      </c>
      <c r="Z600" s="2665">
        <f t="shared" ref="Z600" si="769">X600+AB600</f>
        <v>3.2680000000000002</v>
      </c>
      <c r="AA600" s="2666"/>
      <c r="AB600" s="2665">
        <v>-1.7000000000000001E-2</v>
      </c>
      <c r="AC600" s="2666"/>
      <c r="AE600" s="2173">
        <f t="shared" ca="1" si="736"/>
        <v>1.0999999999999999E-2</v>
      </c>
      <c r="AF600" s="2173">
        <f t="shared" ref="AF600" ca="1" si="770">AE600</f>
        <v>1.0999999999999999E-2</v>
      </c>
      <c r="AG600" s="2173">
        <v>3.2850000000000001</v>
      </c>
    </row>
    <row r="601" spans="1:33">
      <c r="A601" s="1459"/>
      <c r="B601" s="33"/>
      <c r="C601" s="2013" t="str">
        <f>IF(E601&gt;0,MAX($C$5:C600)+1," ")</f>
        <v xml:space="preserve"> </v>
      </c>
      <c r="D601" s="2013" t="s">
        <v>147</v>
      </c>
      <c r="E601" s="2174"/>
      <c r="F601" s="2665">
        <v>12.31</v>
      </c>
      <c r="G601" s="2666"/>
      <c r="H601" s="2665"/>
      <c r="I601" s="2666"/>
      <c r="J601" s="2667"/>
      <c r="K601" s="2668"/>
      <c r="L601" s="2665"/>
      <c r="M601" s="2666"/>
      <c r="N601" s="2665"/>
      <c r="O601" s="2666"/>
      <c r="P601" s="2667"/>
      <c r="Q601" s="2668"/>
      <c r="R601" s="2665"/>
      <c r="S601" s="2666"/>
      <c r="T601" s="2665"/>
      <c r="U601" s="2666"/>
      <c r="V601" s="2665"/>
      <c r="W601" s="2666"/>
      <c r="X601" s="2667"/>
      <c r="Y601" s="2668"/>
      <c r="Z601" s="2665"/>
      <c r="AA601" s="2666"/>
      <c r="AB601" s="2665">
        <v>0</v>
      </c>
      <c r="AC601" s="2666"/>
      <c r="AE601" s="2173"/>
      <c r="AG601" s="2173"/>
    </row>
    <row r="602" spans="1:33">
      <c r="A602" s="1459"/>
      <c r="B602" s="33"/>
      <c r="C602" s="2013">
        <f>IF(E602&gt;0,MAX($C$448:C601)+1," ")</f>
        <v>78</v>
      </c>
      <c r="D602" s="2013" t="s">
        <v>4233</v>
      </c>
      <c r="E602" s="2174">
        <f>E600+F601</f>
        <v>986.00000000000023</v>
      </c>
      <c r="F602" s="2665" t="s">
        <v>147</v>
      </c>
      <c r="G602" s="2666"/>
      <c r="H602" s="2665">
        <v>1.75</v>
      </c>
      <c r="I602" s="2666"/>
      <c r="J602" s="2669">
        <v>3.3050000000000002</v>
      </c>
      <c r="K602" s="2670">
        <v>3.3050000000000002</v>
      </c>
      <c r="L602" s="2665">
        <f t="shared" ref="L602" si="771">J602+N602</f>
        <v>3.3109999999999999</v>
      </c>
      <c r="M602" s="2666"/>
      <c r="N602" s="2665">
        <v>6.0000000000000001E-3</v>
      </c>
      <c r="O602" s="2666"/>
      <c r="P602" s="2669"/>
      <c r="Q602" s="2670"/>
      <c r="R602" s="2665"/>
      <c r="S602" s="2666"/>
      <c r="T602" s="2665"/>
      <c r="U602" s="2666"/>
      <c r="V602" s="2665">
        <v>1.75</v>
      </c>
      <c r="W602" s="2666"/>
      <c r="X602" s="2669">
        <v>3.3050000000000002</v>
      </c>
      <c r="Y602" s="2670">
        <v>3.3050000000000002</v>
      </c>
      <c r="Z602" s="2665">
        <f t="shared" ref="Z602" si="772">X602+AB602</f>
        <v>3.3040000000000003</v>
      </c>
      <c r="AA602" s="2666"/>
      <c r="AB602" s="2665">
        <v>-1E-3</v>
      </c>
      <c r="AC602" s="2666"/>
      <c r="AE602" s="2173">
        <f t="shared" ca="1" si="736"/>
        <v>1.4E-2</v>
      </c>
      <c r="AF602" s="2173">
        <f t="shared" ref="AF602" ca="1" si="773">AE602</f>
        <v>1.4E-2</v>
      </c>
      <c r="AG602" s="2173">
        <v>3.3050000000000002</v>
      </c>
    </row>
    <row r="603" spans="1:33">
      <c r="A603" s="1459"/>
      <c r="B603" s="33"/>
      <c r="C603" s="2013" t="str">
        <f>IF(E603&gt;0,MAX($C$5:C602)+1," ")</f>
        <v xml:space="preserve"> </v>
      </c>
      <c r="D603" s="2013" t="s">
        <v>147</v>
      </c>
      <c r="E603" s="2174"/>
      <c r="F603" s="2665">
        <v>8.68</v>
      </c>
      <c r="G603" s="2666"/>
      <c r="H603" s="2665"/>
      <c r="I603" s="2666"/>
      <c r="J603" s="2667"/>
      <c r="K603" s="2668"/>
      <c r="L603" s="2665"/>
      <c r="M603" s="2666"/>
      <c r="N603" s="2665"/>
      <c r="O603" s="2666"/>
      <c r="P603" s="2667"/>
      <c r="Q603" s="2668"/>
      <c r="R603" s="2665"/>
      <c r="S603" s="2666"/>
      <c r="T603" s="2665"/>
      <c r="U603" s="2666"/>
      <c r="V603" s="2665"/>
      <c r="W603" s="2666"/>
      <c r="X603" s="2667"/>
      <c r="Y603" s="2668"/>
      <c r="Z603" s="2665"/>
      <c r="AA603" s="2666"/>
      <c r="AB603" s="2665">
        <v>0</v>
      </c>
      <c r="AC603" s="2666"/>
      <c r="AE603" s="2173"/>
      <c r="AG603" s="2173"/>
    </row>
    <row r="604" spans="1:33">
      <c r="A604" s="1459"/>
      <c r="B604" s="33"/>
      <c r="C604" s="2013">
        <f>IF(E604&gt;0,MAX($C$448:C603)+1," ")</f>
        <v>79</v>
      </c>
      <c r="D604" s="2013">
        <v>43</v>
      </c>
      <c r="E604" s="2174">
        <f>E602+F603</f>
        <v>994.68000000000018</v>
      </c>
      <c r="F604" s="2665" t="s">
        <v>147</v>
      </c>
      <c r="G604" s="2666"/>
      <c r="H604" s="2665">
        <v>1.75</v>
      </c>
      <c r="I604" s="2666"/>
      <c r="J604" s="2669">
        <v>3.3149999999999999</v>
      </c>
      <c r="K604" s="2670">
        <v>3.3149999999999999</v>
      </c>
      <c r="L604" s="2665">
        <f t="shared" ref="L604" si="774">J604+N604</f>
        <v>3.3319999999999999</v>
      </c>
      <c r="M604" s="2666"/>
      <c r="N604" s="2665">
        <v>1.7000000000000001E-2</v>
      </c>
      <c r="O604" s="2666"/>
      <c r="P604" s="2669"/>
      <c r="Q604" s="2670"/>
      <c r="R604" s="2665"/>
      <c r="S604" s="2666"/>
      <c r="T604" s="2665"/>
      <c r="U604" s="2666"/>
      <c r="V604" s="2665">
        <v>1.75</v>
      </c>
      <c r="W604" s="2666"/>
      <c r="X604" s="2669">
        <v>3.3149999999999999</v>
      </c>
      <c r="Y604" s="2670">
        <v>3.3149999999999999</v>
      </c>
      <c r="Z604" s="2665">
        <f t="shared" ref="Z604" si="775">X604+AB604</f>
        <v>3.327</v>
      </c>
      <c r="AA604" s="2666"/>
      <c r="AB604" s="2665">
        <v>1.2E-2</v>
      </c>
      <c r="AC604" s="2666"/>
      <c r="AE604" s="2173">
        <f t="shared" ca="1" si="736"/>
        <v>1.6E-2</v>
      </c>
      <c r="AF604" s="2173">
        <f t="shared" ref="AF604" ca="1" si="776">AE604</f>
        <v>1.6E-2</v>
      </c>
      <c r="AG604" s="2173">
        <v>3.3149999999999999</v>
      </c>
    </row>
    <row r="605" spans="1:33">
      <c r="A605" s="1459"/>
      <c r="B605" s="33"/>
      <c r="C605" s="2013" t="str">
        <f>IF(E605&gt;0,MAX($C$5:C604)+1," ")</f>
        <v xml:space="preserve"> </v>
      </c>
      <c r="D605" s="2013" t="s">
        <v>147</v>
      </c>
      <c r="E605" s="2174"/>
      <c r="F605" s="2665">
        <v>6.93</v>
      </c>
      <c r="G605" s="2666"/>
      <c r="H605" s="2665"/>
      <c r="I605" s="2666"/>
      <c r="J605" s="2667"/>
      <c r="K605" s="2668"/>
      <c r="L605" s="2665"/>
      <c r="M605" s="2666"/>
      <c r="N605" s="2665"/>
      <c r="O605" s="2666"/>
      <c r="P605" s="2667"/>
      <c r="Q605" s="2668"/>
      <c r="R605" s="2665"/>
      <c r="S605" s="2666"/>
      <c r="T605" s="2665"/>
      <c r="U605" s="2666"/>
      <c r="V605" s="2665"/>
      <c r="W605" s="2666"/>
      <c r="X605" s="2667"/>
      <c r="Y605" s="2668"/>
      <c r="Z605" s="2665"/>
      <c r="AA605" s="2666"/>
      <c r="AB605" s="2665">
        <v>0</v>
      </c>
      <c r="AC605" s="2666"/>
      <c r="AE605" s="2173"/>
      <c r="AG605" s="2173"/>
    </row>
    <row r="606" spans="1:33">
      <c r="A606" s="1459"/>
      <c r="B606" s="33"/>
      <c r="C606" s="2013">
        <f>IF(E606&gt;0,MAX($C$448:C605)+1," ")</f>
        <v>80</v>
      </c>
      <c r="D606" s="2013" t="s">
        <v>4234</v>
      </c>
      <c r="E606" s="2174">
        <f>E604+F605</f>
        <v>1001.6100000000001</v>
      </c>
      <c r="F606" s="2665" t="s">
        <v>147</v>
      </c>
      <c r="G606" s="2666"/>
      <c r="H606" s="2665">
        <v>1.75</v>
      </c>
      <c r="I606" s="2666"/>
      <c r="J606" s="2669">
        <v>3.3250000000000002</v>
      </c>
      <c r="K606" s="2670">
        <v>3.3250000000000002</v>
      </c>
      <c r="L606" s="2665">
        <f t="shared" ref="L606" si="777">J606+N606</f>
        <v>3.3070000000000004</v>
      </c>
      <c r="M606" s="2666"/>
      <c r="N606" s="2665">
        <v>-1.7999999999999999E-2</v>
      </c>
      <c r="O606" s="2666"/>
      <c r="P606" s="2669"/>
      <c r="Q606" s="2670"/>
      <c r="R606" s="2665"/>
      <c r="S606" s="2666"/>
      <c r="T606" s="2665"/>
      <c r="U606" s="2666"/>
      <c r="V606" s="2665">
        <v>1.75</v>
      </c>
      <c r="W606" s="2666"/>
      <c r="X606" s="2669">
        <v>3.3250000000000002</v>
      </c>
      <c r="Y606" s="2670">
        <v>3.3250000000000002</v>
      </c>
      <c r="Z606" s="2665">
        <f t="shared" ref="Z606" si="778">X606+AB606</f>
        <v>3.3090000000000002</v>
      </c>
      <c r="AA606" s="2666"/>
      <c r="AB606" s="2665">
        <v>-1.6E-2</v>
      </c>
      <c r="AC606" s="2666"/>
      <c r="AE606" s="2173">
        <f t="shared" ca="1" si="736"/>
        <v>-0.01</v>
      </c>
      <c r="AF606" s="2173">
        <f t="shared" ref="AF606" ca="1" si="779">AE606</f>
        <v>-0.01</v>
      </c>
      <c r="AG606" s="2173">
        <v>3.3250000000000002</v>
      </c>
    </row>
    <row r="607" spans="1:33">
      <c r="A607" s="1459"/>
      <c r="B607" s="33"/>
      <c r="C607" s="2013" t="str">
        <f>IF(E607&gt;0,MAX($C$5:C606)+1," ")</f>
        <v xml:space="preserve"> </v>
      </c>
      <c r="D607" s="2013" t="s">
        <v>147</v>
      </c>
      <c r="E607" s="2174"/>
      <c r="F607" s="2665">
        <v>18.29</v>
      </c>
      <c r="G607" s="2666"/>
      <c r="H607" s="2665"/>
      <c r="I607" s="2666"/>
      <c r="J607" s="2667"/>
      <c r="K607" s="2668"/>
      <c r="L607" s="2665"/>
      <c r="M607" s="2666"/>
      <c r="N607" s="2665"/>
      <c r="O607" s="2666"/>
      <c r="P607" s="2667"/>
      <c r="Q607" s="2668"/>
      <c r="R607" s="2665"/>
      <c r="S607" s="2666"/>
      <c r="T607" s="2665"/>
      <c r="U607" s="2666"/>
      <c r="V607" s="2665"/>
      <c r="W607" s="2666"/>
      <c r="X607" s="2667"/>
      <c r="Y607" s="2668"/>
      <c r="Z607" s="2665"/>
      <c r="AA607" s="2666"/>
      <c r="AB607" s="2665">
        <v>0</v>
      </c>
      <c r="AC607" s="2666"/>
      <c r="AE607" s="2173"/>
      <c r="AG607" s="2173"/>
    </row>
    <row r="608" spans="1:33">
      <c r="A608" s="1459"/>
      <c r="B608" s="33"/>
      <c r="C608" s="2013">
        <f>IF(E608&gt;0,MAX($C$448:C607)+1," ")</f>
        <v>81</v>
      </c>
      <c r="D608" s="2013">
        <v>44</v>
      </c>
      <c r="E608" s="2174">
        <f>E606+F607</f>
        <v>1019.9000000000001</v>
      </c>
      <c r="F608" s="2665" t="s">
        <v>147</v>
      </c>
      <c r="G608" s="2666"/>
      <c r="H608" s="2665">
        <v>1.75</v>
      </c>
      <c r="I608" s="2666"/>
      <c r="J608" s="2669">
        <v>3.3450000000000002</v>
      </c>
      <c r="K608" s="2670">
        <v>3.3450000000000002</v>
      </c>
      <c r="L608" s="2665">
        <f t="shared" ref="L608" si="780">J608+N608</f>
        <v>3.3600000000000003</v>
      </c>
      <c r="M608" s="2666"/>
      <c r="N608" s="2665">
        <v>1.4999999999999999E-2</v>
      </c>
      <c r="O608" s="2666"/>
      <c r="P608" s="2669"/>
      <c r="Q608" s="2670"/>
      <c r="R608" s="2665"/>
      <c r="S608" s="2666"/>
      <c r="T608" s="2665"/>
      <c r="U608" s="2666"/>
      <c r="V608" s="2665">
        <v>1.75</v>
      </c>
      <c r="W608" s="2666"/>
      <c r="X608" s="2669">
        <v>3.3450000000000002</v>
      </c>
      <c r="Y608" s="2670">
        <v>3.3450000000000002</v>
      </c>
      <c r="Z608" s="2665">
        <f t="shared" ref="Z608" si="781">X608+AB608</f>
        <v>3.3420000000000001</v>
      </c>
      <c r="AA608" s="2666"/>
      <c r="AB608" s="2665">
        <v>-3.0000000000000001E-3</v>
      </c>
      <c r="AC608" s="2666"/>
      <c r="AE608" s="2173">
        <f t="shared" ca="1" si="736"/>
        <v>-1.9E-2</v>
      </c>
      <c r="AF608" s="2173">
        <f t="shared" ref="AF608" ca="1" si="782">AE608</f>
        <v>-1.9E-2</v>
      </c>
      <c r="AG608" s="2173">
        <v>3.3450000000000002</v>
      </c>
    </row>
    <row r="609" spans="1:33">
      <c r="A609" s="1459"/>
      <c r="B609" s="33"/>
      <c r="C609" s="2013" t="str">
        <f>IF(E609&gt;0,MAX($C$5:C608)+1," ")</f>
        <v xml:space="preserve"> </v>
      </c>
      <c r="D609" s="2013" t="s">
        <v>147</v>
      </c>
      <c r="E609" s="2174"/>
      <c r="F609" s="2665">
        <v>10.65</v>
      </c>
      <c r="G609" s="2666"/>
      <c r="H609" s="2665"/>
      <c r="I609" s="2666"/>
      <c r="J609" s="2667"/>
      <c r="K609" s="2668"/>
      <c r="L609" s="2665"/>
      <c r="M609" s="2666"/>
      <c r="N609" s="2665"/>
      <c r="O609" s="2666"/>
      <c r="P609" s="2667"/>
      <c r="Q609" s="2668"/>
      <c r="R609" s="2665"/>
      <c r="S609" s="2666"/>
      <c r="T609" s="2665"/>
      <c r="U609" s="2666"/>
      <c r="V609" s="2665"/>
      <c r="W609" s="2666"/>
      <c r="X609" s="2667"/>
      <c r="Y609" s="2668"/>
      <c r="Z609" s="2665"/>
      <c r="AA609" s="2666"/>
      <c r="AB609" s="2665">
        <v>0</v>
      </c>
      <c r="AC609" s="2666"/>
      <c r="AE609" s="2173"/>
      <c r="AG609" s="2173"/>
    </row>
    <row r="610" spans="1:33">
      <c r="A610" s="1459"/>
      <c r="B610" s="33"/>
      <c r="C610" s="2013">
        <f>IF(E610&gt;0,MAX($C$448:C609)+1," ")</f>
        <v>82</v>
      </c>
      <c r="D610" s="2013" t="s">
        <v>4235</v>
      </c>
      <c r="E610" s="2174">
        <f>E608+F609</f>
        <v>1030.5500000000002</v>
      </c>
      <c r="F610" s="2665" t="s">
        <v>147</v>
      </c>
      <c r="G610" s="2666"/>
      <c r="H610" s="2665">
        <v>1.75</v>
      </c>
      <c r="I610" s="2666"/>
      <c r="J610" s="2669">
        <v>3.3650000000000002</v>
      </c>
      <c r="K610" s="2670">
        <v>3.3650000000000002</v>
      </c>
      <c r="L610" s="2665">
        <f t="shared" ref="L610" si="783">J610+N610</f>
        <v>3.3660000000000001</v>
      </c>
      <c r="M610" s="2666"/>
      <c r="N610" s="2665">
        <v>1E-3</v>
      </c>
      <c r="O610" s="2666"/>
      <c r="P610" s="2669"/>
      <c r="Q610" s="2670"/>
      <c r="R610" s="2665"/>
      <c r="S610" s="2666"/>
      <c r="T610" s="2665"/>
      <c r="U610" s="2666"/>
      <c r="V610" s="2665">
        <v>1.75</v>
      </c>
      <c r="W610" s="2666"/>
      <c r="X610" s="2669">
        <v>3.3650000000000002</v>
      </c>
      <c r="Y610" s="2670">
        <v>3.3650000000000002</v>
      </c>
      <c r="Z610" s="2665">
        <f t="shared" ref="Z610" si="784">X610+AB610</f>
        <v>3.3740000000000001</v>
      </c>
      <c r="AA610" s="2666"/>
      <c r="AB610" s="2665">
        <v>8.9999999999999993E-3</v>
      </c>
      <c r="AC610" s="2666"/>
      <c r="AE610" s="2173">
        <f t="shared" ca="1" si="736"/>
        <v>-7.0000000000000001E-3</v>
      </c>
      <c r="AF610" s="2173">
        <f t="shared" ref="AF610" ca="1" si="785">AE610</f>
        <v>-7.0000000000000001E-3</v>
      </c>
      <c r="AG610" s="2173">
        <v>3.3650000000000002</v>
      </c>
    </row>
    <row r="611" spans="1:33">
      <c r="A611" s="1459"/>
      <c r="B611" s="33"/>
      <c r="C611" s="2013" t="str">
        <f>IF(E611&gt;0,MAX($C$5:C610)+1," ")</f>
        <v xml:space="preserve"> </v>
      </c>
      <c r="D611" s="2013" t="s">
        <v>147</v>
      </c>
      <c r="E611" s="2174"/>
      <c r="F611" s="2665">
        <v>8.8800000000000008</v>
      </c>
      <c r="G611" s="2666"/>
      <c r="H611" s="2665"/>
      <c r="I611" s="2666"/>
      <c r="J611" s="2667"/>
      <c r="K611" s="2668"/>
      <c r="L611" s="2665"/>
      <c r="M611" s="2666"/>
      <c r="N611" s="2665"/>
      <c r="O611" s="2666"/>
      <c r="P611" s="2667"/>
      <c r="Q611" s="2668"/>
      <c r="R611" s="2665"/>
      <c r="S611" s="2666"/>
      <c r="T611" s="2665"/>
      <c r="U611" s="2666"/>
      <c r="V611" s="2665"/>
      <c r="W611" s="2666"/>
      <c r="X611" s="2667"/>
      <c r="Y611" s="2668"/>
      <c r="Z611" s="2665"/>
      <c r="AA611" s="2666"/>
      <c r="AB611" s="2665">
        <v>0</v>
      </c>
      <c r="AC611" s="2666"/>
      <c r="AE611" s="2173"/>
      <c r="AG611" s="2173"/>
    </row>
    <row r="612" spans="1:33">
      <c r="A612" s="1459"/>
      <c r="B612" s="33"/>
      <c r="C612" s="2013">
        <f>IF(E612&gt;0,MAX($C$448:C611)+1," ")</f>
        <v>83</v>
      </c>
      <c r="D612" s="2013" t="s">
        <v>4236</v>
      </c>
      <c r="E612" s="2174">
        <f>E610+F611</f>
        <v>1039.4300000000003</v>
      </c>
      <c r="F612" s="2665" t="s">
        <v>147</v>
      </c>
      <c r="G612" s="2666"/>
      <c r="H612" s="2665">
        <v>1.75</v>
      </c>
      <c r="I612" s="2666"/>
      <c r="J612" s="2669">
        <v>3.375</v>
      </c>
      <c r="K612" s="2670">
        <v>3.375</v>
      </c>
      <c r="L612" s="2665">
        <f t="shared" ref="L612" si="786">J612+N612</f>
        <v>3.355</v>
      </c>
      <c r="M612" s="2666"/>
      <c r="N612" s="2665">
        <v>-0.02</v>
      </c>
      <c r="O612" s="2666"/>
      <c r="P612" s="2669"/>
      <c r="Q612" s="2670"/>
      <c r="R612" s="2665"/>
      <c r="S612" s="2666"/>
      <c r="T612" s="2665"/>
      <c r="U612" s="2666"/>
      <c r="V612" s="2665">
        <v>1.75</v>
      </c>
      <c r="W612" s="2666"/>
      <c r="X612" s="2669">
        <v>3.375</v>
      </c>
      <c r="Y612" s="2670">
        <v>3.375</v>
      </c>
      <c r="Z612" s="2665">
        <f t="shared" ref="Z612" si="787">X612+AB612</f>
        <v>3.3639999999999999</v>
      </c>
      <c r="AA612" s="2666"/>
      <c r="AB612" s="2665">
        <v>-1.0999999999999999E-2</v>
      </c>
      <c r="AC612" s="2666"/>
      <c r="AE612" s="2173">
        <f t="shared" ca="1" si="736"/>
        <v>-0.01</v>
      </c>
      <c r="AF612" s="2173">
        <f t="shared" ref="AF612" ca="1" si="788">AE612</f>
        <v>-0.01</v>
      </c>
      <c r="AG612" s="2173">
        <v>3.375</v>
      </c>
    </row>
    <row r="613" spans="1:33">
      <c r="A613" s="1459"/>
      <c r="B613" s="33"/>
      <c r="C613" s="2013" t="str">
        <f>IF(E613&gt;0,MAX($C$5:C612)+1," ")</f>
        <v xml:space="preserve"> </v>
      </c>
      <c r="D613" s="2013" t="s">
        <v>147</v>
      </c>
      <c r="E613" s="2174"/>
      <c r="F613" s="2665">
        <v>5.38</v>
      </c>
      <c r="G613" s="2666"/>
      <c r="H613" s="2665"/>
      <c r="I613" s="2666"/>
      <c r="J613" s="2667"/>
      <c r="K613" s="2668"/>
      <c r="L613" s="2665"/>
      <c r="M613" s="2666"/>
      <c r="N613" s="2665"/>
      <c r="O613" s="2666"/>
      <c r="P613" s="2667"/>
      <c r="Q613" s="2668"/>
      <c r="R613" s="2665"/>
      <c r="S613" s="2666"/>
      <c r="T613" s="2665"/>
      <c r="U613" s="2666"/>
      <c r="V613" s="2665"/>
      <c r="W613" s="2666"/>
      <c r="X613" s="2667"/>
      <c r="Y613" s="2668"/>
      <c r="Z613" s="2665"/>
      <c r="AA613" s="2666"/>
      <c r="AB613" s="2665">
        <v>0</v>
      </c>
      <c r="AC613" s="2666"/>
      <c r="AE613" s="2173"/>
      <c r="AG613" s="2173"/>
    </row>
    <row r="614" spans="1:33">
      <c r="A614" s="1459"/>
      <c r="B614" s="33"/>
      <c r="C614" s="2013">
        <f>IF(E614&gt;0,MAX($C$448:C613)+1," ")</f>
        <v>84</v>
      </c>
      <c r="D614" s="2013">
        <v>45</v>
      </c>
      <c r="E614" s="2174">
        <f>E612+F613</f>
        <v>1044.8100000000004</v>
      </c>
      <c r="F614" s="2665" t="s">
        <v>147</v>
      </c>
      <c r="G614" s="2666"/>
      <c r="H614" s="2665">
        <v>1.75</v>
      </c>
      <c r="I614" s="2666"/>
      <c r="J614" s="2669">
        <v>3.3850000000000002</v>
      </c>
      <c r="K614" s="2670">
        <v>3.3850000000000002</v>
      </c>
      <c r="L614" s="2665">
        <f t="shared" ref="L614" si="789">J614+N614</f>
        <v>3.39</v>
      </c>
      <c r="M614" s="2666"/>
      <c r="N614" s="2665">
        <v>5.0000000000000001E-3</v>
      </c>
      <c r="O614" s="2666"/>
      <c r="P614" s="2669"/>
      <c r="Q614" s="2670"/>
      <c r="R614" s="2665"/>
      <c r="S614" s="2666"/>
      <c r="T614" s="2665"/>
      <c r="U614" s="2666"/>
      <c r="V614" s="2665">
        <v>1.75</v>
      </c>
      <c r="W614" s="2666"/>
      <c r="X614" s="2669">
        <v>3.3850000000000002</v>
      </c>
      <c r="Y614" s="2670">
        <v>3.3850000000000002</v>
      </c>
      <c r="Z614" s="2665">
        <f t="shared" ref="Z614" si="790">X614+AB614</f>
        <v>3.3880000000000003</v>
      </c>
      <c r="AA614" s="2666"/>
      <c r="AB614" s="2665">
        <v>3.0000000000000001E-3</v>
      </c>
      <c r="AC614" s="2666"/>
      <c r="AE614" s="2173">
        <f t="shared" ca="1" si="736"/>
        <v>1.9E-2</v>
      </c>
      <c r="AF614" s="2173">
        <f t="shared" ref="AF614" ca="1" si="791">AE614</f>
        <v>1.9E-2</v>
      </c>
      <c r="AG614" s="2173">
        <v>3.3850000000000002</v>
      </c>
    </row>
    <row r="615" spans="1:33">
      <c r="A615" s="1459"/>
      <c r="B615" s="33"/>
      <c r="C615" s="2013" t="str">
        <f>IF(E615&gt;0,MAX($C$5:C614)+1," ")</f>
        <v xml:space="preserve"> </v>
      </c>
      <c r="D615" s="2013" t="s">
        <v>147</v>
      </c>
      <c r="E615" s="2174"/>
      <c r="F615" s="2665">
        <v>3.5</v>
      </c>
      <c r="G615" s="2666"/>
      <c r="H615" s="2665"/>
      <c r="I615" s="2666"/>
      <c r="J615" s="2667"/>
      <c r="K615" s="2668"/>
      <c r="L615" s="2665"/>
      <c r="M615" s="2666"/>
      <c r="N615" s="2665"/>
      <c r="O615" s="2666"/>
      <c r="P615" s="2667"/>
      <c r="Q615" s="2668"/>
      <c r="R615" s="2665"/>
      <c r="S615" s="2666"/>
      <c r="T615" s="2665"/>
      <c r="U615" s="2666"/>
      <c r="V615" s="2665"/>
      <c r="W615" s="2666"/>
      <c r="X615" s="2667"/>
      <c r="Y615" s="2668"/>
      <c r="Z615" s="2665"/>
      <c r="AA615" s="2666"/>
      <c r="AB615" s="2665">
        <v>0</v>
      </c>
      <c r="AC615" s="2666"/>
      <c r="AE615" s="2173"/>
      <c r="AG615" s="2173"/>
    </row>
    <row r="616" spans="1:33">
      <c r="A616" s="1459"/>
      <c r="B616" s="33"/>
      <c r="C616" s="2013">
        <f>IF(E616&gt;0,MAX($C$448:C615)+1," ")</f>
        <v>85</v>
      </c>
      <c r="D616" s="2013" t="s">
        <v>4237</v>
      </c>
      <c r="E616" s="2174">
        <f>E614+F615</f>
        <v>1048.3100000000004</v>
      </c>
      <c r="F616" s="2665" t="s">
        <v>147</v>
      </c>
      <c r="G616" s="2666"/>
      <c r="H616" s="2665">
        <v>1.75</v>
      </c>
      <c r="I616" s="2666"/>
      <c r="J616" s="2669">
        <v>3.3850000000000002</v>
      </c>
      <c r="K616" s="2670">
        <v>3.3850000000000002</v>
      </c>
      <c r="L616" s="2665">
        <f t="shared" ref="L616" si="792">J616+N616</f>
        <v>3.3730000000000002</v>
      </c>
      <c r="M616" s="2666"/>
      <c r="N616" s="2665">
        <v>-1.2E-2</v>
      </c>
      <c r="O616" s="2666"/>
      <c r="P616" s="2669"/>
      <c r="Q616" s="2670"/>
      <c r="R616" s="2665"/>
      <c r="S616" s="2666"/>
      <c r="T616" s="2665"/>
      <c r="U616" s="2666"/>
      <c r="V616" s="2665">
        <v>1.75</v>
      </c>
      <c r="W616" s="2666"/>
      <c r="X616" s="2669">
        <v>3.3850000000000002</v>
      </c>
      <c r="Y616" s="2670">
        <v>3.3850000000000002</v>
      </c>
      <c r="Z616" s="2665">
        <f t="shared" ref="Z616" si="793">X616+AB616</f>
        <v>3.4000000000000004</v>
      </c>
      <c r="AA616" s="2666"/>
      <c r="AB616" s="2665">
        <v>1.4999999999999999E-2</v>
      </c>
      <c r="AC616" s="2666"/>
      <c r="AE616" s="2173">
        <f t="shared" ca="1" si="736"/>
        <v>6.0000000000000001E-3</v>
      </c>
      <c r="AF616" s="2173">
        <f t="shared" ref="AF616" ca="1" si="794">AE616</f>
        <v>6.0000000000000001E-3</v>
      </c>
      <c r="AG616" s="2173">
        <v>3.3850000000000002</v>
      </c>
    </row>
    <row r="617" spans="1:33">
      <c r="A617" s="1459"/>
      <c r="B617" s="33"/>
      <c r="C617" s="2013" t="str">
        <f>IF(E617&gt;0,MAX($C$5:C616)+1," ")</f>
        <v xml:space="preserve"> </v>
      </c>
      <c r="D617" s="2013" t="s">
        <v>147</v>
      </c>
      <c r="E617" s="2174"/>
      <c r="F617" s="2665">
        <v>11.86</v>
      </c>
      <c r="G617" s="2666"/>
      <c r="H617" s="2665"/>
      <c r="I617" s="2666"/>
      <c r="J617" s="2667"/>
      <c r="K617" s="2668"/>
      <c r="L617" s="2665"/>
      <c r="M617" s="2666"/>
      <c r="N617" s="2665"/>
      <c r="O617" s="2666"/>
      <c r="P617" s="2667"/>
      <c r="Q617" s="2668"/>
      <c r="R617" s="2665"/>
      <c r="S617" s="2666"/>
      <c r="T617" s="2665"/>
      <c r="U617" s="2666"/>
      <c r="V617" s="2665"/>
      <c r="W617" s="2666"/>
      <c r="X617" s="2667"/>
      <c r="Y617" s="2668"/>
      <c r="Z617" s="2665"/>
      <c r="AA617" s="2666"/>
      <c r="AB617" s="2665">
        <v>0</v>
      </c>
      <c r="AC617" s="2666"/>
      <c r="AE617" s="2173"/>
      <c r="AG617" s="2173"/>
    </row>
    <row r="618" spans="1:33">
      <c r="A618" s="1459"/>
      <c r="B618" s="33"/>
      <c r="C618" s="2013">
        <f>IF(E618&gt;0,MAX($C$448:C617)+1," ")</f>
        <v>86</v>
      </c>
      <c r="D618" s="2013">
        <v>46</v>
      </c>
      <c r="E618" s="2174">
        <f>E616+F617</f>
        <v>1060.1700000000003</v>
      </c>
      <c r="F618" s="2665" t="s">
        <v>147</v>
      </c>
      <c r="G618" s="2666"/>
      <c r="H618" s="2665">
        <v>1.75</v>
      </c>
      <c r="I618" s="2666"/>
      <c r="J618" s="2669">
        <v>3.4050000000000002</v>
      </c>
      <c r="K618" s="2670">
        <v>3.4050000000000002</v>
      </c>
      <c r="L618" s="2665">
        <f t="shared" ref="L618" si="795">J618+N618</f>
        <v>3.4220000000000002</v>
      </c>
      <c r="M618" s="2666"/>
      <c r="N618" s="2665">
        <v>1.7000000000000001E-2</v>
      </c>
      <c r="O618" s="2666"/>
      <c r="P618" s="2669"/>
      <c r="Q618" s="2670"/>
      <c r="R618" s="2665"/>
      <c r="S618" s="2666"/>
      <c r="T618" s="2665"/>
      <c r="U618" s="2666"/>
      <c r="V618" s="2665">
        <v>1.75</v>
      </c>
      <c r="W618" s="2666"/>
      <c r="X618" s="2669">
        <v>3.4050000000000002</v>
      </c>
      <c r="Y618" s="2670">
        <v>3.4050000000000002</v>
      </c>
      <c r="Z618" s="2665">
        <f t="shared" ref="Z618" si="796">X618+AB618</f>
        <v>3.4160000000000004</v>
      </c>
      <c r="AA618" s="2666"/>
      <c r="AB618" s="2665">
        <v>1.0999999999999999E-2</v>
      </c>
      <c r="AC618" s="2666"/>
      <c r="AE618" s="2173">
        <f t="shared" ca="1" si="736"/>
        <v>-1.4E-2</v>
      </c>
      <c r="AF618" s="2173">
        <f t="shared" ref="AF618" ca="1" si="797">AE618</f>
        <v>-1.4E-2</v>
      </c>
      <c r="AG618" s="2173">
        <v>3.4050000000000002</v>
      </c>
    </row>
    <row r="619" spans="1:33">
      <c r="A619" s="1459"/>
      <c r="B619" s="33"/>
      <c r="C619" s="2013" t="str">
        <f>IF(E619&gt;0,MAX($C$5:C618)+1," ")</f>
        <v xml:space="preserve"> </v>
      </c>
      <c r="D619" s="2013" t="s">
        <v>147</v>
      </c>
      <c r="E619" s="2174"/>
      <c r="F619" s="2665">
        <v>15.08</v>
      </c>
      <c r="G619" s="2666"/>
      <c r="H619" s="2665"/>
      <c r="I619" s="2666"/>
      <c r="J619" s="2667"/>
      <c r="K619" s="2668"/>
      <c r="L619" s="2665"/>
      <c r="M619" s="2666"/>
      <c r="N619" s="2665"/>
      <c r="O619" s="2666"/>
      <c r="P619" s="2667"/>
      <c r="Q619" s="2668"/>
      <c r="R619" s="2665"/>
      <c r="S619" s="2666"/>
      <c r="T619" s="2665"/>
      <c r="U619" s="2666"/>
      <c r="V619" s="2665"/>
      <c r="W619" s="2666"/>
      <c r="X619" s="2667"/>
      <c r="Y619" s="2668"/>
      <c r="Z619" s="2665"/>
      <c r="AA619" s="2666"/>
      <c r="AB619" s="2665">
        <v>0</v>
      </c>
      <c r="AC619" s="2666"/>
      <c r="AE619" s="2173"/>
      <c r="AG619" s="2173"/>
    </row>
    <row r="620" spans="1:33">
      <c r="A620" s="1459"/>
      <c r="B620" s="33"/>
      <c r="C620" s="2013">
        <f>IF(E620&gt;0,MAX($C$448:C619)+1," ")</f>
        <v>87</v>
      </c>
      <c r="D620" s="2013">
        <v>47</v>
      </c>
      <c r="E620" s="2174">
        <f>E618+F619</f>
        <v>1075.2500000000002</v>
      </c>
      <c r="F620" s="2665" t="s">
        <v>147</v>
      </c>
      <c r="G620" s="2666"/>
      <c r="H620" s="2665">
        <v>1.75</v>
      </c>
      <c r="I620" s="2666"/>
      <c r="J620" s="2669">
        <v>3.4250000000000003</v>
      </c>
      <c r="K620" s="2670">
        <v>3.4250000000000003</v>
      </c>
      <c r="L620" s="2665">
        <f t="shared" ref="L620" si="798">J620+N620</f>
        <v>3.4420000000000002</v>
      </c>
      <c r="M620" s="2666"/>
      <c r="N620" s="2665">
        <v>1.7000000000000001E-2</v>
      </c>
      <c r="O620" s="2666"/>
      <c r="P620" s="2669"/>
      <c r="Q620" s="2670"/>
      <c r="R620" s="2665"/>
      <c r="S620" s="2666"/>
      <c r="T620" s="2665"/>
      <c r="U620" s="2666"/>
      <c r="V620" s="2665">
        <v>1.75</v>
      </c>
      <c r="W620" s="2666"/>
      <c r="X620" s="2669">
        <v>3.4250000000000003</v>
      </c>
      <c r="Y620" s="2670">
        <v>3.4250000000000003</v>
      </c>
      <c r="Z620" s="2665">
        <f t="shared" ref="Z620" si="799">X620+AB620</f>
        <v>3.4050000000000002</v>
      </c>
      <c r="AA620" s="2666"/>
      <c r="AB620" s="2665">
        <v>-0.02</v>
      </c>
      <c r="AC620" s="2666"/>
      <c r="AE620" s="2173">
        <f t="shared" ca="1" si="736"/>
        <v>1.4999999999999999E-2</v>
      </c>
      <c r="AF620" s="2173">
        <f t="shared" ref="AF620" ca="1" si="800">AE620</f>
        <v>1.4999999999999999E-2</v>
      </c>
      <c r="AG620" s="2173">
        <v>3.4250000000000003</v>
      </c>
    </row>
    <row r="621" spans="1:33">
      <c r="A621" s="1459"/>
      <c r="B621" s="33"/>
      <c r="C621" s="2013" t="str">
        <f>IF(E621&gt;0,MAX($C$5:C620)+1," ")</f>
        <v xml:space="preserve"> </v>
      </c>
      <c r="D621" s="2013" t="s">
        <v>147</v>
      </c>
      <c r="E621" s="2174"/>
      <c r="F621" s="2665">
        <v>5.01</v>
      </c>
      <c r="G621" s="2666"/>
      <c r="H621" s="2665"/>
      <c r="I621" s="2666"/>
      <c r="J621" s="2667"/>
      <c r="K621" s="2668"/>
      <c r="L621" s="2665"/>
      <c r="M621" s="2666"/>
      <c r="N621" s="2665"/>
      <c r="O621" s="2666"/>
      <c r="P621" s="2667"/>
      <c r="Q621" s="2668"/>
      <c r="R621" s="2665"/>
      <c r="S621" s="2666"/>
      <c r="T621" s="2665"/>
      <c r="U621" s="2666"/>
      <c r="V621" s="2665"/>
      <c r="W621" s="2666"/>
      <c r="X621" s="2667"/>
      <c r="Y621" s="2668"/>
      <c r="Z621" s="2665"/>
      <c r="AA621" s="2666"/>
      <c r="AB621" s="2665">
        <v>0</v>
      </c>
      <c r="AC621" s="2666"/>
      <c r="AE621" s="2173"/>
      <c r="AG621" s="2173"/>
    </row>
    <row r="622" spans="1:33">
      <c r="A622" s="1459"/>
      <c r="B622" s="33"/>
      <c r="C622" s="2013">
        <f>IF(E622&gt;0,MAX($C$448:C621)+1," ")</f>
        <v>88</v>
      </c>
      <c r="D622" s="2013">
        <v>48</v>
      </c>
      <c r="E622" s="2174">
        <f>E620+F621</f>
        <v>1080.2600000000002</v>
      </c>
      <c r="F622" s="2665" t="s">
        <v>147</v>
      </c>
      <c r="G622" s="2666"/>
      <c r="H622" s="2665">
        <v>1.75</v>
      </c>
      <c r="I622" s="2666"/>
      <c r="J622" s="2669">
        <v>3.4250000000000003</v>
      </c>
      <c r="K622" s="2670">
        <v>3.4250000000000003</v>
      </c>
      <c r="L622" s="2665">
        <f t="shared" ref="L622" si="801">J622+N622</f>
        <v>3.4190000000000005</v>
      </c>
      <c r="M622" s="2666"/>
      <c r="N622" s="2665">
        <v>-6.0000000000000001E-3</v>
      </c>
      <c r="O622" s="2666"/>
      <c r="P622" s="2669"/>
      <c r="Q622" s="2670"/>
      <c r="R622" s="2665"/>
      <c r="S622" s="2666"/>
      <c r="T622" s="2665"/>
      <c r="U622" s="2666"/>
      <c r="V622" s="2665">
        <v>1.75</v>
      </c>
      <c r="W622" s="2666"/>
      <c r="X622" s="2669">
        <v>3.4250000000000003</v>
      </c>
      <c r="Y622" s="2670">
        <v>3.4250000000000003</v>
      </c>
      <c r="Z622" s="2665">
        <f t="shared" ref="Z622" si="802">X622+AB622</f>
        <v>3.4350000000000001</v>
      </c>
      <c r="AA622" s="2666"/>
      <c r="AB622" s="2665">
        <v>0.01</v>
      </c>
      <c r="AC622" s="2666"/>
      <c r="AE622" s="2173">
        <f t="shared" ca="1" si="736"/>
        <v>-7.0000000000000001E-3</v>
      </c>
      <c r="AF622" s="2173">
        <f t="shared" ref="AF622" ca="1" si="803">AE622</f>
        <v>-7.0000000000000001E-3</v>
      </c>
      <c r="AG622" s="2173">
        <v>3.4250000000000003</v>
      </c>
    </row>
    <row r="623" spans="1:33">
      <c r="A623" s="1459"/>
      <c r="B623" s="33"/>
      <c r="C623" s="2013" t="str">
        <f>IF(E623&gt;0,MAX($C$5:C622)+1," ")</f>
        <v xml:space="preserve"> </v>
      </c>
      <c r="D623" s="2013" t="s">
        <v>147</v>
      </c>
      <c r="E623" s="2174"/>
      <c r="F623" s="2665">
        <v>14.85</v>
      </c>
      <c r="G623" s="2666"/>
      <c r="H623" s="2665"/>
      <c r="I623" s="2666"/>
      <c r="J623" s="2667"/>
      <c r="K623" s="2668"/>
      <c r="L623" s="2665"/>
      <c r="M623" s="2666"/>
      <c r="N623" s="2665"/>
      <c r="O623" s="2666"/>
      <c r="P623" s="2667"/>
      <c r="Q623" s="2668"/>
      <c r="R623" s="2665"/>
      <c r="S623" s="2666"/>
      <c r="T623" s="2665"/>
      <c r="U623" s="2666"/>
      <c r="V623" s="2665"/>
      <c r="W623" s="2666"/>
      <c r="X623" s="2667"/>
      <c r="Y623" s="2668"/>
      <c r="Z623" s="2665"/>
      <c r="AA623" s="2666"/>
      <c r="AB623" s="2665">
        <v>0</v>
      </c>
      <c r="AC623" s="2666"/>
      <c r="AE623" s="2173"/>
      <c r="AG623" s="2173"/>
    </row>
    <row r="624" spans="1:33">
      <c r="A624" s="1459"/>
      <c r="B624" s="33"/>
      <c r="C624" s="2013">
        <f>IF(E624&gt;0,MAX($C$448:C623)+1," ")</f>
        <v>89</v>
      </c>
      <c r="D624" s="2013">
        <v>49</v>
      </c>
      <c r="E624" s="2174">
        <f>E622+F623</f>
        <v>1095.1100000000001</v>
      </c>
      <c r="F624" s="2665" t="s">
        <v>147</v>
      </c>
      <c r="G624" s="2666"/>
      <c r="H624" s="2665">
        <v>1.75</v>
      </c>
      <c r="I624" s="2666"/>
      <c r="J624" s="2669">
        <v>3.4450000000000003</v>
      </c>
      <c r="K624" s="2670">
        <v>3.4450000000000003</v>
      </c>
      <c r="L624" s="2665">
        <f t="shared" ref="L624" si="804">J624+N624</f>
        <v>3.4590000000000001</v>
      </c>
      <c r="M624" s="2666"/>
      <c r="N624" s="2665">
        <v>1.4E-2</v>
      </c>
      <c r="O624" s="2666"/>
      <c r="P624" s="2669"/>
      <c r="Q624" s="2670"/>
      <c r="R624" s="2665"/>
      <c r="S624" s="2666"/>
      <c r="T624" s="2665"/>
      <c r="U624" s="2666"/>
      <c r="V624" s="2665">
        <v>1.75</v>
      </c>
      <c r="W624" s="2666"/>
      <c r="X624" s="2669">
        <v>3.4450000000000003</v>
      </c>
      <c r="Y624" s="2670">
        <v>3.4450000000000003</v>
      </c>
      <c r="Z624" s="2665">
        <f t="shared" ref="Z624" si="805">X624+AB624</f>
        <v>3.43</v>
      </c>
      <c r="AA624" s="2666"/>
      <c r="AB624" s="2665">
        <v>-1.4999999999999999E-2</v>
      </c>
      <c r="AC624" s="2666"/>
      <c r="AE624" s="2173">
        <f t="shared" ca="1" si="736"/>
        <v>1.4E-2</v>
      </c>
      <c r="AF624" s="2173">
        <f t="shared" ref="AF624" ca="1" si="806">AE624</f>
        <v>1.4E-2</v>
      </c>
      <c r="AG624" s="2173">
        <v>3.4450000000000003</v>
      </c>
    </row>
    <row r="625" spans="1:33">
      <c r="A625" s="1459"/>
      <c r="B625" s="33"/>
      <c r="C625" s="2013" t="str">
        <f>IF(E625&gt;0,MAX($C$5:C624)+1," ")</f>
        <v xml:space="preserve"> </v>
      </c>
      <c r="D625" s="2013" t="s">
        <v>147</v>
      </c>
      <c r="E625" s="2174"/>
      <c r="F625" s="2665">
        <v>9.94</v>
      </c>
      <c r="G625" s="2666"/>
      <c r="H625" s="2665"/>
      <c r="I625" s="2666"/>
      <c r="J625" s="2667"/>
      <c r="K625" s="2668"/>
      <c r="L625" s="2665"/>
      <c r="M625" s="2666"/>
      <c r="N625" s="2665"/>
      <c r="O625" s="2666"/>
      <c r="P625" s="2667"/>
      <c r="Q625" s="2668"/>
      <c r="R625" s="2665"/>
      <c r="S625" s="2666"/>
      <c r="T625" s="2665"/>
      <c r="U625" s="2666"/>
      <c r="V625" s="2665"/>
      <c r="W625" s="2666"/>
      <c r="X625" s="2667"/>
      <c r="Y625" s="2668"/>
      <c r="Z625" s="2665"/>
      <c r="AA625" s="2666"/>
      <c r="AB625" s="2665">
        <v>0</v>
      </c>
      <c r="AC625" s="2666"/>
      <c r="AE625" s="2173"/>
      <c r="AG625" s="2173"/>
    </row>
    <row r="626" spans="1:33">
      <c r="A626" s="1459"/>
      <c r="B626" s="33"/>
      <c r="C626" s="2013">
        <f>IF(E626&gt;0,MAX($C$448:C625)+1," ")</f>
        <v>90</v>
      </c>
      <c r="D626" s="2013">
        <v>50</v>
      </c>
      <c r="E626" s="2174">
        <f>E624+F625</f>
        <v>1105.0500000000002</v>
      </c>
      <c r="F626" s="2665" t="s">
        <v>147</v>
      </c>
      <c r="G626" s="2666"/>
      <c r="H626" s="2665">
        <v>1.75</v>
      </c>
      <c r="I626" s="2666"/>
      <c r="J626" s="2669">
        <v>3.4550000000000001</v>
      </c>
      <c r="K626" s="2670">
        <v>3.4550000000000001</v>
      </c>
      <c r="L626" s="2665">
        <f t="shared" ref="L626" si="807">J626+N626</f>
        <v>3.4750000000000001</v>
      </c>
      <c r="M626" s="2666"/>
      <c r="N626" s="2665">
        <v>0.02</v>
      </c>
      <c r="O626" s="2666"/>
      <c r="P626" s="2669"/>
      <c r="Q626" s="2670"/>
      <c r="R626" s="2665"/>
      <c r="S626" s="2666"/>
      <c r="T626" s="2665"/>
      <c r="U626" s="2666"/>
      <c r="V626" s="2665">
        <v>1.75</v>
      </c>
      <c r="W626" s="2666"/>
      <c r="X626" s="2669">
        <v>3.4550000000000001</v>
      </c>
      <c r="Y626" s="2670">
        <v>3.4550000000000001</v>
      </c>
      <c r="Z626" s="2665">
        <f t="shared" ref="Z626" si="808">X626+AB626</f>
        <v>3.472</v>
      </c>
      <c r="AA626" s="2666"/>
      <c r="AB626" s="2665">
        <v>1.7000000000000001E-2</v>
      </c>
      <c r="AC626" s="2666"/>
      <c r="AE626" s="2173">
        <f t="shared" ca="1" si="736"/>
        <v>1.7999999999999999E-2</v>
      </c>
      <c r="AF626" s="2173">
        <f t="shared" ref="AF626" ca="1" si="809">AE626</f>
        <v>1.7999999999999999E-2</v>
      </c>
      <c r="AG626" s="2173">
        <v>3.4550000000000001</v>
      </c>
    </row>
    <row r="627" spans="1:33">
      <c r="A627" s="1459"/>
      <c r="B627" s="33"/>
      <c r="C627" s="2013" t="str">
        <f>IF(E627&gt;0,MAX($C$5:C626)+1," ")</f>
        <v xml:space="preserve"> </v>
      </c>
      <c r="D627" s="2013" t="s">
        <v>147</v>
      </c>
      <c r="E627" s="2174"/>
      <c r="F627" s="2665">
        <v>15.16</v>
      </c>
      <c r="G627" s="2666"/>
      <c r="H627" s="2665"/>
      <c r="I627" s="2666"/>
      <c r="J627" s="2667"/>
      <c r="K627" s="2668"/>
      <c r="L627" s="2665"/>
      <c r="M627" s="2666"/>
      <c r="N627" s="2665"/>
      <c r="O627" s="2666"/>
      <c r="P627" s="2667"/>
      <c r="Q627" s="2668"/>
      <c r="R627" s="2665"/>
      <c r="S627" s="2666"/>
      <c r="T627" s="2665"/>
      <c r="U627" s="2666"/>
      <c r="V627" s="2665"/>
      <c r="W627" s="2666"/>
      <c r="X627" s="2667"/>
      <c r="Y627" s="2668"/>
      <c r="Z627" s="2665"/>
      <c r="AA627" s="2666"/>
      <c r="AB627" s="2665">
        <v>0</v>
      </c>
      <c r="AC627" s="2666"/>
      <c r="AE627" s="2173"/>
      <c r="AG627" s="2173"/>
    </row>
    <row r="628" spans="1:33">
      <c r="A628" s="1459"/>
      <c r="B628" s="33"/>
      <c r="C628" s="2013">
        <f>IF(E628&gt;0,MAX($C$448:C627)+1," ")</f>
        <v>91</v>
      </c>
      <c r="D628" s="2013">
        <v>51</v>
      </c>
      <c r="E628" s="2174">
        <f>E626+F627</f>
        <v>1120.2100000000003</v>
      </c>
      <c r="F628" s="2665" t="s">
        <v>147</v>
      </c>
      <c r="G628" s="2666"/>
      <c r="H628" s="2665">
        <v>1.75</v>
      </c>
      <c r="I628" s="2666"/>
      <c r="J628" s="2669">
        <v>3.4750000000000001</v>
      </c>
      <c r="K628" s="2670">
        <v>3.4750000000000001</v>
      </c>
      <c r="L628" s="2665">
        <f t="shared" ref="L628" si="810">J628+N628</f>
        <v>3.4570000000000003</v>
      </c>
      <c r="M628" s="2666"/>
      <c r="N628" s="2665">
        <v>-1.7999999999999999E-2</v>
      </c>
      <c r="O628" s="2666"/>
      <c r="P628" s="2669"/>
      <c r="Q628" s="2670"/>
      <c r="R628" s="2665"/>
      <c r="S628" s="2666"/>
      <c r="T628" s="2665"/>
      <c r="U628" s="2666"/>
      <c r="V628" s="2665">
        <v>1.75</v>
      </c>
      <c r="W628" s="2666"/>
      <c r="X628" s="2669">
        <v>3.4750000000000001</v>
      </c>
      <c r="Y628" s="2670">
        <v>3.4750000000000001</v>
      </c>
      <c r="Z628" s="2665">
        <f t="shared" ref="Z628" si="811">X628+AB628</f>
        <v>3.4940000000000002</v>
      </c>
      <c r="AA628" s="2666"/>
      <c r="AB628" s="2665">
        <v>1.9E-2</v>
      </c>
      <c r="AC628" s="2666"/>
      <c r="AE628" s="2173">
        <f t="shared" ca="1" si="736"/>
        <v>-1.4E-2</v>
      </c>
      <c r="AF628" s="2173">
        <f t="shared" ref="AF628" ca="1" si="812">AE628</f>
        <v>-1.4E-2</v>
      </c>
      <c r="AG628" s="2173">
        <v>3.4750000000000001</v>
      </c>
    </row>
    <row r="629" spans="1:33">
      <c r="A629" s="1459"/>
      <c r="B629" s="33"/>
      <c r="C629" s="2013" t="str">
        <f>IF(E629&gt;0,MAX($C$5:C628)+1," ")</f>
        <v xml:space="preserve"> </v>
      </c>
      <c r="D629" s="2013" t="s">
        <v>147</v>
      </c>
      <c r="E629" s="2174"/>
      <c r="F629" s="2665">
        <v>10.99</v>
      </c>
      <c r="G629" s="2666"/>
      <c r="H629" s="2665"/>
      <c r="I629" s="2666"/>
      <c r="J629" s="2667"/>
      <c r="K629" s="2668"/>
      <c r="L629" s="2665"/>
      <c r="M629" s="2666"/>
      <c r="N629" s="2665"/>
      <c r="O629" s="2666"/>
      <c r="P629" s="2667"/>
      <c r="Q629" s="2668"/>
      <c r="R629" s="2665"/>
      <c r="S629" s="2666"/>
      <c r="T629" s="2665"/>
      <c r="U629" s="2666"/>
      <c r="V629" s="2665"/>
      <c r="W629" s="2666"/>
      <c r="X629" s="2667"/>
      <c r="Y629" s="2668"/>
      <c r="Z629" s="2665"/>
      <c r="AA629" s="2666"/>
      <c r="AB629" s="2665">
        <v>0</v>
      </c>
      <c r="AC629" s="2666"/>
      <c r="AE629" s="2173"/>
      <c r="AG629" s="2173"/>
    </row>
    <row r="630" spans="1:33">
      <c r="A630" s="1459"/>
      <c r="B630" s="33"/>
      <c r="C630" s="2013">
        <f>IF(E630&gt;0,MAX($C$448:C629)+1," ")</f>
        <v>92</v>
      </c>
      <c r="D630" s="2013" t="s">
        <v>4238</v>
      </c>
      <c r="E630" s="2174">
        <f>E628+F629</f>
        <v>1131.2000000000003</v>
      </c>
      <c r="F630" s="2665" t="s">
        <v>147</v>
      </c>
      <c r="G630" s="2666"/>
      <c r="H630" s="2665">
        <v>1.75</v>
      </c>
      <c r="I630" s="2666"/>
      <c r="J630" s="2669">
        <v>3.4950000000000001</v>
      </c>
      <c r="K630" s="2670">
        <v>3.4950000000000001</v>
      </c>
      <c r="L630" s="2665">
        <f t="shared" ref="L630" si="813">J630+N630</f>
        <v>3.492</v>
      </c>
      <c r="M630" s="2666"/>
      <c r="N630" s="2665">
        <v>-3.0000000000000001E-3</v>
      </c>
      <c r="O630" s="2666"/>
      <c r="P630" s="2669"/>
      <c r="Q630" s="2670"/>
      <c r="R630" s="2665"/>
      <c r="S630" s="2666"/>
      <c r="T630" s="2665"/>
      <c r="U630" s="2666"/>
      <c r="V630" s="2665">
        <v>1.75</v>
      </c>
      <c r="W630" s="2666"/>
      <c r="X630" s="2669">
        <v>3.4950000000000001</v>
      </c>
      <c r="Y630" s="2670">
        <v>3.4950000000000001</v>
      </c>
      <c r="Z630" s="2665">
        <f t="shared" ref="Z630" si="814">X630+AB630</f>
        <v>3.4890000000000003</v>
      </c>
      <c r="AA630" s="2666"/>
      <c r="AB630" s="2665">
        <v>-6.0000000000000001E-3</v>
      </c>
      <c r="AC630" s="2666"/>
      <c r="AE630" s="2173">
        <f t="shared" ca="1" si="736"/>
        <v>1.2E-2</v>
      </c>
      <c r="AF630" s="2173">
        <f t="shared" ref="AF630" ca="1" si="815">AE630</f>
        <v>1.2E-2</v>
      </c>
      <c r="AG630" s="2173">
        <v>3.4950000000000001</v>
      </c>
    </row>
    <row r="631" spans="1:33">
      <c r="A631" s="1459"/>
      <c r="B631" s="33"/>
      <c r="C631" s="2013" t="str">
        <f>IF(E631&gt;0,MAX($C$5:C630)+1," ")</f>
        <v xml:space="preserve"> </v>
      </c>
      <c r="D631" s="2013" t="s">
        <v>147</v>
      </c>
      <c r="E631" s="2174"/>
      <c r="F631" s="2665">
        <v>12.33</v>
      </c>
      <c r="G631" s="2666"/>
      <c r="H631" s="2665"/>
      <c r="I631" s="2666"/>
      <c r="J631" s="2667"/>
      <c r="K631" s="2668"/>
      <c r="L631" s="2665"/>
      <c r="M631" s="2666"/>
      <c r="N631" s="2665"/>
      <c r="O631" s="2666"/>
      <c r="P631" s="2667"/>
      <c r="Q631" s="2668"/>
      <c r="R631" s="2665"/>
      <c r="S631" s="2666"/>
      <c r="T631" s="2665"/>
      <c r="U631" s="2666"/>
      <c r="V631" s="2665"/>
      <c r="W631" s="2666"/>
      <c r="X631" s="2667"/>
      <c r="Y631" s="2668"/>
      <c r="Z631" s="2665"/>
      <c r="AA631" s="2666"/>
      <c r="AB631" s="2665">
        <v>0</v>
      </c>
      <c r="AC631" s="2666"/>
      <c r="AE631" s="2173"/>
      <c r="AG631" s="2173"/>
    </row>
    <row r="632" spans="1:33">
      <c r="A632" s="1459"/>
      <c r="B632" s="33"/>
      <c r="C632" s="2013">
        <f>IF(E632&gt;0,MAX($C$448:C631)+1," ")</f>
        <v>93</v>
      </c>
      <c r="D632" s="2013">
        <v>52</v>
      </c>
      <c r="E632" s="2174">
        <f>E630+F631</f>
        <v>1143.5300000000002</v>
      </c>
      <c r="F632" s="2665" t="s">
        <v>147</v>
      </c>
      <c r="G632" s="2666"/>
      <c r="H632" s="2665">
        <v>1.75</v>
      </c>
      <c r="I632" s="2666"/>
      <c r="J632" s="2669">
        <v>3.5049999999999999</v>
      </c>
      <c r="K632" s="2670">
        <v>3.5049999999999999</v>
      </c>
      <c r="L632" s="2665">
        <f t="shared" ref="L632" si="816">J632+N632</f>
        <v>3.4849999999999999</v>
      </c>
      <c r="M632" s="2666"/>
      <c r="N632" s="2665">
        <v>-0.02</v>
      </c>
      <c r="O632" s="2666"/>
      <c r="P632" s="2669"/>
      <c r="Q632" s="2670"/>
      <c r="R632" s="2665"/>
      <c r="S632" s="2666"/>
      <c r="T632" s="2665"/>
      <c r="U632" s="2666"/>
      <c r="V632" s="2665">
        <v>1.75</v>
      </c>
      <c r="W632" s="2666"/>
      <c r="X632" s="2669">
        <v>3.5049999999999999</v>
      </c>
      <c r="Y632" s="2670">
        <v>3.5049999999999999</v>
      </c>
      <c r="Z632" s="2665">
        <f t="shared" ref="Z632" si="817">X632+AB632</f>
        <v>3.4859999999999998</v>
      </c>
      <c r="AA632" s="2666"/>
      <c r="AB632" s="2665">
        <v>-1.9E-2</v>
      </c>
      <c r="AC632" s="2666"/>
      <c r="AE632" s="2173">
        <f t="shared" ca="1" si="736"/>
        <v>-1.6E-2</v>
      </c>
      <c r="AF632" s="2173">
        <f t="shared" ref="AF632" ca="1" si="818">AE632</f>
        <v>-1.6E-2</v>
      </c>
      <c r="AG632" s="2173">
        <v>3.5049999999999999</v>
      </c>
    </row>
    <row r="633" spans="1:33">
      <c r="A633" s="1459"/>
      <c r="B633" s="33"/>
      <c r="C633" s="2013" t="str">
        <f>IF(E633&gt;0,MAX($C$5:C632)+1," ")</f>
        <v xml:space="preserve"> </v>
      </c>
      <c r="D633" s="2013" t="s">
        <v>147</v>
      </c>
      <c r="E633" s="2174"/>
      <c r="F633" s="2665">
        <v>4.66</v>
      </c>
      <c r="G633" s="2666"/>
      <c r="H633" s="2665"/>
      <c r="I633" s="2666"/>
      <c r="J633" s="2667"/>
      <c r="K633" s="2668"/>
      <c r="L633" s="2665"/>
      <c r="M633" s="2666"/>
      <c r="N633" s="2665"/>
      <c r="O633" s="2666"/>
      <c r="P633" s="2667"/>
      <c r="Q633" s="2668"/>
      <c r="R633" s="2665"/>
      <c r="S633" s="2666"/>
      <c r="T633" s="2665"/>
      <c r="U633" s="2666"/>
      <c r="V633" s="2665"/>
      <c r="W633" s="2666"/>
      <c r="X633" s="2667"/>
      <c r="Y633" s="2668"/>
      <c r="Z633" s="2665"/>
      <c r="AA633" s="2666"/>
      <c r="AB633" s="2665">
        <v>0</v>
      </c>
      <c r="AC633" s="2666"/>
      <c r="AE633" s="2173"/>
      <c r="AG633" s="2173"/>
    </row>
    <row r="634" spans="1:33">
      <c r="A634" s="1459"/>
      <c r="B634" s="33"/>
      <c r="C634" s="2013">
        <f>IF(E634&gt;0,MAX($C$448:C633)+1," ")</f>
        <v>94</v>
      </c>
      <c r="D634" s="2013" t="s">
        <v>4239</v>
      </c>
      <c r="E634" s="2174">
        <f>E632+F633</f>
        <v>1148.1900000000003</v>
      </c>
      <c r="F634" s="2665" t="s">
        <v>147</v>
      </c>
      <c r="G634" s="2666"/>
      <c r="H634" s="2665">
        <v>1.75</v>
      </c>
      <c r="I634" s="2666"/>
      <c r="J634" s="2669">
        <v>3.5150000000000001</v>
      </c>
      <c r="K634" s="2670">
        <v>3.5150000000000001</v>
      </c>
      <c r="L634" s="2665">
        <f t="shared" ref="L634" si="819">J634+N634</f>
        <v>3.5310000000000001</v>
      </c>
      <c r="M634" s="2666"/>
      <c r="N634" s="2665">
        <v>1.6E-2</v>
      </c>
      <c r="O634" s="2666"/>
      <c r="P634" s="2669"/>
      <c r="Q634" s="2670"/>
      <c r="R634" s="2665"/>
      <c r="S634" s="2666"/>
      <c r="T634" s="2665"/>
      <c r="U634" s="2666"/>
      <c r="V634" s="2665">
        <v>1.75</v>
      </c>
      <c r="W634" s="2666"/>
      <c r="X634" s="2669">
        <v>3.5150000000000001</v>
      </c>
      <c r="Y634" s="2670">
        <v>3.5150000000000001</v>
      </c>
      <c r="Z634" s="2665">
        <f t="shared" ref="Z634" si="820">X634+AB634</f>
        <v>3.516</v>
      </c>
      <c r="AA634" s="2666"/>
      <c r="AB634" s="2665">
        <v>1E-3</v>
      </c>
      <c r="AC634" s="2666"/>
      <c r="AE634" s="2173">
        <f t="shared" ca="1" si="736"/>
        <v>-1.7999999999999999E-2</v>
      </c>
      <c r="AF634" s="2173">
        <f t="shared" ref="AF634" ca="1" si="821">AE634</f>
        <v>-1.7999999999999999E-2</v>
      </c>
      <c r="AG634" s="2173">
        <v>3.5150000000000001</v>
      </c>
    </row>
    <row r="635" spans="1:33">
      <c r="A635" s="1459"/>
      <c r="B635" s="33"/>
      <c r="C635" s="2013" t="str">
        <f>IF(E635&gt;0,MAX($C$5:C634)+1," ")</f>
        <v xml:space="preserve"> </v>
      </c>
      <c r="D635" s="2013" t="s">
        <v>147</v>
      </c>
      <c r="E635" s="2174"/>
      <c r="F635" s="2665">
        <v>16.11</v>
      </c>
      <c r="G635" s="2666"/>
      <c r="H635" s="2665"/>
      <c r="I635" s="2666"/>
      <c r="J635" s="2667"/>
      <c r="K635" s="2668"/>
      <c r="L635" s="2665"/>
      <c r="M635" s="2666"/>
      <c r="N635" s="2665"/>
      <c r="O635" s="2666"/>
      <c r="P635" s="2667"/>
      <c r="Q635" s="2668"/>
      <c r="R635" s="2665"/>
      <c r="S635" s="2666"/>
      <c r="T635" s="2665"/>
      <c r="U635" s="2666"/>
      <c r="V635" s="2665"/>
      <c r="W635" s="2666"/>
      <c r="X635" s="2667"/>
      <c r="Y635" s="2668"/>
      <c r="Z635" s="2665"/>
      <c r="AA635" s="2666"/>
      <c r="AB635" s="2665">
        <v>0</v>
      </c>
      <c r="AC635" s="2666"/>
      <c r="AE635" s="2173"/>
      <c r="AG635" s="2173"/>
    </row>
    <row r="636" spans="1:33">
      <c r="A636" s="1459"/>
      <c r="B636" s="33"/>
      <c r="C636" s="2013">
        <f>IF(E636&gt;0,MAX($C$448:C635)+1," ")</f>
        <v>95</v>
      </c>
      <c r="D636" s="2013">
        <v>54</v>
      </c>
      <c r="E636" s="2174">
        <f>E634+F635</f>
        <v>1164.3000000000002</v>
      </c>
      <c r="F636" s="2665" t="s">
        <v>147</v>
      </c>
      <c r="G636" s="2666"/>
      <c r="H636" s="2665">
        <v>1.75</v>
      </c>
      <c r="I636" s="2666"/>
      <c r="J636" s="2669">
        <v>3.5249999999999999</v>
      </c>
      <c r="K636" s="2670">
        <v>3.5249999999999999</v>
      </c>
      <c r="L636" s="2665">
        <f t="shared" ref="L636" si="822">J636+N636</f>
        <v>3.53</v>
      </c>
      <c r="M636" s="2666"/>
      <c r="N636" s="2665">
        <v>5.0000000000000001E-3</v>
      </c>
      <c r="O636" s="2666"/>
      <c r="P636" s="2669"/>
      <c r="Q636" s="2670"/>
      <c r="R636" s="2665"/>
      <c r="S636" s="2666"/>
      <c r="T636" s="2665"/>
      <c r="U636" s="2666"/>
      <c r="V636" s="2665">
        <v>1.75</v>
      </c>
      <c r="W636" s="2666"/>
      <c r="X636" s="2669">
        <v>3.5249999999999999</v>
      </c>
      <c r="Y636" s="2670">
        <v>3.5249999999999999</v>
      </c>
      <c r="Z636" s="2665">
        <f t="shared" ref="Z636" si="823">X636+AB636</f>
        <v>3.5150000000000001</v>
      </c>
      <c r="AA636" s="2666"/>
      <c r="AB636" s="2665">
        <v>-0.01</v>
      </c>
      <c r="AC636" s="2666"/>
      <c r="AE636" s="2173">
        <f t="shared" ca="1" si="736"/>
        <v>8.0000000000000002E-3</v>
      </c>
      <c r="AF636" s="2173">
        <f t="shared" ref="AF636" ca="1" si="824">AE636</f>
        <v>8.0000000000000002E-3</v>
      </c>
      <c r="AG636" s="2173">
        <v>3.5249999999999999</v>
      </c>
    </row>
    <row r="637" spans="1:33">
      <c r="A637" s="1459"/>
      <c r="B637" s="33"/>
      <c r="C637" s="2013" t="str">
        <f>IF(E637&gt;0,MAX($C$5:C636)+1," ")</f>
        <v xml:space="preserve"> </v>
      </c>
      <c r="D637" s="2013" t="s">
        <v>147</v>
      </c>
      <c r="E637" s="2174"/>
      <c r="F637" s="2665">
        <v>18.12</v>
      </c>
      <c r="G637" s="2666"/>
      <c r="H637" s="2665"/>
      <c r="I637" s="2666"/>
      <c r="J637" s="2667"/>
      <c r="K637" s="2668"/>
      <c r="L637" s="2665"/>
      <c r="M637" s="2666"/>
      <c r="N637" s="2665"/>
      <c r="O637" s="2666"/>
      <c r="P637" s="2667"/>
      <c r="Q637" s="2668"/>
      <c r="R637" s="2665"/>
      <c r="S637" s="2666"/>
      <c r="T637" s="2665"/>
      <c r="U637" s="2666"/>
      <c r="V637" s="2665"/>
      <c r="W637" s="2666"/>
      <c r="X637" s="2667"/>
      <c r="Y637" s="2668"/>
      <c r="Z637" s="2665"/>
      <c r="AA637" s="2666"/>
      <c r="AB637" s="2665">
        <v>0</v>
      </c>
      <c r="AC637" s="2666"/>
      <c r="AE637" s="2173"/>
      <c r="AG637" s="2173"/>
    </row>
    <row r="638" spans="1:33">
      <c r="A638" s="1459"/>
      <c r="B638" s="33"/>
      <c r="C638" s="2013">
        <f>IF(E638&gt;0,MAX($C$448:C637)+1," ")</f>
        <v>96</v>
      </c>
      <c r="D638" s="2013">
        <v>55</v>
      </c>
      <c r="E638" s="2174">
        <f>E636+F637</f>
        <v>1182.42</v>
      </c>
      <c r="F638" s="2665" t="s">
        <v>147</v>
      </c>
      <c r="G638" s="2666"/>
      <c r="H638" s="2665">
        <v>1.75</v>
      </c>
      <c r="I638" s="2666"/>
      <c r="J638" s="2669">
        <v>3.5350000000000001</v>
      </c>
      <c r="K638" s="2670">
        <v>3.5350000000000001</v>
      </c>
      <c r="L638" s="2665">
        <f t="shared" ref="L638" si="825">J638+N638</f>
        <v>3.532</v>
      </c>
      <c r="M638" s="2666"/>
      <c r="N638" s="2665">
        <v>-3.0000000000000001E-3</v>
      </c>
      <c r="O638" s="2666"/>
      <c r="P638" s="2669"/>
      <c r="Q638" s="2670"/>
      <c r="R638" s="2665"/>
      <c r="S638" s="2666"/>
      <c r="T638" s="2665"/>
      <c r="U638" s="2666"/>
      <c r="V638" s="2665">
        <v>1.75</v>
      </c>
      <c r="W638" s="2666"/>
      <c r="X638" s="2669">
        <v>3.5350000000000001</v>
      </c>
      <c r="Y638" s="2670">
        <v>3.5350000000000001</v>
      </c>
      <c r="Z638" s="2665">
        <f t="shared" ref="Z638" si="826">X638+AB638</f>
        <v>3.5540000000000003</v>
      </c>
      <c r="AA638" s="2666"/>
      <c r="AB638" s="2665">
        <v>1.9E-2</v>
      </c>
      <c r="AC638" s="2666"/>
      <c r="AE638" s="2173">
        <f t="shared" ca="1" si="736"/>
        <v>-1.6E-2</v>
      </c>
      <c r="AF638" s="2173">
        <f t="shared" ref="AF638" ca="1" si="827">AE638</f>
        <v>-1.6E-2</v>
      </c>
      <c r="AG638" s="2173">
        <v>3.5350000000000001</v>
      </c>
    </row>
    <row r="639" spans="1:33">
      <c r="A639" s="1459"/>
      <c r="B639" s="33"/>
      <c r="C639" s="2013" t="str">
        <f>IF(E639&gt;0,MAX($C$5:C638)+1," ")</f>
        <v xml:space="preserve"> </v>
      </c>
      <c r="D639" s="2013" t="s">
        <v>147</v>
      </c>
      <c r="E639" s="2174"/>
      <c r="F639" s="2665">
        <v>10.6</v>
      </c>
      <c r="G639" s="2666"/>
      <c r="H639" s="2665"/>
      <c r="I639" s="2666"/>
      <c r="J639" s="2667"/>
      <c r="K639" s="2668"/>
      <c r="L639" s="2665"/>
      <c r="M639" s="2666"/>
      <c r="N639" s="2665"/>
      <c r="O639" s="2666"/>
      <c r="P639" s="2667"/>
      <c r="Q639" s="2668"/>
      <c r="R639" s="2665"/>
      <c r="S639" s="2666"/>
      <c r="T639" s="2665"/>
      <c r="U639" s="2666"/>
      <c r="V639" s="2665"/>
      <c r="W639" s="2666"/>
      <c r="X639" s="2667"/>
      <c r="Y639" s="2668"/>
      <c r="Z639" s="2665"/>
      <c r="AA639" s="2666"/>
      <c r="AB639" s="2665">
        <v>0</v>
      </c>
      <c r="AC639" s="2666"/>
      <c r="AE639" s="2173"/>
      <c r="AG639" s="2173"/>
    </row>
    <row r="640" spans="1:33">
      <c r="A640" s="1459"/>
      <c r="B640" s="33"/>
      <c r="C640" s="2013">
        <f>IF(E640&gt;0,MAX($C$448:C639)+1," ")</f>
        <v>97</v>
      </c>
      <c r="D640" s="2013" t="s">
        <v>4240</v>
      </c>
      <c r="E640" s="2174">
        <f>E638+F639</f>
        <v>1193.02</v>
      </c>
      <c r="F640" s="2665" t="s">
        <v>147</v>
      </c>
      <c r="G640" s="2666"/>
      <c r="H640" s="2665">
        <v>1.75</v>
      </c>
      <c r="I640" s="2666"/>
      <c r="J640" s="2669">
        <v>3.5449999999999999</v>
      </c>
      <c r="K640" s="2670">
        <v>3.5449999999999999</v>
      </c>
      <c r="L640" s="2665">
        <f t="shared" ref="L640" si="828">J640+N640</f>
        <v>3.55</v>
      </c>
      <c r="M640" s="2666"/>
      <c r="N640" s="2665">
        <v>5.0000000000000001E-3</v>
      </c>
      <c r="O640" s="2666"/>
      <c r="P640" s="2669"/>
      <c r="Q640" s="2670"/>
      <c r="R640" s="2665"/>
      <c r="S640" s="2666"/>
      <c r="T640" s="2665"/>
      <c r="U640" s="2666"/>
      <c r="V640" s="2665">
        <v>1.75</v>
      </c>
      <c r="W640" s="2666"/>
      <c r="X640" s="2669">
        <v>3.5449999999999999</v>
      </c>
      <c r="Y640" s="2670">
        <v>3.5449999999999999</v>
      </c>
      <c r="Z640" s="2665">
        <f t="shared" ref="Z640" si="829">X640+AB640</f>
        <v>3.536</v>
      </c>
      <c r="AA640" s="2666"/>
      <c r="AB640" s="2665">
        <v>-8.9999999999999993E-3</v>
      </c>
      <c r="AC640" s="2666"/>
      <c r="AE640" s="2173">
        <f t="shared" ca="1" si="736"/>
        <v>-3.0000000000000001E-3</v>
      </c>
      <c r="AF640" s="2173">
        <f t="shared" ref="AF640" ca="1" si="830">AE640</f>
        <v>-3.0000000000000001E-3</v>
      </c>
      <c r="AG640" s="2173">
        <v>3.5449999999999999</v>
      </c>
    </row>
    <row r="641" spans="1:33">
      <c r="A641" s="1459"/>
      <c r="B641" s="33"/>
      <c r="C641" s="2013" t="str">
        <f>IF(E641&gt;0,MAX($C$5:C640)+1," ")</f>
        <v xml:space="preserve"> </v>
      </c>
      <c r="D641" s="2013" t="s">
        <v>147</v>
      </c>
      <c r="E641" s="2174"/>
      <c r="F641" s="2665">
        <v>12.35</v>
      </c>
      <c r="G641" s="2666"/>
      <c r="H641" s="2665"/>
      <c r="I641" s="2666"/>
      <c r="J641" s="2667"/>
      <c r="K641" s="2668"/>
      <c r="L641" s="2665"/>
      <c r="M641" s="2666"/>
      <c r="N641" s="2665"/>
      <c r="O641" s="2666"/>
      <c r="P641" s="2667"/>
      <c r="Q641" s="2668"/>
      <c r="R641" s="2665"/>
      <c r="S641" s="2666"/>
      <c r="T641" s="2665"/>
      <c r="U641" s="2666"/>
      <c r="V641" s="2665"/>
      <c r="W641" s="2666"/>
      <c r="X641" s="2667"/>
      <c r="Y641" s="2668"/>
      <c r="Z641" s="2665"/>
      <c r="AA641" s="2666"/>
      <c r="AB641" s="2665">
        <v>0</v>
      </c>
      <c r="AC641" s="2666"/>
      <c r="AE641" s="2173"/>
      <c r="AG641" s="2173"/>
    </row>
    <row r="642" spans="1:33">
      <c r="A642" s="1459"/>
      <c r="B642" s="33"/>
      <c r="C642" s="2013">
        <f>IF(E642&gt;0,MAX($C$448:C641)+1," ")</f>
        <v>98</v>
      </c>
      <c r="D642" s="2013">
        <v>56</v>
      </c>
      <c r="E642" s="2174">
        <f>E640+F641</f>
        <v>1205.3699999999999</v>
      </c>
      <c r="F642" s="2665" t="s">
        <v>147</v>
      </c>
      <c r="G642" s="2666"/>
      <c r="H642" s="2665">
        <v>1.75</v>
      </c>
      <c r="I642" s="2666"/>
      <c r="J642" s="2669">
        <v>3.5550000000000002</v>
      </c>
      <c r="K642" s="2670">
        <v>3.5550000000000002</v>
      </c>
      <c r="L642" s="2665">
        <f t="shared" ref="L642" si="831">J642+N642</f>
        <v>3.5620000000000003</v>
      </c>
      <c r="M642" s="2666"/>
      <c r="N642" s="2665">
        <v>7.0000000000000001E-3</v>
      </c>
      <c r="O642" s="2666"/>
      <c r="P642" s="2669"/>
      <c r="Q642" s="2670"/>
      <c r="R642" s="2665"/>
      <c r="S642" s="2666"/>
      <c r="T642" s="2665"/>
      <c r="U642" s="2666"/>
      <c r="V642" s="2665">
        <v>1.75</v>
      </c>
      <c r="W642" s="2666"/>
      <c r="X642" s="2669">
        <v>3.5550000000000002</v>
      </c>
      <c r="Y642" s="2670">
        <v>3.5550000000000002</v>
      </c>
      <c r="Z642" s="2665">
        <f t="shared" ref="Z642" si="832">X642+AB642</f>
        <v>3.548</v>
      </c>
      <c r="AA642" s="2666"/>
      <c r="AB642" s="2665">
        <v>-7.0000000000000001E-3</v>
      </c>
      <c r="AC642" s="2666"/>
      <c r="AE642" s="2173">
        <f t="shared" ref="AE642:AE664" ca="1" si="833">RANDBETWEEN(-20,20)/1000</f>
        <v>-0.02</v>
      </c>
      <c r="AF642" s="2173">
        <f t="shared" ref="AF642" ca="1" si="834">AE642</f>
        <v>-0.02</v>
      </c>
      <c r="AG642" s="2173">
        <v>3.5550000000000002</v>
      </c>
    </row>
    <row r="643" spans="1:33">
      <c r="A643" s="1459"/>
      <c r="B643" s="33"/>
      <c r="C643" s="2013" t="str">
        <f>IF(E643&gt;0,MAX($C$5:C642)+1," ")</f>
        <v xml:space="preserve"> </v>
      </c>
      <c r="D643" s="2013" t="s">
        <v>147</v>
      </c>
      <c r="E643" s="2174"/>
      <c r="F643" s="2665">
        <v>10.02</v>
      </c>
      <c r="G643" s="2666"/>
      <c r="H643" s="2665"/>
      <c r="I643" s="2666"/>
      <c r="J643" s="2667"/>
      <c r="K643" s="2668"/>
      <c r="L643" s="2665"/>
      <c r="M643" s="2666"/>
      <c r="N643" s="2665"/>
      <c r="O643" s="2666"/>
      <c r="P643" s="2667"/>
      <c r="Q643" s="2668"/>
      <c r="R643" s="2665"/>
      <c r="S643" s="2666"/>
      <c r="T643" s="2665"/>
      <c r="U643" s="2666"/>
      <c r="V643" s="2665"/>
      <c r="W643" s="2666"/>
      <c r="X643" s="2667"/>
      <c r="Y643" s="2668"/>
      <c r="Z643" s="2665"/>
      <c r="AA643" s="2666"/>
      <c r="AB643" s="2665">
        <v>0</v>
      </c>
      <c r="AC643" s="2666"/>
      <c r="AE643" s="2173"/>
      <c r="AG643" s="2173"/>
    </row>
    <row r="644" spans="1:33">
      <c r="A644" s="1459"/>
      <c r="B644" s="33"/>
      <c r="C644" s="2013">
        <f>IF(E644&gt;0,MAX($C$448:C643)+1," ")</f>
        <v>99</v>
      </c>
      <c r="D644" s="2013">
        <v>57</v>
      </c>
      <c r="E644" s="2174">
        <f>E642+F643</f>
        <v>1215.3899999999999</v>
      </c>
      <c r="F644" s="2665" t="s">
        <v>147</v>
      </c>
      <c r="G644" s="2666"/>
      <c r="H644" s="2665">
        <v>1.75</v>
      </c>
      <c r="I644" s="2666"/>
      <c r="J644" s="2669">
        <v>3.5449999999999999</v>
      </c>
      <c r="K644" s="2670">
        <v>3.5449999999999999</v>
      </c>
      <c r="L644" s="2665">
        <f t="shared" ref="L644" si="835">J644+N644</f>
        <v>3.5609999999999999</v>
      </c>
      <c r="M644" s="2666"/>
      <c r="N644" s="2665">
        <v>1.6E-2</v>
      </c>
      <c r="O644" s="2666"/>
      <c r="P644" s="2669"/>
      <c r="Q644" s="2670"/>
      <c r="R644" s="2665"/>
      <c r="S644" s="2666"/>
      <c r="T644" s="2665"/>
      <c r="U644" s="2666"/>
      <c r="V644" s="2665">
        <v>1.75</v>
      </c>
      <c r="W644" s="2666"/>
      <c r="X644" s="2669">
        <v>3.5449999999999999</v>
      </c>
      <c r="Y644" s="2670">
        <v>3.5449999999999999</v>
      </c>
      <c r="Z644" s="2665">
        <f t="shared" ref="Z644" si="836">X644+AB644</f>
        <v>3.5489999999999999</v>
      </c>
      <c r="AA644" s="2666"/>
      <c r="AB644" s="2665">
        <v>4.0000000000000001E-3</v>
      </c>
      <c r="AC644" s="2666"/>
      <c r="AE644" s="2173">
        <f t="shared" ca="1" si="833"/>
        <v>-1.4E-2</v>
      </c>
      <c r="AF644" s="2173">
        <f t="shared" ref="AF644" ca="1" si="837">AE644</f>
        <v>-1.4E-2</v>
      </c>
      <c r="AG644" s="2173">
        <v>3.5449999999999999</v>
      </c>
    </row>
    <row r="645" spans="1:33">
      <c r="A645" s="1459"/>
      <c r="B645" s="33"/>
      <c r="C645" s="2013" t="str">
        <f>IF(E645&gt;0,MAX($C$5:C644)+1," ")</f>
        <v xml:space="preserve"> </v>
      </c>
      <c r="D645" s="2013" t="s">
        <v>147</v>
      </c>
      <c r="E645" s="2174"/>
      <c r="F645" s="2665">
        <v>16.28</v>
      </c>
      <c r="G645" s="2666"/>
      <c r="H645" s="2665"/>
      <c r="I645" s="2666"/>
      <c r="J645" s="2667"/>
      <c r="K645" s="2668"/>
      <c r="L645" s="2665"/>
      <c r="M645" s="2666"/>
      <c r="N645" s="2665"/>
      <c r="O645" s="2666"/>
      <c r="P645" s="2667"/>
      <c r="Q645" s="2668"/>
      <c r="R645" s="2665"/>
      <c r="S645" s="2666"/>
      <c r="T645" s="2665"/>
      <c r="U645" s="2666"/>
      <c r="V645" s="2665"/>
      <c r="W645" s="2666"/>
      <c r="X645" s="2667"/>
      <c r="Y645" s="2668"/>
      <c r="Z645" s="2665"/>
      <c r="AA645" s="2666"/>
      <c r="AB645" s="2665">
        <v>0</v>
      </c>
      <c r="AC645" s="2666"/>
      <c r="AE645" s="2173"/>
      <c r="AG645" s="2173"/>
    </row>
    <row r="646" spans="1:33">
      <c r="A646" s="1459"/>
      <c r="B646" s="33"/>
      <c r="C646" s="2013">
        <f>IF(E646&gt;0,MAX($C$448:C645)+1," ")</f>
        <v>100</v>
      </c>
      <c r="D646" s="2013" t="s">
        <v>4241</v>
      </c>
      <c r="E646" s="2174">
        <f>E644+F645</f>
        <v>1231.6699999999998</v>
      </c>
      <c r="F646" s="2665" t="s">
        <v>147</v>
      </c>
      <c r="G646" s="2666"/>
      <c r="H646" s="2665">
        <v>1.75</v>
      </c>
      <c r="I646" s="2666"/>
      <c r="J646" s="2669">
        <v>3.5350000000000001</v>
      </c>
      <c r="K646" s="2670">
        <v>3.5350000000000001</v>
      </c>
      <c r="L646" s="2665">
        <f t="shared" ref="L646" si="838">J646+N646</f>
        <v>3.5430000000000001</v>
      </c>
      <c r="M646" s="2666"/>
      <c r="N646" s="2665">
        <v>8.0000000000000002E-3</v>
      </c>
      <c r="O646" s="2666"/>
      <c r="P646" s="2669"/>
      <c r="Q646" s="2670"/>
      <c r="R646" s="2665"/>
      <c r="S646" s="2666"/>
      <c r="T646" s="2665"/>
      <c r="U646" s="2666"/>
      <c r="V646" s="2665">
        <v>1.75</v>
      </c>
      <c r="W646" s="2666"/>
      <c r="X646" s="2669">
        <v>3.5350000000000001</v>
      </c>
      <c r="Y646" s="2670">
        <v>3.5350000000000001</v>
      </c>
      <c r="Z646" s="2665">
        <f t="shared" ref="Z646" si="839">X646+AB646</f>
        <v>3.532</v>
      </c>
      <c r="AA646" s="2666"/>
      <c r="AB646" s="2665">
        <v>-3.0000000000000001E-3</v>
      </c>
      <c r="AC646" s="2666"/>
      <c r="AE646" s="2173">
        <f t="shared" ca="1" si="833"/>
        <v>1E-3</v>
      </c>
      <c r="AF646" s="2173">
        <f t="shared" ref="AF646" ca="1" si="840">AE646</f>
        <v>1E-3</v>
      </c>
      <c r="AG646" s="2173">
        <v>3.5350000000000001</v>
      </c>
    </row>
    <row r="647" spans="1:33">
      <c r="A647" s="1459"/>
      <c r="B647" s="33"/>
      <c r="C647" s="2013" t="str">
        <f>IF(E647&gt;0,MAX($C$5:C646)+1," ")</f>
        <v xml:space="preserve"> </v>
      </c>
      <c r="D647" s="2013" t="s">
        <v>147</v>
      </c>
      <c r="E647" s="2174"/>
      <c r="F647" s="2665">
        <v>12.83</v>
      </c>
      <c r="G647" s="2666"/>
      <c r="H647" s="2665"/>
      <c r="I647" s="2666"/>
      <c r="J647" s="2667"/>
      <c r="K647" s="2668"/>
      <c r="L647" s="2665"/>
      <c r="M647" s="2666"/>
      <c r="N647" s="2665"/>
      <c r="O647" s="2666"/>
      <c r="P647" s="2667"/>
      <c r="Q647" s="2668"/>
      <c r="R647" s="2665"/>
      <c r="S647" s="2666"/>
      <c r="T647" s="2665"/>
      <c r="U647" s="2666"/>
      <c r="V647" s="2665"/>
      <c r="W647" s="2666"/>
      <c r="X647" s="2667"/>
      <c r="Y647" s="2668"/>
      <c r="Z647" s="2665"/>
      <c r="AA647" s="2666"/>
      <c r="AB647" s="2665">
        <v>0</v>
      </c>
      <c r="AC647" s="2666"/>
      <c r="AE647" s="2173"/>
      <c r="AG647" s="2173"/>
    </row>
    <row r="648" spans="1:33">
      <c r="A648" s="1459"/>
      <c r="B648" s="33"/>
      <c r="C648" s="2013">
        <f>IF(E648&gt;0,MAX($C$448:C647)+1," ")</f>
        <v>101</v>
      </c>
      <c r="D648" s="2013" t="s">
        <v>4242</v>
      </c>
      <c r="E648" s="2174">
        <f>E646+F647</f>
        <v>1244.4999999999998</v>
      </c>
      <c r="F648" s="2665" t="s">
        <v>147</v>
      </c>
      <c r="G648" s="2666"/>
      <c r="H648" s="2665">
        <v>1.75</v>
      </c>
      <c r="I648" s="2666"/>
      <c r="J648" s="2669">
        <v>3.5249999999999999</v>
      </c>
      <c r="K648" s="2670">
        <v>3.5249999999999999</v>
      </c>
      <c r="L648" s="2665">
        <f t="shared" ref="L648" si="841">J648+N648</f>
        <v>3.51</v>
      </c>
      <c r="M648" s="2666"/>
      <c r="N648" s="2665">
        <v>-1.4999999999999999E-2</v>
      </c>
      <c r="O648" s="2666"/>
      <c r="P648" s="2669"/>
      <c r="Q648" s="2670"/>
      <c r="R648" s="2665"/>
      <c r="S648" s="2666"/>
      <c r="T648" s="2665"/>
      <c r="U648" s="2666"/>
      <c r="V648" s="2665">
        <v>1.75</v>
      </c>
      <c r="W648" s="2666"/>
      <c r="X648" s="2669">
        <v>3.5249999999999999</v>
      </c>
      <c r="Y648" s="2670">
        <v>3.5249999999999999</v>
      </c>
      <c r="Z648" s="2665">
        <f t="shared" ref="Z648" si="842">X648+AB648</f>
        <v>3.508</v>
      </c>
      <c r="AA648" s="2666"/>
      <c r="AB648" s="2665">
        <v>-1.7000000000000001E-2</v>
      </c>
      <c r="AC648" s="2666"/>
      <c r="AE648" s="2173">
        <f t="shared" ca="1" si="833"/>
        <v>-1.7999999999999999E-2</v>
      </c>
      <c r="AF648" s="2173">
        <f t="shared" ref="AF648" ca="1" si="843">AE648</f>
        <v>-1.7999999999999999E-2</v>
      </c>
      <c r="AG648" s="2173">
        <v>3.5249999999999999</v>
      </c>
    </row>
    <row r="649" spans="1:33">
      <c r="A649" s="1459"/>
      <c r="B649" s="33"/>
      <c r="C649" s="2013" t="str">
        <f>IF(E649&gt;0,MAX($C$5:C648)+1," ")</f>
        <v xml:space="preserve"> </v>
      </c>
      <c r="D649" s="2013" t="s">
        <v>147</v>
      </c>
      <c r="E649" s="2174"/>
      <c r="F649" s="2665">
        <v>12.83</v>
      </c>
      <c r="G649" s="2666"/>
      <c r="H649" s="2665"/>
      <c r="I649" s="2666"/>
      <c r="J649" s="2667"/>
      <c r="K649" s="2668"/>
      <c r="L649" s="2665"/>
      <c r="M649" s="2666"/>
      <c r="N649" s="2665"/>
      <c r="O649" s="2666"/>
      <c r="P649" s="2667"/>
      <c r="Q649" s="2668"/>
      <c r="R649" s="2665"/>
      <c r="S649" s="2666"/>
      <c r="T649" s="2665"/>
      <c r="U649" s="2666"/>
      <c r="V649" s="2665"/>
      <c r="W649" s="2666"/>
      <c r="X649" s="2667"/>
      <c r="Y649" s="2668"/>
      <c r="Z649" s="2665"/>
      <c r="AA649" s="2666"/>
      <c r="AB649" s="2665">
        <v>0</v>
      </c>
      <c r="AC649" s="2666"/>
      <c r="AE649" s="2173"/>
      <c r="AG649" s="2173"/>
    </row>
    <row r="650" spans="1:33">
      <c r="A650" s="1459"/>
      <c r="B650" s="33"/>
      <c r="C650" s="2013">
        <f>IF(E650&gt;0,MAX($C$448:C649)+1," ")</f>
        <v>102</v>
      </c>
      <c r="D650" s="2013" t="s">
        <v>4243</v>
      </c>
      <c r="E650" s="2174">
        <f>E648+F649</f>
        <v>1257.3299999999997</v>
      </c>
      <c r="F650" s="2665" t="s">
        <v>147</v>
      </c>
      <c r="G650" s="2666"/>
      <c r="H650" s="2665">
        <v>1.75</v>
      </c>
      <c r="I650" s="2666"/>
      <c r="J650" s="2669">
        <v>3.5150000000000001</v>
      </c>
      <c r="K650" s="2670">
        <v>3.5150000000000001</v>
      </c>
      <c r="L650" s="2665">
        <f t="shared" ref="L650" si="844">J650+N650</f>
        <v>3.4970000000000003</v>
      </c>
      <c r="M650" s="2666"/>
      <c r="N650" s="2665">
        <v>-1.7999999999999999E-2</v>
      </c>
      <c r="O650" s="2666"/>
      <c r="P650" s="2669"/>
      <c r="Q650" s="2670"/>
      <c r="R650" s="2665"/>
      <c r="S650" s="2666"/>
      <c r="T650" s="2665"/>
      <c r="U650" s="2666"/>
      <c r="V650" s="2665">
        <v>1.75</v>
      </c>
      <c r="W650" s="2666"/>
      <c r="X650" s="2669">
        <v>3.5150000000000001</v>
      </c>
      <c r="Y650" s="2670">
        <v>3.5150000000000001</v>
      </c>
      <c r="Z650" s="2665">
        <f t="shared" ref="Z650" si="845">X650+AB650</f>
        <v>3.4980000000000002</v>
      </c>
      <c r="AA650" s="2666"/>
      <c r="AB650" s="2665">
        <v>-1.7000000000000001E-2</v>
      </c>
      <c r="AC650" s="2666"/>
      <c r="AE650" s="2173">
        <f t="shared" ca="1" si="833"/>
        <v>1.2E-2</v>
      </c>
      <c r="AF650" s="2173">
        <f t="shared" ref="AF650" ca="1" si="846">AE650</f>
        <v>1.2E-2</v>
      </c>
      <c r="AG650" s="2173">
        <v>3.5150000000000001</v>
      </c>
    </row>
    <row r="651" spans="1:33">
      <c r="A651" s="1459"/>
      <c r="B651" s="33"/>
      <c r="C651" s="2013" t="str">
        <f>IF(E651&gt;0,MAX($C$5:C650)+1," ")</f>
        <v xml:space="preserve"> </v>
      </c>
      <c r="D651" s="2013" t="s">
        <v>147</v>
      </c>
      <c r="E651" s="2174"/>
      <c r="F651" s="2665">
        <v>7.83</v>
      </c>
      <c r="G651" s="2666"/>
      <c r="H651" s="2665"/>
      <c r="I651" s="2666"/>
      <c r="J651" s="2667"/>
      <c r="K651" s="2668"/>
      <c r="L651" s="2665"/>
      <c r="M651" s="2666"/>
      <c r="N651" s="2665"/>
      <c r="O651" s="2666"/>
      <c r="P651" s="2667"/>
      <c r="Q651" s="2668"/>
      <c r="R651" s="2665"/>
      <c r="S651" s="2666"/>
      <c r="T651" s="2665"/>
      <c r="U651" s="2666"/>
      <c r="V651" s="2665"/>
      <c r="W651" s="2666"/>
      <c r="X651" s="2667"/>
      <c r="Y651" s="2668"/>
      <c r="Z651" s="2665"/>
      <c r="AA651" s="2666"/>
      <c r="AB651" s="2665">
        <v>0</v>
      </c>
      <c r="AC651" s="2666"/>
      <c r="AE651" s="2173"/>
      <c r="AG651" s="2173"/>
    </row>
    <row r="652" spans="1:33">
      <c r="A652" s="1459"/>
      <c r="B652" s="33"/>
      <c r="C652" s="2013">
        <f>IF(E652&gt;0,MAX($C$448:C651)+1," ")</f>
        <v>103</v>
      </c>
      <c r="D652" s="2013">
        <v>58</v>
      </c>
      <c r="E652" s="2174">
        <f>E650+F651</f>
        <v>1265.1599999999996</v>
      </c>
      <c r="F652" s="2665" t="s">
        <v>147</v>
      </c>
      <c r="G652" s="2666"/>
      <c r="H652" s="2665">
        <v>1.75</v>
      </c>
      <c r="I652" s="2666"/>
      <c r="J652" s="2669">
        <v>3.5049999999999999</v>
      </c>
      <c r="K652" s="2670">
        <v>3.5049999999999999</v>
      </c>
      <c r="L652" s="2665">
        <f t="shared" ref="L652" si="847">J652+N652</f>
        <v>3.4870000000000001</v>
      </c>
      <c r="M652" s="2666"/>
      <c r="N652" s="2665">
        <v>-1.7999999999999999E-2</v>
      </c>
      <c r="O652" s="2666"/>
      <c r="P652" s="2669"/>
      <c r="Q652" s="2670"/>
      <c r="R652" s="2665"/>
      <c r="S652" s="2666"/>
      <c r="T652" s="2665"/>
      <c r="U652" s="2666"/>
      <c r="V652" s="2665">
        <v>1.75</v>
      </c>
      <c r="W652" s="2666"/>
      <c r="X652" s="2669">
        <v>3.5049999999999999</v>
      </c>
      <c r="Y652" s="2670">
        <v>3.5049999999999999</v>
      </c>
      <c r="Z652" s="2665">
        <f t="shared" ref="Z652" si="848">X652+AB652</f>
        <v>3.5209999999999999</v>
      </c>
      <c r="AA652" s="2666"/>
      <c r="AB652" s="2665">
        <v>1.6E-2</v>
      </c>
      <c r="AC652" s="2666"/>
      <c r="AE652" s="2173">
        <f t="shared" ca="1" si="833"/>
        <v>-1.0999999999999999E-2</v>
      </c>
      <c r="AF652" s="2173">
        <f t="shared" ref="AF652" ca="1" si="849">AE652</f>
        <v>-1.0999999999999999E-2</v>
      </c>
      <c r="AG652" s="2173">
        <v>3.5049999999999999</v>
      </c>
    </row>
    <row r="653" spans="1:33">
      <c r="A653" s="1459"/>
      <c r="B653" s="33"/>
      <c r="C653" s="2013" t="str">
        <f>IF(E653&gt;0,MAX($C$5:C652)+1," ")</f>
        <v xml:space="preserve"> </v>
      </c>
      <c r="D653" s="2013" t="s">
        <v>147</v>
      </c>
      <c r="E653" s="2174"/>
      <c r="F653" s="2665">
        <v>14.75</v>
      </c>
      <c r="G653" s="2666"/>
      <c r="H653" s="2665"/>
      <c r="I653" s="2666"/>
      <c r="J653" s="2667"/>
      <c r="K653" s="2668"/>
      <c r="L653" s="2665"/>
      <c r="M653" s="2666"/>
      <c r="N653" s="2665"/>
      <c r="O653" s="2666"/>
      <c r="P653" s="2667"/>
      <c r="Q653" s="2668"/>
      <c r="R653" s="2665"/>
      <c r="S653" s="2666"/>
      <c r="T653" s="2665"/>
      <c r="U653" s="2666"/>
      <c r="V653" s="2665"/>
      <c r="W653" s="2666"/>
      <c r="X653" s="2667"/>
      <c r="Y653" s="2668"/>
      <c r="Z653" s="2665"/>
      <c r="AA653" s="2666"/>
      <c r="AB653" s="2665">
        <v>0</v>
      </c>
      <c r="AC653" s="2666"/>
      <c r="AE653" s="2173"/>
      <c r="AG653" s="2173"/>
    </row>
    <row r="654" spans="1:33">
      <c r="A654" s="1459"/>
      <c r="B654" s="33"/>
      <c r="C654" s="2013">
        <f>IF(E654&gt;0,MAX($C$448:C653)+1," ")</f>
        <v>104</v>
      </c>
      <c r="D654" s="2013">
        <v>59</v>
      </c>
      <c r="E654" s="2174">
        <f>E652+F653</f>
        <v>1279.9099999999996</v>
      </c>
      <c r="F654" s="2665" t="s">
        <v>147</v>
      </c>
      <c r="G654" s="2666"/>
      <c r="H654" s="2665">
        <v>1.75</v>
      </c>
      <c r="I654" s="2666"/>
      <c r="J654" s="2669">
        <v>3.4950000000000001</v>
      </c>
      <c r="K654" s="2670">
        <v>3.4950000000000001</v>
      </c>
      <c r="L654" s="2665">
        <f t="shared" ref="L654" si="850">J654+N654</f>
        <v>3.492</v>
      </c>
      <c r="M654" s="2666"/>
      <c r="N654" s="2665">
        <v>-3.0000000000000001E-3</v>
      </c>
      <c r="O654" s="2666"/>
      <c r="P654" s="2669"/>
      <c r="Q654" s="2670"/>
      <c r="R654" s="2665"/>
      <c r="S654" s="2666"/>
      <c r="T654" s="2665"/>
      <c r="U654" s="2666"/>
      <c r="V654" s="2665">
        <v>1.75</v>
      </c>
      <c r="W654" s="2666"/>
      <c r="X654" s="2669">
        <v>3.4950000000000001</v>
      </c>
      <c r="Y654" s="2670">
        <v>3.4950000000000001</v>
      </c>
      <c r="Z654" s="2665">
        <f t="shared" ref="Z654" si="851">X654+AB654</f>
        <v>3.4910000000000001</v>
      </c>
      <c r="AA654" s="2666"/>
      <c r="AB654" s="2665">
        <v>-4.0000000000000001E-3</v>
      </c>
      <c r="AC654" s="2666"/>
      <c r="AE654" s="2173">
        <f t="shared" ca="1" si="833"/>
        <v>5.0000000000000001E-3</v>
      </c>
      <c r="AF654" s="2173">
        <f t="shared" ref="AF654" ca="1" si="852">AE654</f>
        <v>5.0000000000000001E-3</v>
      </c>
      <c r="AG654" s="2173">
        <v>3.4950000000000001</v>
      </c>
    </row>
    <row r="655" spans="1:33">
      <c r="A655" s="1459"/>
      <c r="B655" s="33"/>
      <c r="C655" s="2013" t="str">
        <f>IF(E655&gt;0,MAX($C$5:C654)+1," ")</f>
        <v xml:space="preserve"> </v>
      </c>
      <c r="D655" s="2013" t="s">
        <v>147</v>
      </c>
      <c r="E655" s="2174"/>
      <c r="F655" s="2665">
        <v>15.37</v>
      </c>
      <c r="G655" s="2666"/>
      <c r="H655" s="2665"/>
      <c r="I655" s="2666"/>
      <c r="J655" s="2667"/>
      <c r="K655" s="2668"/>
      <c r="L655" s="2665"/>
      <c r="M655" s="2666"/>
      <c r="N655" s="2665"/>
      <c r="O655" s="2666"/>
      <c r="P655" s="2667"/>
      <c r="Q655" s="2668"/>
      <c r="R655" s="2665"/>
      <c r="S655" s="2666"/>
      <c r="T655" s="2665"/>
      <c r="U655" s="2666"/>
      <c r="V655" s="2665"/>
      <c r="W655" s="2666"/>
      <c r="X655" s="2667"/>
      <c r="Y655" s="2668"/>
      <c r="Z655" s="2665"/>
      <c r="AA655" s="2666"/>
      <c r="AB655" s="2665">
        <v>0</v>
      </c>
      <c r="AC655" s="2666"/>
      <c r="AE655" s="2173"/>
      <c r="AG655" s="2173"/>
    </row>
    <row r="656" spans="1:33">
      <c r="A656" s="1459"/>
      <c r="B656" s="33"/>
      <c r="C656" s="2013">
        <f>IF(E656&gt;0,MAX($C$448:C655)+1," ")</f>
        <v>105</v>
      </c>
      <c r="D656" s="2013">
        <v>60</v>
      </c>
      <c r="E656" s="2174">
        <f>E654+F655</f>
        <v>1295.2799999999995</v>
      </c>
      <c r="F656" s="2665" t="s">
        <v>147</v>
      </c>
      <c r="G656" s="2666"/>
      <c r="H656" s="2665">
        <v>1.75</v>
      </c>
      <c r="I656" s="2666"/>
      <c r="J656" s="2669">
        <v>3.4350000000000001</v>
      </c>
      <c r="K656" s="2670">
        <v>3.4350000000000001</v>
      </c>
      <c r="L656" s="2665">
        <f t="shared" ref="L656" si="853">J656+N656</f>
        <v>3.4380000000000002</v>
      </c>
      <c r="M656" s="2666"/>
      <c r="N656" s="2665">
        <v>3.0000000000000001E-3</v>
      </c>
      <c r="O656" s="2666"/>
      <c r="P656" s="2669"/>
      <c r="Q656" s="2670"/>
      <c r="R656" s="2665"/>
      <c r="S656" s="2666"/>
      <c r="T656" s="2665"/>
      <c r="U656" s="2666"/>
      <c r="V656" s="2665">
        <v>1.75</v>
      </c>
      <c r="W656" s="2666"/>
      <c r="X656" s="2669">
        <v>3.4350000000000001</v>
      </c>
      <c r="Y656" s="2670">
        <v>3.4350000000000001</v>
      </c>
      <c r="Z656" s="2665">
        <f t="shared" ref="Z656" si="854">X656+AB656</f>
        <v>3.4279999999999999</v>
      </c>
      <c r="AA656" s="2666"/>
      <c r="AB656" s="2665">
        <v>-7.0000000000000001E-3</v>
      </c>
      <c r="AC656" s="2666"/>
      <c r="AE656" s="2173">
        <f t="shared" ca="1" si="833"/>
        <v>-5.0000000000000001E-3</v>
      </c>
      <c r="AF656" s="2173">
        <f t="shared" ref="AF656" ca="1" si="855">AE656</f>
        <v>-5.0000000000000001E-3</v>
      </c>
      <c r="AG656" s="2173">
        <v>3.4350000000000001</v>
      </c>
    </row>
    <row r="657" spans="1:36">
      <c r="A657" s="1459"/>
      <c r="B657" s="33"/>
      <c r="C657" s="2013" t="str">
        <f>IF(E657&gt;0,MAX($C$5:C656)+1," ")</f>
        <v xml:space="preserve"> </v>
      </c>
      <c r="D657" s="2013" t="s">
        <v>147</v>
      </c>
      <c r="E657" s="2174"/>
      <c r="F657" s="2665">
        <v>8.35</v>
      </c>
      <c r="G657" s="2666"/>
      <c r="H657" s="2665"/>
      <c r="I657" s="2666"/>
      <c r="J657" s="2667"/>
      <c r="K657" s="2668"/>
      <c r="L657" s="2665"/>
      <c r="M657" s="2666"/>
      <c r="N657" s="2665"/>
      <c r="O657" s="2666"/>
      <c r="P657" s="2667"/>
      <c r="Q657" s="2668"/>
      <c r="R657" s="2665"/>
      <c r="S657" s="2666"/>
      <c r="T657" s="2665"/>
      <c r="U657" s="2666"/>
      <c r="V657" s="2665"/>
      <c r="W657" s="2666"/>
      <c r="X657" s="2667"/>
      <c r="Y657" s="2668"/>
      <c r="Z657" s="2665"/>
      <c r="AA657" s="2666"/>
      <c r="AB657" s="2665">
        <v>0</v>
      </c>
      <c r="AC657" s="2666"/>
      <c r="AE657" s="2173"/>
      <c r="AG657" s="2173"/>
    </row>
    <row r="658" spans="1:36">
      <c r="A658" s="1459"/>
      <c r="B658" s="33"/>
      <c r="C658" s="2013">
        <f>IF(E658&gt;0,MAX($C$448:C657)+1," ")</f>
        <v>106</v>
      </c>
      <c r="D658" s="2013" t="s">
        <v>4244</v>
      </c>
      <c r="E658" s="2174">
        <f>E656+F657</f>
        <v>1303.6299999999994</v>
      </c>
      <c r="F658" s="2665" t="s">
        <v>147</v>
      </c>
      <c r="G658" s="2666"/>
      <c r="H658" s="2665">
        <v>1.75</v>
      </c>
      <c r="I658" s="2666"/>
      <c r="J658" s="2669">
        <v>3.4050000000000002</v>
      </c>
      <c r="K658" s="2670">
        <v>3.4050000000000002</v>
      </c>
      <c r="L658" s="2665">
        <f t="shared" ref="L658" si="856">J658+N658</f>
        <v>3.4140000000000001</v>
      </c>
      <c r="M658" s="2666"/>
      <c r="N658" s="2665">
        <v>8.9999999999999993E-3</v>
      </c>
      <c r="O658" s="2666"/>
      <c r="P658" s="2669"/>
      <c r="Q658" s="2670"/>
      <c r="R658" s="2665"/>
      <c r="S658" s="2666"/>
      <c r="T658" s="2673"/>
      <c r="U658" s="2666"/>
      <c r="V658" s="2665">
        <v>1.75</v>
      </c>
      <c r="W658" s="2666"/>
      <c r="X658" s="2669">
        <v>3.4050000000000002</v>
      </c>
      <c r="Y658" s="2670">
        <v>3.4050000000000002</v>
      </c>
      <c r="Z658" s="2665">
        <f t="shared" ref="Z658" si="857">X658+AB658</f>
        <v>3.4170000000000003</v>
      </c>
      <c r="AA658" s="2666"/>
      <c r="AB658" s="2665">
        <v>1.2E-2</v>
      </c>
      <c r="AC658" s="2666"/>
      <c r="AE658" s="2173">
        <f t="shared" ca="1" si="833"/>
        <v>1.2999999999999999E-2</v>
      </c>
      <c r="AF658" s="2173">
        <f t="shared" ref="AF658" ca="1" si="858">AE658</f>
        <v>1.2999999999999999E-2</v>
      </c>
      <c r="AG658" s="2173">
        <v>3.4050000000000002</v>
      </c>
    </row>
    <row r="659" spans="1:36">
      <c r="A659" s="1459"/>
      <c r="B659" s="33"/>
      <c r="C659" s="2013" t="str">
        <f>IF(E659&gt;0,MAX($C$5:C658)+1," ")</f>
        <v xml:space="preserve"> </v>
      </c>
      <c r="D659" s="2013" t="s">
        <v>147</v>
      </c>
      <c r="E659" s="2174"/>
      <c r="F659" s="2665">
        <v>12.62</v>
      </c>
      <c r="G659" s="2666"/>
      <c r="H659" s="2665"/>
      <c r="I659" s="2666"/>
      <c r="J659" s="2667"/>
      <c r="K659" s="2668"/>
      <c r="L659" s="2665"/>
      <c r="M659" s="2666"/>
      <c r="N659" s="2665"/>
      <c r="O659" s="2666"/>
      <c r="P659" s="2667"/>
      <c r="Q659" s="2668"/>
      <c r="R659" s="2665"/>
      <c r="S659" s="2666"/>
      <c r="T659" s="2665"/>
      <c r="U659" s="2666"/>
      <c r="V659" s="2665"/>
      <c r="W659" s="2666"/>
      <c r="X659" s="2667"/>
      <c r="Y659" s="2668"/>
      <c r="Z659" s="2665"/>
      <c r="AA659" s="2666"/>
      <c r="AB659" s="2665">
        <v>0</v>
      </c>
      <c r="AC659" s="2666"/>
      <c r="AE659" s="2173"/>
      <c r="AG659" s="2173"/>
    </row>
    <row r="660" spans="1:36">
      <c r="A660" s="1459"/>
      <c r="B660" s="33"/>
      <c r="C660" s="2013">
        <f>IF(E660&gt;0,MAX($C$448:C659)+1," ")</f>
        <v>107</v>
      </c>
      <c r="D660" s="2013" t="s">
        <v>4245</v>
      </c>
      <c r="E660" s="2174">
        <f>E658+F659</f>
        <v>1316.2499999999993</v>
      </c>
      <c r="F660" s="2665" t="s">
        <v>147</v>
      </c>
      <c r="G660" s="2666"/>
      <c r="H660" s="2665">
        <v>1.75</v>
      </c>
      <c r="I660" s="2666"/>
      <c r="J660" s="2669">
        <v>3.355</v>
      </c>
      <c r="K660" s="2670">
        <v>3.355</v>
      </c>
      <c r="L660" s="2665">
        <f t="shared" ref="L660" si="859">J660+N660</f>
        <v>3.3679999999999999</v>
      </c>
      <c r="M660" s="2666"/>
      <c r="N660" s="2665">
        <v>1.2999999999999999E-2</v>
      </c>
      <c r="O660" s="2666"/>
      <c r="P660" s="2669"/>
      <c r="Q660" s="2670"/>
      <c r="R660" s="2665"/>
      <c r="S660" s="2666"/>
      <c r="T660" s="2665"/>
      <c r="U660" s="2666"/>
      <c r="V660" s="2665">
        <v>1.75</v>
      </c>
      <c r="W660" s="2666"/>
      <c r="X660" s="2669">
        <v>3.355</v>
      </c>
      <c r="Y660" s="2670">
        <v>3.355</v>
      </c>
      <c r="Z660" s="2665">
        <f t="shared" ref="Z660" si="860">X660+AB660</f>
        <v>3.3370000000000002</v>
      </c>
      <c r="AA660" s="2666"/>
      <c r="AB660" s="2665">
        <v>-1.7999999999999999E-2</v>
      </c>
      <c r="AC660" s="2666"/>
      <c r="AE660" s="2173">
        <f t="shared" ca="1" si="833"/>
        <v>0.02</v>
      </c>
      <c r="AF660" s="2173">
        <f t="shared" ref="AF660" ca="1" si="861">AE660</f>
        <v>0.02</v>
      </c>
      <c r="AG660" s="2173">
        <v>3.355</v>
      </c>
    </row>
    <row r="661" spans="1:36">
      <c r="A661" s="1459"/>
      <c r="B661" s="33"/>
      <c r="C661" s="2013" t="str">
        <f>IF(E661&gt;0,MAX($C$5:C660)+1," ")</f>
        <v xml:space="preserve"> </v>
      </c>
      <c r="D661" s="2013" t="s">
        <v>147</v>
      </c>
      <c r="E661" s="2174"/>
      <c r="F661" s="2665">
        <v>12.62</v>
      </c>
      <c r="G661" s="2666"/>
      <c r="H661" s="2665"/>
      <c r="I661" s="2666"/>
      <c r="J661" s="2667"/>
      <c r="K661" s="2668"/>
      <c r="L661" s="2665"/>
      <c r="M661" s="2666"/>
      <c r="N661" s="2665"/>
      <c r="O661" s="2666"/>
      <c r="P661" s="2667"/>
      <c r="Q661" s="2668"/>
      <c r="R661" s="2665"/>
      <c r="S661" s="2666"/>
      <c r="T661" s="2665"/>
      <c r="U661" s="2666"/>
      <c r="V661" s="2665"/>
      <c r="W661" s="2666"/>
      <c r="X661" s="2667"/>
      <c r="Y661" s="2668"/>
      <c r="Z661" s="2665"/>
      <c r="AA661" s="2666"/>
      <c r="AB661" s="2665">
        <v>0</v>
      </c>
      <c r="AC661" s="2666"/>
      <c r="AE661" s="2173"/>
      <c r="AG661" s="2173"/>
    </row>
    <row r="662" spans="1:36">
      <c r="A662" s="1459"/>
      <c r="B662" s="33"/>
      <c r="C662" s="2013">
        <f>IF(E662&gt;0,MAX($C$448:C661)+1," ")</f>
        <v>108</v>
      </c>
      <c r="D662" s="2013" t="s">
        <v>4246</v>
      </c>
      <c r="E662" s="2174">
        <f>E660+F661</f>
        <v>1328.8699999999992</v>
      </c>
      <c r="F662" s="2665" t="s">
        <v>147</v>
      </c>
      <c r="G662" s="2666"/>
      <c r="H662" s="2665">
        <v>1.75</v>
      </c>
      <c r="I662" s="2666"/>
      <c r="J662" s="2669">
        <v>3.3149999999999999</v>
      </c>
      <c r="K662" s="2670">
        <v>3.3149999999999999</v>
      </c>
      <c r="L662" s="2665">
        <f t="shared" ref="L662" si="862">J662+N662</f>
        <v>3.2970000000000002</v>
      </c>
      <c r="M662" s="2666"/>
      <c r="N662" s="2665">
        <v>-1.7999999999999999E-2</v>
      </c>
      <c r="O662" s="2666"/>
      <c r="P662" s="2669"/>
      <c r="Q662" s="2670"/>
      <c r="R662" s="2665"/>
      <c r="S662" s="2666"/>
      <c r="T662" s="2665"/>
      <c r="U662" s="2666"/>
      <c r="V662" s="2665">
        <v>1.75</v>
      </c>
      <c r="W662" s="2666"/>
      <c r="X662" s="2669">
        <v>3.3149999999999999</v>
      </c>
      <c r="Y662" s="2670">
        <v>3.3149999999999999</v>
      </c>
      <c r="Z662" s="2665">
        <f t="shared" ref="Z662" si="863">X662+AB662</f>
        <v>3.3039999999999998</v>
      </c>
      <c r="AA662" s="2666"/>
      <c r="AB662" s="2665">
        <v>-1.0999999999999999E-2</v>
      </c>
      <c r="AC662" s="2666"/>
      <c r="AE662" s="2173">
        <f t="shared" ca="1" si="833"/>
        <v>7.0000000000000001E-3</v>
      </c>
      <c r="AF662" s="2173">
        <f t="shared" ref="AF662" ca="1" si="864">AE662</f>
        <v>7.0000000000000001E-3</v>
      </c>
      <c r="AG662" s="2173">
        <v>3.3149999999999999</v>
      </c>
    </row>
    <row r="663" spans="1:36">
      <c r="A663" s="1459"/>
      <c r="B663" s="33"/>
      <c r="C663" s="2013" t="str">
        <f>IF(E663&gt;0,MAX($C$5:C662)+1," ")</f>
        <v xml:space="preserve"> </v>
      </c>
      <c r="D663" s="2013" t="s">
        <v>147</v>
      </c>
      <c r="E663" s="2174"/>
      <c r="F663" s="2665">
        <v>3.72</v>
      </c>
      <c r="G663" s="2666"/>
      <c r="H663" s="2665"/>
      <c r="I663" s="2666"/>
      <c r="J663" s="2667"/>
      <c r="K663" s="2668"/>
      <c r="L663" s="2665"/>
      <c r="M663" s="2666"/>
      <c r="N663" s="2665"/>
      <c r="O663" s="2666"/>
      <c r="P663" s="2667"/>
      <c r="Q663" s="2668"/>
      <c r="R663" s="2665"/>
      <c r="S663" s="2666"/>
      <c r="T663" s="2665"/>
      <c r="U663" s="2666"/>
      <c r="V663" s="2665"/>
      <c r="W663" s="2666"/>
      <c r="X663" s="2667"/>
      <c r="Y663" s="2668"/>
      <c r="Z663" s="2665"/>
      <c r="AA663" s="2666"/>
      <c r="AB663" s="2665">
        <v>0</v>
      </c>
      <c r="AC663" s="2666"/>
      <c r="AE663" s="2173"/>
      <c r="AG663" s="2173"/>
    </row>
    <row r="664" spans="1:36">
      <c r="A664" s="1459"/>
      <c r="B664" s="33"/>
      <c r="C664" s="2013">
        <f>IF(E664&gt;0,MAX($C$448:C663)+1," ")</f>
        <v>109</v>
      </c>
      <c r="D664" s="2013" t="s">
        <v>4247</v>
      </c>
      <c r="E664" s="2174">
        <f>E662+F663</f>
        <v>1332.5899999999992</v>
      </c>
      <c r="F664" s="2665" t="s">
        <v>147</v>
      </c>
      <c r="G664" s="2666"/>
      <c r="H664" s="2665">
        <v>1.75</v>
      </c>
      <c r="I664" s="2666"/>
      <c r="J664" s="2669">
        <v>3.2949999999999999</v>
      </c>
      <c r="K664" s="2670">
        <v>3.2949999999999999</v>
      </c>
      <c r="L664" s="2665">
        <f t="shared" ref="L664" si="865">J664+N664</f>
        <v>3.3069999999999999</v>
      </c>
      <c r="M664" s="2666"/>
      <c r="N664" s="2665">
        <v>1.2E-2</v>
      </c>
      <c r="O664" s="2666"/>
      <c r="P664" s="2669"/>
      <c r="Q664" s="2670"/>
      <c r="R664" s="2665"/>
      <c r="S664" s="2666"/>
      <c r="T664" s="2673"/>
      <c r="U664" s="2666"/>
      <c r="V664" s="2665">
        <v>1.75</v>
      </c>
      <c r="W664" s="2666"/>
      <c r="X664" s="2669">
        <v>3.2949999999999999</v>
      </c>
      <c r="Y664" s="2670">
        <v>3.2949999999999999</v>
      </c>
      <c r="Z664" s="2665">
        <f t="shared" ref="Z664" si="866">X664+AB664</f>
        <v>3.278</v>
      </c>
      <c r="AA664" s="2666"/>
      <c r="AB664" s="2665">
        <v>-1.7000000000000001E-2</v>
      </c>
      <c r="AC664" s="2666"/>
      <c r="AE664" s="2173">
        <f t="shared" ca="1" si="833"/>
        <v>-1E-3</v>
      </c>
      <c r="AF664" s="2173">
        <f t="shared" ref="AF664" ca="1" si="867">AE664</f>
        <v>-1E-3</v>
      </c>
      <c r="AG664" s="2173">
        <v>3.2949999999999999</v>
      </c>
    </row>
    <row r="665" spans="1:36">
      <c r="A665" s="1459" t="s">
        <v>536</v>
      </c>
      <c r="B665" s="33"/>
      <c r="C665" s="2013" t="str">
        <f>IF(E665&gt;0,MAX($C$5:C664)+1," ")</f>
        <v xml:space="preserve"> </v>
      </c>
      <c r="D665" s="2013"/>
      <c r="E665" s="2174"/>
      <c r="F665" s="2665"/>
      <c r="G665" s="2666"/>
      <c r="H665" s="2665"/>
      <c r="I665" s="2666"/>
      <c r="J665" s="2667"/>
      <c r="K665" s="2668"/>
      <c r="L665" s="2665"/>
      <c r="M665" s="2666"/>
      <c r="N665" s="2665"/>
      <c r="O665" s="2666"/>
      <c r="P665" s="2667"/>
      <c r="Q665" s="2668"/>
      <c r="R665" s="2665"/>
      <c r="S665" s="2666"/>
      <c r="T665" s="2665"/>
      <c r="U665" s="2666"/>
      <c r="V665" s="2665"/>
      <c r="W665" s="2666"/>
      <c r="X665" s="2667"/>
      <c r="Y665" s="2668"/>
      <c r="Z665" s="2665"/>
      <c r="AA665" s="2666"/>
      <c r="AB665" s="2665">
        <v>0</v>
      </c>
      <c r="AC665" s="2666"/>
    </row>
    <row r="667" spans="1:36">
      <c r="A667" s="1459" t="s">
        <v>4250</v>
      </c>
      <c r="B667" s="33"/>
      <c r="C667" s="2679" t="s">
        <v>88</v>
      </c>
      <c r="D667" s="2679" t="s">
        <v>2260</v>
      </c>
      <c r="E667" s="2680" t="s">
        <v>2290</v>
      </c>
      <c r="F667" s="2682" t="s">
        <v>4187</v>
      </c>
      <c r="G667" s="2683"/>
      <c r="H667" s="2676" t="s">
        <v>4188</v>
      </c>
      <c r="I667" s="2676"/>
      <c r="J667" s="2676"/>
      <c r="K667" s="2676"/>
      <c r="L667" s="2676"/>
      <c r="M667" s="2676"/>
      <c r="N667" s="2676"/>
      <c r="O667" s="2677"/>
      <c r="P667" s="2676" t="s">
        <v>4189</v>
      </c>
      <c r="Q667" s="2676"/>
      <c r="R667" s="2676"/>
      <c r="S667" s="2676"/>
      <c r="T667" s="2676"/>
      <c r="U667" s="2676"/>
      <c r="V667" s="2678" t="s">
        <v>4190</v>
      </c>
      <c r="W667" s="2676"/>
      <c r="X667" s="2676"/>
      <c r="Y667" s="2676"/>
      <c r="Z667" s="2676"/>
      <c r="AA667" s="2676"/>
      <c r="AB667" s="2676"/>
      <c r="AC667" s="2677"/>
      <c r="AD667" s="33"/>
      <c r="AE667" s="178" t="s">
        <v>4184</v>
      </c>
    </row>
    <row r="668" spans="1:36">
      <c r="A668" s="1459"/>
      <c r="B668" s="33"/>
      <c r="C668" s="2679"/>
      <c r="D668" s="2679"/>
      <c r="E668" s="2681"/>
      <c r="F668" s="2684"/>
      <c r="G668" s="2685"/>
      <c r="H668" s="2676" t="s">
        <v>4191</v>
      </c>
      <c r="I668" s="2677"/>
      <c r="J668" s="2678" t="s">
        <v>4192</v>
      </c>
      <c r="K668" s="2677"/>
      <c r="L668" s="2678" t="s">
        <v>4193</v>
      </c>
      <c r="M668" s="2677"/>
      <c r="N668" s="2678" t="s">
        <v>4194</v>
      </c>
      <c r="O668" s="2677"/>
      <c r="P668" s="2678" t="s">
        <v>4192</v>
      </c>
      <c r="Q668" s="2677"/>
      <c r="R668" s="2678" t="s">
        <v>4193</v>
      </c>
      <c r="S668" s="2677"/>
      <c r="T668" s="2678" t="s">
        <v>4194</v>
      </c>
      <c r="U668" s="2677"/>
      <c r="V668" s="2676" t="s">
        <v>4191</v>
      </c>
      <c r="W668" s="2677"/>
      <c r="X668" s="2678" t="s">
        <v>4192</v>
      </c>
      <c r="Y668" s="2677"/>
      <c r="Z668" s="2678" t="s">
        <v>4193</v>
      </c>
      <c r="AA668" s="2677"/>
      <c r="AB668" s="2678" t="s">
        <v>4194</v>
      </c>
      <c r="AC668" s="2677"/>
      <c r="AD668" s="33"/>
      <c r="AE668" s="33"/>
    </row>
    <row r="669" spans="1:36">
      <c r="A669" s="1459"/>
      <c r="B669" s="33"/>
      <c r="C669" s="2013">
        <v>1</v>
      </c>
      <c r="D669" s="2013" t="s">
        <v>4195</v>
      </c>
      <c r="E669" s="2170" t="s">
        <v>4196</v>
      </c>
      <c r="F669" s="2665" t="s">
        <v>147</v>
      </c>
      <c r="G669" s="2666"/>
      <c r="H669" s="2665">
        <v>1.75</v>
      </c>
      <c r="I669" s="2666"/>
      <c r="J669" s="2669">
        <v>2.7050000000000001</v>
      </c>
      <c r="K669" s="2670"/>
      <c r="L669" s="2665">
        <f>J669+N669</f>
        <v>2.71</v>
      </c>
      <c r="M669" s="2666"/>
      <c r="N669" s="2665">
        <v>5.0000000000000001E-3</v>
      </c>
      <c r="O669" s="2666"/>
      <c r="P669" s="2669"/>
      <c r="Q669" s="2670"/>
      <c r="R669" s="2665"/>
      <c r="S669" s="2666"/>
      <c r="T669" s="2665"/>
      <c r="U669" s="2666"/>
      <c r="V669" s="2665">
        <v>1.75</v>
      </c>
      <c r="W669" s="2666"/>
      <c r="X669" s="2669">
        <v>2.7050000000000001</v>
      </c>
      <c r="Y669" s="2670"/>
      <c r="Z669" s="2665">
        <f>X669+AB669</f>
        <v>2.722</v>
      </c>
      <c r="AA669" s="2666"/>
      <c r="AB669" s="2665">
        <v>1.7000000000000001E-2</v>
      </c>
      <c r="AC669" s="2666"/>
      <c r="AE669" s="2173">
        <f t="shared" ref="AE669:AE733" ca="1" si="868">RANDBETWEEN(-20,20)/1000</f>
        <v>-1.9E-2</v>
      </c>
      <c r="AF669" s="2173">
        <f ca="1">AE669</f>
        <v>-1.9E-2</v>
      </c>
      <c r="AG669" s="2173">
        <v>2.4050000000000002</v>
      </c>
      <c r="AI669" s="18">
        <v>3.24</v>
      </c>
      <c r="AJ669" s="18">
        <f>AI669-0.035-0.15-0.15-0.2</f>
        <v>2.7050000000000001</v>
      </c>
    </row>
    <row r="670" spans="1:36">
      <c r="A670" s="1459"/>
      <c r="B670" s="33"/>
      <c r="C670" s="2013"/>
      <c r="D670" s="2013" t="s">
        <v>147</v>
      </c>
      <c r="E670" s="2170"/>
      <c r="F670" s="2665">
        <v>6.08</v>
      </c>
      <c r="G670" s="2666"/>
      <c r="H670" s="2665"/>
      <c r="I670" s="2666"/>
      <c r="J670" s="2667"/>
      <c r="K670" s="2668"/>
      <c r="L670" s="2665"/>
      <c r="M670" s="2666"/>
      <c r="N670" s="2665"/>
      <c r="O670" s="2666"/>
      <c r="P670" s="2667"/>
      <c r="Q670" s="2668"/>
      <c r="R670" s="2665"/>
      <c r="S670" s="2666"/>
      <c r="T670" s="2665"/>
      <c r="U670" s="2666"/>
      <c r="V670" s="2665"/>
      <c r="W670" s="2666"/>
      <c r="X670" s="2667"/>
      <c r="Y670" s="2668"/>
      <c r="Z670" s="2665"/>
      <c r="AA670" s="2666"/>
      <c r="AB670" s="2665">
        <v>0</v>
      </c>
      <c r="AC670" s="2666"/>
      <c r="AE670" s="2173"/>
      <c r="AG670" s="2173"/>
    </row>
    <row r="671" spans="1:36">
      <c r="A671" s="1459"/>
      <c r="B671" s="33"/>
      <c r="C671" s="2013">
        <f>IF(E671&gt;0,MAX($C$669:C670)+1," ")</f>
        <v>2</v>
      </c>
      <c r="D671" s="2013">
        <v>1</v>
      </c>
      <c r="E671" s="2174">
        <v>6.08</v>
      </c>
      <c r="F671" s="2665" t="s">
        <v>147</v>
      </c>
      <c r="G671" s="2666"/>
      <c r="H671" s="2665">
        <v>1.75</v>
      </c>
      <c r="I671" s="2666"/>
      <c r="J671" s="2669">
        <v>2.7749999999999999</v>
      </c>
      <c r="K671" s="2670">
        <v>3.2050000000000001</v>
      </c>
      <c r="L671" s="2665">
        <f t="shared" ref="L671" si="869">J671+N671</f>
        <v>2.7730000000000001</v>
      </c>
      <c r="M671" s="2666"/>
      <c r="N671" s="2665">
        <v>-2E-3</v>
      </c>
      <c r="O671" s="2666"/>
      <c r="P671" s="2669"/>
      <c r="Q671" s="2670"/>
      <c r="R671" s="2665"/>
      <c r="S671" s="2666"/>
      <c r="T671" s="2665"/>
      <c r="U671" s="2666"/>
      <c r="V671" s="2665">
        <v>1.75</v>
      </c>
      <c r="W671" s="2666"/>
      <c r="X671" s="2669">
        <v>2.7749999999999999</v>
      </c>
      <c r="Y671" s="2670">
        <v>3.2050000000000001</v>
      </c>
      <c r="Z671" s="2665">
        <f t="shared" ref="Z671" si="870">X671+AB671</f>
        <v>2.7589999999999999</v>
      </c>
      <c r="AA671" s="2666"/>
      <c r="AB671" s="2665">
        <v>-1.6E-2</v>
      </c>
      <c r="AC671" s="2666"/>
      <c r="AE671" s="2173">
        <f t="shared" ca="1" si="868"/>
        <v>1.9E-2</v>
      </c>
      <c r="AF671" s="2173">
        <f t="shared" ref="AF671" ca="1" si="871">AE671</f>
        <v>1.9E-2</v>
      </c>
      <c r="AG671" s="2173">
        <v>2.4750000000000001</v>
      </c>
      <c r="AI671" s="18">
        <v>3.31</v>
      </c>
      <c r="AJ671" s="18">
        <f t="shared" ref="AJ671" si="872">AI671-0.035-0.15-0.15-0.2</f>
        <v>2.7749999999999999</v>
      </c>
    </row>
    <row r="672" spans="1:36">
      <c r="A672" s="1459"/>
      <c r="B672" s="33"/>
      <c r="C672" s="2013" t="str">
        <f>IF(E672&gt;0,MAX($C$669:C671)+1," ")</f>
        <v xml:space="preserve"> </v>
      </c>
      <c r="D672" s="2013" t="s">
        <v>147</v>
      </c>
      <c r="E672" s="2174"/>
      <c r="F672" s="2665">
        <v>19.510000000000002</v>
      </c>
      <c r="G672" s="2666"/>
      <c r="H672" s="2665"/>
      <c r="I672" s="2666"/>
      <c r="J672" s="2667"/>
      <c r="K672" s="2668"/>
      <c r="L672" s="2665"/>
      <c r="M672" s="2666"/>
      <c r="N672" s="2665"/>
      <c r="O672" s="2666"/>
      <c r="P672" s="2667"/>
      <c r="Q672" s="2668"/>
      <c r="R672" s="2665"/>
      <c r="S672" s="2666"/>
      <c r="T672" s="2665"/>
      <c r="U672" s="2666"/>
      <c r="V672" s="2665"/>
      <c r="W672" s="2666"/>
      <c r="X672" s="2667"/>
      <c r="Y672" s="2668"/>
      <c r="Z672" s="2665"/>
      <c r="AA672" s="2666"/>
      <c r="AB672" s="2665">
        <v>0</v>
      </c>
      <c r="AC672" s="2666"/>
      <c r="AE672" s="2173"/>
      <c r="AG672" s="2173"/>
    </row>
    <row r="673" spans="1:36">
      <c r="A673" s="1459"/>
      <c r="B673" s="33"/>
      <c r="C673" s="2013">
        <f>IF(E673&gt;0,MAX($C$669:C672)+1," ")</f>
        <v>3</v>
      </c>
      <c r="D673" s="2013">
        <v>2</v>
      </c>
      <c r="E673" s="2174">
        <f>E671+F672</f>
        <v>25.590000000000003</v>
      </c>
      <c r="F673" s="2665" t="s">
        <v>147</v>
      </c>
      <c r="G673" s="2666"/>
      <c r="H673" s="2665">
        <v>1.75</v>
      </c>
      <c r="I673" s="2666"/>
      <c r="J673" s="2669">
        <v>2.9849999999999999</v>
      </c>
      <c r="K673" s="2670">
        <v>4.2050000000000001</v>
      </c>
      <c r="L673" s="2665">
        <f t="shared" ref="L673" si="873">J673+N673</f>
        <v>2.9949999999999997</v>
      </c>
      <c r="M673" s="2666"/>
      <c r="N673" s="2665">
        <v>0.01</v>
      </c>
      <c r="O673" s="2666"/>
      <c r="P673" s="2669"/>
      <c r="Q673" s="2670"/>
      <c r="R673" s="2665"/>
      <c r="S673" s="2666"/>
      <c r="T673" s="2665"/>
      <c r="U673" s="2666"/>
      <c r="V673" s="2665">
        <v>1.75</v>
      </c>
      <c r="W673" s="2666"/>
      <c r="X673" s="2669">
        <v>2.9849999999999999</v>
      </c>
      <c r="Y673" s="2670">
        <v>4.2050000000000001</v>
      </c>
      <c r="Z673" s="2665">
        <f t="shared" ref="Z673" si="874">X673+AB673</f>
        <v>2.9869999999999997</v>
      </c>
      <c r="AA673" s="2666"/>
      <c r="AB673" s="2665">
        <v>2E-3</v>
      </c>
      <c r="AC673" s="2666"/>
      <c r="AE673" s="2173">
        <f t="shared" ca="1" si="868"/>
        <v>-1.4999999999999999E-2</v>
      </c>
      <c r="AF673" s="2173">
        <f t="shared" ref="AF673" ca="1" si="875">AE673</f>
        <v>-1.4999999999999999E-2</v>
      </c>
      <c r="AG673" s="2173">
        <v>2.6850000000000001</v>
      </c>
      <c r="AI673" s="18">
        <v>3.52</v>
      </c>
      <c r="AJ673" s="18">
        <f t="shared" ref="AJ673" si="876">AI673-0.035-0.15-0.15-0.2</f>
        <v>2.9849999999999999</v>
      </c>
    </row>
    <row r="674" spans="1:36">
      <c r="A674" s="1459"/>
      <c r="B674" s="33"/>
      <c r="C674" s="2013" t="str">
        <f>IF(E674&gt;0,MAX($C$669:C673)+1," ")</f>
        <v xml:space="preserve"> </v>
      </c>
      <c r="D674" s="2013" t="s">
        <v>147</v>
      </c>
      <c r="E674" s="2174"/>
      <c r="F674" s="2665">
        <v>18.72</v>
      </c>
      <c r="G674" s="2666"/>
      <c r="H674" s="2665"/>
      <c r="I674" s="2666"/>
      <c r="J674" s="2667"/>
      <c r="K674" s="2668"/>
      <c r="L674" s="2665"/>
      <c r="M674" s="2666"/>
      <c r="N674" s="2665"/>
      <c r="O674" s="2666"/>
      <c r="P674" s="2667"/>
      <c r="Q674" s="2668"/>
      <c r="R674" s="2665"/>
      <c r="S674" s="2666"/>
      <c r="T674" s="2665"/>
      <c r="U674" s="2666"/>
      <c r="V674" s="2665"/>
      <c r="W674" s="2666"/>
      <c r="X674" s="2667"/>
      <c r="Y674" s="2668"/>
      <c r="Z674" s="2665"/>
      <c r="AA674" s="2666"/>
      <c r="AB674" s="2665">
        <v>0</v>
      </c>
      <c r="AC674" s="2666"/>
      <c r="AE674" s="2173"/>
      <c r="AG674" s="2173"/>
    </row>
    <row r="675" spans="1:36">
      <c r="A675" s="1459"/>
      <c r="B675" s="33"/>
      <c r="C675" s="2013">
        <f>IF(E675&gt;0,MAX($C$669:C674)+1," ")</f>
        <v>4</v>
      </c>
      <c r="D675" s="2013">
        <v>3</v>
      </c>
      <c r="E675" s="2174">
        <f>E673+F674</f>
        <v>44.31</v>
      </c>
      <c r="F675" s="2665" t="s">
        <v>147</v>
      </c>
      <c r="G675" s="2666"/>
      <c r="H675" s="2665">
        <v>1.75</v>
      </c>
      <c r="I675" s="2666"/>
      <c r="J675" s="2669">
        <v>3.0649999999999999</v>
      </c>
      <c r="K675" s="2670">
        <v>5.2050000000000001</v>
      </c>
      <c r="L675" s="2665">
        <f t="shared" ref="L675" si="877">J675+N675</f>
        <v>3.081</v>
      </c>
      <c r="M675" s="2666"/>
      <c r="N675" s="2665">
        <v>1.6E-2</v>
      </c>
      <c r="O675" s="2666"/>
      <c r="P675" s="2669"/>
      <c r="Q675" s="2670"/>
      <c r="R675" s="2665"/>
      <c r="S675" s="2666"/>
      <c r="T675" s="2665"/>
      <c r="U675" s="2666"/>
      <c r="V675" s="2665">
        <v>1.75</v>
      </c>
      <c r="W675" s="2666"/>
      <c r="X675" s="2669">
        <v>3.0649999999999999</v>
      </c>
      <c r="Y675" s="2670">
        <v>5.2050000000000001</v>
      </c>
      <c r="Z675" s="2665">
        <f t="shared" ref="Z675" si="878">X675+AB675</f>
        <v>3.085</v>
      </c>
      <c r="AA675" s="2666"/>
      <c r="AB675" s="2665">
        <v>0.02</v>
      </c>
      <c r="AC675" s="2666"/>
      <c r="AE675" s="2173">
        <f t="shared" ca="1" si="868"/>
        <v>4.0000000000000001E-3</v>
      </c>
      <c r="AF675" s="2173">
        <f t="shared" ref="AF675" ca="1" si="879">AE675</f>
        <v>4.0000000000000001E-3</v>
      </c>
      <c r="AG675" s="2173">
        <v>2.7650000000000001</v>
      </c>
      <c r="AI675" s="18">
        <v>3.6</v>
      </c>
      <c r="AJ675" s="18">
        <f t="shared" ref="AJ675" si="880">AI675-0.035-0.15-0.15-0.2</f>
        <v>3.0649999999999999</v>
      </c>
    </row>
    <row r="676" spans="1:36">
      <c r="A676" s="1459"/>
      <c r="B676" s="33"/>
      <c r="C676" s="2013" t="str">
        <f>IF(E676&gt;0,MAX($C$669:C675)+1," ")</f>
        <v xml:space="preserve"> </v>
      </c>
      <c r="D676" s="2013" t="s">
        <v>147</v>
      </c>
      <c r="E676" s="2174"/>
      <c r="F676" s="2665">
        <v>19.149999999999999</v>
      </c>
      <c r="G676" s="2666"/>
      <c r="H676" s="2665"/>
      <c r="I676" s="2666"/>
      <c r="J676" s="2667"/>
      <c r="K676" s="2668"/>
      <c r="L676" s="2665"/>
      <c r="M676" s="2666"/>
      <c r="N676" s="2665"/>
      <c r="O676" s="2666"/>
      <c r="P676" s="2667"/>
      <c r="Q676" s="2668"/>
      <c r="R676" s="2665"/>
      <c r="S676" s="2666"/>
      <c r="T676" s="2665"/>
      <c r="U676" s="2666"/>
      <c r="V676" s="2665"/>
      <c r="W676" s="2666"/>
      <c r="X676" s="2667"/>
      <c r="Y676" s="2668"/>
      <c r="Z676" s="2665"/>
      <c r="AA676" s="2666"/>
      <c r="AB676" s="2665">
        <v>0</v>
      </c>
      <c r="AC676" s="2666"/>
      <c r="AE676" s="2173"/>
      <c r="AG676" s="2173"/>
    </row>
    <row r="677" spans="1:36">
      <c r="A677" s="1459"/>
      <c r="B677" s="33"/>
      <c r="C677" s="2013">
        <f>IF(E677&gt;0,MAX($C$669:C676)+1," ")</f>
        <v>5</v>
      </c>
      <c r="D677" s="2175" t="s">
        <v>4197</v>
      </c>
      <c r="E677" s="2176">
        <f>E675+F676</f>
        <v>63.46</v>
      </c>
      <c r="F677" s="2674" t="s">
        <v>147</v>
      </c>
      <c r="G677" s="2675"/>
      <c r="H677" s="2674">
        <v>1.75</v>
      </c>
      <c r="I677" s="2675"/>
      <c r="J677" s="2669">
        <v>3.1549999999999998</v>
      </c>
      <c r="K677" s="2670">
        <v>6.2050000000000001</v>
      </c>
      <c r="L677" s="2674">
        <f t="shared" ref="L677" si="881">J677+N677</f>
        <v>3.1569999999999996</v>
      </c>
      <c r="M677" s="2675"/>
      <c r="N677" s="2665">
        <v>2E-3</v>
      </c>
      <c r="O677" s="2666"/>
      <c r="P677" s="2669"/>
      <c r="Q677" s="2670"/>
      <c r="R677" s="2674"/>
      <c r="S677" s="2675"/>
      <c r="T677" s="2665"/>
      <c r="U677" s="2666"/>
      <c r="V677" s="2674">
        <v>1.75</v>
      </c>
      <c r="W677" s="2675"/>
      <c r="X677" s="2669">
        <v>3.1549999999999998</v>
      </c>
      <c r="Y677" s="2670">
        <v>6.2050000000000001</v>
      </c>
      <c r="Z677" s="2674">
        <f t="shared" ref="Z677" si="882">X677+AB677</f>
        <v>3.1679999999999997</v>
      </c>
      <c r="AA677" s="2675"/>
      <c r="AB677" s="2665">
        <v>1.2999999999999999E-2</v>
      </c>
      <c r="AC677" s="2666"/>
      <c r="AE677" s="2173">
        <f t="shared" ca="1" si="868"/>
        <v>-8.0000000000000002E-3</v>
      </c>
      <c r="AF677" s="2173">
        <f t="shared" ref="AF677" ca="1" si="883">AE677</f>
        <v>-8.0000000000000002E-3</v>
      </c>
      <c r="AG677" s="2173">
        <v>2.855</v>
      </c>
      <c r="AI677" s="18">
        <v>3.69</v>
      </c>
      <c r="AJ677" s="18">
        <f t="shared" ref="AJ677" si="884">AI677-0.035-0.15-0.15-0.2</f>
        <v>3.1549999999999998</v>
      </c>
    </row>
    <row r="678" spans="1:36">
      <c r="A678" s="1459"/>
      <c r="B678" s="33"/>
      <c r="C678" s="2013" t="str">
        <f>IF(E678&gt;0,MAX($C$669:C677)+1," ")</f>
        <v xml:space="preserve"> </v>
      </c>
      <c r="D678" s="2013" t="s">
        <v>147</v>
      </c>
      <c r="E678" s="2174"/>
      <c r="F678" s="2665">
        <v>15.35</v>
      </c>
      <c r="G678" s="2666"/>
      <c r="H678" s="2665"/>
      <c r="I678" s="2666"/>
      <c r="J678" s="2667"/>
      <c r="K678" s="2668"/>
      <c r="L678" s="2665"/>
      <c r="M678" s="2666"/>
      <c r="N678" s="2665"/>
      <c r="O678" s="2666"/>
      <c r="P678" s="2667"/>
      <c r="Q678" s="2668"/>
      <c r="R678" s="2665"/>
      <c r="S678" s="2666"/>
      <c r="T678" s="2665"/>
      <c r="U678" s="2666"/>
      <c r="V678" s="2665"/>
      <c r="W678" s="2666"/>
      <c r="X678" s="2667"/>
      <c r="Y678" s="2668"/>
      <c r="Z678" s="2665"/>
      <c r="AA678" s="2666"/>
      <c r="AB678" s="2665">
        <v>0</v>
      </c>
      <c r="AC678" s="2666"/>
      <c r="AE678" s="2173"/>
      <c r="AG678" s="2173"/>
    </row>
    <row r="679" spans="1:36">
      <c r="A679" s="1459"/>
      <c r="B679" s="33"/>
      <c r="C679" s="2013">
        <f>IF(E679&gt;0,MAX($C$669:C678)+1," ")</f>
        <v>6</v>
      </c>
      <c r="D679" s="2013">
        <v>4</v>
      </c>
      <c r="E679" s="2174">
        <f>E677+F678</f>
        <v>78.81</v>
      </c>
      <c r="F679" s="2665" t="s">
        <v>147</v>
      </c>
      <c r="G679" s="2666"/>
      <c r="H679" s="2665">
        <v>1.75</v>
      </c>
      <c r="I679" s="2666"/>
      <c r="J679" s="2669">
        <v>3.2149999999999999</v>
      </c>
      <c r="K679" s="2670">
        <v>7.2050000000000001</v>
      </c>
      <c r="L679" s="2665">
        <f t="shared" ref="L679" si="885">J679+N679</f>
        <v>3.2269999999999999</v>
      </c>
      <c r="M679" s="2666"/>
      <c r="N679" s="2665">
        <v>1.2E-2</v>
      </c>
      <c r="O679" s="2666"/>
      <c r="P679" s="2669"/>
      <c r="Q679" s="2670"/>
      <c r="R679" s="2665"/>
      <c r="S679" s="2666"/>
      <c r="T679" s="2665"/>
      <c r="U679" s="2666"/>
      <c r="V679" s="2665">
        <v>1.75</v>
      </c>
      <c r="W679" s="2666"/>
      <c r="X679" s="2669">
        <v>3.2149999999999999</v>
      </c>
      <c r="Y679" s="2670">
        <v>7.2050000000000001</v>
      </c>
      <c r="Z679" s="2665">
        <f t="shared" ref="Z679" si="886">X679+AB679</f>
        <v>3.2279999999999998</v>
      </c>
      <c r="AA679" s="2666"/>
      <c r="AB679" s="2665">
        <v>1.2999999999999999E-2</v>
      </c>
      <c r="AC679" s="2666"/>
      <c r="AE679" s="2173">
        <f t="shared" ca="1" si="868"/>
        <v>-4.0000000000000001E-3</v>
      </c>
      <c r="AF679" s="2173">
        <f t="shared" ref="AF679" ca="1" si="887">AE679</f>
        <v>-4.0000000000000001E-3</v>
      </c>
      <c r="AG679" s="2173">
        <v>2.915</v>
      </c>
      <c r="AI679" s="18">
        <v>3.75</v>
      </c>
      <c r="AJ679" s="18">
        <f t="shared" ref="AJ679" si="888">AI679-0.035-0.15-0.15-0.2</f>
        <v>3.2149999999999999</v>
      </c>
    </row>
    <row r="680" spans="1:36">
      <c r="A680" s="1459"/>
      <c r="B680" s="33"/>
      <c r="C680" s="2013" t="str">
        <f>IF(E680&gt;0,MAX($C$669:C679)+1," ")</f>
        <v xml:space="preserve"> </v>
      </c>
      <c r="D680" s="2013" t="s">
        <v>147</v>
      </c>
      <c r="E680" s="2174"/>
      <c r="F680" s="2665">
        <v>14.41</v>
      </c>
      <c r="G680" s="2666"/>
      <c r="H680" s="2665"/>
      <c r="I680" s="2666"/>
      <c r="J680" s="2667"/>
      <c r="K680" s="2668"/>
      <c r="L680" s="2665"/>
      <c r="M680" s="2666"/>
      <c r="N680" s="2665"/>
      <c r="O680" s="2666"/>
      <c r="P680" s="2667"/>
      <c r="Q680" s="2668"/>
      <c r="R680" s="2665"/>
      <c r="S680" s="2666"/>
      <c r="T680" s="2665"/>
      <c r="U680" s="2666"/>
      <c r="V680" s="2665"/>
      <c r="W680" s="2666"/>
      <c r="X680" s="2667"/>
      <c r="Y680" s="2668"/>
      <c r="Z680" s="2665"/>
      <c r="AA680" s="2666"/>
      <c r="AB680" s="2665">
        <v>0</v>
      </c>
      <c r="AC680" s="2666"/>
      <c r="AE680" s="2173"/>
      <c r="AG680" s="2173"/>
    </row>
    <row r="681" spans="1:36">
      <c r="A681" s="1459"/>
      <c r="B681" s="33"/>
      <c r="C681" s="2013">
        <f>IF(E681&gt;0,MAX($C$669:C680)+1," ")</f>
        <v>7</v>
      </c>
      <c r="D681" s="2013">
        <v>5</v>
      </c>
      <c r="E681" s="2174">
        <f>E679+F680</f>
        <v>93.22</v>
      </c>
      <c r="F681" s="2665" t="s">
        <v>147</v>
      </c>
      <c r="G681" s="2666"/>
      <c r="H681" s="2665">
        <v>1.75</v>
      </c>
      <c r="I681" s="2666"/>
      <c r="J681" s="2669">
        <v>3.2749999999999999</v>
      </c>
      <c r="K681" s="2670">
        <v>8.2050000000000001</v>
      </c>
      <c r="L681" s="2665">
        <f t="shared" ref="L681" si="889">J681+N681</f>
        <v>3.2909999999999999</v>
      </c>
      <c r="M681" s="2666"/>
      <c r="N681" s="2665">
        <v>1.6E-2</v>
      </c>
      <c r="O681" s="2666"/>
      <c r="P681" s="2669"/>
      <c r="Q681" s="2670"/>
      <c r="R681" s="2665"/>
      <c r="S681" s="2666"/>
      <c r="T681" s="2665"/>
      <c r="U681" s="2666"/>
      <c r="V681" s="2665">
        <v>1.75</v>
      </c>
      <c r="W681" s="2666"/>
      <c r="X681" s="2669">
        <v>3.2749999999999999</v>
      </c>
      <c r="Y681" s="2670">
        <v>8.2050000000000001</v>
      </c>
      <c r="Z681" s="2665">
        <f t="shared" ref="Z681" si="890">X681+AB681</f>
        <v>3.26</v>
      </c>
      <c r="AA681" s="2666"/>
      <c r="AB681" s="2665">
        <v>-1.4999999999999999E-2</v>
      </c>
      <c r="AC681" s="2666"/>
      <c r="AE681" s="2173">
        <f t="shared" ca="1" si="868"/>
        <v>-3.0000000000000001E-3</v>
      </c>
      <c r="AF681" s="2173">
        <f t="shared" ref="AF681" ca="1" si="891">AE681</f>
        <v>-3.0000000000000001E-3</v>
      </c>
      <c r="AG681" s="2173">
        <v>2.9750000000000001</v>
      </c>
      <c r="AI681" s="18">
        <v>3.81</v>
      </c>
      <c r="AJ681" s="18">
        <f t="shared" ref="AJ681" si="892">AI681-0.035-0.15-0.15-0.2</f>
        <v>3.2749999999999999</v>
      </c>
    </row>
    <row r="682" spans="1:36">
      <c r="A682" s="1459"/>
      <c r="B682" s="33"/>
      <c r="C682" s="2013" t="str">
        <f>IF(E682&gt;0,MAX($C$669:C681)+1," ")</f>
        <v xml:space="preserve"> </v>
      </c>
      <c r="D682" s="2013" t="s">
        <v>147</v>
      </c>
      <c r="E682" s="2174"/>
      <c r="F682" s="2665">
        <v>9.83</v>
      </c>
      <c r="G682" s="2666"/>
      <c r="H682" s="2665"/>
      <c r="I682" s="2666"/>
      <c r="J682" s="2667"/>
      <c r="K682" s="2668"/>
      <c r="L682" s="2665"/>
      <c r="M682" s="2666"/>
      <c r="N682" s="2665"/>
      <c r="O682" s="2666"/>
      <c r="P682" s="2667"/>
      <c r="Q682" s="2668"/>
      <c r="R682" s="2665"/>
      <c r="S682" s="2666"/>
      <c r="T682" s="2665"/>
      <c r="U682" s="2666"/>
      <c r="V682" s="2665"/>
      <c r="W682" s="2666"/>
      <c r="X682" s="2667"/>
      <c r="Y682" s="2668"/>
      <c r="Z682" s="2665"/>
      <c r="AA682" s="2666"/>
      <c r="AB682" s="2665">
        <v>0</v>
      </c>
      <c r="AC682" s="2666"/>
      <c r="AE682" s="2173"/>
      <c r="AG682" s="2173"/>
    </row>
    <row r="683" spans="1:36">
      <c r="A683" s="1459"/>
      <c r="B683" s="33"/>
      <c r="C683" s="2013">
        <f>IF(E683&gt;0,MAX($C$669:C682)+1," ")</f>
        <v>8</v>
      </c>
      <c r="D683" s="2013" t="s">
        <v>4198</v>
      </c>
      <c r="E683" s="2174">
        <f>E681+F682</f>
        <v>103.05</v>
      </c>
      <c r="F683" s="2665" t="s">
        <v>147</v>
      </c>
      <c r="G683" s="2666"/>
      <c r="H683" s="2665">
        <v>1.75</v>
      </c>
      <c r="I683" s="2666"/>
      <c r="J683" s="2669">
        <v>3.3249999999999997</v>
      </c>
      <c r="K683" s="2670">
        <v>9.2050000000000001</v>
      </c>
      <c r="L683" s="2665">
        <f t="shared" ref="L683" si="893">J683+N683</f>
        <v>3.3429999999999995</v>
      </c>
      <c r="M683" s="2666"/>
      <c r="N683" s="2665">
        <v>1.7999999999999999E-2</v>
      </c>
      <c r="O683" s="2666"/>
      <c r="P683" s="2669"/>
      <c r="Q683" s="2670"/>
      <c r="R683" s="2665"/>
      <c r="S683" s="2666"/>
      <c r="T683" s="2665"/>
      <c r="U683" s="2666"/>
      <c r="V683" s="2665">
        <v>1.75</v>
      </c>
      <c r="W683" s="2666"/>
      <c r="X683" s="2669">
        <v>3.3249999999999997</v>
      </c>
      <c r="Y683" s="2670">
        <v>9.2050000000000001</v>
      </c>
      <c r="Z683" s="2665">
        <f t="shared" ref="Z683" si="894">X683+AB683</f>
        <v>3.3419999999999996</v>
      </c>
      <c r="AA683" s="2666"/>
      <c r="AB683" s="2665">
        <v>1.7000000000000001E-2</v>
      </c>
      <c r="AC683" s="2666"/>
      <c r="AE683" s="2173">
        <f t="shared" ca="1" si="868"/>
        <v>-1.6E-2</v>
      </c>
      <c r="AF683" s="2173">
        <f t="shared" ref="AF683" ca="1" si="895">AE683</f>
        <v>-1.6E-2</v>
      </c>
      <c r="AG683" s="2173">
        <v>3.0249999999999999</v>
      </c>
      <c r="AI683" s="18">
        <v>3.86</v>
      </c>
      <c r="AJ683" s="18">
        <f t="shared" ref="AJ683" si="896">AI683-0.035-0.15-0.15-0.2</f>
        <v>3.3249999999999997</v>
      </c>
    </row>
    <row r="684" spans="1:36">
      <c r="A684" s="1459"/>
      <c r="B684" s="33"/>
      <c r="C684" s="2013" t="str">
        <f>IF(E684&gt;0,MAX($C$669:C683)+1," ")</f>
        <v xml:space="preserve"> </v>
      </c>
      <c r="D684" s="2013" t="s">
        <v>147</v>
      </c>
      <c r="E684" s="2174"/>
      <c r="F684" s="2665">
        <v>11.97</v>
      </c>
      <c r="G684" s="2666"/>
      <c r="H684" s="2665"/>
      <c r="I684" s="2666"/>
      <c r="J684" s="2667"/>
      <c r="K684" s="2668"/>
      <c r="L684" s="2665"/>
      <c r="M684" s="2666"/>
      <c r="N684" s="2665"/>
      <c r="O684" s="2666"/>
      <c r="P684" s="2667"/>
      <c r="Q684" s="2668"/>
      <c r="R684" s="2665"/>
      <c r="S684" s="2666"/>
      <c r="T684" s="2665"/>
      <c r="U684" s="2666"/>
      <c r="V684" s="2665"/>
      <c r="W684" s="2666"/>
      <c r="X684" s="2667"/>
      <c r="Y684" s="2668"/>
      <c r="Z684" s="2665"/>
      <c r="AA684" s="2666"/>
      <c r="AB684" s="2665">
        <v>0</v>
      </c>
      <c r="AC684" s="2666"/>
      <c r="AE684" s="2173"/>
      <c r="AG684" s="2173"/>
    </row>
    <row r="685" spans="1:36">
      <c r="A685" s="1459"/>
      <c r="B685" s="33"/>
      <c r="C685" s="2013">
        <f>IF(E685&gt;0,MAX($C$669:C684)+1," ")</f>
        <v>9</v>
      </c>
      <c r="D685" s="2013">
        <v>6</v>
      </c>
      <c r="E685" s="2174">
        <f>E683+F684</f>
        <v>115.02</v>
      </c>
      <c r="F685" s="2665" t="s">
        <v>147</v>
      </c>
      <c r="G685" s="2666"/>
      <c r="H685" s="2665">
        <v>1.75</v>
      </c>
      <c r="I685" s="2666"/>
      <c r="J685" s="2669">
        <v>3.375</v>
      </c>
      <c r="K685" s="2670">
        <v>10.205</v>
      </c>
      <c r="L685" s="2665">
        <f t="shared" ref="L685" si="897">J685+N685</f>
        <v>3.3759999999999999</v>
      </c>
      <c r="M685" s="2666"/>
      <c r="N685" s="2665">
        <v>1E-3</v>
      </c>
      <c r="O685" s="2666"/>
      <c r="P685" s="2669"/>
      <c r="Q685" s="2670"/>
      <c r="R685" s="2665"/>
      <c r="S685" s="2666"/>
      <c r="T685" s="2665"/>
      <c r="U685" s="2666"/>
      <c r="V685" s="2665">
        <v>1.75</v>
      </c>
      <c r="W685" s="2666"/>
      <c r="X685" s="2669">
        <v>3.375</v>
      </c>
      <c r="Y685" s="2670">
        <v>10.205</v>
      </c>
      <c r="Z685" s="2665">
        <f t="shared" ref="Z685" si="898">X685+AB685</f>
        <v>3.391</v>
      </c>
      <c r="AA685" s="2666"/>
      <c r="AB685" s="2665">
        <v>1.6E-2</v>
      </c>
      <c r="AC685" s="2666"/>
      <c r="AE685" s="2173">
        <f t="shared" ca="1" si="868"/>
        <v>1.2E-2</v>
      </c>
      <c r="AF685" s="2173">
        <f t="shared" ref="AF685" ca="1" si="899">AE685</f>
        <v>1.2E-2</v>
      </c>
      <c r="AG685" s="2173">
        <v>3.0750000000000002</v>
      </c>
      <c r="AI685" s="18">
        <v>3.91</v>
      </c>
      <c r="AJ685" s="18">
        <f t="shared" ref="AJ685" si="900">AI685-0.035-0.15-0.15-0.2</f>
        <v>3.375</v>
      </c>
    </row>
    <row r="686" spans="1:36">
      <c r="A686" s="1459"/>
      <c r="B686" s="33"/>
      <c r="C686" s="2013" t="str">
        <f>IF(E686&gt;0,MAX($C$669:C685)+1," ")</f>
        <v xml:space="preserve"> </v>
      </c>
      <c r="D686" s="2013" t="s">
        <v>147</v>
      </c>
      <c r="E686" s="2174"/>
      <c r="F686" s="2665">
        <v>13.98</v>
      </c>
      <c r="G686" s="2666"/>
      <c r="H686" s="2665"/>
      <c r="I686" s="2666"/>
      <c r="J686" s="2667"/>
      <c r="K686" s="2668"/>
      <c r="L686" s="2665"/>
      <c r="M686" s="2666"/>
      <c r="N686" s="2665"/>
      <c r="O686" s="2666"/>
      <c r="P686" s="2667"/>
      <c r="Q686" s="2668"/>
      <c r="R686" s="2665"/>
      <c r="S686" s="2666"/>
      <c r="T686" s="2665"/>
      <c r="U686" s="2666"/>
      <c r="V686" s="2665"/>
      <c r="W686" s="2666"/>
      <c r="X686" s="2667"/>
      <c r="Y686" s="2668"/>
      <c r="Z686" s="2665"/>
      <c r="AA686" s="2666"/>
      <c r="AB686" s="2665">
        <v>0</v>
      </c>
      <c r="AC686" s="2666"/>
      <c r="AE686" s="2173"/>
      <c r="AG686" s="2173"/>
    </row>
    <row r="687" spans="1:36">
      <c r="A687" s="1459"/>
      <c r="B687" s="33"/>
      <c r="C687" s="2013">
        <f>IF(E687&gt;0,MAX($C$669:C686)+1," ")</f>
        <v>10</v>
      </c>
      <c r="D687" s="2013">
        <v>7</v>
      </c>
      <c r="E687" s="2174">
        <f>E685+F686</f>
        <v>129</v>
      </c>
      <c r="F687" s="2665" t="s">
        <v>147</v>
      </c>
      <c r="G687" s="2666"/>
      <c r="H687" s="2665">
        <v>1.75</v>
      </c>
      <c r="I687" s="2666"/>
      <c r="J687" s="2669">
        <v>3.4550000000000001</v>
      </c>
      <c r="K687" s="2670">
        <v>11.205</v>
      </c>
      <c r="L687" s="2665">
        <f t="shared" ref="L687" si="901">J687+N687</f>
        <v>3.46</v>
      </c>
      <c r="M687" s="2666"/>
      <c r="N687" s="2665">
        <v>5.0000000000000001E-3</v>
      </c>
      <c r="O687" s="2666"/>
      <c r="P687" s="2669"/>
      <c r="Q687" s="2670"/>
      <c r="R687" s="2665"/>
      <c r="S687" s="2666"/>
      <c r="T687" s="2665"/>
      <c r="U687" s="2666"/>
      <c r="V687" s="2665">
        <v>1.75</v>
      </c>
      <c r="W687" s="2666"/>
      <c r="X687" s="2669">
        <v>3.4550000000000001</v>
      </c>
      <c r="Y687" s="2670">
        <v>11.205</v>
      </c>
      <c r="Z687" s="2665">
        <f t="shared" ref="Z687" si="902">X687+AB687</f>
        <v>3.4620000000000002</v>
      </c>
      <c r="AA687" s="2666"/>
      <c r="AB687" s="2665">
        <v>7.0000000000000001E-3</v>
      </c>
      <c r="AC687" s="2666"/>
      <c r="AE687" s="2173">
        <f t="shared" ca="1" si="868"/>
        <v>-4.0000000000000001E-3</v>
      </c>
      <c r="AF687" s="2173">
        <f t="shared" ref="AF687" ca="1" si="903">AE687</f>
        <v>-4.0000000000000001E-3</v>
      </c>
      <c r="AG687" s="2173">
        <v>3.1550000000000002</v>
      </c>
      <c r="AI687" s="18">
        <v>3.99</v>
      </c>
      <c r="AJ687" s="18">
        <f t="shared" ref="AJ687" si="904">AI687-0.035-0.15-0.15-0.2</f>
        <v>3.4550000000000001</v>
      </c>
    </row>
    <row r="688" spans="1:36">
      <c r="A688" s="1459"/>
      <c r="B688" s="33"/>
      <c r="C688" s="2013" t="str">
        <f>IF(E688&gt;0,MAX($C$669:C687)+1," ")</f>
        <v xml:space="preserve"> </v>
      </c>
      <c r="D688" s="2013" t="s">
        <v>147</v>
      </c>
      <c r="E688" s="2174"/>
      <c r="F688" s="2665">
        <v>12.06</v>
      </c>
      <c r="G688" s="2666"/>
      <c r="H688" s="2665"/>
      <c r="I688" s="2666"/>
      <c r="J688" s="2667"/>
      <c r="K688" s="2668"/>
      <c r="L688" s="2665"/>
      <c r="M688" s="2666"/>
      <c r="N688" s="2665"/>
      <c r="O688" s="2666"/>
      <c r="P688" s="2667"/>
      <c r="Q688" s="2668"/>
      <c r="R688" s="2665"/>
      <c r="S688" s="2666"/>
      <c r="T688" s="2665"/>
      <c r="U688" s="2666"/>
      <c r="V688" s="2665"/>
      <c r="W688" s="2666"/>
      <c r="X688" s="2667"/>
      <c r="Y688" s="2668"/>
      <c r="Z688" s="2665"/>
      <c r="AA688" s="2666"/>
      <c r="AB688" s="2665">
        <v>0</v>
      </c>
      <c r="AC688" s="2666"/>
      <c r="AE688" s="2173"/>
      <c r="AG688" s="2173"/>
    </row>
    <row r="689" spans="1:36">
      <c r="A689" s="1459"/>
      <c r="B689" s="33"/>
      <c r="C689" s="2013">
        <f>IF(E689&gt;0,MAX($C$669:C688)+1," ")</f>
        <v>11</v>
      </c>
      <c r="D689" s="2013" t="s">
        <v>4199</v>
      </c>
      <c r="E689" s="2174">
        <f>E687+F688</f>
        <v>141.06</v>
      </c>
      <c r="F689" s="2665" t="s">
        <v>147</v>
      </c>
      <c r="G689" s="2666"/>
      <c r="H689" s="2665">
        <v>1.75</v>
      </c>
      <c r="I689" s="2666"/>
      <c r="J689" s="2669">
        <v>3.5250000000000004</v>
      </c>
      <c r="K689" s="2670">
        <v>12.205</v>
      </c>
      <c r="L689" s="2665">
        <f t="shared" ref="L689" si="905">J689+N689</f>
        <v>3.5410000000000004</v>
      </c>
      <c r="M689" s="2666"/>
      <c r="N689" s="2665">
        <v>1.6E-2</v>
      </c>
      <c r="O689" s="2666"/>
      <c r="P689" s="2669"/>
      <c r="Q689" s="2670"/>
      <c r="R689" s="2665"/>
      <c r="S689" s="2666"/>
      <c r="T689" s="2665"/>
      <c r="U689" s="2666"/>
      <c r="V689" s="2665">
        <v>1.75</v>
      </c>
      <c r="W689" s="2666"/>
      <c r="X689" s="2669">
        <v>3.5250000000000004</v>
      </c>
      <c r="Y689" s="2670">
        <v>12.205</v>
      </c>
      <c r="Z689" s="2665">
        <f t="shared" ref="Z689" si="906">X689+AB689</f>
        <v>3.5360000000000005</v>
      </c>
      <c r="AA689" s="2666"/>
      <c r="AB689" s="2665">
        <v>1.0999999999999999E-2</v>
      </c>
      <c r="AC689" s="2666"/>
      <c r="AE689" s="2173">
        <f t="shared" ca="1" si="868"/>
        <v>1.9E-2</v>
      </c>
      <c r="AF689" s="2173">
        <f t="shared" ref="AF689" ca="1" si="907">AE689</f>
        <v>1.9E-2</v>
      </c>
      <c r="AG689" s="2173">
        <v>3.2250000000000001</v>
      </c>
      <c r="AI689" s="18">
        <v>4.0600000000000005</v>
      </c>
      <c r="AJ689" s="18">
        <f t="shared" ref="AJ689" si="908">AI689-0.035-0.15-0.15-0.2</f>
        <v>3.5250000000000004</v>
      </c>
    </row>
    <row r="690" spans="1:36">
      <c r="A690" s="1459"/>
      <c r="B690" s="33"/>
      <c r="C690" s="2013" t="str">
        <f>IF(E690&gt;0,MAX($C$669:C689)+1," ")</f>
        <v xml:space="preserve"> </v>
      </c>
      <c r="D690" s="2013" t="s">
        <v>147</v>
      </c>
      <c r="E690" s="2174"/>
      <c r="F690" s="2665">
        <v>6.65</v>
      </c>
      <c r="G690" s="2666"/>
      <c r="H690" s="2665"/>
      <c r="I690" s="2666"/>
      <c r="J690" s="2667"/>
      <c r="K690" s="2668"/>
      <c r="L690" s="2665"/>
      <c r="M690" s="2666"/>
      <c r="N690" s="2665"/>
      <c r="O690" s="2666"/>
      <c r="P690" s="2667"/>
      <c r="Q690" s="2668"/>
      <c r="R690" s="2665"/>
      <c r="S690" s="2666"/>
      <c r="T690" s="2665"/>
      <c r="U690" s="2666"/>
      <c r="V690" s="2665"/>
      <c r="W690" s="2666"/>
      <c r="X690" s="2667"/>
      <c r="Y690" s="2668"/>
      <c r="Z690" s="2665"/>
      <c r="AA690" s="2666"/>
      <c r="AB690" s="2665">
        <v>0</v>
      </c>
      <c r="AC690" s="2666"/>
      <c r="AE690" s="2173"/>
      <c r="AG690" s="2173"/>
    </row>
    <row r="691" spans="1:36">
      <c r="A691" s="1459"/>
      <c r="B691" s="33"/>
      <c r="C691" s="2013">
        <f>IF(E691&gt;0,MAX($C$669:C690)+1," ")</f>
        <v>12</v>
      </c>
      <c r="D691" s="2013" t="s">
        <v>4200</v>
      </c>
      <c r="E691" s="2174">
        <f>E689+F690</f>
        <v>147.71</v>
      </c>
      <c r="F691" s="2665" t="s">
        <v>147</v>
      </c>
      <c r="G691" s="2666"/>
      <c r="H691" s="2665">
        <v>1.75</v>
      </c>
      <c r="I691" s="2666"/>
      <c r="J691" s="2669">
        <v>3.5649999999999995</v>
      </c>
      <c r="K691" s="2670">
        <v>13.205</v>
      </c>
      <c r="L691" s="2665">
        <f t="shared" ref="L691" si="909">J691+N691</f>
        <v>3.5599999999999996</v>
      </c>
      <c r="M691" s="2666"/>
      <c r="N691" s="2665">
        <v>-5.0000000000000001E-3</v>
      </c>
      <c r="O691" s="2666"/>
      <c r="P691" s="2669"/>
      <c r="Q691" s="2670"/>
      <c r="R691" s="2665"/>
      <c r="S691" s="2666"/>
      <c r="T691" s="2665"/>
      <c r="U691" s="2666"/>
      <c r="V691" s="2665">
        <v>1.75</v>
      </c>
      <c r="W691" s="2666"/>
      <c r="X691" s="2669">
        <v>3.5649999999999995</v>
      </c>
      <c r="Y691" s="2670">
        <v>13.205</v>
      </c>
      <c r="Z691" s="2665">
        <f t="shared" ref="Z691" si="910">X691+AB691</f>
        <v>3.5719999999999996</v>
      </c>
      <c r="AA691" s="2666"/>
      <c r="AB691" s="2665">
        <v>7.0000000000000001E-3</v>
      </c>
      <c r="AC691" s="2666"/>
      <c r="AE691" s="2173">
        <f t="shared" ca="1" si="868"/>
        <v>0</v>
      </c>
      <c r="AF691" s="2173">
        <f t="shared" ref="AF691" ca="1" si="911">AE691</f>
        <v>0</v>
      </c>
      <c r="AG691" s="2173">
        <v>3.2650000000000001</v>
      </c>
      <c r="AI691" s="18">
        <v>4.0999999999999996</v>
      </c>
      <c r="AJ691" s="18">
        <f t="shared" ref="AJ691" si="912">AI691-0.035-0.15-0.15-0.2</f>
        <v>3.5649999999999995</v>
      </c>
    </row>
    <row r="692" spans="1:36">
      <c r="A692" s="1459"/>
      <c r="B692" s="33"/>
      <c r="C692" s="2013" t="str">
        <f>IF(E692&gt;0,MAX($C$669:C691)+1," ")</f>
        <v xml:space="preserve"> </v>
      </c>
      <c r="D692" s="2013" t="s">
        <v>147</v>
      </c>
      <c r="E692" s="2174"/>
      <c r="F692" s="2665">
        <v>6.65</v>
      </c>
      <c r="G692" s="2666"/>
      <c r="H692" s="2665"/>
      <c r="I692" s="2666"/>
      <c r="J692" s="2667"/>
      <c r="K692" s="2668"/>
      <c r="L692" s="2665"/>
      <c r="M692" s="2666"/>
      <c r="N692" s="2665"/>
      <c r="O692" s="2666"/>
      <c r="P692" s="2667"/>
      <c r="Q692" s="2668"/>
      <c r="R692" s="2665"/>
      <c r="S692" s="2666"/>
      <c r="T692" s="2665"/>
      <c r="U692" s="2666"/>
      <c r="V692" s="2665"/>
      <c r="W692" s="2666"/>
      <c r="X692" s="2667"/>
      <c r="Y692" s="2668"/>
      <c r="Z692" s="2665"/>
      <c r="AA692" s="2666"/>
      <c r="AB692" s="2665">
        <v>0</v>
      </c>
      <c r="AC692" s="2666"/>
      <c r="AE692" s="2173"/>
      <c r="AG692" s="2173"/>
    </row>
    <row r="693" spans="1:36">
      <c r="A693" s="1459"/>
      <c r="B693" s="33"/>
      <c r="C693" s="2013">
        <f>IF(E693&gt;0,MAX($C$669:C692)+1," ")</f>
        <v>13</v>
      </c>
      <c r="D693" s="2013" t="s">
        <v>4201</v>
      </c>
      <c r="E693" s="2174">
        <f>E691+F692</f>
        <v>154.36000000000001</v>
      </c>
      <c r="F693" s="2665" t="s">
        <v>147</v>
      </c>
      <c r="G693" s="2666"/>
      <c r="H693" s="2665">
        <v>1.75</v>
      </c>
      <c r="I693" s="2666"/>
      <c r="J693" s="2669">
        <v>3.6050000000000004</v>
      </c>
      <c r="K693" s="2670">
        <v>14.205</v>
      </c>
      <c r="L693" s="2665">
        <f t="shared" ref="L693" si="913">J693+N693</f>
        <v>3.6220000000000003</v>
      </c>
      <c r="M693" s="2666"/>
      <c r="N693" s="2665">
        <v>1.7000000000000001E-2</v>
      </c>
      <c r="O693" s="2666"/>
      <c r="P693" s="2669"/>
      <c r="Q693" s="2670"/>
      <c r="R693" s="2665"/>
      <c r="S693" s="2666"/>
      <c r="T693" s="2665"/>
      <c r="U693" s="2666"/>
      <c r="V693" s="2665">
        <v>1.75</v>
      </c>
      <c r="W693" s="2666"/>
      <c r="X693" s="2669">
        <v>3.6050000000000004</v>
      </c>
      <c r="Y693" s="2670">
        <v>14.205</v>
      </c>
      <c r="Z693" s="2665">
        <f t="shared" ref="Z693" si="914">X693+AB693</f>
        <v>3.6140000000000003</v>
      </c>
      <c r="AA693" s="2666"/>
      <c r="AB693" s="2665">
        <v>8.9999999999999993E-3</v>
      </c>
      <c r="AC693" s="2666"/>
      <c r="AE693" s="2173">
        <f t="shared" ca="1" si="868"/>
        <v>-1E-3</v>
      </c>
      <c r="AF693" s="2173">
        <f t="shared" ref="AF693" ca="1" si="915">AE693</f>
        <v>-1E-3</v>
      </c>
      <c r="AG693" s="2173">
        <v>3.3050000000000002</v>
      </c>
      <c r="AI693" s="18">
        <v>4.1400000000000006</v>
      </c>
      <c r="AJ693" s="18">
        <f t="shared" ref="AJ693" si="916">AI693-0.035-0.15-0.15-0.2</f>
        <v>3.6050000000000004</v>
      </c>
    </row>
    <row r="694" spans="1:36">
      <c r="A694" s="1459"/>
      <c r="B694" s="33"/>
      <c r="C694" s="2013" t="str">
        <f>IF(E694&gt;0,MAX($C$669:C693)+1," ")</f>
        <v xml:space="preserve"> </v>
      </c>
      <c r="D694" s="2013" t="s">
        <v>147</v>
      </c>
      <c r="E694" s="2174"/>
      <c r="F694" s="2665">
        <v>10</v>
      </c>
      <c r="G694" s="2666"/>
      <c r="H694" s="2665"/>
      <c r="I694" s="2666"/>
      <c r="J694" s="2667"/>
      <c r="K694" s="2668"/>
      <c r="L694" s="2665"/>
      <c r="M694" s="2666"/>
      <c r="N694" s="2665"/>
      <c r="O694" s="2666"/>
      <c r="P694" s="2667"/>
      <c r="Q694" s="2668"/>
      <c r="R694" s="2665"/>
      <c r="S694" s="2666"/>
      <c r="T694" s="2665"/>
      <c r="U694" s="2666"/>
      <c r="V694" s="2665"/>
      <c r="W694" s="2666"/>
      <c r="X694" s="2667"/>
      <c r="Y694" s="2668"/>
      <c r="Z694" s="2665"/>
      <c r="AA694" s="2666"/>
      <c r="AB694" s="2665">
        <v>0</v>
      </c>
      <c r="AC694" s="2666"/>
      <c r="AE694" s="2173"/>
      <c r="AG694" s="2173"/>
    </row>
    <row r="695" spans="1:36">
      <c r="A695" s="1459"/>
      <c r="B695" s="33"/>
      <c r="C695" s="2013">
        <f>IF(E695&gt;0,MAX($C$669:C694)+1," ")</f>
        <v>14</v>
      </c>
      <c r="D695" s="2013" t="s">
        <v>4202</v>
      </c>
      <c r="E695" s="2174">
        <f>E693+F694</f>
        <v>164.36</v>
      </c>
      <c r="F695" s="2665" t="s">
        <v>147</v>
      </c>
      <c r="G695" s="2666"/>
      <c r="H695" s="2665">
        <v>1.75</v>
      </c>
      <c r="I695" s="2666"/>
      <c r="J695" s="2669">
        <v>3.6649999999999996</v>
      </c>
      <c r="K695" s="2670">
        <v>15.205</v>
      </c>
      <c r="L695" s="2665">
        <f t="shared" ref="L695" si="917">J695+N695</f>
        <v>3.6829999999999994</v>
      </c>
      <c r="M695" s="2666"/>
      <c r="N695" s="2665">
        <v>1.7999999999999999E-2</v>
      </c>
      <c r="O695" s="2666"/>
      <c r="P695" s="2669"/>
      <c r="Q695" s="2670"/>
      <c r="R695" s="2665"/>
      <c r="S695" s="2666"/>
      <c r="T695" s="2665"/>
      <c r="U695" s="2666"/>
      <c r="V695" s="2665">
        <v>1.75</v>
      </c>
      <c r="W695" s="2666"/>
      <c r="X695" s="2669">
        <v>3.6649999999999996</v>
      </c>
      <c r="Y695" s="2670">
        <v>15.205</v>
      </c>
      <c r="Z695" s="2665">
        <f t="shared" ref="Z695" si="918">X695+AB695</f>
        <v>3.6689999999999996</v>
      </c>
      <c r="AA695" s="2666"/>
      <c r="AB695" s="2665">
        <v>4.0000000000000001E-3</v>
      </c>
      <c r="AC695" s="2666"/>
      <c r="AE695" s="2173">
        <f t="shared" ca="1" si="868"/>
        <v>-1.2E-2</v>
      </c>
      <c r="AF695" s="2173">
        <f t="shared" ref="AF695" ca="1" si="919">AE695</f>
        <v>-1.2E-2</v>
      </c>
      <c r="AG695" s="2173">
        <v>3.3650000000000002</v>
      </c>
      <c r="AI695" s="18">
        <v>4.2</v>
      </c>
      <c r="AJ695" s="18">
        <f t="shared" ref="AJ695" si="920">AI695-0.035-0.15-0.15-0.2</f>
        <v>3.6649999999999996</v>
      </c>
    </row>
    <row r="696" spans="1:36">
      <c r="A696" s="1459"/>
      <c r="B696" s="33"/>
      <c r="C696" s="2013" t="str">
        <f>IF(E696&gt;0,MAX($C$669:C695)+1," ")</f>
        <v xml:space="preserve"> </v>
      </c>
      <c r="D696" s="2013" t="s">
        <v>147</v>
      </c>
      <c r="E696" s="2174"/>
      <c r="F696" s="2665">
        <v>4.47</v>
      </c>
      <c r="G696" s="2666"/>
      <c r="H696" s="2665"/>
      <c r="I696" s="2666"/>
      <c r="J696" s="2667"/>
      <c r="K696" s="2668"/>
      <c r="L696" s="2665"/>
      <c r="M696" s="2666"/>
      <c r="N696" s="2665"/>
      <c r="O696" s="2666"/>
      <c r="P696" s="2667"/>
      <c r="Q696" s="2668"/>
      <c r="R696" s="2665"/>
      <c r="S696" s="2666"/>
      <c r="T696" s="2665"/>
      <c r="U696" s="2666"/>
      <c r="V696" s="2665"/>
      <c r="W696" s="2666"/>
      <c r="X696" s="2667"/>
      <c r="Y696" s="2668"/>
      <c r="Z696" s="2665"/>
      <c r="AA696" s="2666"/>
      <c r="AB696" s="2665">
        <v>0</v>
      </c>
      <c r="AC696" s="2666"/>
      <c r="AE696" s="2173"/>
      <c r="AG696" s="2173"/>
    </row>
    <row r="697" spans="1:36">
      <c r="A697" s="1459"/>
      <c r="B697" s="33"/>
      <c r="C697" s="2013">
        <f>IF(E697&gt;0,MAX($C$669:C696)+1," ")</f>
        <v>15</v>
      </c>
      <c r="D697" s="2013" t="s">
        <v>4203</v>
      </c>
      <c r="E697" s="2174">
        <f>E695+F696</f>
        <v>168.83</v>
      </c>
      <c r="F697" s="2665" t="s">
        <v>147</v>
      </c>
      <c r="G697" s="2666"/>
      <c r="H697" s="2665">
        <v>1.75</v>
      </c>
      <c r="I697" s="2666"/>
      <c r="J697" s="2669">
        <v>3.6949999999999998</v>
      </c>
      <c r="K697" s="2670">
        <v>16.204999999999998</v>
      </c>
      <c r="L697" s="2665">
        <f t="shared" ref="L697" si="921">J697+N697</f>
        <v>3.6879999999999997</v>
      </c>
      <c r="M697" s="2666"/>
      <c r="N697" s="2665">
        <v>-7.0000000000000001E-3</v>
      </c>
      <c r="O697" s="2666"/>
      <c r="P697" s="2669"/>
      <c r="Q697" s="2670"/>
      <c r="R697" s="2665"/>
      <c r="S697" s="2666"/>
      <c r="T697" s="2665"/>
      <c r="U697" s="2666"/>
      <c r="V697" s="2665">
        <v>1.75</v>
      </c>
      <c r="W697" s="2666"/>
      <c r="X697" s="2669">
        <v>3.6949999999999998</v>
      </c>
      <c r="Y697" s="2670">
        <v>16.204999999999998</v>
      </c>
      <c r="Z697" s="2665">
        <f t="shared" ref="Z697" si="922">X697+AB697</f>
        <v>3.7039999999999997</v>
      </c>
      <c r="AA697" s="2666"/>
      <c r="AB697" s="2665">
        <v>8.9999999999999993E-3</v>
      </c>
      <c r="AC697" s="2666"/>
      <c r="AE697" s="2173">
        <f t="shared" ca="1" si="868"/>
        <v>-8.9999999999999993E-3</v>
      </c>
      <c r="AF697" s="2173">
        <f t="shared" ref="AF697" ca="1" si="923">AE697</f>
        <v>-8.9999999999999993E-3</v>
      </c>
      <c r="AG697" s="2173">
        <v>3.395</v>
      </c>
      <c r="AI697" s="18">
        <v>4.2300000000000004</v>
      </c>
      <c r="AJ697" s="18">
        <f t="shared" ref="AJ697" si="924">AI697-0.035-0.15-0.15-0.2</f>
        <v>3.6949999999999998</v>
      </c>
    </row>
    <row r="698" spans="1:36">
      <c r="A698" s="1459"/>
      <c r="B698" s="33"/>
      <c r="C698" s="2013" t="str">
        <f>IF(E698&gt;0,MAX($C$669:C697)+1," ")</f>
        <v xml:space="preserve"> </v>
      </c>
      <c r="D698" s="2013" t="s">
        <v>147</v>
      </c>
      <c r="E698" s="2174"/>
      <c r="F698" s="2665">
        <v>9.2799999999999994</v>
      </c>
      <c r="G698" s="2666"/>
      <c r="H698" s="2665"/>
      <c r="I698" s="2666"/>
      <c r="J698" s="2667"/>
      <c r="K698" s="2668"/>
      <c r="L698" s="2665"/>
      <c r="M698" s="2666"/>
      <c r="N698" s="2665"/>
      <c r="O698" s="2666"/>
      <c r="P698" s="2667"/>
      <c r="Q698" s="2668"/>
      <c r="R698" s="2665"/>
      <c r="S698" s="2666"/>
      <c r="T698" s="2665"/>
      <c r="U698" s="2666"/>
      <c r="V698" s="2665"/>
      <c r="W698" s="2666"/>
      <c r="X698" s="2667"/>
      <c r="Y698" s="2668"/>
      <c r="Z698" s="2665"/>
      <c r="AA698" s="2666"/>
      <c r="AB698" s="2665">
        <v>0</v>
      </c>
      <c r="AC698" s="2666"/>
      <c r="AE698" s="2173"/>
      <c r="AG698" s="2173"/>
    </row>
    <row r="699" spans="1:36">
      <c r="A699" s="1459"/>
      <c r="B699" s="33"/>
      <c r="C699" s="2013">
        <f>IF(E699&gt;0,MAX($C$669:C698)+1," ")</f>
        <v>16</v>
      </c>
      <c r="D699" s="2013">
        <v>8</v>
      </c>
      <c r="E699" s="2174">
        <f>E697+F698</f>
        <v>178.11</v>
      </c>
      <c r="F699" s="2665" t="s">
        <v>147</v>
      </c>
      <c r="G699" s="2666"/>
      <c r="H699" s="2665">
        <v>1.75</v>
      </c>
      <c r="I699" s="2666"/>
      <c r="J699" s="2669">
        <v>3.7449999999999997</v>
      </c>
      <c r="K699" s="2670">
        <v>17.204999999999998</v>
      </c>
      <c r="L699" s="2665">
        <f t="shared" ref="L699" si="925">J699+N699</f>
        <v>3.7619999999999996</v>
      </c>
      <c r="M699" s="2666"/>
      <c r="N699" s="2665">
        <v>1.7000000000000001E-2</v>
      </c>
      <c r="O699" s="2666"/>
      <c r="P699" s="2669"/>
      <c r="Q699" s="2670"/>
      <c r="R699" s="2665"/>
      <c r="S699" s="2666"/>
      <c r="T699" s="2665"/>
      <c r="U699" s="2666"/>
      <c r="V699" s="2665">
        <v>1.75</v>
      </c>
      <c r="W699" s="2666"/>
      <c r="X699" s="2669">
        <v>3.7449999999999997</v>
      </c>
      <c r="Y699" s="2670">
        <v>17.204999999999998</v>
      </c>
      <c r="Z699" s="2665">
        <f t="shared" ref="Z699" si="926">X699+AB699</f>
        <v>3.7539999999999996</v>
      </c>
      <c r="AA699" s="2666"/>
      <c r="AB699" s="2665">
        <v>8.9999999999999993E-3</v>
      </c>
      <c r="AC699" s="2666"/>
      <c r="AE699" s="2173">
        <f t="shared" ca="1" si="868"/>
        <v>1.0999999999999999E-2</v>
      </c>
      <c r="AF699" s="2173">
        <f t="shared" ref="AF699" ca="1" si="927">AE699</f>
        <v>1.0999999999999999E-2</v>
      </c>
      <c r="AG699" s="2173">
        <v>3.4450000000000003</v>
      </c>
      <c r="AI699" s="18">
        <v>4.28</v>
      </c>
      <c r="AJ699" s="18">
        <f t="shared" ref="AJ699" si="928">AI699-0.035-0.15-0.15-0.2</f>
        <v>3.7449999999999997</v>
      </c>
    </row>
    <row r="700" spans="1:36">
      <c r="A700" s="1459"/>
      <c r="B700" s="33"/>
      <c r="C700" s="2013" t="str">
        <f>IF(E700&gt;0,MAX($C$669:C699)+1," ")</f>
        <v xml:space="preserve"> </v>
      </c>
      <c r="D700" s="2013" t="s">
        <v>147</v>
      </c>
      <c r="E700" s="2174"/>
      <c r="F700" s="2665">
        <v>8.7100000000000009</v>
      </c>
      <c r="G700" s="2666"/>
      <c r="H700" s="2665"/>
      <c r="I700" s="2666"/>
      <c r="J700" s="2667"/>
      <c r="K700" s="2668"/>
      <c r="L700" s="2665"/>
      <c r="M700" s="2666"/>
      <c r="N700" s="2665"/>
      <c r="O700" s="2666"/>
      <c r="P700" s="2667"/>
      <c r="Q700" s="2668"/>
      <c r="R700" s="2665"/>
      <c r="S700" s="2666"/>
      <c r="T700" s="2665"/>
      <c r="U700" s="2666"/>
      <c r="V700" s="2665"/>
      <c r="W700" s="2666"/>
      <c r="X700" s="2667"/>
      <c r="Y700" s="2668"/>
      <c r="Z700" s="2665"/>
      <c r="AA700" s="2666"/>
      <c r="AB700" s="2665">
        <v>0</v>
      </c>
      <c r="AC700" s="2666"/>
      <c r="AE700" s="2173"/>
      <c r="AG700" s="2173"/>
    </row>
    <row r="701" spans="1:36">
      <c r="A701" s="1459"/>
      <c r="B701" s="33"/>
      <c r="C701" s="2013">
        <f>IF(E701&gt;0,MAX($C$669:C700)+1," ")</f>
        <v>17</v>
      </c>
      <c r="D701" s="2013">
        <v>9</v>
      </c>
      <c r="E701" s="2174">
        <f>E699+F700</f>
        <v>186.82000000000002</v>
      </c>
      <c r="F701" s="2665" t="s">
        <v>147</v>
      </c>
      <c r="G701" s="2666"/>
      <c r="H701" s="2665">
        <v>1.75</v>
      </c>
      <c r="I701" s="2666"/>
      <c r="J701" s="2669">
        <v>3.7449999999999997</v>
      </c>
      <c r="K701" s="2670">
        <v>18.204999999999998</v>
      </c>
      <c r="L701" s="2665">
        <f t="shared" ref="L701" si="929">J701+N701</f>
        <v>3.7479999999999998</v>
      </c>
      <c r="M701" s="2666"/>
      <c r="N701" s="2665">
        <v>3.0000000000000001E-3</v>
      </c>
      <c r="O701" s="2666"/>
      <c r="P701" s="2669"/>
      <c r="Q701" s="2670"/>
      <c r="R701" s="2665"/>
      <c r="S701" s="2666"/>
      <c r="T701" s="2665"/>
      <c r="U701" s="2666"/>
      <c r="V701" s="2665">
        <v>1.75</v>
      </c>
      <c r="W701" s="2666"/>
      <c r="X701" s="2669">
        <v>3.7449999999999997</v>
      </c>
      <c r="Y701" s="2670">
        <v>18.204999999999998</v>
      </c>
      <c r="Z701" s="2665">
        <f t="shared" ref="Z701" si="930">X701+AB701</f>
        <v>3.7259999999999995</v>
      </c>
      <c r="AA701" s="2666"/>
      <c r="AB701" s="2665">
        <v>-1.9E-2</v>
      </c>
      <c r="AC701" s="2666"/>
      <c r="AE701" s="2173">
        <f t="shared" ca="1" si="868"/>
        <v>-0.02</v>
      </c>
      <c r="AF701" s="2173">
        <f t="shared" ref="AF701" ca="1" si="931">AE701</f>
        <v>-0.02</v>
      </c>
      <c r="AG701" s="2173">
        <v>3.4450000000000003</v>
      </c>
      <c r="AI701" s="18">
        <v>4.28</v>
      </c>
      <c r="AJ701" s="18">
        <f t="shared" ref="AJ701" si="932">AI701-0.035-0.15-0.15-0.2</f>
        <v>3.7449999999999997</v>
      </c>
    </row>
    <row r="702" spans="1:36">
      <c r="A702" s="1459"/>
      <c r="B702" s="33"/>
      <c r="C702" s="2013" t="str">
        <f>IF(E702&gt;0,MAX($C$669:C701)+1," ")</f>
        <v xml:space="preserve"> </v>
      </c>
      <c r="D702" s="2013" t="s">
        <v>147</v>
      </c>
      <c r="E702" s="2174"/>
      <c r="F702" s="2665">
        <v>11.29</v>
      </c>
      <c r="G702" s="2666"/>
      <c r="H702" s="2665"/>
      <c r="I702" s="2666"/>
      <c r="J702" s="2667"/>
      <c r="K702" s="2668"/>
      <c r="L702" s="2665"/>
      <c r="M702" s="2666"/>
      <c r="N702" s="2665"/>
      <c r="O702" s="2666"/>
      <c r="P702" s="2667"/>
      <c r="Q702" s="2668"/>
      <c r="R702" s="2665"/>
      <c r="S702" s="2666"/>
      <c r="T702" s="2665"/>
      <c r="U702" s="2666"/>
      <c r="V702" s="2665"/>
      <c r="W702" s="2666"/>
      <c r="X702" s="2667"/>
      <c r="Y702" s="2668"/>
      <c r="Z702" s="2665"/>
      <c r="AA702" s="2666"/>
      <c r="AB702" s="2665">
        <v>0</v>
      </c>
      <c r="AC702" s="2666"/>
      <c r="AE702" s="2173"/>
      <c r="AG702" s="2173"/>
    </row>
    <row r="703" spans="1:36">
      <c r="A703" s="1459"/>
      <c r="B703" s="33"/>
      <c r="C703" s="2013">
        <f>IF(E703&gt;0,MAX($C$669:C702)+1," ")</f>
        <v>18</v>
      </c>
      <c r="D703" s="2013" t="s">
        <v>4204</v>
      </c>
      <c r="E703" s="2174">
        <f>E701+F702</f>
        <v>198.11</v>
      </c>
      <c r="F703" s="2665" t="s">
        <v>147</v>
      </c>
      <c r="G703" s="2666"/>
      <c r="H703" s="2665">
        <v>1.75</v>
      </c>
      <c r="I703" s="2666"/>
      <c r="J703" s="2669">
        <v>3.7149999999999994</v>
      </c>
      <c r="K703" s="2670">
        <v>19.204999999999998</v>
      </c>
      <c r="L703" s="2665">
        <f t="shared" ref="L703" si="933">J703+N703</f>
        <v>3.7139999999999995</v>
      </c>
      <c r="M703" s="2666"/>
      <c r="N703" s="2665">
        <v>-1E-3</v>
      </c>
      <c r="O703" s="2666"/>
      <c r="P703" s="2669"/>
      <c r="Q703" s="2670"/>
      <c r="R703" s="2665"/>
      <c r="S703" s="2666"/>
      <c r="T703" s="2665"/>
      <c r="U703" s="2666"/>
      <c r="V703" s="2665">
        <v>1.75</v>
      </c>
      <c r="W703" s="2666"/>
      <c r="X703" s="2669">
        <v>3.7149999999999994</v>
      </c>
      <c r="Y703" s="2670">
        <v>19.204999999999998</v>
      </c>
      <c r="Z703" s="2665">
        <f t="shared" ref="Z703" si="934">X703+AB703</f>
        <v>3.7099999999999995</v>
      </c>
      <c r="AA703" s="2666"/>
      <c r="AB703" s="2665">
        <v>-5.0000000000000001E-3</v>
      </c>
      <c r="AC703" s="2666"/>
      <c r="AE703" s="2173">
        <f t="shared" ca="1" si="868"/>
        <v>1.2E-2</v>
      </c>
      <c r="AF703" s="2173">
        <f t="shared" ref="AF703" ca="1" si="935">AE703</f>
        <v>1.2E-2</v>
      </c>
      <c r="AG703" s="2173">
        <v>3.415</v>
      </c>
      <c r="AI703" s="18">
        <v>4.25</v>
      </c>
      <c r="AJ703" s="18">
        <f t="shared" ref="AJ703" si="936">AI703-0.035-0.15-0.15-0.2</f>
        <v>3.7149999999999994</v>
      </c>
    </row>
    <row r="704" spans="1:36">
      <c r="A704" s="1459"/>
      <c r="B704" s="33"/>
      <c r="C704" s="2013" t="str">
        <f>IF(E704&gt;0,MAX($C$669:C703)+1," ")</f>
        <v xml:space="preserve"> </v>
      </c>
      <c r="D704" s="2013" t="s">
        <v>147</v>
      </c>
      <c r="E704" s="2174"/>
      <c r="F704" s="2665">
        <v>13.87</v>
      </c>
      <c r="G704" s="2666"/>
      <c r="H704" s="2665"/>
      <c r="I704" s="2666"/>
      <c r="J704" s="2667"/>
      <c r="K704" s="2668"/>
      <c r="L704" s="2665"/>
      <c r="M704" s="2666"/>
      <c r="N704" s="2665"/>
      <c r="O704" s="2666"/>
      <c r="P704" s="2667"/>
      <c r="Q704" s="2668"/>
      <c r="R704" s="2665"/>
      <c r="S704" s="2666"/>
      <c r="T704" s="2665"/>
      <c r="U704" s="2666"/>
      <c r="V704" s="2665"/>
      <c r="W704" s="2666"/>
      <c r="X704" s="2667"/>
      <c r="Y704" s="2668"/>
      <c r="Z704" s="2665"/>
      <c r="AA704" s="2666"/>
      <c r="AB704" s="2665">
        <v>0</v>
      </c>
      <c r="AC704" s="2666"/>
      <c r="AE704" s="2173"/>
      <c r="AG704" s="2173"/>
    </row>
    <row r="705" spans="1:36">
      <c r="A705" s="1459"/>
      <c r="B705" s="33"/>
      <c r="C705" s="2013">
        <f>IF(E705&gt;0,MAX($C$669:C704)+1," ")</f>
        <v>19</v>
      </c>
      <c r="D705" s="2013">
        <v>10</v>
      </c>
      <c r="E705" s="2174">
        <f>E703+F704</f>
        <v>211.98000000000002</v>
      </c>
      <c r="F705" s="2665" t="s">
        <v>147</v>
      </c>
      <c r="G705" s="2666"/>
      <c r="H705" s="2665">
        <v>1.75</v>
      </c>
      <c r="I705" s="2666"/>
      <c r="J705" s="2669">
        <v>3.6749999999999994</v>
      </c>
      <c r="K705" s="2670">
        <v>20.204999999999998</v>
      </c>
      <c r="L705" s="2665">
        <f t="shared" ref="L705" si="937">J705+N705</f>
        <v>3.6659999999999995</v>
      </c>
      <c r="M705" s="2666"/>
      <c r="N705" s="2665">
        <v>-8.9999999999999993E-3</v>
      </c>
      <c r="O705" s="2666"/>
      <c r="P705" s="2669"/>
      <c r="Q705" s="2670"/>
      <c r="R705" s="2665"/>
      <c r="S705" s="2666"/>
      <c r="T705" s="2665"/>
      <c r="U705" s="2666"/>
      <c r="V705" s="2665">
        <v>1.75</v>
      </c>
      <c r="W705" s="2666"/>
      <c r="X705" s="2669">
        <v>3.6749999999999994</v>
      </c>
      <c r="Y705" s="2670">
        <v>20.204999999999998</v>
      </c>
      <c r="Z705" s="2665">
        <f t="shared" ref="Z705" si="938">X705+AB705</f>
        <v>3.6919999999999993</v>
      </c>
      <c r="AA705" s="2666"/>
      <c r="AB705" s="2665">
        <v>1.7000000000000001E-2</v>
      </c>
      <c r="AC705" s="2666"/>
      <c r="AE705" s="2173">
        <f t="shared" ca="1" si="868"/>
        <v>1E-3</v>
      </c>
      <c r="AF705" s="2173">
        <f t="shared" ref="AF705" ca="1" si="939">AE705</f>
        <v>1E-3</v>
      </c>
      <c r="AG705" s="2173">
        <v>3.375</v>
      </c>
      <c r="AI705" s="18">
        <v>4.21</v>
      </c>
      <c r="AJ705" s="18">
        <f t="shared" ref="AJ705" si="940">AI705-0.035-0.15-0.15-0.2</f>
        <v>3.6749999999999994</v>
      </c>
    </row>
    <row r="706" spans="1:36">
      <c r="A706" s="1459"/>
      <c r="B706" s="33"/>
      <c r="C706" s="2013" t="str">
        <f>IF(E706&gt;0,MAX($C$669:C705)+1," ")</f>
        <v xml:space="preserve"> </v>
      </c>
      <c r="D706" s="2013" t="s">
        <v>147</v>
      </c>
      <c r="E706" s="2174"/>
      <c r="F706" s="2665">
        <v>3.6</v>
      </c>
      <c r="G706" s="2666"/>
      <c r="H706" s="2665"/>
      <c r="I706" s="2666"/>
      <c r="J706" s="2667"/>
      <c r="K706" s="2668"/>
      <c r="L706" s="2665"/>
      <c r="M706" s="2666"/>
      <c r="N706" s="2665"/>
      <c r="O706" s="2666"/>
      <c r="P706" s="2667"/>
      <c r="Q706" s="2668"/>
      <c r="R706" s="2665"/>
      <c r="S706" s="2666"/>
      <c r="T706" s="2665"/>
      <c r="U706" s="2666"/>
      <c r="V706" s="2665"/>
      <c r="W706" s="2666"/>
      <c r="X706" s="2667"/>
      <c r="Y706" s="2668"/>
      <c r="Z706" s="2665"/>
      <c r="AA706" s="2666"/>
      <c r="AB706" s="2665">
        <v>0</v>
      </c>
      <c r="AC706" s="2666"/>
      <c r="AE706" s="2173"/>
      <c r="AG706" s="2173"/>
    </row>
    <row r="707" spans="1:36">
      <c r="A707" s="1459"/>
      <c r="B707" s="33"/>
      <c r="C707" s="2013">
        <f>IF(E707&gt;0,MAX($C$669:C706)+1," ")</f>
        <v>20</v>
      </c>
      <c r="D707" s="2013" t="s">
        <v>4205</v>
      </c>
      <c r="E707" s="2174">
        <f>E705+F706</f>
        <v>215.58</v>
      </c>
      <c r="F707" s="2665" t="s">
        <v>147</v>
      </c>
      <c r="G707" s="2666"/>
      <c r="H707" s="2665">
        <v>1.75</v>
      </c>
      <c r="I707" s="2666"/>
      <c r="J707" s="2669">
        <v>3.6749999999999994</v>
      </c>
      <c r="K707" s="2670">
        <v>21.204999999999998</v>
      </c>
      <c r="L707" s="2665">
        <f t="shared" ref="L707" si="941">J707+N707</f>
        <v>3.6839999999999993</v>
      </c>
      <c r="M707" s="2666"/>
      <c r="N707" s="2665">
        <v>8.9999999999999993E-3</v>
      </c>
      <c r="O707" s="2666"/>
      <c r="P707" s="2669"/>
      <c r="Q707" s="2670"/>
      <c r="R707" s="2665"/>
      <c r="S707" s="2666"/>
      <c r="T707" s="2665"/>
      <c r="U707" s="2666"/>
      <c r="V707" s="2665">
        <v>1.75</v>
      </c>
      <c r="W707" s="2666"/>
      <c r="X707" s="2669">
        <v>3.6749999999999994</v>
      </c>
      <c r="Y707" s="2670">
        <v>21.204999999999998</v>
      </c>
      <c r="Z707" s="2665">
        <f t="shared" ref="Z707" si="942">X707+AB707</f>
        <v>3.6949999999999994</v>
      </c>
      <c r="AA707" s="2666"/>
      <c r="AB707" s="2665">
        <v>0.02</v>
      </c>
      <c r="AC707" s="2666"/>
      <c r="AE707" s="2173">
        <f t="shared" ca="1" si="868"/>
        <v>1.4E-2</v>
      </c>
      <c r="AF707" s="2173">
        <f t="shared" ref="AF707" ca="1" si="943">AE707</f>
        <v>1.4E-2</v>
      </c>
      <c r="AG707" s="2173">
        <v>3.375</v>
      </c>
      <c r="AI707" s="18">
        <v>4.21</v>
      </c>
      <c r="AJ707" s="18">
        <f t="shared" ref="AJ707" si="944">AI707-0.035-0.15-0.15-0.2</f>
        <v>3.6749999999999994</v>
      </c>
    </row>
    <row r="708" spans="1:36">
      <c r="A708" s="1459"/>
      <c r="B708" s="33"/>
      <c r="C708" s="2013" t="str">
        <f>IF(E708&gt;0,MAX($C$669:C707)+1," ")</f>
        <v xml:space="preserve"> </v>
      </c>
      <c r="D708" s="2013" t="s">
        <v>147</v>
      </c>
      <c r="E708" s="2174"/>
      <c r="F708" s="2665">
        <v>5.62</v>
      </c>
      <c r="G708" s="2666"/>
      <c r="H708" s="2665"/>
      <c r="I708" s="2666"/>
      <c r="J708" s="2667"/>
      <c r="K708" s="2668"/>
      <c r="L708" s="2665"/>
      <c r="M708" s="2666"/>
      <c r="N708" s="2665"/>
      <c r="O708" s="2666"/>
      <c r="P708" s="2667"/>
      <c r="Q708" s="2668"/>
      <c r="R708" s="2665"/>
      <c r="S708" s="2666"/>
      <c r="T708" s="2665"/>
      <c r="U708" s="2666"/>
      <c r="V708" s="2665"/>
      <c r="W708" s="2666"/>
      <c r="X708" s="2667"/>
      <c r="Y708" s="2668"/>
      <c r="Z708" s="2665"/>
      <c r="AA708" s="2666"/>
      <c r="AB708" s="2665">
        <v>0</v>
      </c>
      <c r="AC708" s="2666"/>
      <c r="AE708" s="2173"/>
      <c r="AG708" s="2173"/>
    </row>
    <row r="709" spans="1:36">
      <c r="A709" s="1459"/>
      <c r="B709" s="33"/>
      <c r="C709" s="2013">
        <f>IF(E709&gt;0,MAX($C$669:C708)+1," ")</f>
        <v>21</v>
      </c>
      <c r="D709" s="2013" t="s">
        <v>4206</v>
      </c>
      <c r="E709" s="2174">
        <f>E707+F708</f>
        <v>221.20000000000002</v>
      </c>
      <c r="F709" s="2665" t="s">
        <v>147</v>
      </c>
      <c r="G709" s="2666"/>
      <c r="H709" s="2665">
        <v>1.75</v>
      </c>
      <c r="I709" s="2666"/>
      <c r="J709" s="2669">
        <v>3.6549999999999989</v>
      </c>
      <c r="K709" s="2670">
        <v>22.204999999999998</v>
      </c>
      <c r="L709" s="2665">
        <f t="shared" ref="L709" si="945">J709+N709</f>
        <v>3.6649999999999987</v>
      </c>
      <c r="M709" s="2666"/>
      <c r="N709" s="2665">
        <v>0.01</v>
      </c>
      <c r="O709" s="2666"/>
      <c r="P709" s="2669"/>
      <c r="Q709" s="2670"/>
      <c r="R709" s="2665"/>
      <c r="S709" s="2666"/>
      <c r="T709" s="2665"/>
      <c r="U709" s="2666"/>
      <c r="V709" s="2665">
        <v>1.75</v>
      </c>
      <c r="W709" s="2666"/>
      <c r="X709" s="2669">
        <v>3.6549999999999989</v>
      </c>
      <c r="Y709" s="2670">
        <v>22.204999999999998</v>
      </c>
      <c r="Z709" s="2665">
        <f t="shared" ref="Z709" si="946">X709+AB709</f>
        <v>3.6399999999999988</v>
      </c>
      <c r="AA709" s="2666"/>
      <c r="AB709" s="2665">
        <v>-1.4999999999999999E-2</v>
      </c>
      <c r="AC709" s="2666"/>
      <c r="AE709" s="2173">
        <f t="shared" ca="1" si="868"/>
        <v>4.0000000000000001E-3</v>
      </c>
      <c r="AF709" s="2173">
        <f t="shared" ref="AF709" ca="1" si="947">AE709</f>
        <v>4.0000000000000001E-3</v>
      </c>
      <c r="AG709" s="2173">
        <v>3.355</v>
      </c>
      <c r="AI709" s="18">
        <v>4.1899999999999995</v>
      </c>
      <c r="AJ709" s="18">
        <f t="shared" ref="AJ709" si="948">AI709-0.035-0.15-0.15-0.2</f>
        <v>3.6549999999999989</v>
      </c>
    </row>
    <row r="710" spans="1:36">
      <c r="A710" s="1459"/>
      <c r="B710" s="33"/>
      <c r="C710" s="2013" t="str">
        <f>IF(E710&gt;0,MAX($C$669:C709)+1," ")</f>
        <v xml:space="preserve"> </v>
      </c>
      <c r="D710" s="2013" t="s">
        <v>147</v>
      </c>
      <c r="E710" s="2174"/>
      <c r="F710" s="2665">
        <v>10.69</v>
      </c>
      <c r="G710" s="2666"/>
      <c r="H710" s="2665"/>
      <c r="I710" s="2666"/>
      <c r="J710" s="2667"/>
      <c r="K710" s="2668"/>
      <c r="L710" s="2665"/>
      <c r="M710" s="2666"/>
      <c r="N710" s="2665"/>
      <c r="O710" s="2666"/>
      <c r="P710" s="2667"/>
      <c r="Q710" s="2668"/>
      <c r="R710" s="2665"/>
      <c r="S710" s="2666"/>
      <c r="T710" s="2665"/>
      <c r="U710" s="2666"/>
      <c r="V710" s="2665"/>
      <c r="W710" s="2666"/>
      <c r="X710" s="2667"/>
      <c r="Y710" s="2668"/>
      <c r="Z710" s="2665"/>
      <c r="AA710" s="2666"/>
      <c r="AB710" s="2665">
        <v>0</v>
      </c>
      <c r="AC710" s="2666"/>
      <c r="AE710" s="2173"/>
      <c r="AG710" s="2173"/>
    </row>
    <row r="711" spans="1:36">
      <c r="A711" s="1459"/>
      <c r="B711" s="33"/>
      <c r="C711" s="2013">
        <f>IF(E711&gt;0,MAX($C$669:C710)+1," ")</f>
        <v>22</v>
      </c>
      <c r="D711" s="2013" t="s">
        <v>4207</v>
      </c>
      <c r="E711" s="2174">
        <f>E709+F710</f>
        <v>231.89000000000001</v>
      </c>
      <c r="F711" s="2665" t="s">
        <v>147</v>
      </c>
      <c r="G711" s="2666"/>
      <c r="H711" s="2665">
        <v>1.75</v>
      </c>
      <c r="I711" s="2666"/>
      <c r="J711" s="2669">
        <v>3.625</v>
      </c>
      <c r="K711" s="2670">
        <v>23.204999999999998</v>
      </c>
      <c r="L711" s="2665">
        <f t="shared" ref="L711" si="949">J711+N711</f>
        <v>3.6389999999999998</v>
      </c>
      <c r="M711" s="2666"/>
      <c r="N711" s="2665">
        <v>1.4E-2</v>
      </c>
      <c r="O711" s="2666"/>
      <c r="P711" s="2669"/>
      <c r="Q711" s="2670"/>
      <c r="R711" s="2665"/>
      <c r="S711" s="2666"/>
      <c r="T711" s="2665"/>
      <c r="U711" s="2666"/>
      <c r="V711" s="2665">
        <v>1.75</v>
      </c>
      <c r="W711" s="2666"/>
      <c r="X711" s="2669">
        <v>3.625</v>
      </c>
      <c r="Y711" s="2670">
        <v>23.204999999999998</v>
      </c>
      <c r="Z711" s="2665">
        <f t="shared" ref="Z711" si="950">X711+AB711</f>
        <v>3.6309999999999998</v>
      </c>
      <c r="AA711" s="2666"/>
      <c r="AB711" s="2665">
        <v>6.0000000000000001E-3</v>
      </c>
      <c r="AC711" s="2666"/>
      <c r="AE711" s="2173">
        <f t="shared" ca="1" si="868"/>
        <v>-1.9E-2</v>
      </c>
      <c r="AF711" s="2173">
        <f t="shared" ref="AF711" ca="1" si="951">AE711</f>
        <v>-1.9E-2</v>
      </c>
      <c r="AG711" s="2173">
        <v>3.3250000000000002</v>
      </c>
      <c r="AI711" s="18">
        <v>4.16</v>
      </c>
      <c r="AJ711" s="18">
        <f t="shared" ref="AJ711" si="952">AI711-0.035-0.15-0.15-0.2</f>
        <v>3.625</v>
      </c>
    </row>
    <row r="712" spans="1:36">
      <c r="A712" s="1459"/>
      <c r="B712" s="33"/>
      <c r="C712" s="2013" t="str">
        <f>IF(E712&gt;0,MAX($C$669:C711)+1," ")</f>
        <v xml:space="preserve"> </v>
      </c>
      <c r="D712" s="2013" t="s">
        <v>147</v>
      </c>
      <c r="E712" s="2174"/>
      <c r="F712" s="2665">
        <v>3.03</v>
      </c>
      <c r="G712" s="2666"/>
      <c r="H712" s="2665"/>
      <c r="I712" s="2666"/>
      <c r="J712" s="2667"/>
      <c r="K712" s="2668"/>
      <c r="L712" s="2665"/>
      <c r="M712" s="2666"/>
      <c r="N712" s="2665"/>
      <c r="O712" s="2666"/>
      <c r="P712" s="2667"/>
      <c r="Q712" s="2668"/>
      <c r="R712" s="2665"/>
      <c r="S712" s="2666"/>
      <c r="T712" s="2665"/>
      <c r="U712" s="2666"/>
      <c r="V712" s="2665"/>
      <c r="W712" s="2666"/>
      <c r="X712" s="2667"/>
      <c r="Y712" s="2668"/>
      <c r="Z712" s="2665"/>
      <c r="AA712" s="2666"/>
      <c r="AB712" s="2665">
        <v>0</v>
      </c>
      <c r="AC712" s="2666"/>
      <c r="AE712" s="2173"/>
      <c r="AG712" s="2173"/>
    </row>
    <row r="713" spans="1:36">
      <c r="A713" s="1459"/>
      <c r="B713" s="33"/>
      <c r="C713" s="2013">
        <f>IF(E713&gt;0,MAX($C$669:C712)+1," ")</f>
        <v>23</v>
      </c>
      <c r="D713" s="2013" t="s">
        <v>4208</v>
      </c>
      <c r="E713" s="2174">
        <f>E711+F712</f>
        <v>234.92000000000002</v>
      </c>
      <c r="F713" s="2665" t="s">
        <v>147</v>
      </c>
      <c r="G713" s="2666"/>
      <c r="H713" s="2665">
        <v>1.75</v>
      </c>
      <c r="I713" s="2666"/>
      <c r="J713" s="2669">
        <v>3.6150000000000002</v>
      </c>
      <c r="K713" s="2670">
        <v>24.204999999999998</v>
      </c>
      <c r="L713" s="2665">
        <f t="shared" ref="L713" si="953">J713+N713</f>
        <v>3.6040000000000001</v>
      </c>
      <c r="M713" s="2666"/>
      <c r="N713" s="2665">
        <v>-1.0999999999999999E-2</v>
      </c>
      <c r="O713" s="2666"/>
      <c r="P713" s="2669"/>
      <c r="Q713" s="2670"/>
      <c r="R713" s="2665"/>
      <c r="S713" s="2666"/>
      <c r="T713" s="2665"/>
      <c r="U713" s="2666"/>
      <c r="V713" s="2665">
        <v>1.75</v>
      </c>
      <c r="W713" s="2666"/>
      <c r="X713" s="2669">
        <v>3.6150000000000002</v>
      </c>
      <c r="Y713" s="2670">
        <v>24.204999999999998</v>
      </c>
      <c r="Z713" s="2665">
        <f t="shared" ref="Z713" si="954">X713+AB713</f>
        <v>3.6240000000000001</v>
      </c>
      <c r="AA713" s="2666"/>
      <c r="AB713" s="2665">
        <v>8.9999999999999993E-3</v>
      </c>
      <c r="AC713" s="2666"/>
      <c r="AE713" s="2173">
        <f t="shared" ca="1" si="868"/>
        <v>-1.6E-2</v>
      </c>
      <c r="AF713" s="2173">
        <f t="shared" ref="AF713" ca="1" si="955">AE713</f>
        <v>-1.6E-2</v>
      </c>
      <c r="AG713" s="2173">
        <v>3.3149999999999999</v>
      </c>
      <c r="AI713" s="18">
        <v>4.1500000000000004</v>
      </c>
      <c r="AJ713" s="18">
        <f t="shared" ref="AJ713" si="956">AI713-0.035-0.15-0.15-0.2</f>
        <v>3.6150000000000002</v>
      </c>
    </row>
    <row r="714" spans="1:36">
      <c r="A714" s="1459"/>
      <c r="B714" s="33"/>
      <c r="C714" s="2013" t="str">
        <f>IF(E714&gt;0,MAX($C$669:C713)+1," ")</f>
        <v xml:space="preserve"> </v>
      </c>
      <c r="D714" s="2013" t="s">
        <v>147</v>
      </c>
      <c r="E714" s="2174"/>
      <c r="F714" s="2665">
        <v>13.28</v>
      </c>
      <c r="G714" s="2666"/>
      <c r="H714" s="2665"/>
      <c r="I714" s="2666"/>
      <c r="J714" s="2667"/>
      <c r="K714" s="2668"/>
      <c r="L714" s="2665"/>
      <c r="M714" s="2666"/>
      <c r="N714" s="2665"/>
      <c r="O714" s="2666"/>
      <c r="P714" s="2667"/>
      <c r="Q714" s="2668"/>
      <c r="R714" s="2665"/>
      <c r="S714" s="2666"/>
      <c r="T714" s="2665"/>
      <c r="U714" s="2666"/>
      <c r="V714" s="2665"/>
      <c r="W714" s="2666"/>
      <c r="X714" s="2667"/>
      <c r="Y714" s="2668"/>
      <c r="Z714" s="2665"/>
      <c r="AA714" s="2666"/>
      <c r="AB714" s="2665">
        <v>0</v>
      </c>
      <c r="AC714" s="2666"/>
      <c r="AE714" s="2173"/>
      <c r="AG714" s="2173"/>
    </row>
    <row r="715" spans="1:36">
      <c r="A715" s="1459"/>
      <c r="B715" s="33"/>
      <c r="C715" s="2013">
        <f>IF(E715&gt;0,MAX($C$669:C714)+1," ")</f>
        <v>24</v>
      </c>
      <c r="D715" s="2013" t="s">
        <v>4209</v>
      </c>
      <c r="E715" s="2174">
        <f>E713+F714</f>
        <v>248.20000000000002</v>
      </c>
      <c r="F715" s="2665" t="s">
        <v>147</v>
      </c>
      <c r="G715" s="2666"/>
      <c r="H715" s="2665">
        <v>1.75</v>
      </c>
      <c r="I715" s="2666"/>
      <c r="J715" s="2669">
        <v>3.585</v>
      </c>
      <c r="K715" s="2670">
        <v>25.204999999999998</v>
      </c>
      <c r="L715" s="2665">
        <f t="shared" ref="L715" si="957">J715+N715</f>
        <v>3.5989999999999998</v>
      </c>
      <c r="M715" s="2666"/>
      <c r="N715" s="2665">
        <v>1.4E-2</v>
      </c>
      <c r="O715" s="2666"/>
      <c r="P715" s="2669"/>
      <c r="Q715" s="2670"/>
      <c r="R715" s="2665"/>
      <c r="S715" s="2666"/>
      <c r="T715" s="2665"/>
      <c r="U715" s="2666"/>
      <c r="V715" s="2665">
        <v>1.75</v>
      </c>
      <c r="W715" s="2666"/>
      <c r="X715" s="2669">
        <v>3.585</v>
      </c>
      <c r="Y715" s="2670">
        <v>25.204999999999998</v>
      </c>
      <c r="Z715" s="2665">
        <f t="shared" ref="Z715" si="958">X715+AB715</f>
        <v>3.6029999999999998</v>
      </c>
      <c r="AA715" s="2666"/>
      <c r="AB715" s="2665">
        <v>1.7999999999999999E-2</v>
      </c>
      <c r="AC715" s="2666"/>
      <c r="AE715" s="2173">
        <f t="shared" ca="1" si="868"/>
        <v>0</v>
      </c>
      <c r="AF715" s="2173">
        <f t="shared" ref="AF715" ca="1" si="959">AE715</f>
        <v>0</v>
      </c>
      <c r="AG715" s="2173">
        <v>3.2850000000000001</v>
      </c>
      <c r="AI715" s="18">
        <v>4.12</v>
      </c>
      <c r="AJ715" s="18">
        <f t="shared" ref="AJ715" si="960">AI715-0.035-0.15-0.15-0.2</f>
        <v>3.585</v>
      </c>
    </row>
    <row r="716" spans="1:36">
      <c r="A716" s="1459"/>
      <c r="B716" s="33"/>
      <c r="C716" s="2013" t="str">
        <f>IF(E716&gt;0,MAX($C$669:C715)+1," ")</f>
        <v xml:space="preserve"> </v>
      </c>
      <c r="D716" s="2013" t="s">
        <v>147</v>
      </c>
      <c r="E716" s="2174"/>
      <c r="F716" s="2665">
        <v>12.19</v>
      </c>
      <c r="G716" s="2666"/>
      <c r="H716" s="2665"/>
      <c r="I716" s="2666"/>
      <c r="J716" s="2667"/>
      <c r="K716" s="2668"/>
      <c r="L716" s="2665"/>
      <c r="M716" s="2666"/>
      <c r="N716" s="2665"/>
      <c r="O716" s="2666"/>
      <c r="P716" s="2667"/>
      <c r="Q716" s="2668"/>
      <c r="R716" s="2665"/>
      <c r="S716" s="2666"/>
      <c r="T716" s="2665"/>
      <c r="U716" s="2666"/>
      <c r="V716" s="2665"/>
      <c r="W716" s="2666"/>
      <c r="X716" s="2667"/>
      <c r="Y716" s="2668"/>
      <c r="Z716" s="2665"/>
      <c r="AA716" s="2666"/>
      <c r="AB716" s="2665">
        <v>0</v>
      </c>
      <c r="AC716" s="2666"/>
      <c r="AE716" s="2173"/>
      <c r="AG716" s="2173"/>
    </row>
    <row r="717" spans="1:36">
      <c r="A717" s="1459"/>
      <c r="B717" s="33"/>
      <c r="C717" s="2013">
        <f>IF(E717&gt;0,MAX($C$669:C716)+1," ")</f>
        <v>25</v>
      </c>
      <c r="D717" s="2013" t="s">
        <v>4210</v>
      </c>
      <c r="E717" s="2174">
        <f>E715+F716</f>
        <v>260.39000000000004</v>
      </c>
      <c r="F717" s="2665" t="s">
        <v>147</v>
      </c>
      <c r="G717" s="2666"/>
      <c r="H717" s="2665">
        <v>1.75</v>
      </c>
      <c r="I717" s="2666"/>
      <c r="J717" s="2669">
        <v>3.5250000000000004</v>
      </c>
      <c r="K717" s="2670">
        <v>26.204999999999998</v>
      </c>
      <c r="L717" s="2665">
        <f t="shared" ref="L717" si="961">J717+N717</f>
        <v>3.5150000000000006</v>
      </c>
      <c r="M717" s="2666"/>
      <c r="N717" s="2665">
        <v>-0.01</v>
      </c>
      <c r="O717" s="2666"/>
      <c r="P717" s="2669"/>
      <c r="Q717" s="2670"/>
      <c r="R717" s="2665"/>
      <c r="S717" s="2666"/>
      <c r="T717" s="2665"/>
      <c r="U717" s="2666"/>
      <c r="V717" s="2665">
        <v>1.75</v>
      </c>
      <c r="W717" s="2666"/>
      <c r="X717" s="2669">
        <v>3.5250000000000004</v>
      </c>
      <c r="Y717" s="2670">
        <v>26.204999999999998</v>
      </c>
      <c r="Z717" s="2665">
        <f t="shared" ref="Z717" si="962">X717+AB717</f>
        <v>3.5100000000000002</v>
      </c>
      <c r="AA717" s="2666"/>
      <c r="AB717" s="2665">
        <v>-1.4999999999999999E-2</v>
      </c>
      <c r="AC717" s="2666"/>
      <c r="AE717" s="2173">
        <f t="shared" ca="1" si="868"/>
        <v>-1.4999999999999999E-2</v>
      </c>
      <c r="AF717" s="2173">
        <f t="shared" ref="AF717" ca="1" si="963">AE717</f>
        <v>-1.4999999999999999E-2</v>
      </c>
      <c r="AG717" s="2173">
        <v>3.2250000000000001</v>
      </c>
      <c r="AI717" s="18">
        <v>4.0600000000000005</v>
      </c>
      <c r="AJ717" s="18">
        <f t="shared" ref="AJ717" si="964">AI717-0.035-0.15-0.15-0.2</f>
        <v>3.5250000000000004</v>
      </c>
    </row>
    <row r="718" spans="1:36">
      <c r="A718" s="1459"/>
      <c r="B718" s="33"/>
      <c r="C718" s="2013" t="str">
        <f>IF(E718&gt;0,MAX($C$669:C717)+1," ")</f>
        <v xml:space="preserve"> </v>
      </c>
      <c r="D718" s="2013" t="s">
        <v>147</v>
      </c>
      <c r="E718" s="2174"/>
      <c r="F718" s="2665">
        <v>13.43</v>
      </c>
      <c r="G718" s="2666"/>
      <c r="H718" s="2665"/>
      <c r="I718" s="2666"/>
      <c r="J718" s="2667"/>
      <c r="K718" s="2668"/>
      <c r="L718" s="2665"/>
      <c r="M718" s="2666"/>
      <c r="N718" s="2665"/>
      <c r="O718" s="2666"/>
      <c r="P718" s="2667"/>
      <c r="Q718" s="2668"/>
      <c r="R718" s="2665"/>
      <c r="S718" s="2666"/>
      <c r="T718" s="2665"/>
      <c r="U718" s="2666"/>
      <c r="V718" s="2665"/>
      <c r="W718" s="2666"/>
      <c r="X718" s="2667"/>
      <c r="Y718" s="2668"/>
      <c r="Z718" s="2665"/>
      <c r="AA718" s="2666"/>
      <c r="AB718" s="2665">
        <v>0</v>
      </c>
      <c r="AC718" s="2666"/>
      <c r="AE718" s="2173"/>
      <c r="AG718" s="2173"/>
    </row>
    <row r="719" spans="1:36">
      <c r="A719" s="1459"/>
      <c r="B719" s="33"/>
      <c r="C719" s="2013">
        <f>IF(E719&gt;0,MAX($C$669:C718)+1," ")</f>
        <v>26</v>
      </c>
      <c r="D719" s="2013">
        <v>11</v>
      </c>
      <c r="E719" s="2174">
        <f>E717+F718</f>
        <v>273.82000000000005</v>
      </c>
      <c r="F719" s="2665" t="s">
        <v>147</v>
      </c>
      <c r="G719" s="2666"/>
      <c r="H719" s="2665">
        <v>1.75</v>
      </c>
      <c r="I719" s="2666"/>
      <c r="J719" s="2669">
        <v>3.4550000000000001</v>
      </c>
      <c r="K719" s="2670">
        <v>27.204999999999998</v>
      </c>
      <c r="L719" s="2665">
        <f t="shared" ref="L719" si="965">J719+N719</f>
        <v>3.472</v>
      </c>
      <c r="M719" s="2666"/>
      <c r="N719" s="2665">
        <v>1.7000000000000001E-2</v>
      </c>
      <c r="O719" s="2666"/>
      <c r="P719" s="2669"/>
      <c r="Q719" s="2670"/>
      <c r="R719" s="2665"/>
      <c r="S719" s="2666"/>
      <c r="T719" s="2665"/>
      <c r="U719" s="2666"/>
      <c r="V719" s="2665">
        <v>1.75</v>
      </c>
      <c r="W719" s="2666"/>
      <c r="X719" s="2669">
        <v>3.4550000000000001</v>
      </c>
      <c r="Y719" s="2670">
        <v>27.204999999999998</v>
      </c>
      <c r="Z719" s="2665">
        <f t="shared" ref="Z719" si="966">X719+AB719</f>
        <v>3.4590000000000001</v>
      </c>
      <c r="AA719" s="2666"/>
      <c r="AB719" s="2665">
        <v>4.0000000000000001E-3</v>
      </c>
      <c r="AC719" s="2666"/>
      <c r="AE719" s="2173">
        <f t="shared" ca="1" si="868"/>
        <v>-1.2999999999999999E-2</v>
      </c>
      <c r="AF719" s="2173">
        <f t="shared" ref="AF719" ca="1" si="967">AE719</f>
        <v>-1.2999999999999999E-2</v>
      </c>
      <c r="AG719" s="2173">
        <v>3.1550000000000002</v>
      </c>
      <c r="AI719" s="18">
        <v>3.99</v>
      </c>
      <c r="AJ719" s="18">
        <f t="shared" ref="AJ719" si="968">AI719-0.035-0.15-0.15-0.2</f>
        <v>3.4550000000000001</v>
      </c>
    </row>
    <row r="720" spans="1:36">
      <c r="A720" s="1459"/>
      <c r="B720" s="33"/>
      <c r="C720" s="2013" t="str">
        <f>IF(E720&gt;0,MAX($C$669:C719)+1," ")</f>
        <v xml:space="preserve"> </v>
      </c>
      <c r="D720" s="2013" t="s">
        <v>147</v>
      </c>
      <c r="E720" s="2174"/>
      <c r="F720" s="2665">
        <v>14.63</v>
      </c>
      <c r="G720" s="2666"/>
      <c r="H720" s="2665"/>
      <c r="I720" s="2666"/>
      <c r="J720" s="2667"/>
      <c r="K720" s="2668"/>
      <c r="L720" s="2665"/>
      <c r="M720" s="2666"/>
      <c r="N720" s="2665"/>
      <c r="O720" s="2666"/>
      <c r="P720" s="2667"/>
      <c r="Q720" s="2668"/>
      <c r="R720" s="2665"/>
      <c r="S720" s="2666"/>
      <c r="T720" s="2665"/>
      <c r="U720" s="2666"/>
      <c r="V720" s="2665"/>
      <c r="W720" s="2666"/>
      <c r="X720" s="2667"/>
      <c r="Y720" s="2668"/>
      <c r="Z720" s="2665"/>
      <c r="AA720" s="2666"/>
      <c r="AB720" s="2665">
        <v>0</v>
      </c>
      <c r="AC720" s="2666"/>
      <c r="AE720" s="2173"/>
      <c r="AG720" s="2173"/>
    </row>
    <row r="721" spans="1:36">
      <c r="A721" s="1459"/>
      <c r="B721" s="33"/>
      <c r="C721" s="2013">
        <f>IF(E721&gt;0,MAX($C$669:C720)+1," ")</f>
        <v>27</v>
      </c>
      <c r="D721" s="2013">
        <v>12</v>
      </c>
      <c r="E721" s="2174">
        <f>E719+F720</f>
        <v>288.45000000000005</v>
      </c>
      <c r="F721" s="2665" t="s">
        <v>147</v>
      </c>
      <c r="G721" s="2666"/>
      <c r="H721" s="2665">
        <v>1.75</v>
      </c>
      <c r="I721" s="2666"/>
      <c r="J721" s="2669">
        <v>3.3849999999999998</v>
      </c>
      <c r="K721" s="2670">
        <v>28.204999999999998</v>
      </c>
      <c r="L721" s="2665">
        <f t="shared" ref="L721" si="969">J721+N721</f>
        <v>3.38</v>
      </c>
      <c r="M721" s="2666"/>
      <c r="N721" s="2665">
        <v>-5.0000000000000001E-3</v>
      </c>
      <c r="O721" s="2666"/>
      <c r="P721" s="2669"/>
      <c r="Q721" s="2670"/>
      <c r="R721" s="2665"/>
      <c r="S721" s="2666"/>
      <c r="T721" s="2665"/>
      <c r="U721" s="2666"/>
      <c r="V721" s="2665">
        <v>1.75</v>
      </c>
      <c r="W721" s="2666"/>
      <c r="X721" s="2669">
        <v>3.3849999999999998</v>
      </c>
      <c r="Y721" s="2670">
        <v>28.204999999999998</v>
      </c>
      <c r="Z721" s="2665">
        <f t="shared" ref="Z721" si="970">X721+AB721</f>
        <v>3.3929999999999998</v>
      </c>
      <c r="AA721" s="2666"/>
      <c r="AB721" s="2665">
        <v>8.0000000000000002E-3</v>
      </c>
      <c r="AC721" s="2666"/>
      <c r="AE721" s="2173">
        <f t="shared" ca="1" si="868"/>
        <v>1.6E-2</v>
      </c>
      <c r="AF721" s="2173">
        <f t="shared" ref="AF721" ca="1" si="971">AE721</f>
        <v>1.6E-2</v>
      </c>
      <c r="AG721" s="2173">
        <v>3.085</v>
      </c>
      <c r="AI721" s="18">
        <v>3.92</v>
      </c>
      <c r="AJ721" s="18">
        <f t="shared" ref="AJ721" si="972">AI721-0.035-0.15-0.15-0.2</f>
        <v>3.3849999999999998</v>
      </c>
    </row>
    <row r="722" spans="1:36">
      <c r="A722" s="1459"/>
      <c r="B722" s="33"/>
      <c r="C722" s="2013" t="str">
        <f>IF(E722&gt;0,MAX($C$669:C721)+1," ")</f>
        <v xml:space="preserve"> </v>
      </c>
      <c r="D722" s="2013" t="s">
        <v>147</v>
      </c>
      <c r="E722" s="2174"/>
      <c r="F722" s="2665">
        <v>16.5</v>
      </c>
      <c r="G722" s="2666"/>
      <c r="H722" s="2665"/>
      <c r="I722" s="2666"/>
      <c r="J722" s="2667"/>
      <c r="K722" s="2668"/>
      <c r="L722" s="2665"/>
      <c r="M722" s="2666"/>
      <c r="N722" s="2665"/>
      <c r="O722" s="2666"/>
      <c r="P722" s="2667"/>
      <c r="Q722" s="2668"/>
      <c r="R722" s="2665"/>
      <c r="S722" s="2666"/>
      <c r="T722" s="2665"/>
      <c r="U722" s="2666"/>
      <c r="V722" s="2665"/>
      <c r="W722" s="2666"/>
      <c r="X722" s="2667"/>
      <c r="Y722" s="2668"/>
      <c r="Z722" s="2665"/>
      <c r="AA722" s="2666"/>
      <c r="AB722" s="2665">
        <v>0</v>
      </c>
      <c r="AC722" s="2666"/>
      <c r="AE722" s="2173"/>
      <c r="AG722" s="2173"/>
    </row>
    <row r="723" spans="1:36">
      <c r="A723" s="1459"/>
      <c r="B723" s="33"/>
      <c r="C723" s="2013">
        <f>IF(E723&gt;0,MAX($C$669:C722)+1," ")</f>
        <v>28</v>
      </c>
      <c r="D723" s="2013">
        <v>13</v>
      </c>
      <c r="E723" s="2174">
        <f>E721+F722</f>
        <v>304.95000000000005</v>
      </c>
      <c r="F723" s="2665" t="s">
        <v>147</v>
      </c>
      <c r="G723" s="2666"/>
      <c r="H723" s="2665">
        <v>1.75</v>
      </c>
      <c r="I723" s="2666"/>
      <c r="J723" s="2669">
        <v>3.3049999999999997</v>
      </c>
      <c r="K723" s="2670">
        <v>29.204999999999998</v>
      </c>
      <c r="L723" s="2665">
        <f t="shared" ref="L723" si="973">J723+N723</f>
        <v>3.2869999999999999</v>
      </c>
      <c r="M723" s="2666"/>
      <c r="N723" s="2665">
        <v>-1.7999999999999999E-2</v>
      </c>
      <c r="O723" s="2666"/>
      <c r="P723" s="2669"/>
      <c r="Q723" s="2670"/>
      <c r="R723" s="2665"/>
      <c r="S723" s="2666"/>
      <c r="T723" s="2665"/>
      <c r="U723" s="2666"/>
      <c r="V723" s="2665">
        <v>1.75</v>
      </c>
      <c r="W723" s="2666"/>
      <c r="X723" s="2669">
        <v>3.3049999999999997</v>
      </c>
      <c r="Y723" s="2670">
        <v>29.204999999999998</v>
      </c>
      <c r="Z723" s="2665">
        <f t="shared" ref="Z723" si="974">X723+AB723</f>
        <v>3.3129999999999997</v>
      </c>
      <c r="AA723" s="2666"/>
      <c r="AB723" s="2665">
        <v>8.0000000000000002E-3</v>
      </c>
      <c r="AC723" s="2666"/>
      <c r="AE723" s="2173">
        <f t="shared" ca="1" si="868"/>
        <v>8.0000000000000002E-3</v>
      </c>
      <c r="AF723" s="2173">
        <f t="shared" ref="AF723" ca="1" si="975">AE723</f>
        <v>8.0000000000000002E-3</v>
      </c>
      <c r="AG723" s="2173">
        <v>3.0049999999999999</v>
      </c>
      <c r="AI723" s="18">
        <v>3.84</v>
      </c>
      <c r="AJ723" s="18">
        <f t="shared" ref="AJ723" si="976">AI723-0.035-0.15-0.15-0.2</f>
        <v>3.3049999999999997</v>
      </c>
    </row>
    <row r="724" spans="1:36">
      <c r="A724" s="1459"/>
      <c r="B724" s="33"/>
      <c r="C724" s="2013" t="str">
        <f>IF(E724&gt;0,MAX($C$669:C723)+1," ")</f>
        <v xml:space="preserve"> </v>
      </c>
      <c r="D724" s="2013" t="s">
        <v>147</v>
      </c>
      <c r="E724" s="2174"/>
      <c r="F724" s="2665">
        <v>12.59</v>
      </c>
      <c r="G724" s="2666"/>
      <c r="H724" s="2665"/>
      <c r="I724" s="2666"/>
      <c r="J724" s="2667"/>
      <c r="K724" s="2668"/>
      <c r="L724" s="2665"/>
      <c r="M724" s="2666"/>
      <c r="N724" s="2665"/>
      <c r="O724" s="2666"/>
      <c r="P724" s="2667"/>
      <c r="Q724" s="2668"/>
      <c r="R724" s="2665"/>
      <c r="S724" s="2666"/>
      <c r="T724" s="2665"/>
      <c r="U724" s="2666"/>
      <c r="V724" s="2665"/>
      <c r="W724" s="2666"/>
      <c r="X724" s="2667"/>
      <c r="Y724" s="2668"/>
      <c r="Z724" s="2665"/>
      <c r="AA724" s="2666"/>
      <c r="AB724" s="2665">
        <v>0</v>
      </c>
      <c r="AC724" s="2666"/>
      <c r="AE724" s="2173"/>
      <c r="AG724" s="2173"/>
    </row>
    <row r="725" spans="1:36">
      <c r="A725" s="1459"/>
      <c r="B725" s="33"/>
      <c r="C725" s="2013">
        <f>IF(E725&gt;0,MAX($C$669:C724)+1," ")</f>
        <v>29</v>
      </c>
      <c r="D725" s="2013" t="s">
        <v>4211</v>
      </c>
      <c r="E725" s="2174">
        <f>E723+F724</f>
        <v>317.54000000000002</v>
      </c>
      <c r="F725" s="2665" t="s">
        <v>147</v>
      </c>
      <c r="G725" s="2666"/>
      <c r="H725" s="2665">
        <v>1.75</v>
      </c>
      <c r="I725" s="2666"/>
      <c r="J725" s="2669">
        <v>3.2949999999999999</v>
      </c>
      <c r="K725" s="2670">
        <v>30.204999999999998</v>
      </c>
      <c r="L725" s="2665">
        <f t="shared" ref="L725" si="977">J725+N725</f>
        <v>3.2959999999999998</v>
      </c>
      <c r="M725" s="2666"/>
      <c r="N725" s="2665">
        <v>1E-3</v>
      </c>
      <c r="O725" s="2666"/>
      <c r="P725" s="2669"/>
      <c r="Q725" s="2670"/>
      <c r="R725" s="2665"/>
      <c r="S725" s="2666"/>
      <c r="T725" s="2665"/>
      <c r="U725" s="2666"/>
      <c r="V725" s="2665">
        <v>1.75</v>
      </c>
      <c r="W725" s="2666"/>
      <c r="X725" s="2669">
        <v>3.2949999999999999</v>
      </c>
      <c r="Y725" s="2670">
        <v>30.204999999999998</v>
      </c>
      <c r="Z725" s="2665">
        <f t="shared" ref="Z725" si="978">X725+AB725</f>
        <v>3.2789999999999999</v>
      </c>
      <c r="AA725" s="2666"/>
      <c r="AB725" s="2665">
        <v>-1.6E-2</v>
      </c>
      <c r="AC725" s="2666"/>
      <c r="AE725" s="2173">
        <f t="shared" ca="1" si="868"/>
        <v>7.0000000000000001E-3</v>
      </c>
      <c r="AF725" s="2173">
        <f t="shared" ref="AF725" ca="1" si="979">AE725</f>
        <v>7.0000000000000001E-3</v>
      </c>
      <c r="AG725" s="2173">
        <v>2.9950000000000001</v>
      </c>
      <c r="AI725" s="18">
        <v>3.83</v>
      </c>
      <c r="AJ725" s="18">
        <f t="shared" ref="AJ725" si="980">AI725-0.035-0.15-0.15-0.2</f>
        <v>3.2949999999999999</v>
      </c>
    </row>
    <row r="726" spans="1:36">
      <c r="A726" s="1459"/>
      <c r="B726" s="33"/>
      <c r="C726" s="2013" t="str">
        <f>IF(E726&gt;0,MAX($C$669:C725)+1," ")</f>
        <v xml:space="preserve"> </v>
      </c>
      <c r="D726" s="2013" t="s">
        <v>147</v>
      </c>
      <c r="E726" s="2174"/>
      <c r="F726" s="2665">
        <v>15.18</v>
      </c>
      <c r="G726" s="2666"/>
      <c r="H726" s="2665"/>
      <c r="I726" s="2666"/>
      <c r="J726" s="2667"/>
      <c r="K726" s="2668"/>
      <c r="L726" s="2665"/>
      <c r="M726" s="2666"/>
      <c r="N726" s="2665"/>
      <c r="O726" s="2666"/>
      <c r="P726" s="2667"/>
      <c r="Q726" s="2668"/>
      <c r="R726" s="2665"/>
      <c r="S726" s="2666"/>
      <c r="T726" s="2665"/>
      <c r="U726" s="2666"/>
      <c r="V726" s="2665"/>
      <c r="W726" s="2666"/>
      <c r="X726" s="2667"/>
      <c r="Y726" s="2668"/>
      <c r="Z726" s="2665"/>
      <c r="AA726" s="2666"/>
      <c r="AB726" s="2665">
        <v>0</v>
      </c>
      <c r="AC726" s="2666"/>
      <c r="AE726" s="2173"/>
      <c r="AG726" s="2173"/>
    </row>
    <row r="727" spans="1:36">
      <c r="A727" s="1459"/>
      <c r="B727" s="33"/>
      <c r="C727" s="2013">
        <f>IF(E727&gt;0,MAX($C$669:C726)+1," ")</f>
        <v>30</v>
      </c>
      <c r="D727" s="2013">
        <v>14</v>
      </c>
      <c r="E727" s="2174">
        <f>E725+F726</f>
        <v>332.72</v>
      </c>
      <c r="F727" s="2665" t="s">
        <v>147</v>
      </c>
      <c r="G727" s="2666"/>
      <c r="H727" s="2665">
        <v>1.75</v>
      </c>
      <c r="I727" s="2666"/>
      <c r="J727" s="2669">
        <v>3.2749999999999999</v>
      </c>
      <c r="K727" s="2670">
        <v>31.204999999999998</v>
      </c>
      <c r="L727" s="2665">
        <f t="shared" ref="L727" si="981">J727+N727</f>
        <v>3.2829999999999999</v>
      </c>
      <c r="M727" s="2666"/>
      <c r="N727" s="2665">
        <v>8.0000000000000002E-3</v>
      </c>
      <c r="O727" s="2666"/>
      <c r="P727" s="2669"/>
      <c r="Q727" s="2670"/>
      <c r="R727" s="2665"/>
      <c r="S727" s="2666"/>
      <c r="T727" s="2665"/>
      <c r="U727" s="2666"/>
      <c r="V727" s="2665">
        <v>1.75</v>
      </c>
      <c r="W727" s="2666"/>
      <c r="X727" s="2669">
        <v>3.2749999999999999</v>
      </c>
      <c r="Y727" s="2670">
        <v>31.204999999999998</v>
      </c>
      <c r="Z727" s="2665">
        <f t="shared" ref="Z727" si="982">X727+AB727</f>
        <v>3.2629999999999999</v>
      </c>
      <c r="AA727" s="2666"/>
      <c r="AB727" s="2665">
        <v>-1.2E-2</v>
      </c>
      <c r="AC727" s="2666"/>
      <c r="AE727" s="2173">
        <f t="shared" ca="1" si="868"/>
        <v>-3.0000000000000001E-3</v>
      </c>
      <c r="AF727" s="2173">
        <f t="shared" ref="AF727" ca="1" si="983">AE727</f>
        <v>-3.0000000000000001E-3</v>
      </c>
      <c r="AG727" s="2173">
        <v>2.9750000000000001</v>
      </c>
      <c r="AI727" s="18">
        <v>3.81</v>
      </c>
      <c r="AJ727" s="18">
        <f t="shared" ref="AJ727" si="984">AI727-0.035-0.15-0.15-0.2</f>
        <v>3.2749999999999999</v>
      </c>
    </row>
    <row r="728" spans="1:36">
      <c r="A728" s="1459"/>
      <c r="B728" s="33"/>
      <c r="C728" s="2013" t="str">
        <f>IF(E728&gt;0,MAX($C$669:C727)+1," ")</f>
        <v xml:space="preserve"> </v>
      </c>
      <c r="D728" s="2013" t="s">
        <v>147</v>
      </c>
      <c r="E728" s="2174"/>
      <c r="F728" s="2665">
        <v>9.98</v>
      </c>
      <c r="G728" s="2666"/>
      <c r="H728" s="2665"/>
      <c r="I728" s="2666"/>
      <c r="J728" s="2667"/>
      <c r="K728" s="2668"/>
      <c r="L728" s="2665"/>
      <c r="M728" s="2666"/>
      <c r="N728" s="2665"/>
      <c r="O728" s="2666"/>
      <c r="P728" s="2667"/>
      <c r="Q728" s="2668"/>
      <c r="R728" s="2665"/>
      <c r="S728" s="2666"/>
      <c r="T728" s="2665"/>
      <c r="U728" s="2666"/>
      <c r="V728" s="2665"/>
      <c r="W728" s="2666"/>
      <c r="X728" s="2667"/>
      <c r="Y728" s="2668"/>
      <c r="Z728" s="2665"/>
      <c r="AA728" s="2666"/>
      <c r="AB728" s="2665">
        <v>0</v>
      </c>
      <c r="AC728" s="2666"/>
      <c r="AE728" s="2173"/>
      <c r="AG728" s="2173"/>
    </row>
    <row r="729" spans="1:36">
      <c r="A729" s="1459"/>
      <c r="B729" s="33"/>
      <c r="C729" s="2013">
        <f>IF(E729&gt;0,MAX($C$669:C728)+1," ")</f>
        <v>31</v>
      </c>
      <c r="D729" s="2013" t="s">
        <v>4212</v>
      </c>
      <c r="E729" s="2174">
        <f>E727+F728</f>
        <v>342.70000000000005</v>
      </c>
      <c r="F729" s="2665" t="s">
        <v>147</v>
      </c>
      <c r="G729" s="2666"/>
      <c r="H729" s="2665">
        <v>1.75</v>
      </c>
      <c r="I729" s="2666"/>
      <c r="J729" s="2669">
        <v>3.2650000000000001</v>
      </c>
      <c r="K729" s="2670">
        <v>32.204999999999998</v>
      </c>
      <c r="L729" s="2665">
        <f t="shared" ref="L729" si="985">J729+N729</f>
        <v>3.2749999999999999</v>
      </c>
      <c r="M729" s="2666"/>
      <c r="N729" s="2665">
        <v>0.01</v>
      </c>
      <c r="O729" s="2666"/>
      <c r="P729" s="2669"/>
      <c r="Q729" s="2670"/>
      <c r="R729" s="2665"/>
      <c r="S729" s="2666"/>
      <c r="T729" s="2665"/>
      <c r="U729" s="2666"/>
      <c r="V729" s="2665">
        <v>1.75</v>
      </c>
      <c r="W729" s="2666"/>
      <c r="X729" s="2669">
        <v>3.2650000000000001</v>
      </c>
      <c r="Y729" s="2670">
        <v>32.204999999999998</v>
      </c>
      <c r="Z729" s="2665">
        <f t="shared" ref="Z729" si="986">X729+AB729</f>
        <v>3.2570000000000001</v>
      </c>
      <c r="AA729" s="2666"/>
      <c r="AB729" s="2665">
        <v>-8.0000000000000002E-3</v>
      </c>
      <c r="AC729" s="2666"/>
      <c r="AE729" s="2173">
        <f t="shared" ca="1" si="868"/>
        <v>-1.2E-2</v>
      </c>
      <c r="AF729" s="2173">
        <f t="shared" ref="AF729" ca="1" si="987">AE729</f>
        <v>-1.2E-2</v>
      </c>
      <c r="AG729" s="2173">
        <v>2.9650000000000003</v>
      </c>
      <c r="AI729" s="18">
        <v>3.8000000000000003</v>
      </c>
      <c r="AJ729" s="18">
        <f t="shared" ref="AJ729" si="988">AI729-0.035-0.15-0.15-0.2</f>
        <v>3.2650000000000001</v>
      </c>
    </row>
    <row r="730" spans="1:36">
      <c r="A730" s="1459"/>
      <c r="B730" s="33"/>
      <c r="C730" s="2013" t="str">
        <f>IF(E730&gt;0,MAX($C$669:C729)+1," ")</f>
        <v xml:space="preserve"> </v>
      </c>
      <c r="D730" s="2013" t="s">
        <v>147</v>
      </c>
      <c r="E730" s="2174"/>
      <c r="F730" s="2665">
        <v>11.06</v>
      </c>
      <c r="G730" s="2666"/>
      <c r="H730" s="2665"/>
      <c r="I730" s="2666"/>
      <c r="J730" s="2667"/>
      <c r="K730" s="2668"/>
      <c r="L730" s="2665"/>
      <c r="M730" s="2666"/>
      <c r="N730" s="2665"/>
      <c r="O730" s="2666"/>
      <c r="P730" s="2667"/>
      <c r="Q730" s="2668"/>
      <c r="R730" s="2665"/>
      <c r="S730" s="2666"/>
      <c r="T730" s="2665"/>
      <c r="U730" s="2666"/>
      <c r="V730" s="2665"/>
      <c r="W730" s="2666"/>
      <c r="X730" s="2667"/>
      <c r="Y730" s="2668"/>
      <c r="Z730" s="2665"/>
      <c r="AA730" s="2666"/>
      <c r="AB730" s="2665">
        <v>0</v>
      </c>
      <c r="AC730" s="2666"/>
      <c r="AE730" s="2173"/>
      <c r="AG730" s="2173"/>
    </row>
    <row r="731" spans="1:36">
      <c r="A731" s="1459"/>
      <c r="B731" s="33"/>
      <c r="C731" s="2013">
        <f>IF(E731&gt;0,MAX($C$669:C730)+1," ")</f>
        <v>32</v>
      </c>
      <c r="D731" s="2013">
        <v>15</v>
      </c>
      <c r="E731" s="2174">
        <f>E729+F730</f>
        <v>353.76000000000005</v>
      </c>
      <c r="F731" s="2665" t="s">
        <v>147</v>
      </c>
      <c r="G731" s="2666"/>
      <c r="H731" s="2665">
        <v>1.75</v>
      </c>
      <c r="I731" s="2666"/>
      <c r="J731" s="2669">
        <v>3.2549999999999999</v>
      </c>
      <c r="K731" s="2670">
        <v>33.204999999999998</v>
      </c>
      <c r="L731" s="2665">
        <f t="shared" ref="L731" si="989">J731+N731</f>
        <v>3.258</v>
      </c>
      <c r="M731" s="2666"/>
      <c r="N731" s="2665">
        <v>3.0000000000000001E-3</v>
      </c>
      <c r="O731" s="2666"/>
      <c r="P731" s="2669"/>
      <c r="Q731" s="2670"/>
      <c r="R731" s="2665"/>
      <c r="S731" s="2666"/>
      <c r="T731" s="2665"/>
      <c r="U731" s="2666"/>
      <c r="V731" s="2665">
        <v>1.75</v>
      </c>
      <c r="W731" s="2666"/>
      <c r="X731" s="2669">
        <v>3.2549999999999999</v>
      </c>
      <c r="Y731" s="2670">
        <v>33.204999999999998</v>
      </c>
      <c r="Z731" s="2665">
        <f t="shared" ref="Z731" si="990">X731+AB731</f>
        <v>3.2519999999999998</v>
      </c>
      <c r="AA731" s="2666"/>
      <c r="AB731" s="2665">
        <v>-3.0000000000000001E-3</v>
      </c>
      <c r="AC731" s="2666"/>
      <c r="AE731" s="2173">
        <f t="shared" ca="1" si="868"/>
        <v>-1.4E-2</v>
      </c>
      <c r="AF731" s="2173">
        <f t="shared" ref="AF731" ca="1" si="991">AE731</f>
        <v>-1.4E-2</v>
      </c>
      <c r="AG731" s="2173">
        <v>2.9550000000000001</v>
      </c>
      <c r="AI731" s="18">
        <v>3.79</v>
      </c>
      <c r="AJ731" s="18">
        <f t="shared" ref="AJ731" si="992">AI731-0.035-0.15-0.15-0.2</f>
        <v>3.2549999999999999</v>
      </c>
    </row>
    <row r="732" spans="1:36">
      <c r="A732" s="1459"/>
      <c r="B732" s="33"/>
      <c r="C732" s="2013" t="str">
        <f>IF(E732&gt;0,MAX($C$669:C731)+1," ")</f>
        <v xml:space="preserve"> </v>
      </c>
      <c r="D732" s="2013" t="s">
        <v>147</v>
      </c>
      <c r="E732" s="2174"/>
      <c r="F732" s="2665">
        <v>19.57</v>
      </c>
      <c r="G732" s="2666"/>
      <c r="H732" s="2665"/>
      <c r="I732" s="2666"/>
      <c r="J732" s="2667"/>
      <c r="K732" s="2668"/>
      <c r="L732" s="2665"/>
      <c r="M732" s="2666"/>
      <c r="N732" s="2665"/>
      <c r="O732" s="2666"/>
      <c r="P732" s="2667"/>
      <c r="Q732" s="2668"/>
      <c r="R732" s="2665"/>
      <c r="S732" s="2666"/>
      <c r="T732" s="2665"/>
      <c r="U732" s="2666"/>
      <c r="V732" s="2665"/>
      <c r="W732" s="2666"/>
      <c r="X732" s="2667"/>
      <c r="Y732" s="2668"/>
      <c r="Z732" s="2665"/>
      <c r="AA732" s="2666"/>
      <c r="AB732" s="2665">
        <v>0</v>
      </c>
      <c r="AC732" s="2666"/>
      <c r="AE732" s="2173"/>
      <c r="AG732" s="2173"/>
    </row>
    <row r="733" spans="1:36">
      <c r="A733" s="1459"/>
      <c r="B733" s="33"/>
      <c r="C733" s="2013">
        <f>IF(E733&gt;0,MAX($C$669:C732)+1," ")</f>
        <v>33</v>
      </c>
      <c r="D733" s="2013" t="s">
        <v>4213</v>
      </c>
      <c r="E733" s="2174">
        <f>E731+F732</f>
        <v>373.33000000000004</v>
      </c>
      <c r="F733" s="2665" t="s">
        <v>147</v>
      </c>
      <c r="G733" s="2666"/>
      <c r="H733" s="2665">
        <v>1.75</v>
      </c>
      <c r="I733" s="2666"/>
      <c r="J733" s="2669">
        <v>3.2349999999999999</v>
      </c>
      <c r="K733" s="2670">
        <v>34.204999999999998</v>
      </c>
      <c r="L733" s="2665">
        <f t="shared" ref="L733" si="993">J733+N733</f>
        <v>3.2149999999999999</v>
      </c>
      <c r="M733" s="2666"/>
      <c r="N733" s="2665">
        <v>-0.02</v>
      </c>
      <c r="O733" s="2666"/>
      <c r="P733" s="2669"/>
      <c r="Q733" s="2670"/>
      <c r="R733" s="2665"/>
      <c r="S733" s="2666"/>
      <c r="T733" s="2665"/>
      <c r="U733" s="2666"/>
      <c r="V733" s="2665">
        <v>1.75</v>
      </c>
      <c r="W733" s="2666"/>
      <c r="X733" s="2669">
        <v>3.2349999999999999</v>
      </c>
      <c r="Y733" s="2670">
        <v>34.204999999999998</v>
      </c>
      <c r="Z733" s="2665">
        <f t="shared" ref="Z733" si="994">X733+AB733</f>
        <v>3.234</v>
      </c>
      <c r="AA733" s="2666"/>
      <c r="AB733" s="2665">
        <v>-1E-3</v>
      </c>
      <c r="AC733" s="2666"/>
      <c r="AE733" s="2173">
        <f t="shared" ca="1" si="868"/>
        <v>-1.4999999999999999E-2</v>
      </c>
      <c r="AF733" s="2173">
        <f t="shared" ref="AF733" ca="1" si="995">AE733</f>
        <v>-1.4999999999999999E-2</v>
      </c>
      <c r="AG733" s="2173">
        <v>2.9350000000000001</v>
      </c>
      <c r="AI733" s="18">
        <v>3.77</v>
      </c>
      <c r="AJ733" s="18">
        <f t="shared" ref="AJ733" si="996">AI733-0.035-0.15-0.15-0.2</f>
        <v>3.2349999999999999</v>
      </c>
    </row>
    <row r="734" spans="1:36">
      <c r="A734" s="1459"/>
      <c r="B734" s="33"/>
      <c r="C734" s="2013" t="str">
        <f>IF(E734&gt;0,MAX($C$669:C733)+1," ")</f>
        <v xml:space="preserve"> </v>
      </c>
      <c r="D734" s="2013" t="s">
        <v>147</v>
      </c>
      <c r="E734" s="2174"/>
      <c r="F734" s="2665">
        <v>12.14</v>
      </c>
      <c r="G734" s="2666"/>
      <c r="H734" s="2665"/>
      <c r="I734" s="2666"/>
      <c r="J734" s="2667"/>
      <c r="K734" s="2668"/>
      <c r="L734" s="2665"/>
      <c r="M734" s="2666"/>
      <c r="N734" s="2665"/>
      <c r="O734" s="2666"/>
      <c r="P734" s="2667"/>
      <c r="Q734" s="2668"/>
      <c r="R734" s="2665"/>
      <c r="S734" s="2666"/>
      <c r="T734" s="2665"/>
      <c r="U734" s="2666"/>
      <c r="V734" s="2665"/>
      <c r="W734" s="2666"/>
      <c r="X734" s="2667"/>
      <c r="Y734" s="2668"/>
      <c r="Z734" s="2665"/>
      <c r="AA734" s="2666"/>
      <c r="AB734" s="2665">
        <v>0</v>
      </c>
      <c r="AC734" s="2666"/>
      <c r="AE734" s="2173"/>
      <c r="AG734" s="2173"/>
    </row>
    <row r="735" spans="1:36">
      <c r="A735" s="1459"/>
      <c r="B735" s="33"/>
      <c r="C735" s="2013">
        <f>IF(E735&gt;0,MAX($C$669:C734)+1," ")</f>
        <v>34</v>
      </c>
      <c r="D735" s="2013" t="s">
        <v>4214</v>
      </c>
      <c r="E735" s="2174">
        <f>E733+F734</f>
        <v>385.47</v>
      </c>
      <c r="F735" s="2665" t="s">
        <v>147</v>
      </c>
      <c r="G735" s="2666"/>
      <c r="H735" s="2665">
        <v>1.75</v>
      </c>
      <c r="I735" s="2666"/>
      <c r="J735" s="2669">
        <v>3.2250000000000001</v>
      </c>
      <c r="K735" s="2670">
        <v>35.204999999999998</v>
      </c>
      <c r="L735" s="2665">
        <f t="shared" ref="L735" si="997">J735+N735</f>
        <v>3.2429999999999999</v>
      </c>
      <c r="M735" s="2666"/>
      <c r="N735" s="2665">
        <v>1.7999999999999999E-2</v>
      </c>
      <c r="O735" s="2666"/>
      <c r="P735" s="2669"/>
      <c r="Q735" s="2670"/>
      <c r="R735" s="2665"/>
      <c r="S735" s="2666"/>
      <c r="T735" s="2665"/>
      <c r="U735" s="2666"/>
      <c r="V735" s="2665">
        <v>1.75</v>
      </c>
      <c r="W735" s="2666"/>
      <c r="X735" s="2669">
        <v>3.2250000000000001</v>
      </c>
      <c r="Y735" s="2670">
        <v>35.204999999999998</v>
      </c>
      <c r="Z735" s="2665">
        <f t="shared" ref="Z735" si="998">X735+AB735</f>
        <v>3.2269999999999999</v>
      </c>
      <c r="AA735" s="2666"/>
      <c r="AB735" s="2665">
        <v>2E-3</v>
      </c>
      <c r="AC735" s="2666"/>
      <c r="AE735" s="2173">
        <f t="shared" ref="AE735:AE797" ca="1" si="999">RANDBETWEEN(-20,20)/1000</f>
        <v>1.6E-2</v>
      </c>
      <c r="AF735" s="2173">
        <f t="shared" ref="AF735" ca="1" si="1000">AE735</f>
        <v>1.6E-2</v>
      </c>
      <c r="AG735" s="2173">
        <v>2.9250000000000003</v>
      </c>
      <c r="AI735" s="18">
        <v>3.7600000000000002</v>
      </c>
      <c r="AJ735" s="18">
        <f t="shared" ref="AJ735" si="1001">AI735-0.035-0.15-0.15-0.2</f>
        <v>3.2250000000000001</v>
      </c>
    </row>
    <row r="736" spans="1:36">
      <c r="A736" s="1459"/>
      <c r="B736" s="33"/>
      <c r="C736" s="2013" t="str">
        <f>IF(E736&gt;0,MAX($C$669:C735)+1," ")</f>
        <v xml:space="preserve"> </v>
      </c>
      <c r="D736" s="2013" t="s">
        <v>147</v>
      </c>
      <c r="E736" s="2174"/>
      <c r="F736" s="2665">
        <v>15.73</v>
      </c>
      <c r="G736" s="2666"/>
      <c r="H736" s="2665"/>
      <c r="I736" s="2666"/>
      <c r="J736" s="2667"/>
      <c r="K736" s="2668"/>
      <c r="L736" s="2665"/>
      <c r="M736" s="2666"/>
      <c r="N736" s="2665"/>
      <c r="O736" s="2666"/>
      <c r="P736" s="2667"/>
      <c r="Q736" s="2668"/>
      <c r="R736" s="2665"/>
      <c r="S736" s="2666"/>
      <c r="T736" s="2665"/>
      <c r="U736" s="2666"/>
      <c r="V736" s="2665"/>
      <c r="W736" s="2666"/>
      <c r="X736" s="2667"/>
      <c r="Y736" s="2668"/>
      <c r="Z736" s="2665"/>
      <c r="AA736" s="2666"/>
      <c r="AB736" s="2665">
        <v>0</v>
      </c>
      <c r="AC736" s="2666"/>
      <c r="AE736" s="2173"/>
      <c r="AG736" s="2173"/>
    </row>
    <row r="737" spans="1:36">
      <c r="A737" s="1459"/>
      <c r="B737" s="33"/>
      <c r="C737" s="2013">
        <f>IF(E737&gt;0,MAX($C$669:C736)+1," ")</f>
        <v>35</v>
      </c>
      <c r="D737" s="2013">
        <v>16</v>
      </c>
      <c r="E737" s="2174">
        <f>E735+F736</f>
        <v>401.20000000000005</v>
      </c>
      <c r="F737" s="2665" t="s">
        <v>147</v>
      </c>
      <c r="G737" s="2666"/>
      <c r="H737" s="2665">
        <v>1.75</v>
      </c>
      <c r="I737" s="2666"/>
      <c r="J737" s="2669">
        <v>3.2050000000000001</v>
      </c>
      <c r="K737" s="2670">
        <v>36.204999999999998</v>
      </c>
      <c r="L737" s="2665">
        <f t="shared" ref="L737" si="1002">J737+N737</f>
        <v>3.1870000000000003</v>
      </c>
      <c r="M737" s="2666"/>
      <c r="N737" s="2665">
        <v>-1.7999999999999999E-2</v>
      </c>
      <c r="O737" s="2666"/>
      <c r="P737" s="2669"/>
      <c r="Q737" s="2670"/>
      <c r="R737" s="2665"/>
      <c r="S737" s="2666"/>
      <c r="T737" s="2665"/>
      <c r="U737" s="2666"/>
      <c r="V737" s="2665">
        <v>1.75</v>
      </c>
      <c r="W737" s="2666"/>
      <c r="X737" s="2669">
        <v>3.2050000000000001</v>
      </c>
      <c r="Y737" s="2670">
        <v>36.204999999999998</v>
      </c>
      <c r="Z737" s="2665">
        <f t="shared" ref="Z737" si="1003">X737+AB737</f>
        <v>3.2130000000000001</v>
      </c>
      <c r="AA737" s="2666"/>
      <c r="AB737" s="2665">
        <v>8.0000000000000002E-3</v>
      </c>
      <c r="AC737" s="2666"/>
      <c r="AE737" s="2173">
        <f t="shared" ca="1" si="999"/>
        <v>-2E-3</v>
      </c>
      <c r="AF737" s="2173">
        <f t="shared" ref="AF737" ca="1" si="1004">AE737</f>
        <v>-2E-3</v>
      </c>
      <c r="AG737" s="2173">
        <v>2.9050000000000002</v>
      </c>
      <c r="AI737" s="18">
        <v>3.74</v>
      </c>
      <c r="AJ737" s="18">
        <f t="shared" ref="AJ737" si="1005">AI737-0.035-0.15-0.15-0.2</f>
        <v>3.2050000000000001</v>
      </c>
    </row>
    <row r="738" spans="1:36">
      <c r="A738" s="1459"/>
      <c r="B738" s="33"/>
      <c r="C738" s="2013" t="str">
        <f>IF(E738&gt;0,MAX($C$669:C737)+1," ")</f>
        <v xml:space="preserve"> </v>
      </c>
      <c r="D738" s="2013" t="s">
        <v>147</v>
      </c>
      <c r="E738" s="2174"/>
      <c r="F738" s="2665">
        <v>12.67</v>
      </c>
      <c r="G738" s="2666"/>
      <c r="H738" s="2665"/>
      <c r="I738" s="2666"/>
      <c r="J738" s="2667"/>
      <c r="K738" s="2668"/>
      <c r="L738" s="2665"/>
      <c r="M738" s="2666"/>
      <c r="N738" s="2665"/>
      <c r="O738" s="2666"/>
      <c r="P738" s="2667"/>
      <c r="Q738" s="2668"/>
      <c r="R738" s="2665"/>
      <c r="S738" s="2666"/>
      <c r="T738" s="2665"/>
      <c r="U738" s="2666"/>
      <c r="V738" s="2665"/>
      <c r="W738" s="2666"/>
      <c r="X738" s="2667"/>
      <c r="Y738" s="2668"/>
      <c r="Z738" s="2665"/>
      <c r="AA738" s="2666"/>
      <c r="AB738" s="2665">
        <v>0</v>
      </c>
      <c r="AC738" s="2666"/>
      <c r="AE738" s="2173"/>
      <c r="AG738" s="2173"/>
    </row>
    <row r="739" spans="1:36">
      <c r="A739" s="1459"/>
      <c r="B739" s="33"/>
      <c r="C739" s="2013">
        <f>IF(E739&gt;0,MAX($C$669:C738)+1," ")</f>
        <v>36</v>
      </c>
      <c r="D739" s="2013">
        <v>17</v>
      </c>
      <c r="E739" s="2174">
        <f>E737+F738</f>
        <v>413.87000000000006</v>
      </c>
      <c r="F739" s="2665" t="s">
        <v>147</v>
      </c>
      <c r="G739" s="2666"/>
      <c r="H739" s="2665">
        <v>1.75</v>
      </c>
      <c r="I739" s="2666"/>
      <c r="J739" s="2669">
        <v>3.1949999999999998</v>
      </c>
      <c r="K739" s="2670">
        <v>37.204999999999998</v>
      </c>
      <c r="L739" s="2665">
        <f t="shared" ref="L739" si="1006">J739+N739</f>
        <v>3.2009999999999996</v>
      </c>
      <c r="M739" s="2666"/>
      <c r="N739" s="2665">
        <v>6.0000000000000001E-3</v>
      </c>
      <c r="O739" s="2666"/>
      <c r="P739" s="2669"/>
      <c r="Q739" s="2670"/>
      <c r="R739" s="2665"/>
      <c r="S739" s="2666"/>
      <c r="T739" s="2665"/>
      <c r="U739" s="2666"/>
      <c r="V739" s="2665">
        <v>1.75</v>
      </c>
      <c r="W739" s="2666"/>
      <c r="X739" s="2669">
        <v>3.1949999999999998</v>
      </c>
      <c r="Y739" s="2670">
        <v>37.204999999999998</v>
      </c>
      <c r="Z739" s="2665">
        <f t="shared" ref="Z739" si="1007">X739+AB739</f>
        <v>3.1959999999999997</v>
      </c>
      <c r="AA739" s="2666"/>
      <c r="AB739" s="2665">
        <v>1E-3</v>
      </c>
      <c r="AC739" s="2666"/>
      <c r="AE739" s="2173">
        <f t="shared" ca="1" si="999"/>
        <v>-2E-3</v>
      </c>
      <c r="AF739" s="2173">
        <f t="shared" ref="AF739" ca="1" si="1008">AE739</f>
        <v>-2E-3</v>
      </c>
      <c r="AG739" s="2173">
        <v>2.895</v>
      </c>
      <c r="AI739" s="18">
        <v>3.73</v>
      </c>
      <c r="AJ739" s="18">
        <f t="shared" ref="AJ739" si="1009">AI739-0.035-0.15-0.15-0.2</f>
        <v>3.1949999999999998</v>
      </c>
    </row>
    <row r="740" spans="1:36">
      <c r="A740" s="1459"/>
      <c r="B740" s="33"/>
      <c r="C740" s="2013" t="str">
        <f>IF(E740&gt;0,MAX($C$669:C739)+1," ")</f>
        <v xml:space="preserve"> </v>
      </c>
      <c r="D740" s="2013" t="s">
        <v>147</v>
      </c>
      <c r="E740" s="2174"/>
      <c r="F740" s="2665">
        <v>14.12</v>
      </c>
      <c r="G740" s="2666"/>
      <c r="H740" s="2665"/>
      <c r="I740" s="2666"/>
      <c r="J740" s="2667"/>
      <c r="K740" s="2668"/>
      <c r="L740" s="2665"/>
      <c r="M740" s="2666"/>
      <c r="N740" s="2665"/>
      <c r="O740" s="2666"/>
      <c r="P740" s="2667"/>
      <c r="Q740" s="2668"/>
      <c r="R740" s="2665"/>
      <c r="S740" s="2666"/>
      <c r="T740" s="2665"/>
      <c r="U740" s="2666"/>
      <c r="V740" s="2665"/>
      <c r="W740" s="2666"/>
      <c r="X740" s="2667"/>
      <c r="Y740" s="2668"/>
      <c r="Z740" s="2665"/>
      <c r="AA740" s="2666"/>
      <c r="AB740" s="2665">
        <v>0</v>
      </c>
      <c r="AC740" s="2666"/>
      <c r="AE740" s="2173"/>
      <c r="AG740" s="2173"/>
    </row>
    <row r="741" spans="1:36">
      <c r="A741" s="1459"/>
      <c r="B741" s="33"/>
      <c r="C741" s="2013">
        <f>IF(E741&gt;0,MAX($C$669:C740)+1," ")</f>
        <v>37</v>
      </c>
      <c r="D741" s="2013">
        <v>18</v>
      </c>
      <c r="E741" s="2174">
        <f>E739+F740</f>
        <v>427.99000000000007</v>
      </c>
      <c r="F741" s="2665" t="s">
        <v>147</v>
      </c>
      <c r="G741" s="2666"/>
      <c r="H741" s="2665">
        <v>1.75</v>
      </c>
      <c r="I741" s="2666"/>
      <c r="J741" s="2669">
        <v>3.1749999999999998</v>
      </c>
      <c r="K741" s="2670">
        <v>38.204999999999998</v>
      </c>
      <c r="L741" s="2665">
        <f t="shared" ref="L741" si="1010">J741+N741</f>
        <v>3.194</v>
      </c>
      <c r="M741" s="2666"/>
      <c r="N741" s="2665">
        <v>1.9E-2</v>
      </c>
      <c r="O741" s="2666"/>
      <c r="P741" s="2669"/>
      <c r="Q741" s="2670"/>
      <c r="R741" s="2665"/>
      <c r="S741" s="2666"/>
      <c r="T741" s="2665"/>
      <c r="U741" s="2666"/>
      <c r="V741" s="2665">
        <v>1.75</v>
      </c>
      <c r="W741" s="2666"/>
      <c r="X741" s="2669">
        <v>3.1749999999999998</v>
      </c>
      <c r="Y741" s="2670">
        <v>38.204999999999998</v>
      </c>
      <c r="Z741" s="2665">
        <f t="shared" ref="Z741" si="1011">X741+AB741</f>
        <v>3.1789999999999998</v>
      </c>
      <c r="AA741" s="2666"/>
      <c r="AB741" s="2665">
        <v>4.0000000000000001E-3</v>
      </c>
      <c r="AC741" s="2666"/>
      <c r="AE741" s="2173">
        <f t="shared" ca="1" si="999"/>
        <v>-1.2999999999999999E-2</v>
      </c>
      <c r="AF741" s="2173">
        <f t="shared" ref="AF741" ca="1" si="1012">AE741</f>
        <v>-1.2999999999999999E-2</v>
      </c>
      <c r="AG741" s="2173">
        <v>2.875</v>
      </c>
      <c r="AI741" s="18">
        <v>3.71</v>
      </c>
      <c r="AJ741" s="18">
        <f t="shared" ref="AJ741" si="1013">AI741-0.035-0.15-0.15-0.2</f>
        <v>3.1749999999999998</v>
      </c>
    </row>
    <row r="742" spans="1:36">
      <c r="A742" s="1459"/>
      <c r="B742" s="33"/>
      <c r="C742" s="2013" t="str">
        <f>IF(E742&gt;0,MAX($C$669:C741)+1," ")</f>
        <v xml:space="preserve"> </v>
      </c>
      <c r="D742" s="2013" t="s">
        <v>147</v>
      </c>
      <c r="E742" s="2174"/>
      <c r="F742" s="2665">
        <v>17.14</v>
      </c>
      <c r="G742" s="2666"/>
      <c r="H742" s="2665"/>
      <c r="I742" s="2666"/>
      <c r="J742" s="2667"/>
      <c r="K742" s="2668"/>
      <c r="L742" s="2665"/>
      <c r="M742" s="2666"/>
      <c r="N742" s="2665"/>
      <c r="O742" s="2666"/>
      <c r="P742" s="2667"/>
      <c r="Q742" s="2668"/>
      <c r="R742" s="2665"/>
      <c r="S742" s="2666"/>
      <c r="T742" s="2665"/>
      <c r="U742" s="2666"/>
      <c r="V742" s="2665"/>
      <c r="W742" s="2666"/>
      <c r="X742" s="2667"/>
      <c r="Y742" s="2668"/>
      <c r="Z742" s="2665"/>
      <c r="AA742" s="2666"/>
      <c r="AB742" s="2665">
        <v>0</v>
      </c>
      <c r="AC742" s="2666"/>
      <c r="AE742" s="2173"/>
      <c r="AG742" s="2173"/>
    </row>
    <row r="743" spans="1:36">
      <c r="A743" s="1459"/>
      <c r="B743" s="33"/>
      <c r="C743" s="2013">
        <f>IF(E743&gt;0,MAX($C$669:C742)+1," ")</f>
        <v>38</v>
      </c>
      <c r="D743" s="2013">
        <v>19</v>
      </c>
      <c r="E743" s="2174">
        <f>E741+F742</f>
        <v>445.13000000000005</v>
      </c>
      <c r="F743" s="2665" t="s">
        <v>147</v>
      </c>
      <c r="G743" s="2666"/>
      <c r="H743" s="2665">
        <v>1.75</v>
      </c>
      <c r="I743" s="2666"/>
      <c r="J743" s="2669">
        <v>3.165</v>
      </c>
      <c r="K743" s="2670">
        <v>39.204999999999998</v>
      </c>
      <c r="L743" s="2665">
        <f t="shared" ref="L743" si="1014">J743+N743</f>
        <v>3.16</v>
      </c>
      <c r="M743" s="2666"/>
      <c r="N743" s="2665">
        <v>-5.0000000000000001E-3</v>
      </c>
      <c r="O743" s="2666"/>
      <c r="P743" s="2669"/>
      <c r="Q743" s="2670"/>
      <c r="R743" s="2665"/>
      <c r="S743" s="2666"/>
      <c r="T743" s="2665"/>
      <c r="U743" s="2666"/>
      <c r="V743" s="2665">
        <v>1.75</v>
      </c>
      <c r="W743" s="2666"/>
      <c r="X743" s="2669">
        <v>3.165</v>
      </c>
      <c r="Y743" s="2670">
        <v>39.204999999999998</v>
      </c>
      <c r="Z743" s="2665">
        <f t="shared" ref="Z743" si="1015">X743+AB743</f>
        <v>3.1840000000000002</v>
      </c>
      <c r="AA743" s="2666"/>
      <c r="AB743" s="2665">
        <v>1.9E-2</v>
      </c>
      <c r="AC743" s="2666"/>
      <c r="AE743" s="2173">
        <f t="shared" ca="1" si="999"/>
        <v>1.7999999999999999E-2</v>
      </c>
      <c r="AF743" s="2173">
        <f t="shared" ref="AF743" ca="1" si="1016">AE743</f>
        <v>1.7999999999999999E-2</v>
      </c>
      <c r="AG743" s="2173">
        <v>2.8650000000000002</v>
      </c>
      <c r="AI743" s="18">
        <v>3.7</v>
      </c>
      <c r="AJ743" s="18">
        <f t="shared" ref="AJ743" si="1017">AI743-0.035-0.15-0.15-0.2</f>
        <v>3.165</v>
      </c>
    </row>
    <row r="744" spans="1:36">
      <c r="A744" s="1459"/>
      <c r="B744" s="33"/>
      <c r="C744" s="2013" t="str">
        <f>IF(E744&gt;0,MAX($C$669:C743)+1," ")</f>
        <v xml:space="preserve"> </v>
      </c>
      <c r="D744" s="2013" t="s">
        <v>147</v>
      </c>
      <c r="E744" s="2174"/>
      <c r="F744" s="2665">
        <v>15.89</v>
      </c>
      <c r="G744" s="2666"/>
      <c r="H744" s="2665"/>
      <c r="I744" s="2666"/>
      <c r="J744" s="2667"/>
      <c r="K744" s="2668"/>
      <c r="L744" s="2665"/>
      <c r="M744" s="2666"/>
      <c r="N744" s="2665"/>
      <c r="O744" s="2666"/>
      <c r="P744" s="2667"/>
      <c r="Q744" s="2668"/>
      <c r="R744" s="2665"/>
      <c r="S744" s="2666"/>
      <c r="T744" s="2665"/>
      <c r="U744" s="2666"/>
      <c r="V744" s="2665"/>
      <c r="W744" s="2666"/>
      <c r="X744" s="2667"/>
      <c r="Y744" s="2668"/>
      <c r="Z744" s="2665"/>
      <c r="AA744" s="2666"/>
      <c r="AB744" s="2665">
        <v>0</v>
      </c>
      <c r="AC744" s="2666"/>
      <c r="AE744" s="2173"/>
      <c r="AG744" s="2173"/>
    </row>
    <row r="745" spans="1:36">
      <c r="A745" s="1459"/>
      <c r="B745" s="33"/>
      <c r="C745" s="2013">
        <f>IF(E745&gt;0,MAX($C$669:C744)+1," ")</f>
        <v>39</v>
      </c>
      <c r="D745" s="2013">
        <v>20</v>
      </c>
      <c r="E745" s="2174">
        <f>E743+F744</f>
        <v>461.02000000000004</v>
      </c>
      <c r="F745" s="2665" t="s">
        <v>147</v>
      </c>
      <c r="G745" s="2666"/>
      <c r="H745" s="2665">
        <v>1.75</v>
      </c>
      <c r="I745" s="2666"/>
      <c r="J745" s="2669">
        <v>3.145</v>
      </c>
      <c r="K745" s="2670">
        <v>40.204999999999998</v>
      </c>
      <c r="L745" s="2665">
        <f t="shared" ref="L745" si="1018">J745+N745</f>
        <v>3.1440000000000001</v>
      </c>
      <c r="M745" s="2666"/>
      <c r="N745" s="2665">
        <v>-1E-3</v>
      </c>
      <c r="O745" s="2666"/>
      <c r="P745" s="2669"/>
      <c r="Q745" s="2670"/>
      <c r="R745" s="2665"/>
      <c r="S745" s="2666"/>
      <c r="T745" s="2665"/>
      <c r="U745" s="2666"/>
      <c r="V745" s="2665">
        <v>1.75</v>
      </c>
      <c r="W745" s="2666"/>
      <c r="X745" s="2669">
        <v>3.145</v>
      </c>
      <c r="Y745" s="2670">
        <v>40.204999999999998</v>
      </c>
      <c r="Z745" s="2665">
        <f t="shared" ref="Z745" si="1019">X745+AB745</f>
        <v>3.141</v>
      </c>
      <c r="AA745" s="2666"/>
      <c r="AB745" s="2665">
        <v>-4.0000000000000001E-3</v>
      </c>
      <c r="AC745" s="2666"/>
      <c r="AE745" s="2173">
        <f t="shared" ca="1" si="999"/>
        <v>1.7000000000000001E-2</v>
      </c>
      <c r="AF745" s="2173">
        <f t="shared" ref="AF745" ca="1" si="1020">AE745</f>
        <v>1.7000000000000001E-2</v>
      </c>
      <c r="AG745" s="2173">
        <v>2.8450000000000002</v>
      </c>
      <c r="AI745" s="18">
        <v>3.68</v>
      </c>
      <c r="AJ745" s="18">
        <f t="shared" ref="AJ745" si="1021">AI745-0.035-0.15-0.15-0.2</f>
        <v>3.145</v>
      </c>
    </row>
    <row r="746" spans="1:36">
      <c r="A746" s="1459"/>
      <c r="B746" s="33"/>
      <c r="C746" s="2013" t="str">
        <f>IF(E746&gt;0,MAX($C$669:C745)+1," ")</f>
        <v xml:space="preserve"> </v>
      </c>
      <c r="D746" s="2013" t="s">
        <v>147</v>
      </c>
      <c r="E746" s="2174"/>
      <c r="F746" s="2665">
        <v>11.38</v>
      </c>
      <c r="G746" s="2666"/>
      <c r="H746" s="2665"/>
      <c r="I746" s="2666"/>
      <c r="J746" s="2667"/>
      <c r="K746" s="2668"/>
      <c r="L746" s="2665"/>
      <c r="M746" s="2666"/>
      <c r="N746" s="2665"/>
      <c r="O746" s="2666"/>
      <c r="P746" s="2667"/>
      <c r="Q746" s="2668"/>
      <c r="R746" s="2665"/>
      <c r="S746" s="2666"/>
      <c r="T746" s="2665"/>
      <c r="U746" s="2666"/>
      <c r="V746" s="2665"/>
      <c r="W746" s="2666"/>
      <c r="X746" s="2667"/>
      <c r="Y746" s="2668"/>
      <c r="Z746" s="2665"/>
      <c r="AA746" s="2666"/>
      <c r="AB746" s="2665">
        <v>0</v>
      </c>
      <c r="AC746" s="2666"/>
      <c r="AE746" s="2173"/>
      <c r="AG746" s="2173"/>
    </row>
    <row r="747" spans="1:36">
      <c r="A747" s="1459"/>
      <c r="B747" s="33"/>
      <c r="C747" s="2013">
        <f>IF(E747&gt;0,MAX($C$669:C746)+1," ")</f>
        <v>40</v>
      </c>
      <c r="D747" s="2013" t="s">
        <v>4216</v>
      </c>
      <c r="E747" s="2174">
        <f>E745+F746</f>
        <v>472.40000000000003</v>
      </c>
      <c r="F747" s="2665" t="s">
        <v>147</v>
      </c>
      <c r="G747" s="2666"/>
      <c r="H747" s="2665">
        <v>1.75</v>
      </c>
      <c r="I747" s="2666"/>
      <c r="J747" s="2669">
        <v>3.145</v>
      </c>
      <c r="K747" s="2670">
        <v>41.204999999999998</v>
      </c>
      <c r="L747" s="2665">
        <f t="shared" ref="L747" si="1022">J747+N747</f>
        <v>3.1440000000000001</v>
      </c>
      <c r="M747" s="2666"/>
      <c r="N747" s="2665">
        <v>-1E-3</v>
      </c>
      <c r="O747" s="2666"/>
      <c r="P747" s="2669"/>
      <c r="Q747" s="2670"/>
      <c r="R747" s="2665"/>
      <c r="S747" s="2666"/>
      <c r="T747" s="2665"/>
      <c r="U747" s="2666"/>
      <c r="V747" s="2665">
        <v>1.75</v>
      </c>
      <c r="W747" s="2666"/>
      <c r="X747" s="2669">
        <v>3.145</v>
      </c>
      <c r="Y747" s="2670">
        <v>41.204999999999998</v>
      </c>
      <c r="Z747" s="2665">
        <f t="shared" ref="Z747" si="1023">X747+AB747</f>
        <v>3.157</v>
      </c>
      <c r="AA747" s="2666"/>
      <c r="AB747" s="2665">
        <v>1.2E-2</v>
      </c>
      <c r="AC747" s="2666"/>
      <c r="AE747" s="2173">
        <f t="shared" ca="1" si="999"/>
        <v>-1.9E-2</v>
      </c>
      <c r="AF747" s="2173">
        <f t="shared" ref="AF747" ca="1" si="1024">AE747</f>
        <v>-1.9E-2</v>
      </c>
      <c r="AG747" s="2173">
        <v>2.8450000000000002</v>
      </c>
      <c r="AI747" s="18">
        <v>3.68</v>
      </c>
      <c r="AJ747" s="18">
        <f t="shared" ref="AJ747" si="1025">AI747-0.035-0.15-0.15-0.2</f>
        <v>3.145</v>
      </c>
    </row>
    <row r="748" spans="1:36">
      <c r="A748" s="1459"/>
      <c r="B748" s="33"/>
      <c r="C748" s="2013" t="str">
        <f>IF(E748&gt;0,MAX($C$669:C747)+1," ")</f>
        <v xml:space="preserve"> </v>
      </c>
      <c r="D748" s="2013" t="s">
        <v>147</v>
      </c>
      <c r="E748" s="2174"/>
      <c r="F748" s="2665">
        <v>13.36</v>
      </c>
      <c r="G748" s="2666"/>
      <c r="H748" s="2665"/>
      <c r="I748" s="2666"/>
      <c r="J748" s="2667"/>
      <c r="K748" s="2668"/>
      <c r="L748" s="2665"/>
      <c r="M748" s="2666"/>
      <c r="N748" s="2665"/>
      <c r="O748" s="2666"/>
      <c r="P748" s="2667"/>
      <c r="Q748" s="2668"/>
      <c r="R748" s="2665"/>
      <c r="S748" s="2666"/>
      <c r="T748" s="2665"/>
      <c r="U748" s="2666"/>
      <c r="V748" s="2665"/>
      <c r="W748" s="2666"/>
      <c r="X748" s="2667"/>
      <c r="Y748" s="2668"/>
      <c r="Z748" s="2665"/>
      <c r="AA748" s="2666"/>
      <c r="AB748" s="2665">
        <v>0</v>
      </c>
      <c r="AC748" s="2666"/>
      <c r="AE748" s="2173"/>
      <c r="AG748" s="2173"/>
    </row>
    <row r="749" spans="1:36">
      <c r="A749" s="1459"/>
      <c r="B749" s="33"/>
      <c r="C749" s="2013">
        <f>IF(E749&gt;0,MAX($C$669:C748)+1," ")</f>
        <v>41</v>
      </c>
      <c r="D749" s="2013">
        <v>21</v>
      </c>
      <c r="E749" s="2174">
        <f>E747+F748</f>
        <v>485.76000000000005</v>
      </c>
      <c r="F749" s="2665" t="s">
        <v>147</v>
      </c>
      <c r="G749" s="2666"/>
      <c r="H749" s="2665">
        <v>1.75</v>
      </c>
      <c r="I749" s="2666"/>
      <c r="J749" s="2669">
        <v>3.145</v>
      </c>
      <c r="K749" s="2670">
        <v>42.204999999999998</v>
      </c>
      <c r="L749" s="2665">
        <f t="shared" ref="L749" si="1026">J749+N749</f>
        <v>3.133</v>
      </c>
      <c r="M749" s="2666"/>
      <c r="N749" s="2665">
        <v>-1.2E-2</v>
      </c>
      <c r="O749" s="2666"/>
      <c r="P749" s="2669"/>
      <c r="Q749" s="2670"/>
      <c r="R749" s="2665"/>
      <c r="S749" s="2666"/>
      <c r="T749" s="2665"/>
      <c r="U749" s="2666"/>
      <c r="V749" s="2665">
        <v>1.75</v>
      </c>
      <c r="W749" s="2666"/>
      <c r="X749" s="2669">
        <v>3.145</v>
      </c>
      <c r="Y749" s="2670">
        <v>42.204999999999998</v>
      </c>
      <c r="Z749" s="2665">
        <f t="shared" ref="Z749" si="1027">X749+AB749</f>
        <v>3.1440000000000001</v>
      </c>
      <c r="AA749" s="2666"/>
      <c r="AB749" s="2665">
        <v>-1E-3</v>
      </c>
      <c r="AC749" s="2666"/>
      <c r="AE749" s="2173">
        <f t="shared" ca="1" si="999"/>
        <v>1.6E-2</v>
      </c>
      <c r="AF749" s="2173">
        <f t="shared" ref="AF749" ca="1" si="1028">AE749</f>
        <v>1.6E-2</v>
      </c>
      <c r="AG749" s="2173">
        <v>2.8450000000000002</v>
      </c>
      <c r="AI749" s="18">
        <v>3.68</v>
      </c>
      <c r="AJ749" s="18">
        <f t="shared" ref="AJ749" si="1029">AI749-0.035-0.15-0.15-0.2</f>
        <v>3.145</v>
      </c>
    </row>
    <row r="750" spans="1:36">
      <c r="A750" s="1459"/>
      <c r="B750" s="33"/>
      <c r="C750" s="2013" t="str">
        <f>IF(E750&gt;0,MAX($C$669:C749)+1," ")</f>
        <v xml:space="preserve"> </v>
      </c>
      <c r="D750" s="2013" t="s">
        <v>147</v>
      </c>
      <c r="E750" s="2174"/>
      <c r="F750" s="2665">
        <v>15.62</v>
      </c>
      <c r="G750" s="2666"/>
      <c r="H750" s="2665"/>
      <c r="I750" s="2666"/>
      <c r="J750" s="2667"/>
      <c r="K750" s="2668"/>
      <c r="L750" s="2665"/>
      <c r="M750" s="2666"/>
      <c r="N750" s="2665"/>
      <c r="O750" s="2666"/>
      <c r="P750" s="2667"/>
      <c r="Q750" s="2668"/>
      <c r="R750" s="2665"/>
      <c r="S750" s="2666"/>
      <c r="T750" s="2665"/>
      <c r="U750" s="2666"/>
      <c r="V750" s="2665"/>
      <c r="W750" s="2666"/>
      <c r="X750" s="2667"/>
      <c r="Y750" s="2668"/>
      <c r="Z750" s="2665"/>
      <c r="AA750" s="2666"/>
      <c r="AB750" s="2665">
        <v>0</v>
      </c>
      <c r="AC750" s="2666"/>
      <c r="AE750" s="2173"/>
      <c r="AG750" s="2173"/>
    </row>
    <row r="751" spans="1:36">
      <c r="A751" s="1459"/>
      <c r="B751" s="33"/>
      <c r="C751" s="2013">
        <f>IF(E751&gt;0,MAX($C$669:C750)+1," ")</f>
        <v>42</v>
      </c>
      <c r="D751" s="2013">
        <v>22</v>
      </c>
      <c r="E751" s="2174">
        <f>E749+F750</f>
        <v>501.38000000000005</v>
      </c>
      <c r="F751" s="2665" t="s">
        <v>147</v>
      </c>
      <c r="G751" s="2666"/>
      <c r="H751" s="2665">
        <v>1.75</v>
      </c>
      <c r="I751" s="2666"/>
      <c r="J751" s="2669">
        <v>3.1349999999999998</v>
      </c>
      <c r="K751" s="2670">
        <v>43.204999999999998</v>
      </c>
      <c r="L751" s="2665">
        <f t="shared" ref="L751" si="1030">J751+N751</f>
        <v>3.1359999999999997</v>
      </c>
      <c r="M751" s="2666"/>
      <c r="N751" s="2665">
        <v>1E-3</v>
      </c>
      <c r="O751" s="2666"/>
      <c r="P751" s="2669"/>
      <c r="Q751" s="2670"/>
      <c r="R751" s="2665"/>
      <c r="S751" s="2666"/>
      <c r="T751" s="2665"/>
      <c r="U751" s="2666"/>
      <c r="V751" s="2665">
        <v>1.75</v>
      </c>
      <c r="W751" s="2666"/>
      <c r="X751" s="2669">
        <v>3.1349999999999998</v>
      </c>
      <c r="Y751" s="2670">
        <v>43.204999999999998</v>
      </c>
      <c r="Z751" s="2665">
        <f t="shared" ref="Z751" si="1031">X751+AB751</f>
        <v>3.1419999999999999</v>
      </c>
      <c r="AA751" s="2666"/>
      <c r="AB751" s="2665">
        <v>7.0000000000000001E-3</v>
      </c>
      <c r="AC751" s="2666"/>
      <c r="AE751" s="2173">
        <f t="shared" ca="1" si="999"/>
        <v>-8.0000000000000002E-3</v>
      </c>
      <c r="AF751" s="2173">
        <f t="shared" ref="AF751" ca="1" si="1032">AE751</f>
        <v>-8.0000000000000002E-3</v>
      </c>
      <c r="AG751" s="2173">
        <v>2.835</v>
      </c>
      <c r="AI751" s="18">
        <v>3.67</v>
      </c>
      <c r="AJ751" s="18">
        <f t="shared" ref="AJ751" si="1033">AI751-0.035-0.15-0.15-0.2</f>
        <v>3.1349999999999998</v>
      </c>
    </row>
    <row r="752" spans="1:36">
      <c r="A752" s="1459"/>
      <c r="B752" s="33"/>
      <c r="C752" s="2013" t="str">
        <f>IF(E752&gt;0,MAX($C$669:C751)+1," ")</f>
        <v xml:space="preserve"> </v>
      </c>
      <c r="D752" s="2013" t="s">
        <v>147</v>
      </c>
      <c r="E752" s="2174"/>
      <c r="F752" s="2665">
        <v>11.4</v>
      </c>
      <c r="G752" s="2666"/>
      <c r="H752" s="2665"/>
      <c r="I752" s="2666"/>
      <c r="J752" s="2667"/>
      <c r="K752" s="2668"/>
      <c r="L752" s="2665"/>
      <c r="M752" s="2666"/>
      <c r="N752" s="2665"/>
      <c r="O752" s="2666"/>
      <c r="P752" s="2667"/>
      <c r="Q752" s="2668"/>
      <c r="R752" s="2665"/>
      <c r="S752" s="2666"/>
      <c r="T752" s="2665"/>
      <c r="U752" s="2666"/>
      <c r="V752" s="2665"/>
      <c r="W752" s="2666"/>
      <c r="X752" s="2667"/>
      <c r="Y752" s="2668"/>
      <c r="Z752" s="2665"/>
      <c r="AA752" s="2666"/>
      <c r="AB752" s="2665">
        <v>0</v>
      </c>
      <c r="AC752" s="2666"/>
      <c r="AE752" s="2173"/>
      <c r="AG752" s="2173"/>
    </row>
    <row r="753" spans="1:36">
      <c r="A753" s="1459"/>
      <c r="B753" s="33"/>
      <c r="C753" s="2013">
        <f>IF(E753&gt;0,MAX($C$669:C752)+1," ")</f>
        <v>43</v>
      </c>
      <c r="D753" s="2013">
        <v>23</v>
      </c>
      <c r="E753" s="2174">
        <f>E751+F752</f>
        <v>512.78000000000009</v>
      </c>
      <c r="F753" s="2665" t="s">
        <v>147</v>
      </c>
      <c r="G753" s="2666"/>
      <c r="H753" s="2665">
        <v>1.75</v>
      </c>
      <c r="I753" s="2666"/>
      <c r="J753" s="2669">
        <v>3.1349999999999998</v>
      </c>
      <c r="K753" s="2670">
        <v>44.204999999999998</v>
      </c>
      <c r="L753" s="2665">
        <f t="shared" ref="L753" si="1034">J753+N753</f>
        <v>3.1179999999999999</v>
      </c>
      <c r="M753" s="2666"/>
      <c r="N753" s="2665">
        <v>-1.7000000000000001E-2</v>
      </c>
      <c r="O753" s="2666"/>
      <c r="P753" s="2669"/>
      <c r="Q753" s="2670"/>
      <c r="R753" s="2665"/>
      <c r="S753" s="2666"/>
      <c r="T753" s="2665"/>
      <c r="U753" s="2666"/>
      <c r="V753" s="2665">
        <v>1.75</v>
      </c>
      <c r="W753" s="2666"/>
      <c r="X753" s="2669">
        <v>3.1349999999999998</v>
      </c>
      <c r="Y753" s="2670">
        <v>44.204999999999998</v>
      </c>
      <c r="Z753" s="2665">
        <f t="shared" ref="Z753" si="1035">X753+AB753</f>
        <v>3.1279999999999997</v>
      </c>
      <c r="AA753" s="2666"/>
      <c r="AB753" s="2665">
        <v>-7.0000000000000001E-3</v>
      </c>
      <c r="AC753" s="2666"/>
      <c r="AE753" s="2173">
        <f t="shared" ca="1" si="999"/>
        <v>2E-3</v>
      </c>
      <c r="AF753" s="2173">
        <f t="shared" ref="AF753" ca="1" si="1036">AE753</f>
        <v>2E-3</v>
      </c>
      <c r="AG753" s="2173">
        <v>2.835</v>
      </c>
      <c r="AI753" s="18">
        <v>3.67</v>
      </c>
      <c r="AJ753" s="18">
        <f t="shared" ref="AJ753" si="1037">AI753-0.035-0.15-0.15-0.2</f>
        <v>3.1349999999999998</v>
      </c>
    </row>
    <row r="754" spans="1:36">
      <c r="A754" s="1459"/>
      <c r="B754" s="33"/>
      <c r="C754" s="2013" t="str">
        <f>IF(E754&gt;0,MAX($C$669:C753)+1," ")</f>
        <v xml:space="preserve"> </v>
      </c>
      <c r="D754" s="2013" t="s">
        <v>147</v>
      </c>
      <c r="E754" s="2174"/>
      <c r="F754" s="2665">
        <v>9.15</v>
      </c>
      <c r="G754" s="2666"/>
      <c r="H754" s="2665"/>
      <c r="I754" s="2666"/>
      <c r="J754" s="2667"/>
      <c r="K754" s="2668"/>
      <c r="L754" s="2665"/>
      <c r="M754" s="2666"/>
      <c r="N754" s="2665"/>
      <c r="O754" s="2666"/>
      <c r="P754" s="2667"/>
      <c r="Q754" s="2668"/>
      <c r="R754" s="2665"/>
      <c r="S754" s="2666"/>
      <c r="T754" s="2665"/>
      <c r="U754" s="2666"/>
      <c r="V754" s="2665"/>
      <c r="W754" s="2666"/>
      <c r="X754" s="2667"/>
      <c r="Y754" s="2668"/>
      <c r="Z754" s="2665"/>
      <c r="AA754" s="2666"/>
      <c r="AB754" s="2665">
        <v>0</v>
      </c>
      <c r="AC754" s="2666"/>
      <c r="AE754" s="2173"/>
      <c r="AG754" s="2173"/>
    </row>
    <row r="755" spans="1:36">
      <c r="A755" s="1459"/>
      <c r="B755" s="33"/>
      <c r="C755" s="2013">
        <f>IF(E755&gt;0,MAX($C$669:C754)+1," ")</f>
        <v>44</v>
      </c>
      <c r="D755" s="2013">
        <v>24</v>
      </c>
      <c r="E755" s="2174">
        <f>E753+F754</f>
        <v>521.93000000000006</v>
      </c>
      <c r="F755" s="2665" t="s">
        <v>147</v>
      </c>
      <c r="G755" s="2666"/>
      <c r="H755" s="2665">
        <v>1.75</v>
      </c>
      <c r="I755" s="2666"/>
      <c r="J755" s="2669">
        <v>3.1349999999999998</v>
      </c>
      <c r="K755" s="2670">
        <v>45.204999999999998</v>
      </c>
      <c r="L755" s="2665">
        <f t="shared" ref="L755" si="1038">J755+N755</f>
        <v>3.1149999999999998</v>
      </c>
      <c r="M755" s="2666"/>
      <c r="N755" s="2665">
        <v>-0.02</v>
      </c>
      <c r="O755" s="2666"/>
      <c r="P755" s="2669"/>
      <c r="Q755" s="2670"/>
      <c r="R755" s="2665"/>
      <c r="S755" s="2666"/>
      <c r="T755" s="2665"/>
      <c r="U755" s="2666"/>
      <c r="V755" s="2665">
        <v>1.75</v>
      </c>
      <c r="W755" s="2666"/>
      <c r="X755" s="2669">
        <v>3.1349999999999998</v>
      </c>
      <c r="Y755" s="2670">
        <v>45.204999999999998</v>
      </c>
      <c r="Z755" s="2665">
        <f t="shared" ref="Z755" si="1039">X755+AB755</f>
        <v>3.1229999999999998</v>
      </c>
      <c r="AA755" s="2666"/>
      <c r="AB755" s="2665">
        <v>-1.2E-2</v>
      </c>
      <c r="AC755" s="2666"/>
      <c r="AE755" s="2173">
        <f t="shared" ca="1" si="999"/>
        <v>1.4999999999999999E-2</v>
      </c>
      <c r="AF755" s="2173">
        <f t="shared" ref="AF755" ca="1" si="1040">AE755</f>
        <v>1.4999999999999999E-2</v>
      </c>
      <c r="AG755" s="2173">
        <v>2.835</v>
      </c>
      <c r="AI755" s="18">
        <v>3.67</v>
      </c>
      <c r="AJ755" s="18">
        <f t="shared" ref="AJ755" si="1041">AI755-0.035-0.15-0.15-0.2</f>
        <v>3.1349999999999998</v>
      </c>
    </row>
    <row r="756" spans="1:36">
      <c r="A756" s="1459"/>
      <c r="B756" s="33"/>
      <c r="C756" s="2013" t="str">
        <f>IF(E756&gt;0,MAX($C$669:C755)+1," ")</f>
        <v xml:space="preserve"> </v>
      </c>
      <c r="D756" s="2013" t="s">
        <v>147</v>
      </c>
      <c r="E756" s="2174"/>
      <c r="F756" s="2665">
        <v>10</v>
      </c>
      <c r="G756" s="2666"/>
      <c r="H756" s="2665"/>
      <c r="I756" s="2666"/>
      <c r="J756" s="2667"/>
      <c r="K756" s="2668"/>
      <c r="L756" s="2665"/>
      <c r="M756" s="2666"/>
      <c r="N756" s="2665"/>
      <c r="O756" s="2666"/>
      <c r="P756" s="2667"/>
      <c r="Q756" s="2668"/>
      <c r="R756" s="2665"/>
      <c r="S756" s="2666"/>
      <c r="T756" s="2665"/>
      <c r="U756" s="2666"/>
      <c r="V756" s="2665"/>
      <c r="W756" s="2666"/>
      <c r="X756" s="2667"/>
      <c r="Y756" s="2668"/>
      <c r="Z756" s="2665"/>
      <c r="AA756" s="2666"/>
      <c r="AB756" s="2665">
        <v>0</v>
      </c>
      <c r="AC756" s="2666"/>
      <c r="AE756" s="2173"/>
      <c r="AG756" s="2173"/>
    </row>
    <row r="757" spans="1:36">
      <c r="A757" s="1459"/>
      <c r="B757" s="33"/>
      <c r="C757" s="2013">
        <f>IF(E757&gt;0,MAX($C$669:C756)+1," ")</f>
        <v>45</v>
      </c>
      <c r="D757" s="2013" t="s">
        <v>4217</v>
      </c>
      <c r="E757" s="2174">
        <f>E755+F756</f>
        <v>531.93000000000006</v>
      </c>
      <c r="F757" s="2665" t="s">
        <v>147</v>
      </c>
      <c r="G757" s="2666"/>
      <c r="H757" s="2665">
        <v>1.75</v>
      </c>
      <c r="I757" s="2666"/>
      <c r="J757" s="2669">
        <v>3.1349999999999998</v>
      </c>
      <c r="K757" s="2670">
        <v>46.204999999999998</v>
      </c>
      <c r="L757" s="2665">
        <f t="shared" ref="L757" si="1042">J757+N757</f>
        <v>3.1269999999999998</v>
      </c>
      <c r="M757" s="2666"/>
      <c r="N757" s="2665">
        <v>-8.0000000000000002E-3</v>
      </c>
      <c r="O757" s="2666"/>
      <c r="P757" s="2669"/>
      <c r="Q757" s="2670"/>
      <c r="R757" s="2665"/>
      <c r="S757" s="2666"/>
      <c r="T757" s="2665"/>
      <c r="U757" s="2666"/>
      <c r="V757" s="2665">
        <v>1.75</v>
      </c>
      <c r="W757" s="2666"/>
      <c r="X757" s="2669">
        <v>3.1349999999999998</v>
      </c>
      <c r="Y757" s="2670">
        <v>46.204999999999998</v>
      </c>
      <c r="Z757" s="2665">
        <f t="shared" ref="Z757" si="1043">X757+AB757</f>
        <v>3.13</v>
      </c>
      <c r="AA757" s="2666"/>
      <c r="AB757" s="2665">
        <v>-5.0000000000000001E-3</v>
      </c>
      <c r="AC757" s="2666"/>
      <c r="AE757" s="2173">
        <f t="shared" ca="1" si="999"/>
        <v>-0.01</v>
      </c>
      <c r="AF757" s="2173">
        <f t="shared" ref="AF757" ca="1" si="1044">AE757</f>
        <v>-0.01</v>
      </c>
      <c r="AG757" s="2173">
        <v>2.835</v>
      </c>
      <c r="AI757" s="18">
        <v>3.67</v>
      </c>
      <c r="AJ757" s="18">
        <f t="shared" ref="AJ757" si="1045">AI757-0.035-0.15-0.15-0.2</f>
        <v>3.1349999999999998</v>
      </c>
    </row>
    <row r="758" spans="1:36">
      <c r="A758" s="1459"/>
      <c r="B758" s="33"/>
      <c r="C758" s="2013" t="str">
        <f>IF(E758&gt;0,MAX($C$669:C757)+1," ")</f>
        <v xml:space="preserve"> </v>
      </c>
      <c r="D758" s="2013" t="s">
        <v>147</v>
      </c>
      <c r="E758" s="2174"/>
      <c r="F758" s="2665">
        <v>12</v>
      </c>
      <c r="G758" s="2666"/>
      <c r="H758" s="2665"/>
      <c r="I758" s="2666"/>
      <c r="J758" s="2667"/>
      <c r="K758" s="2668"/>
      <c r="L758" s="2665"/>
      <c r="M758" s="2666"/>
      <c r="N758" s="2665"/>
      <c r="O758" s="2666"/>
      <c r="P758" s="2667"/>
      <c r="Q758" s="2668"/>
      <c r="R758" s="2665"/>
      <c r="S758" s="2666"/>
      <c r="T758" s="2665"/>
      <c r="U758" s="2666"/>
      <c r="V758" s="2665"/>
      <c r="W758" s="2666"/>
      <c r="X758" s="2667"/>
      <c r="Y758" s="2668"/>
      <c r="Z758" s="2665"/>
      <c r="AA758" s="2666"/>
      <c r="AB758" s="2665">
        <v>0</v>
      </c>
      <c r="AC758" s="2666"/>
      <c r="AE758" s="2173"/>
      <c r="AG758" s="2173"/>
    </row>
    <row r="759" spans="1:36">
      <c r="A759" s="1459"/>
      <c r="B759" s="33"/>
      <c r="C759" s="2013">
        <f>IF(E759&gt;0,MAX($C$669:C758)+1," ")</f>
        <v>46</v>
      </c>
      <c r="D759" s="2013" t="s">
        <v>4218</v>
      </c>
      <c r="E759" s="2174">
        <f>E757+F758</f>
        <v>543.93000000000006</v>
      </c>
      <c r="F759" s="2665" t="s">
        <v>147</v>
      </c>
      <c r="G759" s="2666"/>
      <c r="H759" s="2665">
        <v>1.75</v>
      </c>
      <c r="I759" s="2666"/>
      <c r="J759" s="2669">
        <v>3.1349999999999998</v>
      </c>
      <c r="K759" s="2670">
        <v>47.204999999999998</v>
      </c>
      <c r="L759" s="2665">
        <f t="shared" ref="L759" si="1046">J759+N759</f>
        <v>3.1409999999999996</v>
      </c>
      <c r="M759" s="2666"/>
      <c r="N759" s="2665">
        <v>6.0000000000000001E-3</v>
      </c>
      <c r="O759" s="2666"/>
      <c r="P759" s="2669"/>
      <c r="Q759" s="2670"/>
      <c r="R759" s="2665"/>
      <c r="S759" s="2666"/>
      <c r="T759" s="2665"/>
      <c r="U759" s="2666"/>
      <c r="V759" s="2665">
        <v>1.75</v>
      </c>
      <c r="W759" s="2666"/>
      <c r="X759" s="2669">
        <v>3.1349999999999998</v>
      </c>
      <c r="Y759" s="2670">
        <v>47.204999999999998</v>
      </c>
      <c r="Z759" s="2665">
        <f t="shared" ref="Z759" si="1047">X759+AB759</f>
        <v>3.1489999999999996</v>
      </c>
      <c r="AA759" s="2666"/>
      <c r="AB759" s="2665">
        <v>1.4E-2</v>
      </c>
      <c r="AC759" s="2666"/>
      <c r="AE759" s="2173">
        <f t="shared" ca="1" si="999"/>
        <v>-6.0000000000000001E-3</v>
      </c>
      <c r="AF759" s="2173">
        <f t="shared" ref="AF759" ca="1" si="1048">AE759</f>
        <v>-6.0000000000000001E-3</v>
      </c>
      <c r="AG759" s="2173">
        <v>2.835</v>
      </c>
      <c r="AI759" s="18">
        <v>3.67</v>
      </c>
      <c r="AJ759" s="18">
        <f t="shared" ref="AJ759" si="1049">AI759-0.035-0.15-0.15-0.2</f>
        <v>3.1349999999999998</v>
      </c>
    </row>
    <row r="760" spans="1:36">
      <c r="A760" s="1459"/>
      <c r="B760" s="33"/>
      <c r="C760" s="2013" t="str">
        <f>IF(E760&gt;0,MAX($C$669:C759)+1," ")</f>
        <v xml:space="preserve"> </v>
      </c>
      <c r="D760" s="2013" t="s">
        <v>147</v>
      </c>
      <c r="E760" s="2174"/>
      <c r="F760" s="2665">
        <v>15.35</v>
      </c>
      <c r="G760" s="2666"/>
      <c r="H760" s="2665"/>
      <c r="I760" s="2666"/>
      <c r="J760" s="2667"/>
      <c r="K760" s="2668"/>
      <c r="L760" s="2665"/>
      <c r="M760" s="2666"/>
      <c r="N760" s="2665"/>
      <c r="O760" s="2666"/>
      <c r="P760" s="2667"/>
      <c r="Q760" s="2668"/>
      <c r="R760" s="2665"/>
      <c r="S760" s="2666"/>
      <c r="T760" s="2665"/>
      <c r="U760" s="2666"/>
      <c r="V760" s="2665"/>
      <c r="W760" s="2666"/>
      <c r="X760" s="2667"/>
      <c r="Y760" s="2668"/>
      <c r="Z760" s="2665"/>
      <c r="AA760" s="2666"/>
      <c r="AB760" s="2665">
        <v>0</v>
      </c>
      <c r="AC760" s="2666"/>
      <c r="AE760" s="2173"/>
      <c r="AG760" s="2173"/>
    </row>
    <row r="761" spans="1:36">
      <c r="A761" s="1459"/>
      <c r="B761" s="33"/>
      <c r="C761" s="2013">
        <f>IF(E761&gt;0,MAX($C$669:C760)+1," ")</f>
        <v>47</v>
      </c>
      <c r="D761" s="2013">
        <v>25</v>
      </c>
      <c r="E761" s="2174">
        <f>E759+F760</f>
        <v>559.28000000000009</v>
      </c>
      <c r="F761" s="2665" t="s">
        <v>147</v>
      </c>
      <c r="G761" s="2666"/>
      <c r="H761" s="2665">
        <v>1.75</v>
      </c>
      <c r="I761" s="2666"/>
      <c r="J761" s="2669">
        <v>3.125</v>
      </c>
      <c r="K761" s="2670">
        <v>48.204999999999998</v>
      </c>
      <c r="L761" s="2665">
        <f t="shared" ref="L761" si="1050">J761+N761</f>
        <v>3.129</v>
      </c>
      <c r="M761" s="2666"/>
      <c r="N761" s="2665">
        <v>4.0000000000000001E-3</v>
      </c>
      <c r="O761" s="2666"/>
      <c r="P761" s="2669"/>
      <c r="Q761" s="2670"/>
      <c r="R761" s="2665"/>
      <c r="S761" s="2666"/>
      <c r="T761" s="2665"/>
      <c r="U761" s="2666"/>
      <c r="V761" s="2665">
        <v>1.75</v>
      </c>
      <c r="W761" s="2666"/>
      <c r="X761" s="2669">
        <v>3.125</v>
      </c>
      <c r="Y761" s="2670">
        <v>48.204999999999998</v>
      </c>
      <c r="Z761" s="2665">
        <f t="shared" ref="Z761" si="1051">X761+AB761</f>
        <v>3.125</v>
      </c>
      <c r="AA761" s="2666"/>
      <c r="AB761" s="2665">
        <v>0</v>
      </c>
      <c r="AC761" s="2666"/>
      <c r="AE761" s="2173">
        <f t="shared" ca="1" si="999"/>
        <v>8.0000000000000002E-3</v>
      </c>
      <c r="AF761" s="2173">
        <f t="shared" ref="AF761" ca="1" si="1052">AE761</f>
        <v>8.0000000000000002E-3</v>
      </c>
      <c r="AG761" s="2173">
        <v>2.8250000000000002</v>
      </c>
      <c r="AI761" s="18">
        <v>3.66</v>
      </c>
      <c r="AJ761" s="18">
        <f t="shared" ref="AJ761" si="1053">AI761-0.035-0.15-0.15-0.2</f>
        <v>3.125</v>
      </c>
    </row>
    <row r="762" spans="1:36">
      <c r="A762" s="1459"/>
      <c r="B762" s="33"/>
      <c r="C762" s="2013" t="str">
        <f>IF(E762&gt;0,MAX($C$669:C761)+1," ")</f>
        <v xml:space="preserve"> </v>
      </c>
      <c r="D762" s="2013" t="s">
        <v>147</v>
      </c>
      <c r="E762" s="2174"/>
      <c r="F762" s="2665">
        <v>13.91</v>
      </c>
      <c r="G762" s="2666"/>
      <c r="H762" s="2665"/>
      <c r="I762" s="2666"/>
      <c r="J762" s="2667"/>
      <c r="K762" s="2668"/>
      <c r="L762" s="2665"/>
      <c r="M762" s="2666"/>
      <c r="N762" s="2665"/>
      <c r="O762" s="2666"/>
      <c r="P762" s="2667"/>
      <c r="Q762" s="2668"/>
      <c r="R762" s="2665"/>
      <c r="S762" s="2666"/>
      <c r="T762" s="2665"/>
      <c r="U762" s="2666"/>
      <c r="V762" s="2665"/>
      <c r="W762" s="2666"/>
      <c r="X762" s="2667"/>
      <c r="Y762" s="2668"/>
      <c r="Z762" s="2665"/>
      <c r="AA762" s="2666"/>
      <c r="AB762" s="2665">
        <v>0</v>
      </c>
      <c r="AC762" s="2666"/>
      <c r="AE762" s="2173"/>
      <c r="AG762" s="2173"/>
    </row>
    <row r="763" spans="1:36">
      <c r="A763" s="1459"/>
      <c r="B763" s="33"/>
      <c r="C763" s="2013">
        <f>IF(E763&gt;0,MAX($C$669:C762)+1," ")</f>
        <v>48</v>
      </c>
      <c r="D763" s="2013" t="s">
        <v>4219</v>
      </c>
      <c r="E763" s="2174">
        <f>E761+F762</f>
        <v>573.19000000000005</v>
      </c>
      <c r="F763" s="2665" t="s">
        <v>147</v>
      </c>
      <c r="G763" s="2666"/>
      <c r="H763" s="2665">
        <v>1.75</v>
      </c>
      <c r="I763" s="2666"/>
      <c r="J763" s="2669">
        <v>3.125</v>
      </c>
      <c r="K763" s="2670">
        <v>49.204999999999998</v>
      </c>
      <c r="L763" s="2665">
        <f t="shared" ref="L763" si="1054">J763+N763</f>
        <v>3.14</v>
      </c>
      <c r="M763" s="2666"/>
      <c r="N763" s="2665">
        <v>1.4999999999999999E-2</v>
      </c>
      <c r="O763" s="2666"/>
      <c r="P763" s="2669"/>
      <c r="Q763" s="2670"/>
      <c r="R763" s="2665"/>
      <c r="S763" s="2666"/>
      <c r="T763" s="2665"/>
      <c r="U763" s="2666"/>
      <c r="V763" s="2665">
        <v>1.75</v>
      </c>
      <c r="W763" s="2666"/>
      <c r="X763" s="2669">
        <v>3.125</v>
      </c>
      <c r="Y763" s="2670">
        <v>49.204999999999998</v>
      </c>
      <c r="Z763" s="2665">
        <f t="shared" ref="Z763" si="1055">X763+AB763</f>
        <v>3.14</v>
      </c>
      <c r="AA763" s="2666"/>
      <c r="AB763" s="2665">
        <v>1.4999999999999999E-2</v>
      </c>
      <c r="AC763" s="2666"/>
      <c r="AE763" s="2173">
        <f t="shared" ca="1" si="999"/>
        <v>-5.0000000000000001E-3</v>
      </c>
      <c r="AF763" s="2173">
        <f t="shared" ref="AF763" ca="1" si="1056">AE763</f>
        <v>-5.0000000000000001E-3</v>
      </c>
      <c r="AG763" s="2173">
        <v>2.8250000000000002</v>
      </c>
      <c r="AI763" s="18">
        <v>3.66</v>
      </c>
      <c r="AJ763" s="18">
        <f t="shared" ref="AJ763" si="1057">AI763-0.035-0.15-0.15-0.2</f>
        <v>3.125</v>
      </c>
    </row>
    <row r="764" spans="1:36">
      <c r="A764" s="1459"/>
      <c r="B764" s="33"/>
      <c r="C764" s="2013" t="str">
        <f>IF(E764&gt;0,MAX($C$669:C763)+1," ")</f>
        <v xml:space="preserve"> </v>
      </c>
      <c r="D764" s="2013" t="s">
        <v>147</v>
      </c>
      <c r="E764" s="2174"/>
      <c r="F764" s="2665">
        <v>16.32</v>
      </c>
      <c r="G764" s="2666"/>
      <c r="H764" s="2665"/>
      <c r="I764" s="2666"/>
      <c r="J764" s="2667"/>
      <c r="K764" s="2668"/>
      <c r="L764" s="2665"/>
      <c r="M764" s="2666"/>
      <c r="N764" s="2665"/>
      <c r="O764" s="2666"/>
      <c r="P764" s="2667"/>
      <c r="Q764" s="2668"/>
      <c r="R764" s="2665"/>
      <c r="S764" s="2666"/>
      <c r="T764" s="2665"/>
      <c r="U764" s="2666"/>
      <c r="V764" s="2665"/>
      <c r="W764" s="2666"/>
      <c r="X764" s="2667"/>
      <c r="Y764" s="2668"/>
      <c r="Z764" s="2665"/>
      <c r="AA764" s="2666"/>
      <c r="AB764" s="2665">
        <v>0</v>
      </c>
      <c r="AC764" s="2666"/>
      <c r="AE764" s="2173"/>
      <c r="AG764" s="2173"/>
    </row>
    <row r="765" spans="1:36">
      <c r="A765" s="1459"/>
      <c r="B765" s="33"/>
      <c r="C765" s="2013">
        <f>IF(E765&gt;0,MAX($C$669:C764)+1," ")</f>
        <v>49</v>
      </c>
      <c r="D765" s="2013">
        <v>26</v>
      </c>
      <c r="E765" s="2174">
        <f>E763+F764</f>
        <v>589.5100000000001</v>
      </c>
      <c r="F765" s="2665" t="s">
        <v>147</v>
      </c>
      <c r="G765" s="2666"/>
      <c r="H765" s="2665">
        <v>1.75</v>
      </c>
      <c r="I765" s="2666"/>
      <c r="J765" s="2669">
        <v>3.125</v>
      </c>
      <c r="K765" s="2670">
        <v>50.204999999999998</v>
      </c>
      <c r="L765" s="2665">
        <f t="shared" ref="L765" si="1058">J765+N765</f>
        <v>3.1179999999999999</v>
      </c>
      <c r="M765" s="2666"/>
      <c r="N765" s="2665">
        <v>-7.0000000000000001E-3</v>
      </c>
      <c r="O765" s="2666"/>
      <c r="P765" s="2669"/>
      <c r="Q765" s="2670"/>
      <c r="R765" s="2665"/>
      <c r="S765" s="2666"/>
      <c r="T765" s="2665"/>
      <c r="U765" s="2666"/>
      <c r="V765" s="2665">
        <v>1.75</v>
      </c>
      <c r="W765" s="2666"/>
      <c r="X765" s="2669">
        <v>3.125</v>
      </c>
      <c r="Y765" s="2670">
        <v>50.204999999999998</v>
      </c>
      <c r="Z765" s="2665">
        <f t="shared" ref="Z765" si="1059">X765+AB765</f>
        <v>3.1349999999999998</v>
      </c>
      <c r="AA765" s="2666"/>
      <c r="AB765" s="2665">
        <v>0.01</v>
      </c>
      <c r="AC765" s="2666"/>
      <c r="AE765" s="2173">
        <f t="shared" ca="1" si="999"/>
        <v>1.0999999999999999E-2</v>
      </c>
      <c r="AF765" s="2173">
        <f t="shared" ref="AF765" ca="1" si="1060">AE765</f>
        <v>1.0999999999999999E-2</v>
      </c>
      <c r="AG765" s="2173">
        <v>2.8250000000000002</v>
      </c>
      <c r="AI765" s="18">
        <v>3.66</v>
      </c>
      <c r="AJ765" s="18">
        <f t="shared" ref="AJ765" si="1061">AI765-0.035-0.15-0.15-0.2</f>
        <v>3.125</v>
      </c>
    </row>
    <row r="766" spans="1:36">
      <c r="A766" s="1459"/>
      <c r="B766" s="33"/>
      <c r="C766" s="2013" t="str">
        <f>IF(E766&gt;0,MAX($C$669:C765)+1," ")</f>
        <v xml:space="preserve"> </v>
      </c>
      <c r="D766" s="2013" t="s">
        <v>147</v>
      </c>
      <c r="E766" s="2174"/>
      <c r="F766" s="2665">
        <v>9.52</v>
      </c>
      <c r="G766" s="2666"/>
      <c r="H766" s="2665"/>
      <c r="I766" s="2666"/>
      <c r="J766" s="2667"/>
      <c r="K766" s="2668"/>
      <c r="L766" s="2665"/>
      <c r="M766" s="2666"/>
      <c r="N766" s="2665"/>
      <c r="O766" s="2666"/>
      <c r="P766" s="2667"/>
      <c r="Q766" s="2668"/>
      <c r="R766" s="2665"/>
      <c r="S766" s="2666"/>
      <c r="T766" s="2665"/>
      <c r="U766" s="2666"/>
      <c r="V766" s="2665"/>
      <c r="W766" s="2666"/>
      <c r="X766" s="2667"/>
      <c r="Y766" s="2668"/>
      <c r="Z766" s="2665"/>
      <c r="AA766" s="2666"/>
      <c r="AB766" s="2665">
        <v>0</v>
      </c>
      <c r="AC766" s="2666"/>
      <c r="AE766" s="2173"/>
      <c r="AG766" s="2173"/>
    </row>
    <row r="767" spans="1:36">
      <c r="A767" s="1459"/>
      <c r="B767" s="33"/>
      <c r="C767" s="2013">
        <f>IF(E767&gt;0,MAX($C$669:C766)+1," ")</f>
        <v>50</v>
      </c>
      <c r="D767" s="2013" t="s">
        <v>4220</v>
      </c>
      <c r="E767" s="2174">
        <f>E765+F766</f>
        <v>599.03000000000009</v>
      </c>
      <c r="F767" s="2665" t="s">
        <v>147</v>
      </c>
      <c r="G767" s="2666"/>
      <c r="H767" s="2665">
        <v>1.75</v>
      </c>
      <c r="I767" s="2666"/>
      <c r="J767" s="2669">
        <v>3.125</v>
      </c>
      <c r="K767" s="2670">
        <v>51.204999999999998</v>
      </c>
      <c r="L767" s="2665">
        <f t="shared" ref="L767" si="1062">J767+N767</f>
        <v>3.1419999999999999</v>
      </c>
      <c r="M767" s="2666"/>
      <c r="N767" s="2665">
        <v>1.7000000000000001E-2</v>
      </c>
      <c r="O767" s="2666"/>
      <c r="P767" s="2669"/>
      <c r="Q767" s="2670"/>
      <c r="R767" s="2665"/>
      <c r="S767" s="2666"/>
      <c r="T767" s="2665"/>
      <c r="U767" s="2666"/>
      <c r="V767" s="2665">
        <v>1.75</v>
      </c>
      <c r="W767" s="2666"/>
      <c r="X767" s="2669">
        <v>3.125</v>
      </c>
      <c r="Y767" s="2670">
        <v>51.204999999999998</v>
      </c>
      <c r="Z767" s="2665">
        <f t="shared" ref="Z767" si="1063">X767+AB767</f>
        <v>3.1160000000000001</v>
      </c>
      <c r="AA767" s="2666"/>
      <c r="AB767" s="2665">
        <v>-8.9999999999999993E-3</v>
      </c>
      <c r="AC767" s="2666"/>
      <c r="AE767" s="2173">
        <f t="shared" ca="1" si="999"/>
        <v>1.9E-2</v>
      </c>
      <c r="AF767" s="2173">
        <f t="shared" ref="AF767" ca="1" si="1064">AE767</f>
        <v>1.9E-2</v>
      </c>
      <c r="AG767" s="2173">
        <v>2.8250000000000002</v>
      </c>
      <c r="AI767" s="18">
        <v>3.66</v>
      </c>
      <c r="AJ767" s="18">
        <f t="shared" ref="AJ767" si="1065">AI767-0.035-0.15-0.15-0.2</f>
        <v>3.125</v>
      </c>
    </row>
    <row r="768" spans="1:36">
      <c r="A768" s="1459"/>
      <c r="B768" s="33"/>
      <c r="C768" s="2013" t="str">
        <f>IF(E768&gt;0,MAX($C$669:C767)+1," ")</f>
        <v xml:space="preserve"> </v>
      </c>
      <c r="D768" s="2013" t="s">
        <v>147</v>
      </c>
      <c r="E768" s="2174"/>
      <c r="F768" s="2665">
        <v>11.37</v>
      </c>
      <c r="G768" s="2666"/>
      <c r="H768" s="2665"/>
      <c r="I768" s="2666"/>
      <c r="J768" s="2667"/>
      <c r="K768" s="2668"/>
      <c r="L768" s="2665"/>
      <c r="M768" s="2666"/>
      <c r="N768" s="2665"/>
      <c r="O768" s="2666"/>
      <c r="P768" s="2667"/>
      <c r="Q768" s="2668"/>
      <c r="R768" s="2665"/>
      <c r="S768" s="2666"/>
      <c r="T768" s="2665"/>
      <c r="U768" s="2666"/>
      <c r="V768" s="2665"/>
      <c r="W768" s="2666"/>
      <c r="X768" s="2667"/>
      <c r="Y768" s="2668"/>
      <c r="Z768" s="2665"/>
      <c r="AA768" s="2666"/>
      <c r="AB768" s="2665">
        <v>0</v>
      </c>
      <c r="AC768" s="2666"/>
      <c r="AE768" s="2173"/>
      <c r="AG768" s="2173"/>
    </row>
    <row r="769" spans="1:36">
      <c r="A769" s="1459"/>
      <c r="B769" s="33"/>
      <c r="C769" s="2013">
        <f>IF(E769&gt;0,MAX($C$669:C768)+1," ")</f>
        <v>51</v>
      </c>
      <c r="D769" s="2013">
        <v>27</v>
      </c>
      <c r="E769" s="2174">
        <f>E767+F768</f>
        <v>610.40000000000009</v>
      </c>
      <c r="F769" s="2665" t="s">
        <v>147</v>
      </c>
      <c r="G769" s="2666"/>
      <c r="H769" s="2665">
        <v>1.75</v>
      </c>
      <c r="I769" s="2666"/>
      <c r="J769" s="2669">
        <v>3.1149999999999998</v>
      </c>
      <c r="K769" s="2670">
        <v>52.204999999999998</v>
      </c>
      <c r="L769" s="2665">
        <f t="shared" ref="L769" si="1066">J769+N769</f>
        <v>3.1189999999999998</v>
      </c>
      <c r="M769" s="2666"/>
      <c r="N769" s="2665">
        <v>4.0000000000000001E-3</v>
      </c>
      <c r="O769" s="2666"/>
      <c r="P769" s="2669"/>
      <c r="Q769" s="2670"/>
      <c r="R769" s="2665"/>
      <c r="S769" s="2666"/>
      <c r="T769" s="2665"/>
      <c r="U769" s="2666"/>
      <c r="V769" s="2665">
        <v>1.75</v>
      </c>
      <c r="W769" s="2666"/>
      <c r="X769" s="2669">
        <v>3.1149999999999998</v>
      </c>
      <c r="Y769" s="2670">
        <v>52.204999999999998</v>
      </c>
      <c r="Z769" s="2665">
        <f t="shared" ref="Z769" si="1067">X769+AB769</f>
        <v>3.1199999999999997</v>
      </c>
      <c r="AA769" s="2666"/>
      <c r="AB769" s="2665">
        <v>5.0000000000000001E-3</v>
      </c>
      <c r="AC769" s="2666"/>
      <c r="AE769" s="2173">
        <f t="shared" ca="1" si="999"/>
        <v>0.02</v>
      </c>
      <c r="AF769" s="2173">
        <f t="shared" ref="AF769" ca="1" si="1068">AE769</f>
        <v>0.02</v>
      </c>
      <c r="AG769" s="2173">
        <v>2.8149999999999999</v>
      </c>
      <c r="AI769" s="18">
        <v>3.65</v>
      </c>
      <c r="AJ769" s="18">
        <f t="shared" ref="AJ769" si="1069">AI769-0.035-0.15-0.15-0.2</f>
        <v>3.1149999999999998</v>
      </c>
    </row>
    <row r="770" spans="1:36">
      <c r="A770" s="1459"/>
      <c r="B770" s="33"/>
      <c r="C770" s="2013" t="str">
        <f>IF(E770&gt;0,MAX($C$669:C769)+1," ")</f>
        <v xml:space="preserve"> </v>
      </c>
      <c r="D770" s="2013" t="s">
        <v>147</v>
      </c>
      <c r="E770" s="2174"/>
      <c r="F770" s="2665">
        <v>16.829999999999998</v>
      </c>
      <c r="G770" s="2666"/>
      <c r="H770" s="2665"/>
      <c r="I770" s="2666"/>
      <c r="J770" s="2667"/>
      <c r="K770" s="2668"/>
      <c r="L770" s="2665"/>
      <c r="M770" s="2666"/>
      <c r="N770" s="2665"/>
      <c r="O770" s="2666"/>
      <c r="P770" s="2667"/>
      <c r="Q770" s="2668"/>
      <c r="R770" s="2665"/>
      <c r="S770" s="2666"/>
      <c r="T770" s="2665"/>
      <c r="U770" s="2666"/>
      <c r="V770" s="2665"/>
      <c r="W770" s="2666"/>
      <c r="X770" s="2667"/>
      <c r="Y770" s="2668"/>
      <c r="Z770" s="2665"/>
      <c r="AA770" s="2666"/>
      <c r="AB770" s="2665">
        <v>0</v>
      </c>
      <c r="AC770" s="2666"/>
      <c r="AE770" s="2173"/>
      <c r="AG770" s="2173"/>
    </row>
    <row r="771" spans="1:36">
      <c r="A771" s="1459"/>
      <c r="B771" s="33"/>
      <c r="C771" s="2013">
        <f>IF(E771&gt;0,MAX($C$669:C770)+1," ")</f>
        <v>52</v>
      </c>
      <c r="D771" s="2013" t="s">
        <v>4221</v>
      </c>
      <c r="E771" s="2174">
        <f>E769+F770</f>
        <v>627.23000000000013</v>
      </c>
      <c r="F771" s="2665" t="s">
        <v>147</v>
      </c>
      <c r="G771" s="2666"/>
      <c r="H771" s="2665">
        <v>1.75</v>
      </c>
      <c r="I771" s="2666"/>
      <c r="J771" s="2669">
        <v>3.1149999999999998</v>
      </c>
      <c r="K771" s="2670">
        <v>53.204999999999998</v>
      </c>
      <c r="L771" s="2665">
        <f t="shared" ref="L771" si="1070">J771+N771</f>
        <v>3.1139999999999999</v>
      </c>
      <c r="M771" s="2666"/>
      <c r="N771" s="2665">
        <v>-1E-3</v>
      </c>
      <c r="O771" s="2666"/>
      <c r="P771" s="2669"/>
      <c r="Q771" s="2670"/>
      <c r="R771" s="2665"/>
      <c r="S771" s="2666"/>
      <c r="T771" s="2665"/>
      <c r="U771" s="2666"/>
      <c r="V771" s="2665">
        <v>1.75</v>
      </c>
      <c r="W771" s="2666"/>
      <c r="X771" s="2669">
        <v>3.1149999999999998</v>
      </c>
      <c r="Y771" s="2670">
        <v>53.204999999999998</v>
      </c>
      <c r="Z771" s="2665">
        <f t="shared" ref="Z771" si="1071">X771+AB771</f>
        <v>3.1259999999999999</v>
      </c>
      <c r="AA771" s="2666"/>
      <c r="AB771" s="2665">
        <v>1.0999999999999999E-2</v>
      </c>
      <c r="AC771" s="2666"/>
      <c r="AE771" s="2173">
        <f t="shared" ca="1" si="999"/>
        <v>1.0999999999999999E-2</v>
      </c>
      <c r="AF771" s="2173">
        <f t="shared" ref="AF771" ca="1" si="1072">AE771</f>
        <v>1.0999999999999999E-2</v>
      </c>
      <c r="AG771" s="2173">
        <v>2.8149999999999999</v>
      </c>
      <c r="AI771" s="18">
        <v>3.65</v>
      </c>
      <c r="AJ771" s="18">
        <f t="shared" ref="AJ771" si="1073">AI771-0.035-0.15-0.15-0.2</f>
        <v>3.1149999999999998</v>
      </c>
    </row>
    <row r="772" spans="1:36">
      <c r="A772" s="1459"/>
      <c r="B772" s="33"/>
      <c r="C772" s="2013" t="str">
        <f>IF(E772&gt;0,MAX($C$669:C771)+1," ")</f>
        <v xml:space="preserve"> </v>
      </c>
      <c r="D772" s="2013" t="s">
        <v>147</v>
      </c>
      <c r="E772" s="2174"/>
      <c r="F772" s="2665">
        <v>14.71</v>
      </c>
      <c r="G772" s="2666"/>
      <c r="H772" s="2665"/>
      <c r="I772" s="2666"/>
      <c r="J772" s="2667"/>
      <c r="K772" s="2668"/>
      <c r="L772" s="2665"/>
      <c r="M772" s="2666"/>
      <c r="N772" s="2665"/>
      <c r="O772" s="2666"/>
      <c r="P772" s="2667"/>
      <c r="Q772" s="2668"/>
      <c r="R772" s="2665"/>
      <c r="S772" s="2666"/>
      <c r="T772" s="2665"/>
      <c r="U772" s="2666"/>
      <c r="V772" s="2665"/>
      <c r="W772" s="2666"/>
      <c r="X772" s="2667"/>
      <c r="Y772" s="2668"/>
      <c r="Z772" s="2665"/>
      <c r="AA772" s="2666"/>
      <c r="AB772" s="2665">
        <v>0</v>
      </c>
      <c r="AC772" s="2666"/>
      <c r="AE772" s="2173"/>
      <c r="AG772" s="2173"/>
    </row>
    <row r="773" spans="1:36">
      <c r="A773" s="1459"/>
      <c r="B773" s="33"/>
      <c r="C773" s="2013">
        <f>IF(E773&gt;0,MAX($C$669:C772)+1," ")</f>
        <v>53</v>
      </c>
      <c r="D773" s="2013" t="s">
        <v>4222</v>
      </c>
      <c r="E773" s="2174">
        <f>E771+F772</f>
        <v>641.94000000000017</v>
      </c>
      <c r="F773" s="2665" t="s">
        <v>147</v>
      </c>
      <c r="G773" s="2666"/>
      <c r="H773" s="2665">
        <v>1.75</v>
      </c>
      <c r="I773" s="2666"/>
      <c r="J773" s="2669">
        <v>3.125</v>
      </c>
      <c r="K773" s="2670">
        <v>54.204999999999998</v>
      </c>
      <c r="L773" s="2665">
        <f t="shared" ref="L773" si="1074">J773+N773</f>
        <v>3.137</v>
      </c>
      <c r="M773" s="2666"/>
      <c r="N773" s="2665">
        <v>1.2E-2</v>
      </c>
      <c r="O773" s="2666"/>
      <c r="P773" s="2669"/>
      <c r="Q773" s="2670"/>
      <c r="R773" s="2665"/>
      <c r="S773" s="2666"/>
      <c r="T773" s="2665"/>
      <c r="U773" s="2666"/>
      <c r="V773" s="2665">
        <v>1.75</v>
      </c>
      <c r="W773" s="2666"/>
      <c r="X773" s="2669">
        <v>3.125</v>
      </c>
      <c r="Y773" s="2670">
        <v>54.204999999999998</v>
      </c>
      <c r="Z773" s="2665">
        <f t="shared" ref="Z773" si="1075">X773+AB773</f>
        <v>3.13</v>
      </c>
      <c r="AA773" s="2666"/>
      <c r="AB773" s="2665">
        <v>5.0000000000000001E-3</v>
      </c>
      <c r="AC773" s="2666"/>
      <c r="AE773" s="2173">
        <f t="shared" ca="1" si="999"/>
        <v>-2E-3</v>
      </c>
      <c r="AF773" s="2173">
        <f t="shared" ref="AF773" ca="1" si="1076">AE773</f>
        <v>-2E-3</v>
      </c>
      <c r="AG773" s="2173">
        <v>2.8250000000000002</v>
      </c>
      <c r="AI773" s="18">
        <v>3.66</v>
      </c>
      <c r="AJ773" s="18">
        <f t="shared" ref="AJ773" si="1077">AI773-0.035-0.15-0.15-0.2</f>
        <v>3.125</v>
      </c>
    </row>
    <row r="774" spans="1:36">
      <c r="A774" s="1459"/>
      <c r="B774" s="33"/>
      <c r="C774" s="2013" t="str">
        <f>IF(E774&gt;0,MAX($C$669:C773)+1," ")</f>
        <v xml:space="preserve"> </v>
      </c>
      <c r="D774" s="2013" t="s">
        <v>147</v>
      </c>
      <c r="E774" s="2174"/>
      <c r="F774" s="2665">
        <v>17.8</v>
      </c>
      <c r="G774" s="2666"/>
      <c r="H774" s="2665"/>
      <c r="I774" s="2666"/>
      <c r="J774" s="2667"/>
      <c r="K774" s="2668"/>
      <c r="L774" s="2665"/>
      <c r="M774" s="2666"/>
      <c r="N774" s="2665"/>
      <c r="O774" s="2666"/>
      <c r="P774" s="2667"/>
      <c r="Q774" s="2668"/>
      <c r="R774" s="2665"/>
      <c r="S774" s="2666"/>
      <c r="T774" s="2665"/>
      <c r="U774" s="2666"/>
      <c r="V774" s="2665"/>
      <c r="W774" s="2666"/>
      <c r="X774" s="2667"/>
      <c r="Y774" s="2668"/>
      <c r="Z774" s="2665"/>
      <c r="AA774" s="2666"/>
      <c r="AB774" s="2665">
        <v>0</v>
      </c>
      <c r="AC774" s="2666"/>
      <c r="AE774" s="2173"/>
      <c r="AG774" s="2173"/>
    </row>
    <row r="775" spans="1:36">
      <c r="A775" s="1459"/>
      <c r="B775" s="33"/>
      <c r="C775" s="2013">
        <f>IF(E775&gt;0,MAX($C$669:C774)+1," ")</f>
        <v>54</v>
      </c>
      <c r="D775" s="2013" t="s">
        <v>4223</v>
      </c>
      <c r="E775" s="2174">
        <f>E773+F774</f>
        <v>659.74000000000012</v>
      </c>
      <c r="F775" s="2665" t="s">
        <v>147</v>
      </c>
      <c r="G775" s="2666"/>
      <c r="H775" s="2665">
        <v>1.75</v>
      </c>
      <c r="I775" s="2666"/>
      <c r="J775" s="2669">
        <v>3.125</v>
      </c>
      <c r="K775" s="2670">
        <v>55.204999999999998</v>
      </c>
      <c r="L775" s="2665">
        <f t="shared" ref="L775" si="1078">J775+N775</f>
        <v>3.129</v>
      </c>
      <c r="M775" s="2666"/>
      <c r="N775" s="2665">
        <v>4.0000000000000001E-3</v>
      </c>
      <c r="O775" s="2666"/>
      <c r="P775" s="2669"/>
      <c r="Q775" s="2670"/>
      <c r="R775" s="2665"/>
      <c r="S775" s="2666"/>
      <c r="T775" s="2665"/>
      <c r="U775" s="2666"/>
      <c r="V775" s="2665">
        <v>1.75</v>
      </c>
      <c r="W775" s="2666"/>
      <c r="X775" s="2669">
        <v>3.125</v>
      </c>
      <c r="Y775" s="2670">
        <v>55.204999999999998</v>
      </c>
      <c r="Z775" s="2665">
        <f t="shared" ref="Z775" si="1079">X775+AB775</f>
        <v>3.1389999999999998</v>
      </c>
      <c r="AA775" s="2666"/>
      <c r="AB775" s="2665">
        <v>1.4E-2</v>
      </c>
      <c r="AC775" s="2666"/>
      <c r="AE775" s="2173">
        <f t="shared" ca="1" si="999"/>
        <v>1.7000000000000001E-2</v>
      </c>
      <c r="AF775" s="2173">
        <f t="shared" ref="AF775" ca="1" si="1080">AE775</f>
        <v>1.7000000000000001E-2</v>
      </c>
      <c r="AG775" s="2173">
        <v>2.8250000000000002</v>
      </c>
      <c r="AI775" s="18">
        <v>3.66</v>
      </c>
      <c r="AJ775" s="18">
        <f t="shared" ref="AJ775" si="1081">AI775-0.035-0.15-0.15-0.2</f>
        <v>3.125</v>
      </c>
    </row>
    <row r="776" spans="1:36">
      <c r="A776" s="1459"/>
      <c r="B776" s="33"/>
      <c r="C776" s="2013" t="str">
        <f>IF(E776&gt;0,MAX($C$669:C775)+1," ")</f>
        <v xml:space="preserve"> </v>
      </c>
      <c r="D776" s="2013" t="s">
        <v>147</v>
      </c>
      <c r="E776" s="2174"/>
      <c r="F776" s="2665">
        <v>14.2</v>
      </c>
      <c r="G776" s="2666"/>
      <c r="H776" s="2665"/>
      <c r="I776" s="2666"/>
      <c r="J776" s="2667"/>
      <c r="K776" s="2668"/>
      <c r="L776" s="2665"/>
      <c r="M776" s="2666"/>
      <c r="N776" s="2665"/>
      <c r="O776" s="2666"/>
      <c r="P776" s="2667"/>
      <c r="Q776" s="2668"/>
      <c r="R776" s="2665"/>
      <c r="S776" s="2666"/>
      <c r="T776" s="2665"/>
      <c r="U776" s="2666"/>
      <c r="V776" s="2665"/>
      <c r="W776" s="2666"/>
      <c r="X776" s="2667"/>
      <c r="Y776" s="2668"/>
      <c r="Z776" s="2665"/>
      <c r="AA776" s="2666"/>
      <c r="AB776" s="2665">
        <v>0</v>
      </c>
      <c r="AC776" s="2666"/>
      <c r="AE776" s="2173"/>
      <c r="AG776" s="2173"/>
    </row>
    <row r="777" spans="1:36">
      <c r="A777" s="1459"/>
      <c r="B777" s="33"/>
      <c r="C777" s="2013">
        <f>IF(E777&gt;0,MAX($C$669:C776)+1," ")</f>
        <v>55</v>
      </c>
      <c r="D777" s="2013" t="s">
        <v>4224</v>
      </c>
      <c r="E777" s="2174">
        <f>E775+F776</f>
        <v>673.94000000000017</v>
      </c>
      <c r="F777" s="2665" t="s">
        <v>147</v>
      </c>
      <c r="G777" s="2666"/>
      <c r="H777" s="2665">
        <v>1.75</v>
      </c>
      <c r="I777" s="2666"/>
      <c r="J777" s="2669">
        <v>3.1349999999999998</v>
      </c>
      <c r="K777" s="2670">
        <v>56.204999999999998</v>
      </c>
      <c r="L777" s="2665">
        <f t="shared" ref="L777" si="1082">J777+N777</f>
        <v>3.1489999999999996</v>
      </c>
      <c r="M777" s="2666"/>
      <c r="N777" s="2665">
        <v>1.4E-2</v>
      </c>
      <c r="O777" s="2666"/>
      <c r="P777" s="2669"/>
      <c r="Q777" s="2670"/>
      <c r="R777" s="2665"/>
      <c r="S777" s="2666"/>
      <c r="T777" s="2665"/>
      <c r="U777" s="2666"/>
      <c r="V777" s="2665">
        <v>1.75</v>
      </c>
      <c r="W777" s="2666"/>
      <c r="X777" s="2669">
        <v>3.1349999999999998</v>
      </c>
      <c r="Y777" s="2670">
        <v>56.204999999999998</v>
      </c>
      <c r="Z777" s="2665">
        <f t="shared" ref="Z777" si="1083">X777+AB777</f>
        <v>3.1419999999999999</v>
      </c>
      <c r="AA777" s="2666"/>
      <c r="AB777" s="2665">
        <v>7.0000000000000001E-3</v>
      </c>
      <c r="AC777" s="2666"/>
      <c r="AE777" s="2173">
        <f t="shared" ca="1" si="999"/>
        <v>1.4999999999999999E-2</v>
      </c>
      <c r="AF777" s="2173">
        <f t="shared" ref="AF777" ca="1" si="1084">AE777</f>
        <v>1.4999999999999999E-2</v>
      </c>
      <c r="AG777" s="2173">
        <v>2.835</v>
      </c>
      <c r="AI777" s="18">
        <v>3.67</v>
      </c>
      <c r="AJ777" s="18">
        <f t="shared" ref="AJ777" si="1085">AI777-0.035-0.15-0.15-0.2</f>
        <v>3.1349999999999998</v>
      </c>
    </row>
    <row r="778" spans="1:36">
      <c r="A778" s="1459"/>
      <c r="B778" s="33"/>
      <c r="C778" s="2013" t="str">
        <f>IF(E778&gt;0,MAX($C$669:C777)+1," ")</f>
        <v xml:space="preserve"> </v>
      </c>
      <c r="D778" s="2013" t="s">
        <v>147</v>
      </c>
      <c r="E778" s="2174"/>
      <c r="F778" s="2665">
        <v>14.2</v>
      </c>
      <c r="G778" s="2666"/>
      <c r="H778" s="2665"/>
      <c r="I778" s="2666"/>
      <c r="J778" s="2667"/>
      <c r="K778" s="2668"/>
      <c r="L778" s="2665"/>
      <c r="M778" s="2666"/>
      <c r="N778" s="2665"/>
      <c r="O778" s="2666"/>
      <c r="P778" s="2667"/>
      <c r="Q778" s="2668"/>
      <c r="R778" s="2665"/>
      <c r="S778" s="2666"/>
      <c r="T778" s="2665"/>
      <c r="U778" s="2666"/>
      <c r="V778" s="2665"/>
      <c r="W778" s="2666"/>
      <c r="X778" s="2667"/>
      <c r="Y778" s="2668"/>
      <c r="Z778" s="2665"/>
      <c r="AA778" s="2666"/>
      <c r="AB778" s="2665">
        <v>0</v>
      </c>
      <c r="AC778" s="2666"/>
      <c r="AE778" s="2173"/>
      <c r="AG778" s="2173"/>
    </row>
    <row r="779" spans="1:36">
      <c r="A779" s="1459"/>
      <c r="B779" s="33"/>
      <c r="C779" s="2013">
        <f>IF(E779&gt;0,MAX($C$669:C778)+1," ")</f>
        <v>56</v>
      </c>
      <c r="D779" s="2013" t="s">
        <v>4225</v>
      </c>
      <c r="E779" s="2174">
        <f>E777+F778</f>
        <v>688.14000000000021</v>
      </c>
      <c r="F779" s="2665" t="s">
        <v>147</v>
      </c>
      <c r="G779" s="2666"/>
      <c r="H779" s="2665">
        <v>1.75</v>
      </c>
      <c r="I779" s="2666"/>
      <c r="J779" s="2669">
        <v>3.145</v>
      </c>
      <c r="K779" s="2670">
        <v>57.204999999999998</v>
      </c>
      <c r="L779" s="2665">
        <f t="shared" ref="L779" si="1086">J779+N779</f>
        <v>3.133</v>
      </c>
      <c r="M779" s="2666"/>
      <c r="N779" s="2665">
        <v>-1.2E-2</v>
      </c>
      <c r="O779" s="2666"/>
      <c r="P779" s="2669"/>
      <c r="Q779" s="2670"/>
      <c r="R779" s="2665"/>
      <c r="S779" s="2666"/>
      <c r="T779" s="2665"/>
      <c r="U779" s="2666"/>
      <c r="V779" s="2665">
        <v>1.75</v>
      </c>
      <c r="W779" s="2666"/>
      <c r="X779" s="2669">
        <v>3.145</v>
      </c>
      <c r="Y779" s="2670">
        <v>57.204999999999998</v>
      </c>
      <c r="Z779" s="2665">
        <f t="shared" ref="Z779" si="1087">X779+AB779</f>
        <v>3.1469999999999998</v>
      </c>
      <c r="AA779" s="2666"/>
      <c r="AB779" s="2665">
        <v>2E-3</v>
      </c>
      <c r="AC779" s="2666"/>
      <c r="AE779" s="2173">
        <f t="shared" ca="1" si="999"/>
        <v>1.4E-2</v>
      </c>
      <c r="AF779" s="2173">
        <f t="shared" ref="AF779" ca="1" si="1088">AE779</f>
        <v>1.4E-2</v>
      </c>
      <c r="AG779" s="2173">
        <v>2.8450000000000002</v>
      </c>
      <c r="AI779" s="18">
        <v>3.68</v>
      </c>
      <c r="AJ779" s="18">
        <f t="shared" ref="AJ779" si="1089">AI779-0.035-0.15-0.15-0.2</f>
        <v>3.145</v>
      </c>
    </row>
    <row r="780" spans="1:36">
      <c r="A780" s="1459"/>
      <c r="B780" s="33"/>
      <c r="C780" s="2013" t="str">
        <f>IF(E780&gt;0,MAX($C$669:C779)+1," ")</f>
        <v xml:space="preserve"> </v>
      </c>
      <c r="D780" s="2013" t="s">
        <v>147</v>
      </c>
      <c r="E780" s="2174"/>
      <c r="F780" s="2665">
        <v>12.42</v>
      </c>
      <c r="G780" s="2666"/>
      <c r="H780" s="2665"/>
      <c r="I780" s="2666"/>
      <c r="J780" s="2667"/>
      <c r="K780" s="2668"/>
      <c r="L780" s="2665"/>
      <c r="M780" s="2666"/>
      <c r="N780" s="2665"/>
      <c r="O780" s="2666"/>
      <c r="P780" s="2667"/>
      <c r="Q780" s="2668"/>
      <c r="R780" s="2665"/>
      <c r="S780" s="2666"/>
      <c r="T780" s="2665"/>
      <c r="U780" s="2666"/>
      <c r="V780" s="2665"/>
      <c r="W780" s="2666"/>
      <c r="X780" s="2667"/>
      <c r="Y780" s="2668"/>
      <c r="Z780" s="2665"/>
      <c r="AA780" s="2666"/>
      <c r="AB780" s="2665">
        <v>0</v>
      </c>
      <c r="AC780" s="2666"/>
      <c r="AE780" s="2173"/>
      <c r="AG780" s="2173"/>
    </row>
    <row r="781" spans="1:36">
      <c r="A781" s="1459"/>
      <c r="B781" s="33"/>
      <c r="C781" s="2013">
        <f>IF(E781&gt;0,MAX($C$669:C780)+1," ")</f>
        <v>57</v>
      </c>
      <c r="D781" s="2013">
        <v>29</v>
      </c>
      <c r="E781" s="2174">
        <f>E779+F780</f>
        <v>700.56000000000017</v>
      </c>
      <c r="F781" s="2665" t="s">
        <v>147</v>
      </c>
      <c r="G781" s="2666"/>
      <c r="H781" s="2665">
        <v>1.75</v>
      </c>
      <c r="I781" s="2666"/>
      <c r="J781" s="2669">
        <v>3.145</v>
      </c>
      <c r="K781" s="2670">
        <v>58.204999999999998</v>
      </c>
      <c r="L781" s="2665">
        <f t="shared" ref="L781" si="1090">J781+N781</f>
        <v>3.1520000000000001</v>
      </c>
      <c r="M781" s="2666"/>
      <c r="N781" s="2665">
        <v>7.0000000000000001E-3</v>
      </c>
      <c r="O781" s="2666"/>
      <c r="P781" s="2669"/>
      <c r="Q781" s="2670"/>
      <c r="R781" s="2665"/>
      <c r="S781" s="2666"/>
      <c r="T781" s="2665"/>
      <c r="U781" s="2666"/>
      <c r="V781" s="2665">
        <v>1.75</v>
      </c>
      <c r="W781" s="2666"/>
      <c r="X781" s="2669">
        <v>3.145</v>
      </c>
      <c r="Y781" s="2670">
        <v>58.204999999999998</v>
      </c>
      <c r="Z781" s="2665">
        <f t="shared" ref="Z781" si="1091">X781+AB781</f>
        <v>3.145</v>
      </c>
      <c r="AA781" s="2666"/>
      <c r="AB781" s="2665">
        <v>0</v>
      </c>
      <c r="AC781" s="2666"/>
      <c r="AE781" s="2173">
        <f t="shared" ca="1" si="999"/>
        <v>-3.0000000000000001E-3</v>
      </c>
      <c r="AF781" s="2173">
        <f t="shared" ref="AF781" ca="1" si="1092">AE781</f>
        <v>-3.0000000000000001E-3</v>
      </c>
      <c r="AG781" s="2173">
        <v>2.8450000000000002</v>
      </c>
      <c r="AI781" s="18">
        <v>3.68</v>
      </c>
      <c r="AJ781" s="18">
        <f t="shared" ref="AJ781" si="1093">AI781-0.035-0.15-0.15-0.2</f>
        <v>3.145</v>
      </c>
    </row>
    <row r="782" spans="1:36">
      <c r="A782" s="1459"/>
      <c r="B782" s="33"/>
      <c r="C782" s="2013" t="str">
        <f>IF(E782&gt;0,MAX($C$669:C781)+1," ")</f>
        <v xml:space="preserve"> </v>
      </c>
      <c r="D782" s="2013" t="s">
        <v>147</v>
      </c>
      <c r="E782" s="2174"/>
      <c r="F782" s="2665">
        <v>14.58</v>
      </c>
      <c r="G782" s="2666"/>
      <c r="H782" s="2665"/>
      <c r="I782" s="2666"/>
      <c r="J782" s="2667"/>
      <c r="K782" s="2668"/>
      <c r="L782" s="2665"/>
      <c r="M782" s="2666"/>
      <c r="N782" s="2665"/>
      <c r="O782" s="2666"/>
      <c r="P782" s="2667"/>
      <c r="Q782" s="2668"/>
      <c r="R782" s="2665"/>
      <c r="S782" s="2666"/>
      <c r="T782" s="2665"/>
      <c r="U782" s="2666"/>
      <c r="V782" s="2665"/>
      <c r="W782" s="2666"/>
      <c r="X782" s="2667"/>
      <c r="Y782" s="2668"/>
      <c r="Z782" s="2665"/>
      <c r="AA782" s="2666"/>
      <c r="AB782" s="2665">
        <v>0</v>
      </c>
      <c r="AC782" s="2666"/>
      <c r="AE782" s="2173"/>
      <c r="AG782" s="2173"/>
    </row>
    <row r="783" spans="1:36">
      <c r="A783" s="1459"/>
      <c r="B783" s="33"/>
      <c r="C783" s="2013">
        <f>IF(E783&gt;0,MAX($C$669:C782)+1," ")</f>
        <v>58</v>
      </c>
      <c r="D783" s="2013">
        <v>30</v>
      </c>
      <c r="E783" s="2174">
        <f>E781+F782</f>
        <v>715.14000000000021</v>
      </c>
      <c r="F783" s="2665" t="s">
        <v>147</v>
      </c>
      <c r="G783" s="2666"/>
      <c r="H783" s="2665">
        <v>1.75</v>
      </c>
      <c r="I783" s="2666"/>
      <c r="J783" s="2669">
        <v>3.1549999999999998</v>
      </c>
      <c r="K783" s="2670">
        <v>59.204999999999998</v>
      </c>
      <c r="L783" s="2665">
        <f t="shared" ref="L783" si="1094">J783+N783</f>
        <v>3.1509999999999998</v>
      </c>
      <c r="M783" s="2666"/>
      <c r="N783" s="2665">
        <v>-4.0000000000000001E-3</v>
      </c>
      <c r="O783" s="2666"/>
      <c r="P783" s="2669"/>
      <c r="Q783" s="2670"/>
      <c r="R783" s="2665"/>
      <c r="S783" s="2666"/>
      <c r="T783" s="2665"/>
      <c r="U783" s="2666"/>
      <c r="V783" s="2665">
        <v>1.75</v>
      </c>
      <c r="W783" s="2666"/>
      <c r="X783" s="2669">
        <v>3.1549999999999998</v>
      </c>
      <c r="Y783" s="2670">
        <v>59.204999999999998</v>
      </c>
      <c r="Z783" s="2665">
        <f t="shared" ref="Z783" si="1095">X783+AB783</f>
        <v>3.1689999999999996</v>
      </c>
      <c r="AA783" s="2666"/>
      <c r="AB783" s="2665">
        <v>1.4E-2</v>
      </c>
      <c r="AC783" s="2666"/>
      <c r="AE783" s="2173">
        <f t="shared" ca="1" si="999"/>
        <v>-1.4999999999999999E-2</v>
      </c>
      <c r="AF783" s="2173">
        <f t="shared" ref="AF783" ca="1" si="1096">AE783</f>
        <v>-1.4999999999999999E-2</v>
      </c>
      <c r="AG783" s="2173">
        <v>2.855</v>
      </c>
      <c r="AI783" s="18">
        <v>3.69</v>
      </c>
      <c r="AJ783" s="18">
        <f t="shared" ref="AJ783" si="1097">AI783-0.035-0.15-0.15-0.2</f>
        <v>3.1549999999999998</v>
      </c>
    </row>
    <row r="784" spans="1:36">
      <c r="A784" s="1459"/>
      <c r="B784" s="33"/>
      <c r="C784" s="2013" t="str">
        <f>IF(E784&gt;0,MAX($C$669:C783)+1," ")</f>
        <v xml:space="preserve"> </v>
      </c>
      <c r="D784" s="2013" t="s">
        <v>147</v>
      </c>
      <c r="E784" s="2174"/>
      <c r="F784" s="2665">
        <v>19.96</v>
      </c>
      <c r="G784" s="2666"/>
      <c r="H784" s="2665"/>
      <c r="I784" s="2666"/>
      <c r="J784" s="2667"/>
      <c r="K784" s="2668"/>
      <c r="L784" s="2665"/>
      <c r="M784" s="2666"/>
      <c r="N784" s="2665"/>
      <c r="O784" s="2666"/>
      <c r="P784" s="2667"/>
      <c r="Q784" s="2668"/>
      <c r="R784" s="2665"/>
      <c r="S784" s="2666"/>
      <c r="T784" s="2665"/>
      <c r="U784" s="2666"/>
      <c r="V784" s="2665"/>
      <c r="W784" s="2666"/>
      <c r="X784" s="2667"/>
      <c r="Y784" s="2668"/>
      <c r="Z784" s="2665"/>
      <c r="AA784" s="2666"/>
      <c r="AB784" s="2665">
        <v>0</v>
      </c>
      <c r="AC784" s="2666"/>
      <c r="AE784" s="2173"/>
      <c r="AG784" s="2173"/>
    </row>
    <row r="785" spans="1:36">
      <c r="A785" s="1459"/>
      <c r="B785" s="33"/>
      <c r="C785" s="2013">
        <f>IF(E785&gt;0,MAX($C$669:C784)+1," ")</f>
        <v>59</v>
      </c>
      <c r="D785" s="2013">
        <v>31</v>
      </c>
      <c r="E785" s="2174">
        <f>E783+F784</f>
        <v>735.10000000000025</v>
      </c>
      <c r="F785" s="2665" t="s">
        <v>147</v>
      </c>
      <c r="G785" s="2666"/>
      <c r="H785" s="2665">
        <v>1.75</v>
      </c>
      <c r="I785" s="2666"/>
      <c r="J785" s="2669">
        <v>3.165</v>
      </c>
      <c r="K785" s="2670">
        <v>60.204999999999998</v>
      </c>
      <c r="L785" s="2665">
        <f t="shared" ref="L785" si="1098">J785+N785</f>
        <v>3.1470000000000002</v>
      </c>
      <c r="M785" s="2666"/>
      <c r="N785" s="2665">
        <v>-1.7999999999999999E-2</v>
      </c>
      <c r="O785" s="2666"/>
      <c r="P785" s="2669"/>
      <c r="Q785" s="2670"/>
      <c r="R785" s="2665"/>
      <c r="S785" s="2666"/>
      <c r="T785" s="2665"/>
      <c r="U785" s="2666"/>
      <c r="V785" s="2665">
        <v>1.75</v>
      </c>
      <c r="W785" s="2666"/>
      <c r="X785" s="2669">
        <v>3.165</v>
      </c>
      <c r="Y785" s="2670">
        <v>60.204999999999998</v>
      </c>
      <c r="Z785" s="2665">
        <f t="shared" ref="Z785" si="1099">X785+AB785</f>
        <v>3.1520000000000001</v>
      </c>
      <c r="AA785" s="2666"/>
      <c r="AB785" s="2665">
        <v>-1.2999999999999999E-2</v>
      </c>
      <c r="AC785" s="2666"/>
      <c r="AE785" s="2173">
        <f t="shared" ca="1" si="999"/>
        <v>1.4999999999999999E-2</v>
      </c>
      <c r="AF785" s="2173">
        <f t="shared" ref="AF785" ca="1" si="1100">AE785</f>
        <v>1.4999999999999999E-2</v>
      </c>
      <c r="AG785" s="2173">
        <v>2.8650000000000002</v>
      </c>
      <c r="AI785" s="18">
        <v>3.7</v>
      </c>
      <c r="AJ785" s="18">
        <f t="shared" ref="AJ785" si="1101">AI785-0.035-0.15-0.15-0.2</f>
        <v>3.165</v>
      </c>
    </row>
    <row r="786" spans="1:36">
      <c r="A786" s="1459"/>
      <c r="B786" s="33"/>
      <c r="C786" s="2013" t="str">
        <f>IF(E786&gt;0,MAX($C$669:C785)+1," ")</f>
        <v xml:space="preserve"> </v>
      </c>
      <c r="D786" s="2013" t="s">
        <v>147</v>
      </c>
      <c r="E786" s="2174"/>
      <c r="F786" s="2665">
        <v>17.87</v>
      </c>
      <c r="G786" s="2666"/>
      <c r="H786" s="2665"/>
      <c r="I786" s="2666"/>
      <c r="J786" s="2667"/>
      <c r="K786" s="2668"/>
      <c r="L786" s="2665"/>
      <c r="M786" s="2666"/>
      <c r="N786" s="2665"/>
      <c r="O786" s="2666"/>
      <c r="P786" s="2667"/>
      <c r="Q786" s="2668"/>
      <c r="R786" s="2665"/>
      <c r="S786" s="2666"/>
      <c r="T786" s="2665"/>
      <c r="U786" s="2666"/>
      <c r="V786" s="2665"/>
      <c r="W786" s="2666"/>
      <c r="X786" s="2667"/>
      <c r="Y786" s="2668"/>
      <c r="Z786" s="2665"/>
      <c r="AA786" s="2666"/>
      <c r="AB786" s="2665">
        <v>0</v>
      </c>
      <c r="AC786" s="2666"/>
      <c r="AE786" s="2173"/>
      <c r="AG786" s="2173"/>
    </row>
    <row r="787" spans="1:36">
      <c r="A787" s="1459"/>
      <c r="B787" s="33"/>
      <c r="C787" s="2013">
        <f>IF(E787&gt;0,MAX($C$669:C786)+1," ")</f>
        <v>60</v>
      </c>
      <c r="D787" s="2013" t="s">
        <v>4226</v>
      </c>
      <c r="E787" s="2174">
        <f>E785+F786</f>
        <v>752.97000000000025</v>
      </c>
      <c r="F787" s="2665" t="s">
        <v>147</v>
      </c>
      <c r="G787" s="2666"/>
      <c r="H787" s="2665">
        <v>1.75</v>
      </c>
      <c r="I787" s="2666"/>
      <c r="J787" s="2669">
        <v>3.1749999999999998</v>
      </c>
      <c r="K787" s="2670">
        <v>61.204999999999998</v>
      </c>
      <c r="L787" s="2665">
        <f t="shared" ref="L787" si="1102">J787+N787</f>
        <v>3.1589999999999998</v>
      </c>
      <c r="M787" s="2666"/>
      <c r="N787" s="2665">
        <v>-1.6E-2</v>
      </c>
      <c r="O787" s="2666"/>
      <c r="P787" s="2669"/>
      <c r="Q787" s="2670"/>
      <c r="R787" s="2665"/>
      <c r="S787" s="2666"/>
      <c r="T787" s="2665"/>
      <c r="U787" s="2666"/>
      <c r="V787" s="2665">
        <v>1.75</v>
      </c>
      <c r="W787" s="2666"/>
      <c r="X787" s="2669">
        <v>3.1749999999999998</v>
      </c>
      <c r="Y787" s="2670">
        <v>61.204999999999998</v>
      </c>
      <c r="Z787" s="2665">
        <f t="shared" ref="Z787" si="1103">X787+AB787</f>
        <v>3.1809999999999996</v>
      </c>
      <c r="AA787" s="2666"/>
      <c r="AB787" s="2665">
        <v>6.0000000000000001E-3</v>
      </c>
      <c r="AC787" s="2666"/>
      <c r="AE787" s="2173">
        <f t="shared" ca="1" si="999"/>
        <v>1E-3</v>
      </c>
      <c r="AF787" s="2173">
        <f t="shared" ref="AF787" ca="1" si="1104">AE787</f>
        <v>1E-3</v>
      </c>
      <c r="AG787" s="2173">
        <v>2.875</v>
      </c>
      <c r="AI787" s="18">
        <v>3.71</v>
      </c>
      <c r="AJ787" s="18">
        <f t="shared" ref="AJ787" si="1105">AI787-0.035-0.15-0.15-0.2</f>
        <v>3.1749999999999998</v>
      </c>
    </row>
    <row r="788" spans="1:36">
      <c r="A788" s="1459"/>
      <c r="B788" s="33"/>
      <c r="C788" s="2013" t="str">
        <f>IF(E788&gt;0,MAX($C$669:C787)+1," ")</f>
        <v xml:space="preserve"> </v>
      </c>
      <c r="D788" s="2013" t="s">
        <v>147</v>
      </c>
      <c r="E788" s="2174"/>
      <c r="F788" s="2665">
        <v>19.13</v>
      </c>
      <c r="G788" s="2666"/>
      <c r="H788" s="2665"/>
      <c r="I788" s="2666"/>
      <c r="J788" s="2667"/>
      <c r="K788" s="2668"/>
      <c r="L788" s="2665"/>
      <c r="M788" s="2666"/>
      <c r="N788" s="2665"/>
      <c r="O788" s="2666"/>
      <c r="P788" s="2667"/>
      <c r="Q788" s="2668"/>
      <c r="R788" s="2665"/>
      <c r="S788" s="2666"/>
      <c r="T788" s="2665"/>
      <c r="U788" s="2666"/>
      <c r="V788" s="2665"/>
      <c r="W788" s="2666"/>
      <c r="X788" s="2667"/>
      <c r="Y788" s="2668"/>
      <c r="Z788" s="2665"/>
      <c r="AA788" s="2666"/>
      <c r="AB788" s="2665">
        <v>0</v>
      </c>
      <c r="AC788" s="2666"/>
      <c r="AE788" s="2173"/>
      <c r="AG788" s="2173"/>
    </row>
    <row r="789" spans="1:36">
      <c r="A789" s="1459"/>
      <c r="B789" s="33"/>
      <c r="C789" s="2013">
        <f>IF(E789&gt;0,MAX($C$669:C788)+1," ")</f>
        <v>61</v>
      </c>
      <c r="D789" s="2013">
        <v>32</v>
      </c>
      <c r="E789" s="2174">
        <f>E787+F788</f>
        <v>772.10000000000025</v>
      </c>
      <c r="F789" s="2665" t="s">
        <v>147</v>
      </c>
      <c r="G789" s="2666"/>
      <c r="H789" s="2665">
        <v>1.75</v>
      </c>
      <c r="I789" s="2666"/>
      <c r="J789" s="2669">
        <v>3.1749999999999998</v>
      </c>
      <c r="K789" s="2670">
        <v>62.204999999999998</v>
      </c>
      <c r="L789" s="2665">
        <f t="shared" ref="L789" si="1106">J789+N789</f>
        <v>3.1629999999999998</v>
      </c>
      <c r="M789" s="2666"/>
      <c r="N789" s="2665">
        <v>-1.2E-2</v>
      </c>
      <c r="O789" s="2666"/>
      <c r="P789" s="2669"/>
      <c r="Q789" s="2670"/>
      <c r="R789" s="2665"/>
      <c r="S789" s="2666"/>
      <c r="T789" s="2665"/>
      <c r="U789" s="2666"/>
      <c r="V789" s="2665">
        <v>1.75</v>
      </c>
      <c r="W789" s="2666"/>
      <c r="X789" s="2669">
        <v>3.1749999999999998</v>
      </c>
      <c r="Y789" s="2670">
        <v>62.204999999999998</v>
      </c>
      <c r="Z789" s="2665">
        <f t="shared" ref="Z789" si="1107">X789+AB789</f>
        <v>3.1679999999999997</v>
      </c>
      <c r="AA789" s="2666"/>
      <c r="AB789" s="2665">
        <v>-7.0000000000000001E-3</v>
      </c>
      <c r="AC789" s="2666"/>
      <c r="AE789" s="2173">
        <f t="shared" ca="1" si="999"/>
        <v>2E-3</v>
      </c>
      <c r="AF789" s="2173">
        <f t="shared" ref="AF789" ca="1" si="1108">AE789</f>
        <v>2E-3</v>
      </c>
      <c r="AG789" s="2173">
        <v>2.875</v>
      </c>
      <c r="AI789" s="18">
        <v>3.71</v>
      </c>
      <c r="AJ789" s="18">
        <f t="shared" ref="AJ789" si="1109">AI789-0.035-0.15-0.15-0.2</f>
        <v>3.1749999999999998</v>
      </c>
    </row>
    <row r="790" spans="1:36">
      <c r="A790" s="1459"/>
      <c r="B790" s="33"/>
      <c r="C790" s="2013" t="str">
        <f>IF(E790&gt;0,MAX($C$669:C789)+1," ")</f>
        <v xml:space="preserve"> </v>
      </c>
      <c r="D790" s="2013" t="s">
        <v>147</v>
      </c>
      <c r="E790" s="2174"/>
      <c r="F790" s="2665">
        <v>19.14</v>
      </c>
      <c r="G790" s="2666"/>
      <c r="H790" s="2665"/>
      <c r="I790" s="2666"/>
      <c r="J790" s="2667"/>
      <c r="K790" s="2668"/>
      <c r="L790" s="2665"/>
      <c r="M790" s="2666"/>
      <c r="N790" s="2665"/>
      <c r="O790" s="2666"/>
      <c r="P790" s="2667"/>
      <c r="Q790" s="2668"/>
      <c r="R790" s="2665"/>
      <c r="S790" s="2666"/>
      <c r="T790" s="2665"/>
      <c r="U790" s="2666"/>
      <c r="V790" s="2665"/>
      <c r="W790" s="2666"/>
      <c r="X790" s="2667"/>
      <c r="Y790" s="2668"/>
      <c r="Z790" s="2665"/>
      <c r="AA790" s="2666"/>
      <c r="AB790" s="2665">
        <v>0</v>
      </c>
      <c r="AC790" s="2666"/>
      <c r="AE790" s="2173"/>
      <c r="AG790" s="2173"/>
    </row>
    <row r="791" spans="1:36">
      <c r="A791" s="1459"/>
      <c r="B791" s="33"/>
      <c r="C791" s="2013">
        <f>IF(E791&gt;0,MAX($C$669:C790)+1," ")</f>
        <v>62</v>
      </c>
      <c r="D791" s="2013">
        <v>33</v>
      </c>
      <c r="E791" s="2174">
        <f>E789+F790</f>
        <v>791.24000000000024</v>
      </c>
      <c r="F791" s="2665" t="s">
        <v>147</v>
      </c>
      <c r="G791" s="2666"/>
      <c r="H791" s="2665">
        <v>1.75</v>
      </c>
      <c r="I791" s="2666"/>
      <c r="J791" s="2669">
        <v>3.1850000000000001</v>
      </c>
      <c r="K791" s="2670">
        <v>63.204999999999998</v>
      </c>
      <c r="L791" s="2665">
        <f t="shared" ref="L791" si="1110">J791+N791</f>
        <v>3.198</v>
      </c>
      <c r="M791" s="2666"/>
      <c r="N791" s="2665">
        <v>1.2999999999999999E-2</v>
      </c>
      <c r="O791" s="2666"/>
      <c r="P791" s="2669"/>
      <c r="Q791" s="2670"/>
      <c r="R791" s="2665"/>
      <c r="S791" s="2666"/>
      <c r="T791" s="2665"/>
      <c r="U791" s="2666"/>
      <c r="V791" s="2665">
        <v>1.75</v>
      </c>
      <c r="W791" s="2666"/>
      <c r="X791" s="2669">
        <v>3.1850000000000001</v>
      </c>
      <c r="Y791" s="2670">
        <v>63.204999999999998</v>
      </c>
      <c r="Z791" s="2665">
        <f t="shared" ref="Z791" si="1111">X791+AB791</f>
        <v>3.173</v>
      </c>
      <c r="AA791" s="2666"/>
      <c r="AB791" s="2665">
        <v>-1.2E-2</v>
      </c>
      <c r="AC791" s="2666"/>
      <c r="AE791" s="2173">
        <f t="shared" ca="1" si="999"/>
        <v>-3.0000000000000001E-3</v>
      </c>
      <c r="AF791" s="2173">
        <f t="shared" ref="AF791" ca="1" si="1112">AE791</f>
        <v>-3.0000000000000001E-3</v>
      </c>
      <c r="AG791" s="2173">
        <v>2.8850000000000002</v>
      </c>
      <c r="AI791" s="18">
        <v>3.72</v>
      </c>
      <c r="AJ791" s="18">
        <f t="shared" ref="AJ791" si="1113">AI791-0.035-0.15-0.15-0.2</f>
        <v>3.1850000000000001</v>
      </c>
    </row>
    <row r="792" spans="1:36">
      <c r="A792" s="1459"/>
      <c r="B792" s="33"/>
      <c r="C792" s="2013" t="str">
        <f>IF(E792&gt;0,MAX($C$669:C791)+1," ")</f>
        <v xml:space="preserve"> </v>
      </c>
      <c r="D792" s="2013" t="s">
        <v>147</v>
      </c>
      <c r="E792" s="2174"/>
      <c r="F792" s="2665">
        <v>19.86</v>
      </c>
      <c r="G792" s="2666"/>
      <c r="H792" s="2665"/>
      <c r="I792" s="2666"/>
      <c r="J792" s="2667"/>
      <c r="K792" s="2668"/>
      <c r="L792" s="2665"/>
      <c r="M792" s="2666"/>
      <c r="N792" s="2665"/>
      <c r="O792" s="2666"/>
      <c r="P792" s="2667"/>
      <c r="Q792" s="2668"/>
      <c r="R792" s="2665"/>
      <c r="S792" s="2666"/>
      <c r="T792" s="2665"/>
      <c r="U792" s="2666"/>
      <c r="V792" s="2665"/>
      <c r="W792" s="2666"/>
      <c r="X792" s="2667"/>
      <c r="Y792" s="2668"/>
      <c r="Z792" s="2665"/>
      <c r="AA792" s="2666"/>
      <c r="AB792" s="2665">
        <v>0</v>
      </c>
      <c r="AC792" s="2666"/>
      <c r="AE792" s="2173"/>
      <c r="AG792" s="2173"/>
    </row>
    <row r="793" spans="1:36">
      <c r="A793" s="1459"/>
      <c r="B793" s="33"/>
      <c r="C793" s="2013">
        <f>IF(E793&gt;0,MAX($C$669:C792)+1," ")</f>
        <v>63</v>
      </c>
      <c r="D793" s="2013">
        <v>34</v>
      </c>
      <c r="E793" s="2174">
        <f>E791+F792</f>
        <v>811.10000000000025</v>
      </c>
      <c r="F793" s="2665" t="s">
        <v>147</v>
      </c>
      <c r="G793" s="2666"/>
      <c r="H793" s="2665">
        <v>1.75</v>
      </c>
      <c r="I793" s="2666"/>
      <c r="J793" s="2669">
        <v>3.1949999999999998</v>
      </c>
      <c r="K793" s="2670">
        <v>64.204999999999998</v>
      </c>
      <c r="L793" s="2665">
        <f t="shared" ref="L793" si="1114">J793+N793</f>
        <v>3.1959999999999997</v>
      </c>
      <c r="M793" s="2666"/>
      <c r="N793" s="2665">
        <v>1E-3</v>
      </c>
      <c r="O793" s="2666"/>
      <c r="P793" s="2669"/>
      <c r="Q793" s="2670"/>
      <c r="R793" s="2665"/>
      <c r="S793" s="2666"/>
      <c r="T793" s="2665"/>
      <c r="U793" s="2666"/>
      <c r="V793" s="2665">
        <v>1.75</v>
      </c>
      <c r="W793" s="2666"/>
      <c r="X793" s="2669">
        <v>3.1949999999999998</v>
      </c>
      <c r="Y793" s="2670">
        <v>64.204999999999998</v>
      </c>
      <c r="Z793" s="2665">
        <f t="shared" ref="Z793" si="1115">X793+AB793</f>
        <v>3.1879999999999997</v>
      </c>
      <c r="AA793" s="2666"/>
      <c r="AB793" s="2665">
        <v>-7.0000000000000001E-3</v>
      </c>
      <c r="AC793" s="2666"/>
      <c r="AE793" s="2173">
        <f t="shared" ca="1" si="999"/>
        <v>1.2999999999999999E-2</v>
      </c>
      <c r="AF793" s="2173">
        <f t="shared" ref="AF793" ca="1" si="1116">AE793</f>
        <v>1.2999999999999999E-2</v>
      </c>
      <c r="AG793" s="2173">
        <v>2.895</v>
      </c>
      <c r="AI793" s="18">
        <v>3.73</v>
      </c>
      <c r="AJ793" s="18">
        <f t="shared" ref="AJ793" si="1117">AI793-0.035-0.15-0.15-0.2</f>
        <v>3.1949999999999998</v>
      </c>
    </row>
    <row r="794" spans="1:36">
      <c r="A794" s="1459"/>
      <c r="B794" s="33"/>
      <c r="C794" s="2013" t="str">
        <f>IF(E794&gt;0,MAX($C$669:C793)+1," ")</f>
        <v xml:space="preserve"> </v>
      </c>
      <c r="D794" s="2013" t="s">
        <v>147</v>
      </c>
      <c r="E794" s="2174"/>
      <c r="F794" s="2665">
        <v>17.510000000000002</v>
      </c>
      <c r="G794" s="2666"/>
      <c r="H794" s="2665"/>
      <c r="I794" s="2666"/>
      <c r="J794" s="2667"/>
      <c r="K794" s="2668"/>
      <c r="L794" s="2665"/>
      <c r="M794" s="2666"/>
      <c r="N794" s="2665"/>
      <c r="O794" s="2666"/>
      <c r="P794" s="2667"/>
      <c r="Q794" s="2668"/>
      <c r="R794" s="2665"/>
      <c r="S794" s="2666"/>
      <c r="T794" s="2665"/>
      <c r="U794" s="2666"/>
      <c r="V794" s="2665"/>
      <c r="W794" s="2666"/>
      <c r="X794" s="2667"/>
      <c r="Y794" s="2668"/>
      <c r="Z794" s="2665"/>
      <c r="AA794" s="2666"/>
      <c r="AB794" s="2665">
        <v>0</v>
      </c>
      <c r="AC794" s="2666"/>
      <c r="AE794" s="2173"/>
      <c r="AG794" s="2173"/>
    </row>
    <row r="795" spans="1:36">
      <c r="A795" s="1459"/>
      <c r="B795" s="33"/>
      <c r="C795" s="2013">
        <f>IF(E795&gt;0,MAX($C$669:C794)+1," ")</f>
        <v>64</v>
      </c>
      <c r="D795" s="2013">
        <v>35</v>
      </c>
      <c r="E795" s="2174">
        <f>E793+F794</f>
        <v>828.61000000000024</v>
      </c>
      <c r="F795" s="2665" t="s">
        <v>147</v>
      </c>
      <c r="G795" s="2666"/>
      <c r="H795" s="2665">
        <v>1.75</v>
      </c>
      <c r="I795" s="2666"/>
      <c r="J795" s="2669">
        <v>3.2050000000000001</v>
      </c>
      <c r="K795" s="2670">
        <v>65.204999999999998</v>
      </c>
      <c r="L795" s="2665">
        <f t="shared" ref="L795" si="1118">J795+N795</f>
        <v>3.218</v>
      </c>
      <c r="M795" s="2666"/>
      <c r="N795" s="2665">
        <v>1.2999999999999999E-2</v>
      </c>
      <c r="O795" s="2666"/>
      <c r="P795" s="2669"/>
      <c r="Q795" s="2670"/>
      <c r="R795" s="2665"/>
      <c r="S795" s="2666"/>
      <c r="T795" s="2665"/>
      <c r="U795" s="2666"/>
      <c r="V795" s="2665">
        <v>1.75</v>
      </c>
      <c r="W795" s="2666"/>
      <c r="X795" s="2669">
        <v>3.2050000000000001</v>
      </c>
      <c r="Y795" s="2670">
        <v>65.204999999999998</v>
      </c>
      <c r="Z795" s="2665">
        <f t="shared" ref="Z795" si="1119">X795+AB795</f>
        <v>3.1880000000000002</v>
      </c>
      <c r="AA795" s="2666"/>
      <c r="AB795" s="2665">
        <v>-1.7000000000000001E-2</v>
      </c>
      <c r="AC795" s="2666"/>
      <c r="AE795" s="2173">
        <f t="shared" ca="1" si="999"/>
        <v>-1.2E-2</v>
      </c>
      <c r="AF795" s="2173">
        <f t="shared" ref="AF795" ca="1" si="1120">AE795</f>
        <v>-1.2E-2</v>
      </c>
      <c r="AG795" s="2173">
        <v>2.9050000000000002</v>
      </c>
      <c r="AI795" s="18">
        <v>3.74</v>
      </c>
      <c r="AJ795" s="18">
        <f t="shared" ref="AJ795" si="1121">AI795-0.035-0.15-0.15-0.2</f>
        <v>3.2050000000000001</v>
      </c>
    </row>
    <row r="796" spans="1:36">
      <c r="A796" s="1459"/>
      <c r="B796" s="33"/>
      <c r="C796" s="2013" t="str">
        <f>IF(E796&gt;0,MAX($C$669:C795)+1," ")</f>
        <v xml:space="preserve"> </v>
      </c>
      <c r="D796" s="2013" t="s">
        <v>147</v>
      </c>
      <c r="E796" s="2174"/>
      <c r="F796" s="2665">
        <v>3.89</v>
      </c>
      <c r="G796" s="2666"/>
      <c r="H796" s="2665"/>
      <c r="I796" s="2666"/>
      <c r="J796" s="2667"/>
      <c r="K796" s="2668"/>
      <c r="L796" s="2665"/>
      <c r="M796" s="2666"/>
      <c r="N796" s="2665"/>
      <c r="O796" s="2666"/>
      <c r="P796" s="2667"/>
      <c r="Q796" s="2668"/>
      <c r="R796" s="2665"/>
      <c r="S796" s="2666"/>
      <c r="T796" s="2665"/>
      <c r="U796" s="2666"/>
      <c r="V796" s="2665"/>
      <c r="W796" s="2666"/>
      <c r="X796" s="2667"/>
      <c r="Y796" s="2668"/>
      <c r="Z796" s="2665"/>
      <c r="AA796" s="2666"/>
      <c r="AB796" s="2665">
        <v>0</v>
      </c>
      <c r="AC796" s="2666"/>
      <c r="AE796" s="2173"/>
      <c r="AG796" s="2173"/>
    </row>
    <row r="797" spans="1:36">
      <c r="A797" s="1459"/>
      <c r="B797" s="33"/>
      <c r="C797" s="2013">
        <f>IF(E797&gt;0,MAX($C$669:C796)+1," ")</f>
        <v>65</v>
      </c>
      <c r="D797" s="2013" t="s">
        <v>4227</v>
      </c>
      <c r="E797" s="2174">
        <f>E795+F796</f>
        <v>832.50000000000023</v>
      </c>
      <c r="F797" s="2665" t="s">
        <v>147</v>
      </c>
      <c r="G797" s="2666"/>
      <c r="H797" s="2665">
        <v>1.75</v>
      </c>
      <c r="I797" s="2666"/>
      <c r="J797" s="2669">
        <v>3.2149999999999999</v>
      </c>
      <c r="K797" s="2670">
        <v>66.204999999999998</v>
      </c>
      <c r="L797" s="2665">
        <f t="shared" ref="L797" si="1122">J797+N797</f>
        <v>3.2319999999999998</v>
      </c>
      <c r="M797" s="2666"/>
      <c r="N797" s="2665">
        <v>1.7000000000000001E-2</v>
      </c>
      <c r="O797" s="2666"/>
      <c r="P797" s="2669"/>
      <c r="Q797" s="2670"/>
      <c r="R797" s="2665"/>
      <c r="S797" s="2666"/>
      <c r="T797" s="2665"/>
      <c r="U797" s="2666"/>
      <c r="V797" s="2665">
        <v>1.75</v>
      </c>
      <c r="W797" s="2666"/>
      <c r="X797" s="2669">
        <v>3.2149999999999999</v>
      </c>
      <c r="Y797" s="2670">
        <v>66.204999999999998</v>
      </c>
      <c r="Z797" s="2665">
        <f t="shared" ref="Z797" si="1123">X797+AB797</f>
        <v>3.222</v>
      </c>
      <c r="AA797" s="2666"/>
      <c r="AB797" s="2665">
        <v>7.0000000000000001E-3</v>
      </c>
      <c r="AC797" s="2666"/>
      <c r="AE797" s="2173">
        <f t="shared" ca="1" si="999"/>
        <v>2E-3</v>
      </c>
      <c r="AF797" s="2173">
        <f t="shared" ref="AF797" ca="1" si="1124">AE797</f>
        <v>2E-3</v>
      </c>
      <c r="AG797" s="2173">
        <v>2.915</v>
      </c>
      <c r="AI797" s="18">
        <v>3.75</v>
      </c>
      <c r="AJ797" s="18">
        <f t="shared" ref="AJ797" si="1125">AI797-0.035-0.15-0.15-0.2</f>
        <v>3.2149999999999999</v>
      </c>
    </row>
    <row r="798" spans="1:36">
      <c r="A798" s="1459"/>
      <c r="B798" s="33"/>
      <c r="C798" s="2013" t="str">
        <f>IF(E798&gt;0,MAX($C$669:C797)+1," ")</f>
        <v xml:space="preserve"> </v>
      </c>
      <c r="D798" s="2013" t="s">
        <v>147</v>
      </c>
      <c r="E798" s="2174"/>
      <c r="F798" s="2665">
        <v>15.64</v>
      </c>
      <c r="G798" s="2666"/>
      <c r="H798" s="2665"/>
      <c r="I798" s="2666"/>
      <c r="J798" s="2667"/>
      <c r="K798" s="2668"/>
      <c r="L798" s="2665"/>
      <c r="M798" s="2666"/>
      <c r="N798" s="2665"/>
      <c r="O798" s="2666"/>
      <c r="P798" s="2667"/>
      <c r="Q798" s="2668"/>
      <c r="R798" s="2665"/>
      <c r="S798" s="2666"/>
      <c r="T798" s="2665"/>
      <c r="U798" s="2666"/>
      <c r="V798" s="2665"/>
      <c r="W798" s="2666"/>
      <c r="X798" s="2667"/>
      <c r="Y798" s="2668"/>
      <c r="Z798" s="2665"/>
      <c r="AA798" s="2666"/>
      <c r="AB798" s="2665">
        <v>0</v>
      </c>
      <c r="AC798" s="2666"/>
      <c r="AE798" s="2173"/>
      <c r="AG798" s="2173"/>
    </row>
    <row r="799" spans="1:36">
      <c r="A799" s="1459"/>
      <c r="B799" s="33"/>
      <c r="C799" s="2013">
        <f>IF(E799&gt;0,MAX($C$669:C798)+1," ")</f>
        <v>66</v>
      </c>
      <c r="D799" s="2013" t="s">
        <v>4228</v>
      </c>
      <c r="E799" s="2174">
        <f>E797+F798</f>
        <v>848.14000000000021</v>
      </c>
      <c r="F799" s="2665" t="s">
        <v>147</v>
      </c>
      <c r="G799" s="2666"/>
      <c r="H799" s="2665">
        <v>1.75</v>
      </c>
      <c r="I799" s="2666"/>
      <c r="J799" s="2669">
        <v>3.2549999999999999</v>
      </c>
      <c r="K799" s="2670">
        <v>67.204999999999998</v>
      </c>
      <c r="L799" s="2665">
        <f t="shared" ref="L799" si="1126">J799+N799</f>
        <v>3.2549999999999999</v>
      </c>
      <c r="M799" s="2666"/>
      <c r="N799" s="2671">
        <v>0</v>
      </c>
      <c r="O799" s="2672"/>
      <c r="P799" s="2669"/>
      <c r="Q799" s="2670"/>
      <c r="R799" s="2665"/>
      <c r="S799" s="2666"/>
      <c r="T799" s="2665"/>
      <c r="U799" s="2666"/>
      <c r="V799" s="2665">
        <v>1.75</v>
      </c>
      <c r="W799" s="2666"/>
      <c r="X799" s="2669">
        <v>3.2549999999999999</v>
      </c>
      <c r="Y799" s="2670">
        <v>67.204999999999998</v>
      </c>
      <c r="Z799" s="2665">
        <f t="shared" ref="Z799" si="1127">X799+AB799</f>
        <v>3.238</v>
      </c>
      <c r="AA799" s="2666"/>
      <c r="AB799" s="2665">
        <v>-1.7000000000000001E-2</v>
      </c>
      <c r="AC799" s="2666"/>
      <c r="AE799" s="2173">
        <f t="shared" ref="AE799:AE861" ca="1" si="1128">RANDBETWEEN(-20,20)/1000</f>
        <v>7.0000000000000001E-3</v>
      </c>
      <c r="AF799" s="2173">
        <f t="shared" ref="AF799" ca="1" si="1129">AE799</f>
        <v>7.0000000000000001E-3</v>
      </c>
      <c r="AG799" s="2173">
        <v>2.9550000000000001</v>
      </c>
      <c r="AI799" s="18">
        <v>3.79</v>
      </c>
      <c r="AJ799" s="18">
        <f t="shared" ref="AJ799" si="1130">AI799-0.035-0.15-0.15-0.2</f>
        <v>3.2549999999999999</v>
      </c>
    </row>
    <row r="800" spans="1:36">
      <c r="A800" s="1459"/>
      <c r="B800" s="33"/>
      <c r="C800" s="2013" t="str">
        <f>IF(E800&gt;0,MAX($C$669:C799)+1," ")</f>
        <v xml:space="preserve"> </v>
      </c>
      <c r="D800" s="2013" t="s">
        <v>147</v>
      </c>
      <c r="E800" s="2174"/>
      <c r="F800" s="2665">
        <v>10.25</v>
      </c>
      <c r="G800" s="2666"/>
      <c r="H800" s="2665"/>
      <c r="I800" s="2666"/>
      <c r="J800" s="2667"/>
      <c r="K800" s="2668"/>
      <c r="L800" s="2665"/>
      <c r="M800" s="2666"/>
      <c r="N800" s="2665"/>
      <c r="O800" s="2666"/>
      <c r="P800" s="2667"/>
      <c r="Q800" s="2668"/>
      <c r="R800" s="2665"/>
      <c r="S800" s="2666"/>
      <c r="T800" s="2665"/>
      <c r="U800" s="2666"/>
      <c r="V800" s="2665"/>
      <c r="W800" s="2666"/>
      <c r="X800" s="2667"/>
      <c r="Y800" s="2668"/>
      <c r="Z800" s="2665"/>
      <c r="AA800" s="2666"/>
      <c r="AB800" s="2665">
        <v>0</v>
      </c>
      <c r="AC800" s="2666"/>
      <c r="AE800" s="2173"/>
      <c r="AG800" s="2173"/>
    </row>
    <row r="801" spans="1:36">
      <c r="A801" s="1459"/>
      <c r="B801" s="33"/>
      <c r="C801" s="2013">
        <f>IF(E801&gt;0,MAX($C$669:C800)+1," ")</f>
        <v>67</v>
      </c>
      <c r="D801" s="2013">
        <v>36</v>
      </c>
      <c r="E801" s="2174">
        <f>E799+F800</f>
        <v>858.39000000000021</v>
      </c>
      <c r="F801" s="2665" t="s">
        <v>147</v>
      </c>
      <c r="G801" s="2666"/>
      <c r="H801" s="2665">
        <v>1.75</v>
      </c>
      <c r="I801" s="2666"/>
      <c r="J801" s="2669">
        <v>3.2849999999999997</v>
      </c>
      <c r="K801" s="2670">
        <v>68.204999999999998</v>
      </c>
      <c r="L801" s="2665">
        <f t="shared" ref="L801" si="1131">J801+N801</f>
        <v>3.2849999999999997</v>
      </c>
      <c r="M801" s="2666"/>
      <c r="N801" s="2671">
        <v>0</v>
      </c>
      <c r="O801" s="2672"/>
      <c r="P801" s="2669"/>
      <c r="Q801" s="2670"/>
      <c r="R801" s="2665"/>
      <c r="S801" s="2666"/>
      <c r="T801" s="2665"/>
      <c r="U801" s="2666"/>
      <c r="V801" s="2665">
        <v>1.75</v>
      </c>
      <c r="W801" s="2666"/>
      <c r="X801" s="2669">
        <v>3.2849999999999997</v>
      </c>
      <c r="Y801" s="2670">
        <v>68.204999999999998</v>
      </c>
      <c r="Z801" s="2665">
        <f t="shared" ref="Z801" si="1132">X801+AB801</f>
        <v>3.2679999999999998</v>
      </c>
      <c r="AA801" s="2666"/>
      <c r="AB801" s="2665">
        <v>-1.7000000000000001E-2</v>
      </c>
      <c r="AC801" s="2666"/>
      <c r="AE801" s="2173">
        <f t="shared" ca="1" si="1128"/>
        <v>-6.0000000000000001E-3</v>
      </c>
      <c r="AF801" s="2173">
        <f t="shared" ref="AF801" ca="1" si="1133">AE801</f>
        <v>-6.0000000000000001E-3</v>
      </c>
      <c r="AG801" s="2173">
        <v>2.9849999999999999</v>
      </c>
      <c r="AI801" s="18">
        <v>3.82</v>
      </c>
      <c r="AJ801" s="18">
        <f t="shared" ref="AJ801" si="1134">AI801-0.035-0.15-0.15-0.2</f>
        <v>3.2849999999999997</v>
      </c>
    </row>
    <row r="802" spans="1:36">
      <c r="A802" s="1459"/>
      <c r="B802" s="33"/>
      <c r="C802" s="2013" t="str">
        <f>IF(E802&gt;0,MAX($C$669:C801)+1," ")</f>
        <v xml:space="preserve"> </v>
      </c>
      <c r="D802" s="2013" t="s">
        <v>147</v>
      </c>
      <c r="E802" s="2174"/>
      <c r="F802" s="2665">
        <v>5.4</v>
      </c>
      <c r="G802" s="2666"/>
      <c r="H802" s="2665"/>
      <c r="I802" s="2666"/>
      <c r="J802" s="2667"/>
      <c r="K802" s="2668"/>
      <c r="L802" s="2665"/>
      <c r="M802" s="2666"/>
      <c r="N802" s="2665"/>
      <c r="O802" s="2666"/>
      <c r="P802" s="2667"/>
      <c r="Q802" s="2668"/>
      <c r="R802" s="2665"/>
      <c r="S802" s="2666"/>
      <c r="T802" s="2665"/>
      <c r="U802" s="2666"/>
      <c r="V802" s="2665"/>
      <c r="W802" s="2666"/>
      <c r="X802" s="2667"/>
      <c r="Y802" s="2668"/>
      <c r="Z802" s="2665"/>
      <c r="AA802" s="2666"/>
      <c r="AB802" s="2665">
        <v>0</v>
      </c>
      <c r="AC802" s="2666"/>
      <c r="AE802" s="2173"/>
      <c r="AG802" s="2173"/>
    </row>
    <row r="803" spans="1:36">
      <c r="A803" s="1459"/>
      <c r="B803" s="33"/>
      <c r="C803" s="2013">
        <f>IF(E803&gt;0,MAX($C$669:C802)+1," ")</f>
        <v>68</v>
      </c>
      <c r="D803" s="2013" t="s">
        <v>4229</v>
      </c>
      <c r="E803" s="2174">
        <f>E801+F802</f>
        <v>863.79000000000019</v>
      </c>
      <c r="F803" s="2665" t="s">
        <v>147</v>
      </c>
      <c r="G803" s="2666"/>
      <c r="H803" s="2665">
        <v>1.75</v>
      </c>
      <c r="I803" s="2666"/>
      <c r="J803" s="2669">
        <v>3.2949999999999999</v>
      </c>
      <c r="K803" s="2670">
        <v>69.204999999999998</v>
      </c>
      <c r="L803" s="2665">
        <f t="shared" ref="L803" si="1135">J803+N803</f>
        <v>3.286</v>
      </c>
      <c r="M803" s="2666"/>
      <c r="N803" s="2665">
        <v>-8.9999999999999993E-3</v>
      </c>
      <c r="O803" s="2666"/>
      <c r="P803" s="2669"/>
      <c r="Q803" s="2670"/>
      <c r="R803" s="2665"/>
      <c r="S803" s="2666"/>
      <c r="T803" s="2665"/>
      <c r="U803" s="2666"/>
      <c r="V803" s="2665">
        <v>1.75</v>
      </c>
      <c r="W803" s="2666"/>
      <c r="X803" s="2669">
        <v>3.2949999999999999</v>
      </c>
      <c r="Y803" s="2670">
        <v>69.204999999999998</v>
      </c>
      <c r="Z803" s="2665">
        <f t="shared" ref="Z803" si="1136">X803+AB803</f>
        <v>3.3149999999999999</v>
      </c>
      <c r="AA803" s="2666"/>
      <c r="AB803" s="2665">
        <v>0.02</v>
      </c>
      <c r="AC803" s="2666"/>
      <c r="AE803" s="2173">
        <f t="shared" ca="1" si="1128"/>
        <v>3.0000000000000001E-3</v>
      </c>
      <c r="AF803" s="2173">
        <f t="shared" ref="AF803" ca="1" si="1137">AE803</f>
        <v>3.0000000000000001E-3</v>
      </c>
      <c r="AG803" s="2173">
        <v>2.9950000000000001</v>
      </c>
      <c r="AI803" s="18">
        <v>3.83</v>
      </c>
      <c r="AJ803" s="18">
        <f t="shared" ref="AJ803" si="1138">AI803-0.035-0.15-0.15-0.2</f>
        <v>3.2949999999999999</v>
      </c>
    </row>
    <row r="804" spans="1:36">
      <c r="A804" s="1459"/>
      <c r="B804" s="33"/>
      <c r="C804" s="2013" t="str">
        <f>IF(E804&gt;0,MAX($C$669:C803)+1," ")</f>
        <v xml:space="preserve"> </v>
      </c>
      <c r="D804" s="2013" t="s">
        <v>147</v>
      </c>
      <c r="E804" s="2174"/>
      <c r="F804" s="2665">
        <v>16.02</v>
      </c>
      <c r="G804" s="2666"/>
      <c r="H804" s="2665"/>
      <c r="I804" s="2666"/>
      <c r="J804" s="2667"/>
      <c r="K804" s="2668"/>
      <c r="L804" s="2665"/>
      <c r="M804" s="2666"/>
      <c r="N804" s="2665"/>
      <c r="O804" s="2666"/>
      <c r="P804" s="2667"/>
      <c r="Q804" s="2668"/>
      <c r="R804" s="2665"/>
      <c r="S804" s="2666"/>
      <c r="T804" s="2665"/>
      <c r="U804" s="2666"/>
      <c r="V804" s="2665"/>
      <c r="W804" s="2666"/>
      <c r="X804" s="2667"/>
      <c r="Y804" s="2668"/>
      <c r="Z804" s="2665"/>
      <c r="AA804" s="2666"/>
      <c r="AB804" s="2665">
        <v>0</v>
      </c>
      <c r="AC804" s="2666"/>
      <c r="AE804" s="2173"/>
      <c r="AG804" s="2173"/>
    </row>
    <row r="805" spans="1:36">
      <c r="A805" s="1459"/>
      <c r="B805" s="33"/>
      <c r="C805" s="2013">
        <f>IF(E805&gt;0,MAX($C$669:C804)+1," ")</f>
        <v>69</v>
      </c>
      <c r="D805" s="2013">
        <v>37</v>
      </c>
      <c r="E805" s="2174">
        <f>E803+F804</f>
        <v>879.81000000000017</v>
      </c>
      <c r="F805" s="2665" t="s">
        <v>147</v>
      </c>
      <c r="G805" s="2666"/>
      <c r="H805" s="2665">
        <v>1.75</v>
      </c>
      <c r="I805" s="2666"/>
      <c r="J805" s="2669">
        <v>3.3449999999999998</v>
      </c>
      <c r="K805" s="2670">
        <v>70.204999999999998</v>
      </c>
      <c r="L805" s="2665">
        <f t="shared" ref="L805" si="1139">J805+N805</f>
        <v>3.331</v>
      </c>
      <c r="M805" s="2666"/>
      <c r="N805" s="2665">
        <v>-1.4E-2</v>
      </c>
      <c r="O805" s="2666"/>
      <c r="P805" s="2669"/>
      <c r="Q805" s="2670"/>
      <c r="R805" s="2665"/>
      <c r="S805" s="2666"/>
      <c r="T805" s="2665"/>
      <c r="U805" s="2666"/>
      <c r="V805" s="2665">
        <v>1.75</v>
      </c>
      <c r="W805" s="2666"/>
      <c r="X805" s="2669">
        <v>3.3449999999999998</v>
      </c>
      <c r="Y805" s="2670">
        <v>70.204999999999998</v>
      </c>
      <c r="Z805" s="2665">
        <f t="shared" ref="Z805" si="1140">X805+AB805</f>
        <v>3.3529999999999998</v>
      </c>
      <c r="AA805" s="2666"/>
      <c r="AB805" s="2665">
        <v>8.0000000000000002E-3</v>
      </c>
      <c r="AC805" s="2666"/>
      <c r="AE805" s="2173">
        <f t="shared" ca="1" si="1128"/>
        <v>1.9E-2</v>
      </c>
      <c r="AF805" s="2173">
        <f t="shared" ref="AF805" ca="1" si="1141">AE805</f>
        <v>1.9E-2</v>
      </c>
      <c r="AG805" s="2173">
        <v>3.0449999999999999</v>
      </c>
      <c r="AI805" s="18">
        <v>3.88</v>
      </c>
      <c r="AJ805" s="18">
        <f t="shared" ref="AJ805" si="1142">AI805-0.035-0.15-0.15-0.2</f>
        <v>3.3449999999999998</v>
      </c>
    </row>
    <row r="806" spans="1:36">
      <c r="A806" s="1459"/>
      <c r="B806" s="33"/>
      <c r="C806" s="2013" t="str">
        <f>IF(E806&gt;0,MAX($C$669:C805)+1," ")</f>
        <v xml:space="preserve"> </v>
      </c>
      <c r="D806" s="2013" t="s">
        <v>147</v>
      </c>
      <c r="E806" s="2174"/>
      <c r="F806" s="2665">
        <v>14.36</v>
      </c>
      <c r="G806" s="2666"/>
      <c r="H806" s="2665"/>
      <c r="I806" s="2666"/>
      <c r="J806" s="2667"/>
      <c r="K806" s="2668"/>
      <c r="L806" s="2665"/>
      <c r="M806" s="2666"/>
      <c r="N806" s="2665"/>
      <c r="O806" s="2666"/>
      <c r="P806" s="2667"/>
      <c r="Q806" s="2668"/>
      <c r="R806" s="2665"/>
      <c r="S806" s="2666"/>
      <c r="T806" s="2665"/>
      <c r="U806" s="2666"/>
      <c r="V806" s="2665"/>
      <c r="W806" s="2666"/>
      <c r="X806" s="2667"/>
      <c r="Y806" s="2668"/>
      <c r="Z806" s="2665"/>
      <c r="AA806" s="2666"/>
      <c r="AB806" s="2665">
        <v>0</v>
      </c>
      <c r="AC806" s="2666"/>
      <c r="AE806" s="2173"/>
      <c r="AG806" s="2173"/>
    </row>
    <row r="807" spans="1:36">
      <c r="A807" s="1459"/>
      <c r="B807" s="33"/>
      <c r="C807" s="2013">
        <f>IF(E807&gt;0,MAX($C$669:C806)+1," ")</f>
        <v>70</v>
      </c>
      <c r="D807" s="2013" t="s">
        <v>4230</v>
      </c>
      <c r="E807" s="2174">
        <f>E805+F806</f>
        <v>894.17000000000019</v>
      </c>
      <c r="F807" s="2665" t="s">
        <v>147</v>
      </c>
      <c r="G807" s="2666"/>
      <c r="H807" s="2665">
        <v>1.75</v>
      </c>
      <c r="I807" s="2666"/>
      <c r="J807" s="2669">
        <v>3.3849999999999998</v>
      </c>
      <c r="K807" s="2670">
        <v>71.204999999999998</v>
      </c>
      <c r="L807" s="2665">
        <f t="shared" ref="L807" si="1143">J807+N807</f>
        <v>3.3879999999999999</v>
      </c>
      <c r="M807" s="2666"/>
      <c r="N807" s="2665">
        <v>3.0000000000000001E-3</v>
      </c>
      <c r="O807" s="2666"/>
      <c r="P807" s="2669"/>
      <c r="Q807" s="2670"/>
      <c r="R807" s="2665"/>
      <c r="S807" s="2666"/>
      <c r="T807" s="2665"/>
      <c r="U807" s="2666"/>
      <c r="V807" s="2665">
        <v>1.75</v>
      </c>
      <c r="W807" s="2666"/>
      <c r="X807" s="2669">
        <v>3.3849999999999998</v>
      </c>
      <c r="Y807" s="2670">
        <v>71.204999999999998</v>
      </c>
      <c r="Z807" s="2665">
        <f t="shared" ref="Z807" si="1144">X807+AB807</f>
        <v>3.4049999999999998</v>
      </c>
      <c r="AA807" s="2666"/>
      <c r="AB807" s="2665">
        <v>0.02</v>
      </c>
      <c r="AC807" s="2666"/>
      <c r="AE807" s="2173">
        <f t="shared" ca="1" si="1128"/>
        <v>-4.0000000000000001E-3</v>
      </c>
      <c r="AF807" s="2173">
        <f t="shared" ref="AF807" ca="1" si="1145">AE807</f>
        <v>-4.0000000000000001E-3</v>
      </c>
      <c r="AG807" s="2173">
        <v>3.085</v>
      </c>
      <c r="AI807" s="18">
        <v>3.92</v>
      </c>
      <c r="AJ807" s="18">
        <f t="shared" ref="AJ807" si="1146">AI807-0.035-0.15-0.15-0.2</f>
        <v>3.3849999999999998</v>
      </c>
    </row>
    <row r="808" spans="1:36">
      <c r="A808" s="1459"/>
      <c r="B808" s="33"/>
      <c r="C808" s="2013" t="str">
        <f>IF(E808&gt;0,MAX($C$669:C807)+1," ")</f>
        <v xml:space="preserve"> </v>
      </c>
      <c r="D808" s="2013" t="s">
        <v>147</v>
      </c>
      <c r="E808" s="2174"/>
      <c r="F808" s="2665">
        <v>16.579999999999998</v>
      </c>
      <c r="G808" s="2666"/>
      <c r="H808" s="2665"/>
      <c r="I808" s="2666"/>
      <c r="J808" s="2667"/>
      <c r="K808" s="2668"/>
      <c r="L808" s="2665"/>
      <c r="M808" s="2666"/>
      <c r="N808" s="2665"/>
      <c r="O808" s="2666"/>
      <c r="P808" s="2667"/>
      <c r="Q808" s="2668"/>
      <c r="R808" s="2665"/>
      <c r="S808" s="2666"/>
      <c r="T808" s="2665"/>
      <c r="U808" s="2666"/>
      <c r="V808" s="2665"/>
      <c r="W808" s="2666"/>
      <c r="X808" s="2667"/>
      <c r="Y808" s="2668"/>
      <c r="Z808" s="2665"/>
      <c r="AA808" s="2666"/>
      <c r="AB808" s="2665">
        <v>0</v>
      </c>
      <c r="AC808" s="2666"/>
      <c r="AE808" s="2173"/>
      <c r="AG808" s="2173"/>
    </row>
    <row r="809" spans="1:36">
      <c r="A809" s="1459"/>
      <c r="B809" s="33"/>
      <c r="C809" s="2013">
        <f>IF(E809&gt;0,MAX($C$669:C808)+1," ")</f>
        <v>71</v>
      </c>
      <c r="D809" s="2013">
        <v>38</v>
      </c>
      <c r="E809" s="2174">
        <f>E807+F808</f>
        <v>910.75000000000023</v>
      </c>
      <c r="F809" s="2665" t="s">
        <v>147</v>
      </c>
      <c r="G809" s="2666"/>
      <c r="H809" s="2665">
        <v>1.75</v>
      </c>
      <c r="I809" s="2666"/>
      <c r="J809" s="2669">
        <v>3.4249999999999998</v>
      </c>
      <c r="K809" s="2670">
        <v>72.204999999999998</v>
      </c>
      <c r="L809" s="2665">
        <f t="shared" ref="L809" si="1147">J809+N809</f>
        <v>3.4449999999999998</v>
      </c>
      <c r="M809" s="2666"/>
      <c r="N809" s="2665">
        <v>0.02</v>
      </c>
      <c r="O809" s="2666"/>
      <c r="P809" s="2669"/>
      <c r="Q809" s="2670"/>
      <c r="R809" s="2665"/>
      <c r="S809" s="2666"/>
      <c r="T809" s="2665"/>
      <c r="U809" s="2666"/>
      <c r="V809" s="2665">
        <v>1.75</v>
      </c>
      <c r="W809" s="2666"/>
      <c r="X809" s="2669">
        <v>3.4249999999999998</v>
      </c>
      <c r="Y809" s="2670">
        <v>72.204999999999998</v>
      </c>
      <c r="Z809" s="2665">
        <f t="shared" ref="Z809" si="1148">X809+AB809</f>
        <v>3.411</v>
      </c>
      <c r="AA809" s="2666"/>
      <c r="AB809" s="2665">
        <v>-1.4E-2</v>
      </c>
      <c r="AC809" s="2666"/>
      <c r="AE809" s="2173">
        <f t="shared" ca="1" si="1128"/>
        <v>4.0000000000000001E-3</v>
      </c>
      <c r="AF809" s="2173">
        <f t="shared" ref="AF809" ca="1" si="1149">AE809</f>
        <v>4.0000000000000001E-3</v>
      </c>
      <c r="AG809" s="2173">
        <v>3.125</v>
      </c>
      <c r="AI809" s="18">
        <v>3.96</v>
      </c>
      <c r="AJ809" s="18">
        <f t="shared" ref="AJ809" si="1150">AI809-0.035-0.15-0.15-0.2</f>
        <v>3.4249999999999998</v>
      </c>
    </row>
    <row r="810" spans="1:36">
      <c r="A810" s="1459"/>
      <c r="B810" s="33"/>
      <c r="C810" s="2013" t="str">
        <f>IF(E810&gt;0,MAX($C$669:C809)+1," ")</f>
        <v xml:space="preserve"> </v>
      </c>
      <c r="D810" s="2013" t="s">
        <v>147</v>
      </c>
      <c r="E810" s="2174"/>
      <c r="F810" s="2665">
        <v>8.15</v>
      </c>
      <c r="G810" s="2666"/>
      <c r="H810" s="2665"/>
      <c r="I810" s="2666"/>
      <c r="J810" s="2667"/>
      <c r="K810" s="2668"/>
      <c r="L810" s="2665"/>
      <c r="M810" s="2666"/>
      <c r="N810" s="2665"/>
      <c r="O810" s="2666"/>
      <c r="P810" s="2667"/>
      <c r="Q810" s="2668"/>
      <c r="R810" s="2665"/>
      <c r="S810" s="2666"/>
      <c r="T810" s="2665"/>
      <c r="U810" s="2666"/>
      <c r="V810" s="2665"/>
      <c r="W810" s="2666"/>
      <c r="X810" s="2667"/>
      <c r="Y810" s="2668"/>
      <c r="Z810" s="2665"/>
      <c r="AA810" s="2666"/>
      <c r="AB810" s="2665">
        <v>0</v>
      </c>
      <c r="AC810" s="2666"/>
      <c r="AE810" s="2173"/>
      <c r="AG810" s="2173"/>
    </row>
    <row r="811" spans="1:36">
      <c r="A811" s="1459"/>
      <c r="B811" s="33"/>
      <c r="C811" s="2013">
        <f>IF(E811&gt;0,MAX($C$669:C810)+1," ")</f>
        <v>72</v>
      </c>
      <c r="D811" s="2013">
        <v>39</v>
      </c>
      <c r="E811" s="2174">
        <f>E809+F810</f>
        <v>918.9000000000002</v>
      </c>
      <c r="F811" s="2665" t="s">
        <v>147</v>
      </c>
      <c r="G811" s="2666"/>
      <c r="H811" s="2665">
        <v>1.75</v>
      </c>
      <c r="I811" s="2666"/>
      <c r="J811" s="2669">
        <v>3.4449999999999998</v>
      </c>
      <c r="K811" s="2670">
        <v>73.204999999999998</v>
      </c>
      <c r="L811" s="2665">
        <f t="shared" ref="L811" si="1151">J811+N811</f>
        <v>3.431</v>
      </c>
      <c r="M811" s="2666"/>
      <c r="N811" s="2665">
        <v>-1.4E-2</v>
      </c>
      <c r="O811" s="2666"/>
      <c r="P811" s="2669"/>
      <c r="Q811" s="2670"/>
      <c r="R811" s="2665"/>
      <c r="S811" s="2666"/>
      <c r="T811" s="2665"/>
      <c r="U811" s="2666"/>
      <c r="V811" s="2665">
        <v>1.75</v>
      </c>
      <c r="W811" s="2666"/>
      <c r="X811" s="2669">
        <v>3.4449999999999998</v>
      </c>
      <c r="Y811" s="2670">
        <v>73.204999999999998</v>
      </c>
      <c r="Z811" s="2665">
        <f t="shared" ref="Z811" si="1152">X811+AB811</f>
        <v>3.4589999999999996</v>
      </c>
      <c r="AA811" s="2666"/>
      <c r="AB811" s="2665">
        <v>1.4E-2</v>
      </c>
      <c r="AC811" s="2666"/>
      <c r="AE811" s="2173">
        <f t="shared" ca="1" si="1128"/>
        <v>6.0000000000000001E-3</v>
      </c>
      <c r="AF811" s="2173">
        <f t="shared" ref="AF811" ca="1" si="1153">AE811</f>
        <v>6.0000000000000001E-3</v>
      </c>
      <c r="AG811" s="2173">
        <v>3.145</v>
      </c>
      <c r="AI811" s="18">
        <v>3.98</v>
      </c>
      <c r="AJ811" s="18">
        <f t="shared" ref="AJ811" si="1154">AI811-0.035-0.15-0.15-0.2</f>
        <v>3.4449999999999998</v>
      </c>
    </row>
    <row r="812" spans="1:36">
      <c r="A812" s="1459"/>
      <c r="B812" s="33"/>
      <c r="C812" s="2013" t="str">
        <f>IF(E812&gt;0,MAX($C$669:C811)+1," ")</f>
        <v xml:space="preserve"> </v>
      </c>
      <c r="D812" s="2013" t="s">
        <v>147</v>
      </c>
      <c r="E812" s="2174"/>
      <c r="F812" s="2665">
        <v>10.44</v>
      </c>
      <c r="G812" s="2666"/>
      <c r="H812" s="2665"/>
      <c r="I812" s="2666"/>
      <c r="J812" s="2667"/>
      <c r="K812" s="2668"/>
      <c r="L812" s="2665"/>
      <c r="M812" s="2666"/>
      <c r="N812" s="2665"/>
      <c r="O812" s="2666"/>
      <c r="P812" s="2667"/>
      <c r="Q812" s="2668"/>
      <c r="R812" s="2665"/>
      <c r="S812" s="2666"/>
      <c r="T812" s="2665"/>
      <c r="U812" s="2666"/>
      <c r="V812" s="2665"/>
      <c r="W812" s="2666"/>
      <c r="X812" s="2667"/>
      <c r="Y812" s="2668"/>
      <c r="Z812" s="2665"/>
      <c r="AA812" s="2666"/>
      <c r="AB812" s="2665">
        <v>0</v>
      </c>
      <c r="AC812" s="2666"/>
      <c r="AE812" s="2173"/>
      <c r="AG812" s="2173"/>
    </row>
    <row r="813" spans="1:36">
      <c r="A813" s="1459"/>
      <c r="B813" s="33"/>
      <c r="C813" s="2013">
        <f>IF(E813&gt;0,MAX($C$669:C812)+1," ")</f>
        <v>73</v>
      </c>
      <c r="D813" s="2013">
        <v>40</v>
      </c>
      <c r="E813" s="2174">
        <f>E811+F812</f>
        <v>929.34000000000026</v>
      </c>
      <c r="F813" s="2665" t="s">
        <v>147</v>
      </c>
      <c r="G813" s="2666"/>
      <c r="H813" s="2665">
        <v>1.75</v>
      </c>
      <c r="I813" s="2666"/>
      <c r="J813" s="2669">
        <v>3.4749999999999996</v>
      </c>
      <c r="K813" s="2670">
        <v>74.204999999999998</v>
      </c>
      <c r="L813" s="2665">
        <f t="shared" ref="L813" si="1155">J813+N813</f>
        <v>3.4569999999999999</v>
      </c>
      <c r="M813" s="2666"/>
      <c r="N813" s="2665">
        <v>-1.7999999999999999E-2</v>
      </c>
      <c r="O813" s="2666"/>
      <c r="P813" s="2669"/>
      <c r="Q813" s="2670"/>
      <c r="R813" s="2665"/>
      <c r="S813" s="2666"/>
      <c r="T813" s="2665"/>
      <c r="U813" s="2666"/>
      <c r="V813" s="2665">
        <v>1.75</v>
      </c>
      <c r="W813" s="2666"/>
      <c r="X813" s="2669">
        <v>3.4749999999999996</v>
      </c>
      <c r="Y813" s="2670">
        <v>74.204999999999998</v>
      </c>
      <c r="Z813" s="2665">
        <f t="shared" ref="Z813" si="1156">X813+AB813</f>
        <v>3.4829999999999997</v>
      </c>
      <c r="AA813" s="2666"/>
      <c r="AB813" s="2665">
        <v>8.0000000000000002E-3</v>
      </c>
      <c r="AC813" s="2666"/>
      <c r="AE813" s="2173">
        <f t="shared" ca="1" si="1128"/>
        <v>-2E-3</v>
      </c>
      <c r="AF813" s="2173">
        <f t="shared" ref="AF813" ca="1" si="1157">AE813</f>
        <v>-2E-3</v>
      </c>
      <c r="AG813" s="2173">
        <v>3.1750000000000003</v>
      </c>
      <c r="AI813" s="18">
        <v>4.01</v>
      </c>
      <c r="AJ813" s="18">
        <f t="shared" ref="AJ813" si="1158">AI813-0.035-0.15-0.15-0.2</f>
        <v>3.4749999999999996</v>
      </c>
    </row>
    <row r="814" spans="1:36">
      <c r="A814" s="1459"/>
      <c r="B814" s="33"/>
      <c r="C814" s="2013" t="str">
        <f>IF(E814&gt;0,MAX($C$669:C813)+1," ")</f>
        <v xml:space="preserve"> </v>
      </c>
      <c r="D814" s="2013" t="s">
        <v>147</v>
      </c>
      <c r="E814" s="2174"/>
      <c r="F814" s="2665">
        <v>19.600000000000001</v>
      </c>
      <c r="G814" s="2666"/>
      <c r="H814" s="2665"/>
      <c r="I814" s="2666"/>
      <c r="J814" s="2667"/>
      <c r="K814" s="2668"/>
      <c r="L814" s="2665"/>
      <c r="M814" s="2666"/>
      <c r="N814" s="2665"/>
      <c r="O814" s="2666"/>
      <c r="P814" s="2667"/>
      <c r="Q814" s="2668"/>
      <c r="R814" s="2665"/>
      <c r="S814" s="2666"/>
      <c r="T814" s="2665"/>
      <c r="U814" s="2666"/>
      <c r="V814" s="2665"/>
      <c r="W814" s="2666"/>
      <c r="X814" s="2667"/>
      <c r="Y814" s="2668"/>
      <c r="Z814" s="2665"/>
      <c r="AA814" s="2666"/>
      <c r="AB814" s="2665">
        <v>0</v>
      </c>
      <c r="AC814" s="2666"/>
      <c r="AE814" s="2173"/>
      <c r="AG814" s="2173"/>
    </row>
    <row r="815" spans="1:36">
      <c r="A815" s="1459"/>
      <c r="B815" s="33"/>
      <c r="C815" s="2013">
        <f>IF(E815&gt;0,MAX($C$669:C814)+1," ")</f>
        <v>74</v>
      </c>
      <c r="D815" s="2013">
        <v>41</v>
      </c>
      <c r="E815" s="2174">
        <f>E813+F814</f>
        <v>948.94000000000028</v>
      </c>
      <c r="F815" s="2665" t="s">
        <v>147</v>
      </c>
      <c r="G815" s="2666"/>
      <c r="H815" s="2665">
        <v>1.75</v>
      </c>
      <c r="I815" s="2666"/>
      <c r="J815" s="2669">
        <v>3.5250000000000004</v>
      </c>
      <c r="K815" s="2670">
        <v>75.204999999999998</v>
      </c>
      <c r="L815" s="2665">
        <f t="shared" ref="L815" si="1159">J815+N815</f>
        <v>3.5110000000000006</v>
      </c>
      <c r="M815" s="2666"/>
      <c r="N815" s="2665">
        <v>-1.4E-2</v>
      </c>
      <c r="O815" s="2666"/>
      <c r="P815" s="2669"/>
      <c r="Q815" s="2670"/>
      <c r="R815" s="2665"/>
      <c r="S815" s="2666"/>
      <c r="T815" s="2665"/>
      <c r="U815" s="2666"/>
      <c r="V815" s="2665">
        <v>1.75</v>
      </c>
      <c r="W815" s="2666"/>
      <c r="X815" s="2669">
        <v>3.5250000000000004</v>
      </c>
      <c r="Y815" s="2670">
        <v>75.204999999999998</v>
      </c>
      <c r="Z815" s="2665">
        <f t="shared" ref="Z815" si="1160">X815+AB815</f>
        <v>3.5360000000000005</v>
      </c>
      <c r="AA815" s="2666"/>
      <c r="AB815" s="2665">
        <v>1.0999999999999999E-2</v>
      </c>
      <c r="AC815" s="2666"/>
      <c r="AE815" s="2173">
        <f t="shared" ca="1" si="1128"/>
        <v>1.9E-2</v>
      </c>
      <c r="AF815" s="2173">
        <f t="shared" ref="AF815" ca="1" si="1161">AE815</f>
        <v>1.9E-2</v>
      </c>
      <c r="AG815" s="2173">
        <v>3.2250000000000001</v>
      </c>
      <c r="AI815" s="18">
        <v>4.0600000000000005</v>
      </c>
      <c r="AJ815" s="18">
        <f t="shared" ref="AJ815" si="1162">AI815-0.035-0.15-0.15-0.2</f>
        <v>3.5250000000000004</v>
      </c>
    </row>
    <row r="816" spans="1:36">
      <c r="A816" s="1459"/>
      <c r="B816" s="33"/>
      <c r="C816" s="2013" t="str">
        <f>IF(E816&gt;0,MAX($C$669:C815)+1," ")</f>
        <v xml:space="preserve"> </v>
      </c>
      <c r="D816" s="2013" t="s">
        <v>147</v>
      </c>
      <c r="E816" s="2174"/>
      <c r="F816" s="2665">
        <v>10.130000000000001</v>
      </c>
      <c r="G816" s="2666"/>
      <c r="H816" s="2665"/>
      <c r="I816" s="2666"/>
      <c r="J816" s="2667"/>
      <c r="K816" s="2668"/>
      <c r="L816" s="2665"/>
      <c r="M816" s="2666"/>
      <c r="N816" s="2665"/>
      <c r="O816" s="2666"/>
      <c r="P816" s="2667"/>
      <c r="Q816" s="2668"/>
      <c r="R816" s="2665"/>
      <c r="S816" s="2666"/>
      <c r="T816" s="2665"/>
      <c r="U816" s="2666"/>
      <c r="V816" s="2665"/>
      <c r="W816" s="2666"/>
      <c r="X816" s="2667"/>
      <c r="Y816" s="2668"/>
      <c r="Z816" s="2665"/>
      <c r="AA816" s="2666"/>
      <c r="AB816" s="2665">
        <v>0</v>
      </c>
      <c r="AC816" s="2666"/>
      <c r="AE816" s="2173"/>
      <c r="AG816" s="2173"/>
    </row>
    <row r="817" spans="1:36">
      <c r="A817" s="1459"/>
      <c r="B817" s="33"/>
      <c r="C817" s="2013">
        <f>IF(E817&gt;0,MAX($C$669:C816)+1," ")</f>
        <v>75</v>
      </c>
      <c r="D817" s="2013" t="s">
        <v>4231</v>
      </c>
      <c r="E817" s="2174">
        <f>E815+F816</f>
        <v>959.07000000000028</v>
      </c>
      <c r="F817" s="2665" t="s">
        <v>147</v>
      </c>
      <c r="G817" s="2666"/>
      <c r="H817" s="2665">
        <v>1.75</v>
      </c>
      <c r="I817" s="2666"/>
      <c r="J817" s="2669">
        <v>3.5549999999999997</v>
      </c>
      <c r="K817" s="2670">
        <v>76.204999999999998</v>
      </c>
      <c r="L817" s="2665">
        <f t="shared" ref="L817" si="1163">J817+N817</f>
        <v>3.5719999999999996</v>
      </c>
      <c r="M817" s="2666"/>
      <c r="N817" s="2665">
        <v>1.7000000000000001E-2</v>
      </c>
      <c r="O817" s="2666"/>
      <c r="P817" s="2669"/>
      <c r="Q817" s="2670"/>
      <c r="R817" s="2665"/>
      <c r="S817" s="2666"/>
      <c r="T817" s="2665"/>
      <c r="U817" s="2666"/>
      <c r="V817" s="2665">
        <v>1.75</v>
      </c>
      <c r="W817" s="2666"/>
      <c r="X817" s="2669">
        <v>3.5549999999999997</v>
      </c>
      <c r="Y817" s="2670">
        <v>76.204999999999998</v>
      </c>
      <c r="Z817" s="2665">
        <f t="shared" ref="Z817" si="1164">X817+AB817</f>
        <v>3.5509999999999997</v>
      </c>
      <c r="AA817" s="2666"/>
      <c r="AB817" s="2665">
        <v>-4.0000000000000001E-3</v>
      </c>
      <c r="AC817" s="2666"/>
      <c r="AE817" s="2173">
        <f t="shared" ca="1" si="1128"/>
        <v>-1.4999999999999999E-2</v>
      </c>
      <c r="AF817" s="2173">
        <f t="shared" ref="AF817" ca="1" si="1165">AE817</f>
        <v>-1.4999999999999999E-2</v>
      </c>
      <c r="AG817" s="2173">
        <v>3.2549999999999999</v>
      </c>
      <c r="AI817" s="18">
        <v>4.09</v>
      </c>
      <c r="AJ817" s="18">
        <f t="shared" ref="AJ817" si="1166">AI817-0.035-0.15-0.15-0.2</f>
        <v>3.5549999999999997</v>
      </c>
    </row>
    <row r="818" spans="1:36">
      <c r="A818" s="1459"/>
      <c r="B818" s="33"/>
      <c r="C818" s="2013" t="str">
        <f>IF(E818&gt;0,MAX($C$669:C817)+1," ")</f>
        <v xml:space="preserve"> </v>
      </c>
      <c r="D818" s="2013" t="s">
        <v>147</v>
      </c>
      <c r="E818" s="2174"/>
      <c r="F818" s="2665">
        <v>11.32</v>
      </c>
      <c r="G818" s="2666"/>
      <c r="H818" s="2665"/>
      <c r="I818" s="2666"/>
      <c r="J818" s="2667"/>
      <c r="K818" s="2668"/>
      <c r="L818" s="2665"/>
      <c r="M818" s="2666"/>
      <c r="N818" s="2665"/>
      <c r="O818" s="2666"/>
      <c r="P818" s="2667"/>
      <c r="Q818" s="2668"/>
      <c r="R818" s="2665"/>
      <c r="S818" s="2666"/>
      <c r="T818" s="2665"/>
      <c r="U818" s="2666"/>
      <c r="V818" s="2665"/>
      <c r="W818" s="2666"/>
      <c r="X818" s="2667"/>
      <c r="Y818" s="2668"/>
      <c r="Z818" s="2665"/>
      <c r="AA818" s="2666"/>
      <c r="AB818" s="2665">
        <v>0</v>
      </c>
      <c r="AC818" s="2666"/>
      <c r="AE818" s="2173"/>
      <c r="AG818" s="2173"/>
    </row>
    <row r="819" spans="1:36">
      <c r="A819" s="1459"/>
      <c r="B819" s="33"/>
      <c r="C819" s="2013">
        <f>IF(E819&gt;0,MAX($C$669:C818)+1," ")</f>
        <v>76</v>
      </c>
      <c r="D819" s="2013" t="s">
        <v>4232</v>
      </c>
      <c r="E819" s="2174">
        <f>E817+F818</f>
        <v>970.39000000000033</v>
      </c>
      <c r="F819" s="2665" t="s">
        <v>147</v>
      </c>
      <c r="G819" s="2666"/>
      <c r="H819" s="2665">
        <v>1.75</v>
      </c>
      <c r="I819" s="2666"/>
      <c r="J819" s="2669">
        <v>3.585</v>
      </c>
      <c r="K819" s="2670">
        <v>77.204999999999998</v>
      </c>
      <c r="L819" s="2665">
        <f t="shared" ref="L819" si="1167">J819+N819</f>
        <v>3.601</v>
      </c>
      <c r="M819" s="2666"/>
      <c r="N819" s="2665">
        <v>1.6E-2</v>
      </c>
      <c r="O819" s="2666"/>
      <c r="P819" s="2669"/>
      <c r="Q819" s="2670"/>
      <c r="R819" s="2665"/>
      <c r="S819" s="2666"/>
      <c r="T819" s="2665"/>
      <c r="U819" s="2666"/>
      <c r="V819" s="2665">
        <v>1.75</v>
      </c>
      <c r="W819" s="2666"/>
      <c r="X819" s="2669">
        <v>3.585</v>
      </c>
      <c r="Y819" s="2670">
        <v>77.204999999999998</v>
      </c>
      <c r="Z819" s="2665">
        <f t="shared" ref="Z819" si="1168">X819+AB819</f>
        <v>3.589</v>
      </c>
      <c r="AA819" s="2666"/>
      <c r="AB819" s="2665">
        <v>4.0000000000000001E-3</v>
      </c>
      <c r="AC819" s="2666"/>
      <c r="AE819" s="2173">
        <f t="shared" ca="1" si="1128"/>
        <v>-1.4E-2</v>
      </c>
      <c r="AF819" s="2173">
        <f t="shared" ref="AF819" ca="1" si="1169">AE819</f>
        <v>-1.4E-2</v>
      </c>
      <c r="AG819" s="2173">
        <v>3.2850000000000001</v>
      </c>
      <c r="AI819" s="18">
        <v>4.12</v>
      </c>
      <c r="AJ819" s="18">
        <f t="shared" ref="AJ819" si="1170">AI819-0.035-0.15-0.15-0.2</f>
        <v>3.585</v>
      </c>
    </row>
    <row r="820" spans="1:36">
      <c r="A820" s="1459"/>
      <c r="B820" s="33"/>
      <c r="C820" s="2013" t="str">
        <f>IF(E820&gt;0,MAX($C$669:C819)+1," ")</f>
        <v xml:space="preserve"> </v>
      </c>
      <c r="D820" s="2013" t="s">
        <v>147</v>
      </c>
      <c r="E820" s="2174"/>
      <c r="F820" s="2665">
        <v>3.3</v>
      </c>
      <c r="G820" s="2666"/>
      <c r="H820" s="2665"/>
      <c r="I820" s="2666"/>
      <c r="J820" s="2667"/>
      <c r="K820" s="2668"/>
      <c r="L820" s="2665"/>
      <c r="M820" s="2666"/>
      <c r="N820" s="2665"/>
      <c r="O820" s="2666"/>
      <c r="P820" s="2667"/>
      <c r="Q820" s="2668"/>
      <c r="R820" s="2665"/>
      <c r="S820" s="2666"/>
      <c r="T820" s="2665"/>
      <c r="U820" s="2666"/>
      <c r="V820" s="2665"/>
      <c r="W820" s="2666"/>
      <c r="X820" s="2667"/>
      <c r="Y820" s="2668"/>
      <c r="Z820" s="2665"/>
      <c r="AA820" s="2666"/>
      <c r="AB820" s="2665">
        <v>0</v>
      </c>
      <c r="AC820" s="2666"/>
      <c r="AE820" s="2173"/>
      <c r="AG820" s="2173"/>
    </row>
    <row r="821" spans="1:36">
      <c r="A821" s="1459"/>
      <c r="B821" s="33"/>
      <c r="C821" s="2013">
        <f>IF(E821&gt;0,MAX($C$669:C820)+1," ")</f>
        <v>77</v>
      </c>
      <c r="D821" s="2013">
        <v>42</v>
      </c>
      <c r="E821" s="2174">
        <f>E819+F820</f>
        <v>973.69000000000028</v>
      </c>
      <c r="F821" s="2665" t="s">
        <v>147</v>
      </c>
      <c r="G821" s="2666"/>
      <c r="H821" s="2665">
        <v>1.75</v>
      </c>
      <c r="I821" s="2666"/>
      <c r="J821" s="2669">
        <v>3.585</v>
      </c>
      <c r="K821" s="2670">
        <v>78.204999999999998</v>
      </c>
      <c r="L821" s="2665">
        <f t="shared" ref="L821" si="1171">J821+N821</f>
        <v>3.5739999999999998</v>
      </c>
      <c r="M821" s="2666"/>
      <c r="N821" s="2665">
        <v>-1.0999999999999999E-2</v>
      </c>
      <c r="O821" s="2666"/>
      <c r="P821" s="2669"/>
      <c r="Q821" s="2670"/>
      <c r="R821" s="2665"/>
      <c r="S821" s="2666"/>
      <c r="T821" s="2665"/>
      <c r="U821" s="2666"/>
      <c r="V821" s="2665">
        <v>1.75</v>
      </c>
      <c r="W821" s="2666"/>
      <c r="X821" s="2669">
        <v>3.585</v>
      </c>
      <c r="Y821" s="2670">
        <v>78.204999999999998</v>
      </c>
      <c r="Z821" s="2665">
        <f t="shared" ref="Z821" si="1172">X821+AB821</f>
        <v>3.5939999999999999</v>
      </c>
      <c r="AA821" s="2666"/>
      <c r="AB821" s="2665">
        <v>8.9999999999999993E-3</v>
      </c>
      <c r="AC821" s="2666"/>
      <c r="AE821" s="2173">
        <f t="shared" ca="1" si="1128"/>
        <v>8.0000000000000002E-3</v>
      </c>
      <c r="AF821" s="2173">
        <f t="shared" ref="AF821" ca="1" si="1173">AE821</f>
        <v>8.0000000000000002E-3</v>
      </c>
      <c r="AG821" s="2173">
        <v>3.2850000000000001</v>
      </c>
      <c r="AI821" s="18">
        <v>4.12</v>
      </c>
      <c r="AJ821" s="18">
        <f t="shared" ref="AJ821" si="1174">AI821-0.035-0.15-0.15-0.2</f>
        <v>3.585</v>
      </c>
    </row>
    <row r="822" spans="1:36">
      <c r="A822" s="1459"/>
      <c r="B822" s="33"/>
      <c r="C822" s="2013" t="str">
        <f>IF(E822&gt;0,MAX($C$669:C821)+1," ")</f>
        <v xml:space="preserve"> </v>
      </c>
      <c r="D822" s="2013" t="s">
        <v>147</v>
      </c>
      <c r="E822" s="2174"/>
      <c r="F822" s="2665">
        <v>12.31</v>
      </c>
      <c r="G822" s="2666"/>
      <c r="H822" s="2665"/>
      <c r="I822" s="2666"/>
      <c r="J822" s="2667"/>
      <c r="K822" s="2668"/>
      <c r="L822" s="2665"/>
      <c r="M822" s="2666"/>
      <c r="N822" s="2665"/>
      <c r="O822" s="2666"/>
      <c r="P822" s="2667"/>
      <c r="Q822" s="2668"/>
      <c r="R822" s="2665"/>
      <c r="S822" s="2666"/>
      <c r="T822" s="2665"/>
      <c r="U822" s="2666"/>
      <c r="V822" s="2665"/>
      <c r="W822" s="2666"/>
      <c r="X822" s="2667"/>
      <c r="Y822" s="2668"/>
      <c r="Z822" s="2665"/>
      <c r="AA822" s="2666"/>
      <c r="AB822" s="2665">
        <v>0</v>
      </c>
      <c r="AC822" s="2666"/>
      <c r="AE822" s="2173"/>
      <c r="AG822" s="2173"/>
    </row>
    <row r="823" spans="1:36">
      <c r="A823" s="1459"/>
      <c r="B823" s="33"/>
      <c r="C823" s="2013">
        <f>IF(E823&gt;0,MAX($C$669:C822)+1," ")</f>
        <v>78</v>
      </c>
      <c r="D823" s="2013" t="s">
        <v>4233</v>
      </c>
      <c r="E823" s="2174">
        <f>E821+F822</f>
        <v>986.00000000000023</v>
      </c>
      <c r="F823" s="2665" t="s">
        <v>147</v>
      </c>
      <c r="G823" s="2666"/>
      <c r="H823" s="2665">
        <v>1.75</v>
      </c>
      <c r="I823" s="2666"/>
      <c r="J823" s="2669">
        <v>3.6050000000000004</v>
      </c>
      <c r="K823" s="2670">
        <v>79.204999999999998</v>
      </c>
      <c r="L823" s="2665">
        <f t="shared" ref="L823" si="1175">J823+N823</f>
        <v>3.6230000000000002</v>
      </c>
      <c r="M823" s="2666"/>
      <c r="N823" s="2665">
        <v>1.7999999999999999E-2</v>
      </c>
      <c r="O823" s="2666"/>
      <c r="P823" s="2669"/>
      <c r="Q823" s="2670"/>
      <c r="R823" s="2665"/>
      <c r="S823" s="2666"/>
      <c r="T823" s="2665"/>
      <c r="U823" s="2666"/>
      <c r="V823" s="2665">
        <v>1.75</v>
      </c>
      <c r="W823" s="2666"/>
      <c r="X823" s="2669">
        <v>3.6050000000000004</v>
      </c>
      <c r="Y823" s="2670">
        <v>79.204999999999998</v>
      </c>
      <c r="Z823" s="2665">
        <f t="shared" ref="Z823" si="1176">X823+AB823</f>
        <v>3.5950000000000006</v>
      </c>
      <c r="AA823" s="2666"/>
      <c r="AB823" s="2665">
        <v>-0.01</v>
      </c>
      <c r="AC823" s="2666"/>
      <c r="AE823" s="2173">
        <f t="shared" ca="1" si="1128"/>
        <v>1.9E-2</v>
      </c>
      <c r="AF823" s="2173">
        <f t="shared" ref="AF823" ca="1" si="1177">AE823</f>
        <v>1.9E-2</v>
      </c>
      <c r="AG823" s="2173">
        <v>3.3050000000000002</v>
      </c>
      <c r="AI823" s="18">
        <v>4.1400000000000006</v>
      </c>
      <c r="AJ823" s="18">
        <f t="shared" ref="AJ823" si="1178">AI823-0.035-0.15-0.15-0.2</f>
        <v>3.6050000000000004</v>
      </c>
    </row>
    <row r="824" spans="1:36">
      <c r="A824" s="1459"/>
      <c r="B824" s="33"/>
      <c r="C824" s="2013" t="str">
        <f>IF(E824&gt;0,MAX($C$669:C823)+1," ")</f>
        <v xml:space="preserve"> </v>
      </c>
      <c r="D824" s="2013" t="s">
        <v>147</v>
      </c>
      <c r="E824" s="2174"/>
      <c r="F824" s="2665">
        <v>8.68</v>
      </c>
      <c r="G824" s="2666"/>
      <c r="H824" s="2665"/>
      <c r="I824" s="2666"/>
      <c r="J824" s="2667"/>
      <c r="K824" s="2668"/>
      <c r="L824" s="2665"/>
      <c r="M824" s="2666"/>
      <c r="N824" s="2665"/>
      <c r="O824" s="2666"/>
      <c r="P824" s="2667"/>
      <c r="Q824" s="2668"/>
      <c r="R824" s="2665"/>
      <c r="S824" s="2666"/>
      <c r="T824" s="2665"/>
      <c r="U824" s="2666"/>
      <c r="V824" s="2665"/>
      <c r="W824" s="2666"/>
      <c r="X824" s="2667"/>
      <c r="Y824" s="2668"/>
      <c r="Z824" s="2665"/>
      <c r="AA824" s="2666"/>
      <c r="AB824" s="2665">
        <v>0</v>
      </c>
      <c r="AC824" s="2666"/>
      <c r="AE824" s="2173"/>
      <c r="AG824" s="2173"/>
    </row>
    <row r="825" spans="1:36">
      <c r="A825" s="1459"/>
      <c r="B825" s="33"/>
      <c r="C825" s="2013">
        <f>IF(E825&gt;0,MAX($C$669:C824)+1," ")</f>
        <v>79</v>
      </c>
      <c r="D825" s="2013">
        <v>43</v>
      </c>
      <c r="E825" s="2174">
        <f>E823+F824</f>
        <v>994.68000000000018</v>
      </c>
      <c r="F825" s="2665" t="s">
        <v>147</v>
      </c>
      <c r="G825" s="2666"/>
      <c r="H825" s="2665">
        <v>1.75</v>
      </c>
      <c r="I825" s="2666"/>
      <c r="J825" s="2669">
        <v>3.6150000000000002</v>
      </c>
      <c r="K825" s="2670">
        <v>80.204999999999998</v>
      </c>
      <c r="L825" s="2665">
        <f t="shared" ref="L825" si="1179">J825+N825</f>
        <v>3.6100000000000003</v>
      </c>
      <c r="M825" s="2666"/>
      <c r="N825" s="2665">
        <v>-5.0000000000000001E-3</v>
      </c>
      <c r="O825" s="2666"/>
      <c r="P825" s="2669"/>
      <c r="Q825" s="2670"/>
      <c r="R825" s="2665"/>
      <c r="S825" s="2666"/>
      <c r="T825" s="2665"/>
      <c r="U825" s="2666"/>
      <c r="V825" s="2665">
        <v>1.75</v>
      </c>
      <c r="W825" s="2666"/>
      <c r="X825" s="2669">
        <v>3.6150000000000002</v>
      </c>
      <c r="Y825" s="2670">
        <v>80.204999999999998</v>
      </c>
      <c r="Z825" s="2665">
        <f t="shared" ref="Z825" si="1180">X825+AB825</f>
        <v>3.629</v>
      </c>
      <c r="AA825" s="2666"/>
      <c r="AB825" s="2665">
        <v>1.4E-2</v>
      </c>
      <c r="AC825" s="2666"/>
      <c r="AE825" s="2173">
        <f t="shared" ca="1" si="1128"/>
        <v>-0.02</v>
      </c>
      <c r="AF825" s="2173">
        <f t="shared" ref="AF825" ca="1" si="1181">AE825</f>
        <v>-0.02</v>
      </c>
      <c r="AG825" s="2173">
        <v>3.3149999999999999</v>
      </c>
      <c r="AI825" s="18">
        <v>4.1500000000000004</v>
      </c>
      <c r="AJ825" s="18">
        <f t="shared" ref="AJ825" si="1182">AI825-0.035-0.15-0.15-0.2</f>
        <v>3.6150000000000002</v>
      </c>
    </row>
    <row r="826" spans="1:36">
      <c r="A826" s="1459"/>
      <c r="B826" s="33"/>
      <c r="C826" s="2013" t="str">
        <f>IF(E826&gt;0,MAX($C$669:C825)+1," ")</f>
        <v xml:space="preserve"> </v>
      </c>
      <c r="D826" s="2013" t="s">
        <v>147</v>
      </c>
      <c r="E826" s="2174"/>
      <c r="F826" s="2665">
        <v>6.93</v>
      </c>
      <c r="G826" s="2666"/>
      <c r="H826" s="2665"/>
      <c r="I826" s="2666"/>
      <c r="J826" s="2667"/>
      <c r="K826" s="2668"/>
      <c r="L826" s="2665"/>
      <c r="M826" s="2666"/>
      <c r="N826" s="2665"/>
      <c r="O826" s="2666"/>
      <c r="P826" s="2667"/>
      <c r="Q826" s="2668"/>
      <c r="R826" s="2665"/>
      <c r="S826" s="2666"/>
      <c r="T826" s="2665"/>
      <c r="U826" s="2666"/>
      <c r="V826" s="2665"/>
      <c r="W826" s="2666"/>
      <c r="X826" s="2667"/>
      <c r="Y826" s="2668"/>
      <c r="Z826" s="2665"/>
      <c r="AA826" s="2666"/>
      <c r="AB826" s="2665">
        <v>0</v>
      </c>
      <c r="AC826" s="2666"/>
      <c r="AE826" s="2173"/>
      <c r="AG826" s="2173"/>
    </row>
    <row r="827" spans="1:36">
      <c r="A827" s="1459"/>
      <c r="B827" s="33"/>
      <c r="C827" s="2013">
        <f>IF(E827&gt;0,MAX($C$669:C826)+1," ")</f>
        <v>80</v>
      </c>
      <c r="D827" s="2013" t="s">
        <v>4234</v>
      </c>
      <c r="E827" s="2174">
        <f>E825+F826</f>
        <v>1001.6100000000001</v>
      </c>
      <c r="F827" s="2665" t="s">
        <v>147</v>
      </c>
      <c r="G827" s="2666"/>
      <c r="H827" s="2665">
        <v>1.75</v>
      </c>
      <c r="I827" s="2666"/>
      <c r="J827" s="2669">
        <v>3.625</v>
      </c>
      <c r="K827" s="2670">
        <v>81.204999999999998</v>
      </c>
      <c r="L827" s="2665">
        <f t="shared" ref="L827" si="1183">J827+N827</f>
        <v>3.621</v>
      </c>
      <c r="M827" s="2666"/>
      <c r="N827" s="2665">
        <v>-4.0000000000000001E-3</v>
      </c>
      <c r="O827" s="2666"/>
      <c r="P827" s="2669"/>
      <c r="Q827" s="2670"/>
      <c r="R827" s="2665"/>
      <c r="S827" s="2666"/>
      <c r="T827" s="2665"/>
      <c r="U827" s="2666"/>
      <c r="V827" s="2665">
        <v>1.75</v>
      </c>
      <c r="W827" s="2666"/>
      <c r="X827" s="2669">
        <v>3.625</v>
      </c>
      <c r="Y827" s="2670">
        <v>81.204999999999998</v>
      </c>
      <c r="Z827" s="2665">
        <f t="shared" ref="Z827" si="1184">X827+AB827</f>
        <v>3.637</v>
      </c>
      <c r="AA827" s="2666"/>
      <c r="AB827" s="2665">
        <v>1.2E-2</v>
      </c>
      <c r="AC827" s="2666"/>
      <c r="AE827" s="2173">
        <f t="shared" ca="1" si="1128"/>
        <v>4.0000000000000001E-3</v>
      </c>
      <c r="AF827" s="2173">
        <f t="shared" ref="AF827" ca="1" si="1185">AE827</f>
        <v>4.0000000000000001E-3</v>
      </c>
      <c r="AG827" s="2173">
        <v>3.3250000000000002</v>
      </c>
      <c r="AI827" s="18">
        <v>4.16</v>
      </c>
      <c r="AJ827" s="18">
        <f t="shared" ref="AJ827" si="1186">AI827-0.035-0.15-0.15-0.2</f>
        <v>3.625</v>
      </c>
    </row>
    <row r="828" spans="1:36">
      <c r="A828" s="1459"/>
      <c r="B828" s="33"/>
      <c r="C828" s="2013" t="str">
        <f>IF(E828&gt;0,MAX($C$669:C827)+1," ")</f>
        <v xml:space="preserve"> </v>
      </c>
      <c r="D828" s="2013" t="s">
        <v>147</v>
      </c>
      <c r="E828" s="2174"/>
      <c r="F828" s="2665">
        <v>18.29</v>
      </c>
      <c r="G828" s="2666"/>
      <c r="H828" s="2665"/>
      <c r="I828" s="2666"/>
      <c r="J828" s="2667"/>
      <c r="K828" s="2668"/>
      <c r="L828" s="2665"/>
      <c r="M828" s="2666"/>
      <c r="N828" s="2665"/>
      <c r="O828" s="2666"/>
      <c r="P828" s="2667"/>
      <c r="Q828" s="2668"/>
      <c r="R828" s="2665"/>
      <c r="S828" s="2666"/>
      <c r="T828" s="2665"/>
      <c r="U828" s="2666"/>
      <c r="V828" s="2665"/>
      <c r="W828" s="2666"/>
      <c r="X828" s="2667"/>
      <c r="Y828" s="2668"/>
      <c r="Z828" s="2665"/>
      <c r="AA828" s="2666"/>
      <c r="AB828" s="2665">
        <v>0</v>
      </c>
      <c r="AC828" s="2666"/>
      <c r="AE828" s="2173"/>
      <c r="AG828" s="2173"/>
    </row>
    <row r="829" spans="1:36">
      <c r="A829" s="1459"/>
      <c r="B829" s="33"/>
      <c r="C829" s="2013">
        <f>IF(E829&gt;0,MAX($C$669:C828)+1," ")</f>
        <v>81</v>
      </c>
      <c r="D829" s="2013">
        <v>44</v>
      </c>
      <c r="E829" s="2174">
        <f>E827+F828</f>
        <v>1019.9000000000001</v>
      </c>
      <c r="F829" s="2665" t="s">
        <v>147</v>
      </c>
      <c r="G829" s="2666"/>
      <c r="H829" s="2665">
        <v>1.75</v>
      </c>
      <c r="I829" s="2666"/>
      <c r="J829" s="2669">
        <v>3.6449999999999996</v>
      </c>
      <c r="K829" s="2670">
        <v>82.204999999999998</v>
      </c>
      <c r="L829" s="2665">
        <f t="shared" ref="L829" si="1187">J829+N829</f>
        <v>3.6449999999999996</v>
      </c>
      <c r="M829" s="2666"/>
      <c r="N829" s="2665">
        <v>0</v>
      </c>
      <c r="O829" s="2666"/>
      <c r="P829" s="2669"/>
      <c r="Q829" s="2670"/>
      <c r="R829" s="2665"/>
      <c r="S829" s="2666"/>
      <c r="T829" s="2665"/>
      <c r="U829" s="2666"/>
      <c r="V829" s="2665">
        <v>1.75</v>
      </c>
      <c r="W829" s="2666"/>
      <c r="X829" s="2669">
        <v>3.6449999999999996</v>
      </c>
      <c r="Y829" s="2670">
        <v>82.204999999999998</v>
      </c>
      <c r="Z829" s="2665">
        <f t="shared" ref="Z829" si="1188">X829+AB829</f>
        <v>3.6289999999999996</v>
      </c>
      <c r="AA829" s="2666"/>
      <c r="AB829" s="2665">
        <v>-1.6E-2</v>
      </c>
      <c r="AC829" s="2666"/>
      <c r="AE829" s="2173">
        <f t="shared" ca="1" si="1128"/>
        <v>5.0000000000000001E-3</v>
      </c>
      <c r="AF829" s="2173">
        <f t="shared" ref="AF829" ca="1" si="1189">AE829</f>
        <v>5.0000000000000001E-3</v>
      </c>
      <c r="AG829" s="2173">
        <v>3.3450000000000002</v>
      </c>
      <c r="AI829" s="18">
        <v>4.18</v>
      </c>
      <c r="AJ829" s="18">
        <f t="shared" ref="AJ829" si="1190">AI829-0.035-0.15-0.15-0.2</f>
        <v>3.6449999999999996</v>
      </c>
    </row>
    <row r="830" spans="1:36">
      <c r="A830" s="1459"/>
      <c r="B830" s="33"/>
      <c r="C830" s="2013" t="str">
        <f>IF(E830&gt;0,MAX($C$669:C829)+1," ")</f>
        <v xml:space="preserve"> </v>
      </c>
      <c r="D830" s="2013" t="s">
        <v>147</v>
      </c>
      <c r="E830" s="2174"/>
      <c r="F830" s="2665">
        <v>10.65</v>
      </c>
      <c r="G830" s="2666"/>
      <c r="H830" s="2665"/>
      <c r="I830" s="2666"/>
      <c r="J830" s="2667"/>
      <c r="K830" s="2668"/>
      <c r="L830" s="2665"/>
      <c r="M830" s="2666"/>
      <c r="N830" s="2665"/>
      <c r="O830" s="2666"/>
      <c r="P830" s="2667"/>
      <c r="Q830" s="2668"/>
      <c r="R830" s="2665"/>
      <c r="S830" s="2666"/>
      <c r="T830" s="2665"/>
      <c r="U830" s="2666"/>
      <c r="V830" s="2665"/>
      <c r="W830" s="2666"/>
      <c r="X830" s="2667"/>
      <c r="Y830" s="2668"/>
      <c r="Z830" s="2665"/>
      <c r="AA830" s="2666"/>
      <c r="AB830" s="2665">
        <v>0</v>
      </c>
      <c r="AC830" s="2666"/>
      <c r="AE830" s="2173"/>
      <c r="AG830" s="2173"/>
    </row>
    <row r="831" spans="1:36">
      <c r="A831" s="1459"/>
      <c r="B831" s="33"/>
      <c r="C831" s="2013">
        <f>IF(E831&gt;0,MAX($C$669:C830)+1," ")</f>
        <v>82</v>
      </c>
      <c r="D831" s="2013" t="s">
        <v>4235</v>
      </c>
      <c r="E831" s="2174">
        <f>E829+F830</f>
        <v>1030.5500000000002</v>
      </c>
      <c r="F831" s="2665" t="s">
        <v>147</v>
      </c>
      <c r="G831" s="2666"/>
      <c r="H831" s="2665">
        <v>1.75</v>
      </c>
      <c r="I831" s="2666"/>
      <c r="J831" s="2669">
        <v>3.6649999999999996</v>
      </c>
      <c r="K831" s="2670">
        <v>83.204999999999998</v>
      </c>
      <c r="L831" s="2665">
        <f t="shared" ref="L831" si="1191">J831+N831</f>
        <v>3.6559999999999997</v>
      </c>
      <c r="M831" s="2666"/>
      <c r="N831" s="2665">
        <v>-8.9999999999999993E-3</v>
      </c>
      <c r="O831" s="2666"/>
      <c r="P831" s="2669"/>
      <c r="Q831" s="2670"/>
      <c r="R831" s="2665"/>
      <c r="S831" s="2666"/>
      <c r="T831" s="2665"/>
      <c r="U831" s="2666"/>
      <c r="V831" s="2665">
        <v>1.75</v>
      </c>
      <c r="W831" s="2666"/>
      <c r="X831" s="2669">
        <v>3.6649999999999996</v>
      </c>
      <c r="Y831" s="2670">
        <v>83.204999999999998</v>
      </c>
      <c r="Z831" s="2665">
        <f t="shared" ref="Z831" si="1192">X831+AB831</f>
        <v>3.6809999999999996</v>
      </c>
      <c r="AA831" s="2666"/>
      <c r="AB831" s="2665">
        <v>1.6E-2</v>
      </c>
      <c r="AC831" s="2666"/>
      <c r="AE831" s="2173">
        <f t="shared" ca="1" si="1128"/>
        <v>-1.7999999999999999E-2</v>
      </c>
      <c r="AF831" s="2173">
        <f t="shared" ref="AF831" ca="1" si="1193">AE831</f>
        <v>-1.7999999999999999E-2</v>
      </c>
      <c r="AG831" s="2173">
        <v>3.3650000000000002</v>
      </c>
      <c r="AI831" s="18">
        <v>4.2</v>
      </c>
      <c r="AJ831" s="18">
        <f t="shared" ref="AJ831" si="1194">AI831-0.035-0.15-0.15-0.2</f>
        <v>3.6649999999999996</v>
      </c>
    </row>
    <row r="832" spans="1:36">
      <c r="A832" s="1459"/>
      <c r="B832" s="33"/>
      <c r="C832" s="2013" t="str">
        <f>IF(E832&gt;0,MAX($C$669:C831)+1," ")</f>
        <v xml:space="preserve"> </v>
      </c>
      <c r="D832" s="2013" t="s">
        <v>147</v>
      </c>
      <c r="E832" s="2174"/>
      <c r="F832" s="2665">
        <v>8.8800000000000008</v>
      </c>
      <c r="G832" s="2666"/>
      <c r="H832" s="2665"/>
      <c r="I832" s="2666"/>
      <c r="J832" s="2667"/>
      <c r="K832" s="2668"/>
      <c r="L832" s="2665"/>
      <c r="M832" s="2666"/>
      <c r="N832" s="2665"/>
      <c r="O832" s="2666"/>
      <c r="P832" s="2667"/>
      <c r="Q832" s="2668"/>
      <c r="R832" s="2665"/>
      <c r="S832" s="2666"/>
      <c r="T832" s="2665"/>
      <c r="U832" s="2666"/>
      <c r="V832" s="2665"/>
      <c r="W832" s="2666"/>
      <c r="X832" s="2667"/>
      <c r="Y832" s="2668"/>
      <c r="Z832" s="2665"/>
      <c r="AA832" s="2666"/>
      <c r="AB832" s="2665">
        <v>0</v>
      </c>
      <c r="AC832" s="2666"/>
      <c r="AE832" s="2173"/>
      <c r="AG832" s="2173"/>
    </row>
    <row r="833" spans="1:36">
      <c r="A833" s="1459"/>
      <c r="B833" s="33"/>
      <c r="C833" s="2013">
        <f>IF(E833&gt;0,MAX($C$669:C832)+1," ")</f>
        <v>83</v>
      </c>
      <c r="D833" s="2013" t="s">
        <v>4236</v>
      </c>
      <c r="E833" s="2174">
        <f>E831+F832</f>
        <v>1039.4300000000003</v>
      </c>
      <c r="F833" s="2665" t="s">
        <v>147</v>
      </c>
      <c r="G833" s="2666"/>
      <c r="H833" s="2665">
        <v>1.75</v>
      </c>
      <c r="I833" s="2666"/>
      <c r="J833" s="2669">
        <v>3.6749999999999994</v>
      </c>
      <c r="K833" s="2670">
        <v>84.204999999999998</v>
      </c>
      <c r="L833" s="2665">
        <f t="shared" ref="L833" si="1195">J833+N833</f>
        <v>3.6839999999999993</v>
      </c>
      <c r="M833" s="2666"/>
      <c r="N833" s="2665">
        <v>8.9999999999999993E-3</v>
      </c>
      <c r="O833" s="2666"/>
      <c r="P833" s="2669"/>
      <c r="Q833" s="2670"/>
      <c r="R833" s="2665"/>
      <c r="S833" s="2666"/>
      <c r="T833" s="2665"/>
      <c r="U833" s="2666"/>
      <c r="V833" s="2665">
        <v>1.75</v>
      </c>
      <c r="W833" s="2666"/>
      <c r="X833" s="2669">
        <v>3.6749999999999994</v>
      </c>
      <c r="Y833" s="2670">
        <v>84.204999999999998</v>
      </c>
      <c r="Z833" s="2665">
        <f t="shared" ref="Z833" si="1196">X833+AB833</f>
        <v>3.6939999999999995</v>
      </c>
      <c r="AA833" s="2666"/>
      <c r="AB833" s="2665">
        <v>1.9E-2</v>
      </c>
      <c r="AC833" s="2666"/>
      <c r="AE833" s="2173">
        <f t="shared" ca="1" si="1128"/>
        <v>-8.0000000000000002E-3</v>
      </c>
      <c r="AF833" s="2173">
        <f t="shared" ref="AF833" ca="1" si="1197">AE833</f>
        <v>-8.0000000000000002E-3</v>
      </c>
      <c r="AG833" s="2173">
        <v>3.375</v>
      </c>
      <c r="AI833" s="18">
        <v>4.21</v>
      </c>
      <c r="AJ833" s="18">
        <f t="shared" ref="AJ833" si="1198">AI833-0.035-0.15-0.15-0.2</f>
        <v>3.6749999999999994</v>
      </c>
    </row>
    <row r="834" spans="1:36">
      <c r="A834" s="1459"/>
      <c r="B834" s="33"/>
      <c r="C834" s="2013" t="str">
        <f>IF(E834&gt;0,MAX($C$669:C833)+1," ")</f>
        <v xml:space="preserve"> </v>
      </c>
      <c r="D834" s="2013" t="s">
        <v>147</v>
      </c>
      <c r="E834" s="2174"/>
      <c r="F834" s="2665">
        <v>5.38</v>
      </c>
      <c r="G834" s="2666"/>
      <c r="H834" s="2665"/>
      <c r="I834" s="2666"/>
      <c r="J834" s="2667"/>
      <c r="K834" s="2668"/>
      <c r="L834" s="2665"/>
      <c r="M834" s="2666"/>
      <c r="N834" s="2665"/>
      <c r="O834" s="2666"/>
      <c r="P834" s="2667"/>
      <c r="Q834" s="2668"/>
      <c r="R834" s="2665"/>
      <c r="S834" s="2666"/>
      <c r="T834" s="2665"/>
      <c r="U834" s="2666"/>
      <c r="V834" s="2665"/>
      <c r="W834" s="2666"/>
      <c r="X834" s="2667"/>
      <c r="Y834" s="2668"/>
      <c r="Z834" s="2665"/>
      <c r="AA834" s="2666"/>
      <c r="AB834" s="2665">
        <v>0</v>
      </c>
      <c r="AC834" s="2666"/>
      <c r="AE834" s="2173"/>
      <c r="AG834" s="2173"/>
    </row>
    <row r="835" spans="1:36">
      <c r="A835" s="1459"/>
      <c r="B835" s="33"/>
      <c r="C835" s="2013">
        <f>IF(E835&gt;0,MAX($C$669:C834)+1," ")</f>
        <v>84</v>
      </c>
      <c r="D835" s="2013">
        <v>45</v>
      </c>
      <c r="E835" s="2174">
        <f>E833+F834</f>
        <v>1044.8100000000004</v>
      </c>
      <c r="F835" s="2665" t="s">
        <v>147</v>
      </c>
      <c r="G835" s="2666"/>
      <c r="H835" s="2665">
        <v>1.75</v>
      </c>
      <c r="I835" s="2666"/>
      <c r="J835" s="2669">
        <v>3.6850000000000001</v>
      </c>
      <c r="K835" s="2670">
        <v>85.204999999999998</v>
      </c>
      <c r="L835" s="2665">
        <f t="shared" ref="L835" si="1199">J835+N835</f>
        <v>3.6790000000000003</v>
      </c>
      <c r="M835" s="2666"/>
      <c r="N835" s="2665">
        <v>-6.0000000000000001E-3</v>
      </c>
      <c r="O835" s="2666"/>
      <c r="P835" s="2669"/>
      <c r="Q835" s="2670"/>
      <c r="R835" s="2665"/>
      <c r="S835" s="2666"/>
      <c r="T835" s="2665"/>
      <c r="U835" s="2666"/>
      <c r="V835" s="2665">
        <v>1.75</v>
      </c>
      <c r="W835" s="2666"/>
      <c r="X835" s="2669">
        <v>3.6850000000000001</v>
      </c>
      <c r="Y835" s="2670">
        <v>85.204999999999998</v>
      </c>
      <c r="Z835" s="2665">
        <f t="shared" ref="Z835" si="1200">X835+AB835</f>
        <v>3.6750000000000003</v>
      </c>
      <c r="AA835" s="2666"/>
      <c r="AB835" s="2665">
        <v>-0.01</v>
      </c>
      <c r="AC835" s="2666"/>
      <c r="AE835" s="2173">
        <f t="shared" ca="1" si="1128"/>
        <v>-5.0000000000000001E-3</v>
      </c>
      <c r="AF835" s="2173">
        <f t="shared" ref="AF835" ca="1" si="1201">AE835</f>
        <v>-5.0000000000000001E-3</v>
      </c>
      <c r="AG835" s="2173">
        <v>3.3850000000000002</v>
      </c>
      <c r="AI835" s="18">
        <v>4.2200000000000006</v>
      </c>
      <c r="AJ835" s="18">
        <f t="shared" ref="AJ835" si="1202">AI835-0.035-0.15-0.15-0.2</f>
        <v>3.6850000000000001</v>
      </c>
    </row>
    <row r="836" spans="1:36">
      <c r="A836" s="1459"/>
      <c r="B836" s="33"/>
      <c r="C836" s="2013" t="str">
        <f>IF(E836&gt;0,MAX($C$669:C835)+1," ")</f>
        <v xml:space="preserve"> </v>
      </c>
      <c r="D836" s="2013" t="s">
        <v>147</v>
      </c>
      <c r="E836" s="2174"/>
      <c r="F836" s="2665">
        <v>3.5</v>
      </c>
      <c r="G836" s="2666"/>
      <c r="H836" s="2665"/>
      <c r="I836" s="2666"/>
      <c r="J836" s="2667"/>
      <c r="K836" s="2668"/>
      <c r="L836" s="2665"/>
      <c r="M836" s="2666"/>
      <c r="N836" s="2665"/>
      <c r="O836" s="2666"/>
      <c r="P836" s="2667"/>
      <c r="Q836" s="2668"/>
      <c r="R836" s="2665"/>
      <c r="S836" s="2666"/>
      <c r="T836" s="2665"/>
      <c r="U836" s="2666"/>
      <c r="V836" s="2665"/>
      <c r="W836" s="2666"/>
      <c r="X836" s="2667"/>
      <c r="Y836" s="2668"/>
      <c r="Z836" s="2665"/>
      <c r="AA836" s="2666"/>
      <c r="AB836" s="2665">
        <v>0</v>
      </c>
      <c r="AC836" s="2666"/>
      <c r="AE836" s="2173"/>
      <c r="AG836" s="2173"/>
    </row>
    <row r="837" spans="1:36">
      <c r="A837" s="1459"/>
      <c r="B837" s="33"/>
      <c r="C837" s="2013">
        <f>IF(E837&gt;0,MAX($C$669:C836)+1," ")</f>
        <v>85</v>
      </c>
      <c r="D837" s="2013" t="s">
        <v>4237</v>
      </c>
      <c r="E837" s="2174">
        <f>E835+F836</f>
        <v>1048.3100000000004</v>
      </c>
      <c r="F837" s="2665" t="s">
        <v>147</v>
      </c>
      <c r="G837" s="2666"/>
      <c r="H837" s="2665">
        <v>1.75</v>
      </c>
      <c r="I837" s="2666"/>
      <c r="J837" s="2669">
        <v>3.6850000000000001</v>
      </c>
      <c r="K837" s="2670">
        <v>86.204999999999998</v>
      </c>
      <c r="L837" s="2665">
        <f t="shared" ref="L837" si="1203">J837+N837</f>
        <v>3.665</v>
      </c>
      <c r="M837" s="2666"/>
      <c r="N837" s="2665">
        <v>-0.02</v>
      </c>
      <c r="O837" s="2666"/>
      <c r="P837" s="2669"/>
      <c r="Q837" s="2670"/>
      <c r="R837" s="2665"/>
      <c r="S837" s="2666"/>
      <c r="T837" s="2665"/>
      <c r="U837" s="2666"/>
      <c r="V837" s="2665">
        <v>1.75</v>
      </c>
      <c r="W837" s="2666"/>
      <c r="X837" s="2669">
        <v>3.6850000000000001</v>
      </c>
      <c r="Y837" s="2670">
        <v>86.204999999999998</v>
      </c>
      <c r="Z837" s="2665">
        <f t="shared" ref="Z837" si="1204">X837+AB837</f>
        <v>3.6760000000000002</v>
      </c>
      <c r="AA837" s="2666"/>
      <c r="AB837" s="2665">
        <v>-8.9999999999999993E-3</v>
      </c>
      <c r="AC837" s="2666"/>
      <c r="AE837" s="2173">
        <f t="shared" ca="1" si="1128"/>
        <v>1.4E-2</v>
      </c>
      <c r="AF837" s="2173">
        <f t="shared" ref="AF837" ca="1" si="1205">AE837</f>
        <v>1.4E-2</v>
      </c>
      <c r="AG837" s="2173">
        <v>3.3850000000000002</v>
      </c>
      <c r="AI837" s="18">
        <v>4.2200000000000006</v>
      </c>
      <c r="AJ837" s="18">
        <f t="shared" ref="AJ837" si="1206">AI837-0.035-0.15-0.15-0.2</f>
        <v>3.6850000000000001</v>
      </c>
    </row>
    <row r="838" spans="1:36">
      <c r="A838" s="1459"/>
      <c r="B838" s="33"/>
      <c r="C838" s="2013" t="str">
        <f>IF(E838&gt;0,MAX($C$669:C837)+1," ")</f>
        <v xml:space="preserve"> </v>
      </c>
      <c r="D838" s="2013" t="s">
        <v>147</v>
      </c>
      <c r="E838" s="2174"/>
      <c r="F838" s="2665">
        <v>11.86</v>
      </c>
      <c r="G838" s="2666"/>
      <c r="H838" s="2665"/>
      <c r="I838" s="2666"/>
      <c r="J838" s="2667"/>
      <c r="K838" s="2668"/>
      <c r="L838" s="2665"/>
      <c r="M838" s="2666"/>
      <c r="N838" s="2665"/>
      <c r="O838" s="2666"/>
      <c r="P838" s="2667"/>
      <c r="Q838" s="2668"/>
      <c r="R838" s="2665"/>
      <c r="S838" s="2666"/>
      <c r="T838" s="2665"/>
      <c r="U838" s="2666"/>
      <c r="V838" s="2665"/>
      <c r="W838" s="2666"/>
      <c r="X838" s="2667"/>
      <c r="Y838" s="2668"/>
      <c r="Z838" s="2665"/>
      <c r="AA838" s="2666"/>
      <c r="AB838" s="2665">
        <v>0</v>
      </c>
      <c r="AC838" s="2666"/>
      <c r="AE838" s="2173"/>
      <c r="AG838" s="2173"/>
    </row>
    <row r="839" spans="1:36">
      <c r="A839" s="1459"/>
      <c r="B839" s="33"/>
      <c r="C839" s="2013">
        <f>IF(E839&gt;0,MAX($C$669:C838)+1," ")</f>
        <v>86</v>
      </c>
      <c r="D839" s="2013">
        <v>46</v>
      </c>
      <c r="E839" s="2174">
        <f>E837+F838</f>
        <v>1060.1700000000003</v>
      </c>
      <c r="F839" s="2665" t="s">
        <v>147</v>
      </c>
      <c r="G839" s="2666"/>
      <c r="H839" s="2665">
        <v>1.75</v>
      </c>
      <c r="I839" s="2666"/>
      <c r="J839" s="2669">
        <v>3.7049999999999996</v>
      </c>
      <c r="K839" s="2670">
        <v>87.204999999999998</v>
      </c>
      <c r="L839" s="2665">
        <f t="shared" ref="L839" si="1207">J839+N839</f>
        <v>3.7159999999999997</v>
      </c>
      <c r="M839" s="2666"/>
      <c r="N839" s="2665">
        <v>1.0999999999999999E-2</v>
      </c>
      <c r="O839" s="2666"/>
      <c r="P839" s="2669"/>
      <c r="Q839" s="2670"/>
      <c r="R839" s="2665"/>
      <c r="S839" s="2666"/>
      <c r="T839" s="2665"/>
      <c r="U839" s="2666"/>
      <c r="V839" s="2665">
        <v>1.75</v>
      </c>
      <c r="W839" s="2666"/>
      <c r="X839" s="2669">
        <v>3.7049999999999996</v>
      </c>
      <c r="Y839" s="2670">
        <v>87.204999999999998</v>
      </c>
      <c r="Z839" s="2665">
        <f t="shared" ref="Z839" si="1208">X839+AB839</f>
        <v>3.7159999999999997</v>
      </c>
      <c r="AA839" s="2666"/>
      <c r="AB839" s="2665">
        <v>1.0999999999999999E-2</v>
      </c>
      <c r="AC839" s="2666"/>
      <c r="AE839" s="2173">
        <f t="shared" ca="1" si="1128"/>
        <v>5.0000000000000001E-3</v>
      </c>
      <c r="AF839" s="2173">
        <f t="shared" ref="AF839" ca="1" si="1209">AE839</f>
        <v>5.0000000000000001E-3</v>
      </c>
      <c r="AG839" s="2173">
        <v>3.4050000000000002</v>
      </c>
      <c r="AI839" s="18">
        <v>4.24</v>
      </c>
      <c r="AJ839" s="18">
        <f t="shared" ref="AJ839" si="1210">AI839-0.035-0.15-0.15-0.2</f>
        <v>3.7049999999999996</v>
      </c>
    </row>
    <row r="840" spans="1:36">
      <c r="A840" s="1459"/>
      <c r="B840" s="33"/>
      <c r="C840" s="2013" t="str">
        <f>IF(E840&gt;0,MAX($C$669:C839)+1," ")</f>
        <v xml:space="preserve"> </v>
      </c>
      <c r="D840" s="2013" t="s">
        <v>147</v>
      </c>
      <c r="E840" s="2174"/>
      <c r="F840" s="2665">
        <v>15.08</v>
      </c>
      <c r="G840" s="2666"/>
      <c r="H840" s="2665"/>
      <c r="I840" s="2666"/>
      <c r="J840" s="2667"/>
      <c r="K840" s="2668"/>
      <c r="L840" s="2665"/>
      <c r="M840" s="2666"/>
      <c r="N840" s="2665"/>
      <c r="O840" s="2666"/>
      <c r="P840" s="2667"/>
      <c r="Q840" s="2668"/>
      <c r="R840" s="2665"/>
      <c r="S840" s="2666"/>
      <c r="T840" s="2665"/>
      <c r="U840" s="2666"/>
      <c r="V840" s="2665"/>
      <c r="W840" s="2666"/>
      <c r="X840" s="2667"/>
      <c r="Y840" s="2668"/>
      <c r="Z840" s="2665"/>
      <c r="AA840" s="2666"/>
      <c r="AB840" s="2665">
        <v>0</v>
      </c>
      <c r="AC840" s="2666"/>
      <c r="AE840" s="2173"/>
      <c r="AG840" s="2173"/>
    </row>
    <row r="841" spans="1:36">
      <c r="A841" s="1459"/>
      <c r="B841" s="33"/>
      <c r="C841" s="2013">
        <f>IF(E841&gt;0,MAX($C$669:C840)+1," ")</f>
        <v>87</v>
      </c>
      <c r="D841" s="2013">
        <v>47</v>
      </c>
      <c r="E841" s="2174">
        <f>E839+F840</f>
        <v>1075.2500000000002</v>
      </c>
      <c r="F841" s="2665" t="s">
        <v>147</v>
      </c>
      <c r="G841" s="2666"/>
      <c r="H841" s="2665">
        <v>1.75</v>
      </c>
      <c r="I841" s="2666"/>
      <c r="J841" s="2669">
        <v>3.7249999999999992</v>
      </c>
      <c r="K841" s="2670">
        <v>88.204999999999998</v>
      </c>
      <c r="L841" s="2665">
        <f t="shared" ref="L841" si="1211">J841+N841</f>
        <v>3.7109999999999994</v>
      </c>
      <c r="M841" s="2666"/>
      <c r="N841" s="2665">
        <v>-1.4E-2</v>
      </c>
      <c r="O841" s="2666"/>
      <c r="P841" s="2669"/>
      <c r="Q841" s="2670"/>
      <c r="R841" s="2665"/>
      <c r="S841" s="2666"/>
      <c r="T841" s="2665"/>
      <c r="U841" s="2666"/>
      <c r="V841" s="2665">
        <v>1.75</v>
      </c>
      <c r="W841" s="2666"/>
      <c r="X841" s="2669">
        <v>3.7249999999999992</v>
      </c>
      <c r="Y841" s="2670">
        <v>88.204999999999998</v>
      </c>
      <c r="Z841" s="2665">
        <f t="shared" ref="Z841" si="1212">X841+AB841</f>
        <v>3.7179999999999991</v>
      </c>
      <c r="AA841" s="2666"/>
      <c r="AB841" s="2665">
        <v>-7.0000000000000001E-3</v>
      </c>
      <c r="AC841" s="2666"/>
      <c r="AE841" s="2173">
        <f t="shared" ca="1" si="1128"/>
        <v>6.0000000000000001E-3</v>
      </c>
      <c r="AF841" s="2173">
        <f t="shared" ref="AF841" ca="1" si="1213">AE841</f>
        <v>6.0000000000000001E-3</v>
      </c>
      <c r="AG841" s="2173">
        <v>3.4250000000000003</v>
      </c>
      <c r="AI841" s="18">
        <v>4.26</v>
      </c>
      <c r="AJ841" s="18">
        <f t="shared" ref="AJ841" si="1214">AI841-0.035-0.15-0.15-0.2</f>
        <v>3.7249999999999992</v>
      </c>
    </row>
    <row r="842" spans="1:36">
      <c r="A842" s="1459"/>
      <c r="B842" s="33"/>
      <c r="C842" s="2013" t="str">
        <f>IF(E842&gt;0,MAX($C$669:C841)+1," ")</f>
        <v xml:space="preserve"> </v>
      </c>
      <c r="D842" s="2013" t="s">
        <v>147</v>
      </c>
      <c r="E842" s="2174"/>
      <c r="F842" s="2665">
        <v>5.01</v>
      </c>
      <c r="G842" s="2666"/>
      <c r="H842" s="2665"/>
      <c r="I842" s="2666"/>
      <c r="J842" s="2667"/>
      <c r="K842" s="2668"/>
      <c r="L842" s="2665"/>
      <c r="M842" s="2666"/>
      <c r="N842" s="2665"/>
      <c r="O842" s="2666"/>
      <c r="P842" s="2667"/>
      <c r="Q842" s="2668"/>
      <c r="R842" s="2665"/>
      <c r="S842" s="2666"/>
      <c r="T842" s="2665"/>
      <c r="U842" s="2666"/>
      <c r="V842" s="2665"/>
      <c r="W842" s="2666"/>
      <c r="X842" s="2667"/>
      <c r="Y842" s="2668"/>
      <c r="Z842" s="2665"/>
      <c r="AA842" s="2666"/>
      <c r="AB842" s="2665">
        <v>0</v>
      </c>
      <c r="AC842" s="2666"/>
      <c r="AE842" s="2173"/>
      <c r="AG842" s="2173"/>
    </row>
    <row r="843" spans="1:36">
      <c r="A843" s="1459"/>
      <c r="B843" s="33"/>
      <c r="C843" s="2013">
        <f>IF(E843&gt;0,MAX($C$669:C842)+1," ")</f>
        <v>88</v>
      </c>
      <c r="D843" s="2013">
        <v>48</v>
      </c>
      <c r="E843" s="2174">
        <f>E841+F842</f>
        <v>1080.2600000000002</v>
      </c>
      <c r="F843" s="2665" t="s">
        <v>147</v>
      </c>
      <c r="G843" s="2666"/>
      <c r="H843" s="2665">
        <v>1.75</v>
      </c>
      <c r="I843" s="2666"/>
      <c r="J843" s="2669">
        <v>3.7249999999999992</v>
      </c>
      <c r="K843" s="2670">
        <v>89.204999999999998</v>
      </c>
      <c r="L843" s="2665">
        <f t="shared" ref="L843" si="1215">J843+N843</f>
        <v>3.7079999999999993</v>
      </c>
      <c r="M843" s="2666"/>
      <c r="N843" s="2665">
        <v>-1.7000000000000001E-2</v>
      </c>
      <c r="O843" s="2666"/>
      <c r="P843" s="2669"/>
      <c r="Q843" s="2670"/>
      <c r="R843" s="2665"/>
      <c r="S843" s="2666"/>
      <c r="T843" s="2665"/>
      <c r="U843" s="2666"/>
      <c r="V843" s="2665">
        <v>1.75</v>
      </c>
      <c r="W843" s="2666"/>
      <c r="X843" s="2669">
        <v>3.7249999999999992</v>
      </c>
      <c r="Y843" s="2670">
        <v>89.204999999999998</v>
      </c>
      <c r="Z843" s="2665">
        <f t="shared" ref="Z843" si="1216">X843+AB843</f>
        <v>3.7049999999999992</v>
      </c>
      <c r="AA843" s="2666"/>
      <c r="AB843" s="2665">
        <v>-0.02</v>
      </c>
      <c r="AC843" s="2666"/>
      <c r="AE843" s="2173">
        <f t="shared" ca="1" si="1128"/>
        <v>-8.0000000000000002E-3</v>
      </c>
      <c r="AF843" s="2173">
        <f t="shared" ref="AF843" ca="1" si="1217">AE843</f>
        <v>-8.0000000000000002E-3</v>
      </c>
      <c r="AG843" s="2173">
        <v>3.4250000000000003</v>
      </c>
      <c r="AI843" s="18">
        <v>4.26</v>
      </c>
      <c r="AJ843" s="18">
        <f t="shared" ref="AJ843" si="1218">AI843-0.035-0.15-0.15-0.2</f>
        <v>3.7249999999999992</v>
      </c>
    </row>
    <row r="844" spans="1:36">
      <c r="A844" s="1459"/>
      <c r="B844" s="33"/>
      <c r="C844" s="2013" t="str">
        <f>IF(E844&gt;0,MAX($C$669:C843)+1," ")</f>
        <v xml:space="preserve"> </v>
      </c>
      <c r="D844" s="2013" t="s">
        <v>147</v>
      </c>
      <c r="E844" s="2174"/>
      <c r="F844" s="2665">
        <v>14.85</v>
      </c>
      <c r="G844" s="2666"/>
      <c r="H844" s="2665"/>
      <c r="I844" s="2666"/>
      <c r="J844" s="2667"/>
      <c r="K844" s="2668"/>
      <c r="L844" s="2665"/>
      <c r="M844" s="2666"/>
      <c r="N844" s="2665"/>
      <c r="O844" s="2666"/>
      <c r="P844" s="2667"/>
      <c r="Q844" s="2668"/>
      <c r="R844" s="2665"/>
      <c r="S844" s="2666"/>
      <c r="T844" s="2665"/>
      <c r="U844" s="2666"/>
      <c r="V844" s="2665"/>
      <c r="W844" s="2666"/>
      <c r="X844" s="2667"/>
      <c r="Y844" s="2668"/>
      <c r="Z844" s="2665"/>
      <c r="AA844" s="2666"/>
      <c r="AB844" s="2665">
        <v>0</v>
      </c>
      <c r="AC844" s="2666"/>
      <c r="AE844" s="2173"/>
      <c r="AG844" s="2173"/>
    </row>
    <row r="845" spans="1:36">
      <c r="A845" s="1459"/>
      <c r="B845" s="33"/>
      <c r="C845" s="2013">
        <f>IF(E845&gt;0,MAX($C$669:C844)+1," ")</f>
        <v>89</v>
      </c>
      <c r="D845" s="2013">
        <v>49</v>
      </c>
      <c r="E845" s="2174">
        <f>E843+F844</f>
        <v>1095.1100000000001</v>
      </c>
      <c r="F845" s="2665" t="s">
        <v>147</v>
      </c>
      <c r="G845" s="2666"/>
      <c r="H845" s="2665">
        <v>1.75</v>
      </c>
      <c r="I845" s="2666"/>
      <c r="J845" s="2669">
        <v>3.7449999999999997</v>
      </c>
      <c r="K845" s="2670">
        <v>90.204999999999998</v>
      </c>
      <c r="L845" s="2665">
        <f t="shared" ref="L845" si="1219">J845+N845</f>
        <v>3.76</v>
      </c>
      <c r="M845" s="2666"/>
      <c r="N845" s="2665">
        <v>1.4999999999999999E-2</v>
      </c>
      <c r="O845" s="2666"/>
      <c r="P845" s="2669"/>
      <c r="Q845" s="2670"/>
      <c r="R845" s="2665"/>
      <c r="S845" s="2666"/>
      <c r="T845" s="2665"/>
      <c r="U845" s="2666"/>
      <c r="V845" s="2665">
        <v>1.75</v>
      </c>
      <c r="W845" s="2666"/>
      <c r="X845" s="2669">
        <v>3.7449999999999997</v>
      </c>
      <c r="Y845" s="2670">
        <v>90.204999999999998</v>
      </c>
      <c r="Z845" s="2665">
        <f t="shared" ref="Z845" si="1220">X845+AB845</f>
        <v>3.7349999999999999</v>
      </c>
      <c r="AA845" s="2666"/>
      <c r="AB845" s="2665">
        <v>-0.01</v>
      </c>
      <c r="AC845" s="2666"/>
      <c r="AE845" s="2173">
        <f t="shared" ca="1" si="1128"/>
        <v>-6.0000000000000001E-3</v>
      </c>
      <c r="AF845" s="2173">
        <f t="shared" ref="AF845" ca="1" si="1221">AE845</f>
        <v>-6.0000000000000001E-3</v>
      </c>
      <c r="AG845" s="2173">
        <v>3.4450000000000003</v>
      </c>
      <c r="AI845" s="18">
        <v>4.28</v>
      </c>
      <c r="AJ845" s="18">
        <f t="shared" ref="AJ845" si="1222">AI845-0.035-0.15-0.15-0.2</f>
        <v>3.7449999999999997</v>
      </c>
    </row>
    <row r="846" spans="1:36">
      <c r="A846" s="1459"/>
      <c r="B846" s="33"/>
      <c r="C846" s="2013" t="str">
        <f>IF(E846&gt;0,MAX($C$669:C845)+1," ")</f>
        <v xml:space="preserve"> </v>
      </c>
      <c r="D846" s="2013" t="s">
        <v>147</v>
      </c>
      <c r="E846" s="2174"/>
      <c r="F846" s="2665">
        <v>9.94</v>
      </c>
      <c r="G846" s="2666"/>
      <c r="H846" s="2665"/>
      <c r="I846" s="2666"/>
      <c r="J846" s="2667"/>
      <c r="K846" s="2668"/>
      <c r="L846" s="2665"/>
      <c r="M846" s="2666"/>
      <c r="N846" s="2665"/>
      <c r="O846" s="2666"/>
      <c r="P846" s="2667"/>
      <c r="Q846" s="2668"/>
      <c r="R846" s="2665"/>
      <c r="S846" s="2666"/>
      <c r="T846" s="2665"/>
      <c r="U846" s="2666"/>
      <c r="V846" s="2665"/>
      <c r="W846" s="2666"/>
      <c r="X846" s="2667"/>
      <c r="Y846" s="2668"/>
      <c r="Z846" s="2665"/>
      <c r="AA846" s="2666"/>
      <c r="AB846" s="2665">
        <v>0</v>
      </c>
      <c r="AC846" s="2666"/>
      <c r="AE846" s="2173"/>
      <c r="AG846" s="2173"/>
    </row>
    <row r="847" spans="1:36">
      <c r="A847" s="1459"/>
      <c r="B847" s="33"/>
      <c r="C847" s="2013">
        <f>IF(E847&gt;0,MAX($C$669:C846)+1," ")</f>
        <v>90</v>
      </c>
      <c r="D847" s="2013">
        <v>50</v>
      </c>
      <c r="E847" s="2174">
        <f>E845+F846</f>
        <v>1105.0500000000002</v>
      </c>
      <c r="F847" s="2665" t="s">
        <v>147</v>
      </c>
      <c r="G847" s="2666"/>
      <c r="H847" s="2665">
        <v>1.75</v>
      </c>
      <c r="I847" s="2666"/>
      <c r="J847" s="2669">
        <v>3.7549999999999994</v>
      </c>
      <c r="K847" s="2670">
        <v>91.204999999999998</v>
      </c>
      <c r="L847" s="2665">
        <f t="shared" ref="L847" si="1223">J847+N847</f>
        <v>3.7599999999999993</v>
      </c>
      <c r="M847" s="2666"/>
      <c r="N847" s="2665">
        <v>5.0000000000000001E-3</v>
      </c>
      <c r="O847" s="2666"/>
      <c r="P847" s="2669"/>
      <c r="Q847" s="2670"/>
      <c r="R847" s="2665"/>
      <c r="S847" s="2666"/>
      <c r="T847" s="2665"/>
      <c r="U847" s="2666"/>
      <c r="V847" s="2665">
        <v>1.75</v>
      </c>
      <c r="W847" s="2666"/>
      <c r="X847" s="2669">
        <v>3.7549999999999994</v>
      </c>
      <c r="Y847" s="2670">
        <v>91.204999999999998</v>
      </c>
      <c r="Z847" s="2665">
        <f t="shared" ref="Z847" si="1224">X847+AB847</f>
        <v>3.7499999999999996</v>
      </c>
      <c r="AA847" s="2666"/>
      <c r="AB847" s="2665">
        <v>-5.0000000000000001E-3</v>
      </c>
      <c r="AC847" s="2666"/>
      <c r="AE847" s="2173">
        <f t="shared" ca="1" si="1128"/>
        <v>1.2999999999999999E-2</v>
      </c>
      <c r="AF847" s="2173">
        <f t="shared" ref="AF847" ca="1" si="1225">AE847</f>
        <v>1.2999999999999999E-2</v>
      </c>
      <c r="AG847" s="2173">
        <v>3.4550000000000001</v>
      </c>
      <c r="AI847" s="18">
        <v>4.29</v>
      </c>
      <c r="AJ847" s="18">
        <f t="shared" ref="AJ847" si="1226">AI847-0.035-0.15-0.15-0.2</f>
        <v>3.7549999999999994</v>
      </c>
    </row>
    <row r="848" spans="1:36">
      <c r="A848" s="1459"/>
      <c r="B848" s="33"/>
      <c r="C848" s="2013" t="str">
        <f>IF(E848&gt;0,MAX($C$669:C847)+1," ")</f>
        <v xml:space="preserve"> </v>
      </c>
      <c r="D848" s="2013" t="s">
        <v>147</v>
      </c>
      <c r="E848" s="2174"/>
      <c r="F848" s="2665">
        <v>15.16</v>
      </c>
      <c r="G848" s="2666"/>
      <c r="H848" s="2665"/>
      <c r="I848" s="2666"/>
      <c r="J848" s="2667"/>
      <c r="K848" s="2668"/>
      <c r="L848" s="2665"/>
      <c r="M848" s="2666"/>
      <c r="N848" s="2665"/>
      <c r="O848" s="2666"/>
      <c r="P848" s="2667"/>
      <c r="Q848" s="2668"/>
      <c r="R848" s="2665"/>
      <c r="S848" s="2666"/>
      <c r="T848" s="2665"/>
      <c r="U848" s="2666"/>
      <c r="V848" s="2665"/>
      <c r="W848" s="2666"/>
      <c r="X848" s="2667"/>
      <c r="Y848" s="2668"/>
      <c r="Z848" s="2665"/>
      <c r="AA848" s="2666"/>
      <c r="AB848" s="2665">
        <v>0</v>
      </c>
      <c r="AC848" s="2666"/>
      <c r="AE848" s="2173"/>
      <c r="AG848" s="2173"/>
    </row>
    <row r="849" spans="1:36">
      <c r="A849" s="1459"/>
      <c r="B849" s="33"/>
      <c r="C849" s="2013">
        <f>IF(E849&gt;0,MAX($C$669:C848)+1," ")</f>
        <v>91</v>
      </c>
      <c r="D849" s="2013">
        <v>51</v>
      </c>
      <c r="E849" s="2174">
        <f>E847+F848</f>
        <v>1120.2100000000003</v>
      </c>
      <c r="F849" s="2665" t="s">
        <v>147</v>
      </c>
      <c r="G849" s="2666"/>
      <c r="H849" s="2665">
        <v>1.75</v>
      </c>
      <c r="I849" s="2666"/>
      <c r="J849" s="2669">
        <v>3.7749999999999999</v>
      </c>
      <c r="K849" s="2670">
        <v>92.204999999999998</v>
      </c>
      <c r="L849" s="2665">
        <f t="shared" ref="L849" si="1227">J849+N849</f>
        <v>3.7909999999999999</v>
      </c>
      <c r="M849" s="2666"/>
      <c r="N849" s="2665">
        <v>1.6E-2</v>
      </c>
      <c r="O849" s="2666"/>
      <c r="P849" s="2669"/>
      <c r="Q849" s="2670"/>
      <c r="R849" s="2665"/>
      <c r="S849" s="2666"/>
      <c r="T849" s="2665"/>
      <c r="U849" s="2666"/>
      <c r="V849" s="2665">
        <v>1.75</v>
      </c>
      <c r="W849" s="2666"/>
      <c r="X849" s="2669">
        <v>3.7749999999999999</v>
      </c>
      <c r="Y849" s="2670">
        <v>92.204999999999998</v>
      </c>
      <c r="Z849" s="2665">
        <f t="shared" ref="Z849" si="1228">X849+AB849</f>
        <v>3.7889999999999997</v>
      </c>
      <c r="AA849" s="2666"/>
      <c r="AB849" s="2665">
        <v>1.4E-2</v>
      </c>
      <c r="AC849" s="2666"/>
      <c r="AE849" s="2173">
        <f t="shared" ca="1" si="1128"/>
        <v>8.9999999999999993E-3</v>
      </c>
      <c r="AF849" s="2173">
        <f t="shared" ref="AF849" ca="1" si="1229">AE849</f>
        <v>8.9999999999999993E-3</v>
      </c>
      <c r="AG849" s="2173">
        <v>3.4750000000000001</v>
      </c>
      <c r="AI849" s="18">
        <v>4.3100000000000005</v>
      </c>
      <c r="AJ849" s="18">
        <f t="shared" ref="AJ849" si="1230">AI849-0.035-0.15-0.15-0.2</f>
        <v>3.7749999999999999</v>
      </c>
    </row>
    <row r="850" spans="1:36">
      <c r="A850" s="1459"/>
      <c r="B850" s="33"/>
      <c r="C850" s="2013" t="str">
        <f>IF(E850&gt;0,MAX($C$669:C849)+1," ")</f>
        <v xml:space="preserve"> </v>
      </c>
      <c r="D850" s="2013" t="s">
        <v>147</v>
      </c>
      <c r="E850" s="2174"/>
      <c r="F850" s="2665">
        <v>10.99</v>
      </c>
      <c r="G850" s="2666"/>
      <c r="H850" s="2665"/>
      <c r="I850" s="2666"/>
      <c r="J850" s="2667"/>
      <c r="K850" s="2668"/>
      <c r="L850" s="2665"/>
      <c r="M850" s="2666"/>
      <c r="N850" s="2665"/>
      <c r="O850" s="2666"/>
      <c r="P850" s="2667"/>
      <c r="Q850" s="2668"/>
      <c r="R850" s="2665"/>
      <c r="S850" s="2666"/>
      <c r="T850" s="2665"/>
      <c r="U850" s="2666"/>
      <c r="V850" s="2665"/>
      <c r="W850" s="2666"/>
      <c r="X850" s="2667"/>
      <c r="Y850" s="2668"/>
      <c r="Z850" s="2665"/>
      <c r="AA850" s="2666"/>
      <c r="AB850" s="2665">
        <v>0</v>
      </c>
      <c r="AC850" s="2666"/>
      <c r="AE850" s="2173"/>
      <c r="AG850" s="2173"/>
    </row>
    <row r="851" spans="1:36">
      <c r="A851" s="1459"/>
      <c r="B851" s="33"/>
      <c r="C851" s="2013">
        <f>IF(E851&gt;0,MAX($C$669:C850)+1," ")</f>
        <v>92</v>
      </c>
      <c r="D851" s="2013" t="s">
        <v>4238</v>
      </c>
      <c r="E851" s="2174">
        <f>E849+F850</f>
        <v>1131.2000000000003</v>
      </c>
      <c r="F851" s="2665" t="s">
        <v>147</v>
      </c>
      <c r="G851" s="2666"/>
      <c r="H851" s="2665">
        <v>1.75</v>
      </c>
      <c r="I851" s="2666"/>
      <c r="J851" s="2669">
        <v>3.7949999999999995</v>
      </c>
      <c r="K851" s="2670">
        <v>93.204999999999998</v>
      </c>
      <c r="L851" s="2665">
        <f t="shared" ref="L851" si="1231">J851+N851</f>
        <v>3.7989999999999995</v>
      </c>
      <c r="M851" s="2666"/>
      <c r="N851" s="2665">
        <v>4.0000000000000001E-3</v>
      </c>
      <c r="O851" s="2666"/>
      <c r="P851" s="2669"/>
      <c r="Q851" s="2670"/>
      <c r="R851" s="2665"/>
      <c r="S851" s="2666"/>
      <c r="T851" s="2665"/>
      <c r="U851" s="2666"/>
      <c r="V851" s="2665">
        <v>1.75</v>
      </c>
      <c r="W851" s="2666"/>
      <c r="X851" s="2669">
        <v>3.7949999999999995</v>
      </c>
      <c r="Y851" s="2670">
        <v>93.204999999999998</v>
      </c>
      <c r="Z851" s="2665">
        <f t="shared" ref="Z851" si="1232">X851+AB851</f>
        <v>3.8119999999999994</v>
      </c>
      <c r="AA851" s="2666"/>
      <c r="AB851" s="2665">
        <v>1.7000000000000001E-2</v>
      </c>
      <c r="AC851" s="2666"/>
      <c r="AE851" s="2173">
        <f t="shared" ca="1" si="1128"/>
        <v>6.0000000000000001E-3</v>
      </c>
      <c r="AF851" s="2173">
        <f t="shared" ref="AF851" ca="1" si="1233">AE851</f>
        <v>6.0000000000000001E-3</v>
      </c>
      <c r="AG851" s="2173">
        <v>3.4950000000000001</v>
      </c>
      <c r="AI851" s="18">
        <v>4.33</v>
      </c>
      <c r="AJ851" s="18">
        <f t="shared" ref="AJ851" si="1234">AI851-0.035-0.15-0.15-0.2</f>
        <v>3.7949999999999995</v>
      </c>
    </row>
    <row r="852" spans="1:36">
      <c r="A852" s="1459"/>
      <c r="B852" s="33"/>
      <c r="C852" s="2013" t="str">
        <f>IF(E852&gt;0,MAX($C$669:C851)+1," ")</f>
        <v xml:space="preserve"> </v>
      </c>
      <c r="D852" s="2013" t="s">
        <v>147</v>
      </c>
      <c r="E852" s="2174"/>
      <c r="F852" s="2665">
        <v>12.33</v>
      </c>
      <c r="G852" s="2666"/>
      <c r="H852" s="2665"/>
      <c r="I852" s="2666"/>
      <c r="J852" s="2667"/>
      <c r="K852" s="2668"/>
      <c r="L852" s="2665"/>
      <c r="M852" s="2666"/>
      <c r="N852" s="2665"/>
      <c r="O852" s="2666"/>
      <c r="P852" s="2667"/>
      <c r="Q852" s="2668"/>
      <c r="R852" s="2665"/>
      <c r="S852" s="2666"/>
      <c r="T852" s="2665"/>
      <c r="U852" s="2666"/>
      <c r="V852" s="2665"/>
      <c r="W852" s="2666"/>
      <c r="X852" s="2667"/>
      <c r="Y852" s="2668"/>
      <c r="Z852" s="2665"/>
      <c r="AA852" s="2666"/>
      <c r="AB852" s="2665">
        <v>0</v>
      </c>
      <c r="AC852" s="2666"/>
      <c r="AE852" s="2173"/>
      <c r="AG852" s="2173"/>
    </row>
    <row r="853" spans="1:36">
      <c r="A853" s="1459"/>
      <c r="B853" s="33"/>
      <c r="C853" s="2013">
        <f>IF(E853&gt;0,MAX($C$669:C852)+1," ")</f>
        <v>93</v>
      </c>
      <c r="D853" s="2013">
        <v>52</v>
      </c>
      <c r="E853" s="2174">
        <f>E851+F852</f>
        <v>1143.5300000000002</v>
      </c>
      <c r="F853" s="2665" t="s">
        <v>147</v>
      </c>
      <c r="G853" s="2666"/>
      <c r="H853" s="2665">
        <v>1.75</v>
      </c>
      <c r="I853" s="2666"/>
      <c r="J853" s="2669">
        <v>3.8049999999999988</v>
      </c>
      <c r="K853" s="2670">
        <v>94.204999999999998</v>
      </c>
      <c r="L853" s="2665">
        <f t="shared" ref="L853" si="1235">J853+N853</f>
        <v>3.786999999999999</v>
      </c>
      <c r="M853" s="2666"/>
      <c r="N853" s="2665">
        <v>-1.7999999999999999E-2</v>
      </c>
      <c r="O853" s="2666"/>
      <c r="P853" s="2669"/>
      <c r="Q853" s="2670"/>
      <c r="R853" s="2665"/>
      <c r="S853" s="2666"/>
      <c r="T853" s="2665"/>
      <c r="U853" s="2666"/>
      <c r="V853" s="2665">
        <v>1.75</v>
      </c>
      <c r="W853" s="2666"/>
      <c r="X853" s="2669">
        <v>3.8049999999999988</v>
      </c>
      <c r="Y853" s="2670">
        <v>94.204999999999998</v>
      </c>
      <c r="Z853" s="2665">
        <f t="shared" ref="Z853" si="1236">X853+AB853</f>
        <v>3.7979999999999987</v>
      </c>
      <c r="AA853" s="2666"/>
      <c r="AB853" s="2665">
        <v>-7.0000000000000001E-3</v>
      </c>
      <c r="AC853" s="2666"/>
      <c r="AE853" s="2173">
        <f t="shared" ca="1" si="1128"/>
        <v>-1.4999999999999999E-2</v>
      </c>
      <c r="AF853" s="2173">
        <f t="shared" ref="AF853" ca="1" si="1237">AE853</f>
        <v>-1.4999999999999999E-2</v>
      </c>
      <c r="AG853" s="2173">
        <v>3.5049999999999999</v>
      </c>
      <c r="AI853" s="18">
        <v>4.34</v>
      </c>
      <c r="AJ853" s="18">
        <f t="shared" ref="AJ853" si="1238">AI853-0.035-0.15-0.15-0.2</f>
        <v>3.8049999999999988</v>
      </c>
    </row>
    <row r="854" spans="1:36">
      <c r="A854" s="1459"/>
      <c r="B854" s="33"/>
      <c r="C854" s="2013" t="str">
        <f>IF(E854&gt;0,MAX($C$669:C853)+1," ")</f>
        <v xml:space="preserve"> </v>
      </c>
      <c r="D854" s="2013" t="s">
        <v>147</v>
      </c>
      <c r="E854" s="2174"/>
      <c r="F854" s="2665">
        <v>4.66</v>
      </c>
      <c r="G854" s="2666"/>
      <c r="H854" s="2665"/>
      <c r="I854" s="2666"/>
      <c r="J854" s="2667"/>
      <c r="K854" s="2668"/>
      <c r="L854" s="2665"/>
      <c r="M854" s="2666"/>
      <c r="N854" s="2665"/>
      <c r="O854" s="2666"/>
      <c r="P854" s="2667"/>
      <c r="Q854" s="2668"/>
      <c r="R854" s="2665"/>
      <c r="S854" s="2666"/>
      <c r="T854" s="2665"/>
      <c r="U854" s="2666"/>
      <c r="V854" s="2665"/>
      <c r="W854" s="2666"/>
      <c r="X854" s="2667"/>
      <c r="Y854" s="2668"/>
      <c r="Z854" s="2665"/>
      <c r="AA854" s="2666"/>
      <c r="AB854" s="2665">
        <v>0</v>
      </c>
      <c r="AC854" s="2666"/>
      <c r="AE854" s="2173"/>
      <c r="AG854" s="2173"/>
    </row>
    <row r="855" spans="1:36">
      <c r="A855" s="1459"/>
      <c r="B855" s="33"/>
      <c r="C855" s="2013">
        <f>IF(E855&gt;0,MAX($C$669:C854)+1," ")</f>
        <v>94</v>
      </c>
      <c r="D855" s="2013" t="s">
        <v>4239</v>
      </c>
      <c r="E855" s="2174">
        <f>E853+F854</f>
        <v>1148.1900000000003</v>
      </c>
      <c r="F855" s="2665" t="s">
        <v>147</v>
      </c>
      <c r="G855" s="2666"/>
      <c r="H855" s="2665">
        <v>1.75</v>
      </c>
      <c r="I855" s="2666"/>
      <c r="J855" s="2669">
        <v>3.8149999999999986</v>
      </c>
      <c r="K855" s="2670">
        <v>95.204999999999998</v>
      </c>
      <c r="L855" s="2665">
        <f t="shared" ref="L855" si="1239">J855+N855</f>
        <v>3.8019999999999987</v>
      </c>
      <c r="M855" s="2666"/>
      <c r="N855" s="2665">
        <v>-1.2999999999999999E-2</v>
      </c>
      <c r="O855" s="2666"/>
      <c r="P855" s="2669"/>
      <c r="Q855" s="2670"/>
      <c r="R855" s="2665"/>
      <c r="S855" s="2666"/>
      <c r="T855" s="2665"/>
      <c r="U855" s="2666"/>
      <c r="V855" s="2665">
        <v>1.75</v>
      </c>
      <c r="W855" s="2666"/>
      <c r="X855" s="2669">
        <v>3.8149999999999986</v>
      </c>
      <c r="Y855" s="2670">
        <v>95.204999999999998</v>
      </c>
      <c r="Z855" s="2665">
        <f t="shared" ref="Z855" si="1240">X855+AB855</f>
        <v>3.8259999999999987</v>
      </c>
      <c r="AA855" s="2666"/>
      <c r="AB855" s="2665">
        <v>1.0999999999999999E-2</v>
      </c>
      <c r="AC855" s="2666"/>
      <c r="AE855" s="2173">
        <f t="shared" ca="1" si="1128"/>
        <v>1.7999999999999999E-2</v>
      </c>
      <c r="AF855" s="2173">
        <f t="shared" ref="AF855" ca="1" si="1241">AE855</f>
        <v>1.7999999999999999E-2</v>
      </c>
      <c r="AG855" s="2173">
        <v>3.5150000000000001</v>
      </c>
      <c r="AI855" s="18">
        <v>4.3499999999999996</v>
      </c>
      <c r="AJ855" s="18">
        <f t="shared" ref="AJ855" si="1242">AI855-0.035-0.15-0.15-0.2</f>
        <v>3.8149999999999986</v>
      </c>
    </row>
    <row r="856" spans="1:36">
      <c r="A856" s="1459"/>
      <c r="B856" s="33"/>
      <c r="C856" s="2013" t="str">
        <f>IF(E856&gt;0,MAX($C$669:C855)+1," ")</f>
        <v xml:space="preserve"> </v>
      </c>
      <c r="D856" s="2013" t="s">
        <v>147</v>
      </c>
      <c r="E856" s="2174"/>
      <c r="F856" s="2665">
        <v>16.11</v>
      </c>
      <c r="G856" s="2666"/>
      <c r="H856" s="2665"/>
      <c r="I856" s="2666"/>
      <c r="J856" s="2667"/>
      <c r="K856" s="2668"/>
      <c r="L856" s="2665"/>
      <c r="M856" s="2666"/>
      <c r="N856" s="2665"/>
      <c r="O856" s="2666"/>
      <c r="P856" s="2667"/>
      <c r="Q856" s="2668"/>
      <c r="R856" s="2665"/>
      <c r="S856" s="2666"/>
      <c r="T856" s="2665"/>
      <c r="U856" s="2666"/>
      <c r="V856" s="2665"/>
      <c r="W856" s="2666"/>
      <c r="X856" s="2667"/>
      <c r="Y856" s="2668"/>
      <c r="Z856" s="2665"/>
      <c r="AA856" s="2666"/>
      <c r="AB856" s="2665">
        <v>0</v>
      </c>
      <c r="AC856" s="2666"/>
      <c r="AE856" s="2173"/>
      <c r="AG856" s="2173"/>
    </row>
    <row r="857" spans="1:36">
      <c r="A857" s="1459"/>
      <c r="B857" s="33"/>
      <c r="C857" s="2013">
        <f>IF(E857&gt;0,MAX($C$669:C856)+1," ")</f>
        <v>95</v>
      </c>
      <c r="D857" s="2013">
        <v>54</v>
      </c>
      <c r="E857" s="2174">
        <f>E855+F856</f>
        <v>1164.3000000000002</v>
      </c>
      <c r="F857" s="2665" t="s">
        <v>147</v>
      </c>
      <c r="G857" s="2666"/>
      <c r="H857" s="2665">
        <v>1.75</v>
      </c>
      <c r="I857" s="2666"/>
      <c r="J857" s="2669">
        <v>3.8249999999999984</v>
      </c>
      <c r="K857" s="2670">
        <v>96.204999999999998</v>
      </c>
      <c r="L857" s="2665">
        <f t="shared" ref="L857" si="1243">J857+N857</f>
        <v>3.8199999999999985</v>
      </c>
      <c r="M857" s="2666"/>
      <c r="N857" s="2665">
        <v>-5.0000000000000001E-3</v>
      </c>
      <c r="O857" s="2666"/>
      <c r="P857" s="2669"/>
      <c r="Q857" s="2670"/>
      <c r="R857" s="2665"/>
      <c r="S857" s="2666"/>
      <c r="T857" s="2665"/>
      <c r="U857" s="2666"/>
      <c r="V857" s="2665">
        <v>1.75</v>
      </c>
      <c r="W857" s="2666"/>
      <c r="X857" s="2669">
        <v>3.8249999999999984</v>
      </c>
      <c r="Y857" s="2670">
        <v>96.204999999999998</v>
      </c>
      <c r="Z857" s="2665">
        <f t="shared" ref="Z857" si="1244">X857+AB857</f>
        <v>3.8059999999999983</v>
      </c>
      <c r="AA857" s="2666"/>
      <c r="AB857" s="2665">
        <v>-1.9E-2</v>
      </c>
      <c r="AC857" s="2666"/>
      <c r="AE857" s="2173">
        <f t="shared" ca="1" si="1128"/>
        <v>-1.7999999999999999E-2</v>
      </c>
      <c r="AF857" s="2173">
        <f t="shared" ref="AF857" ca="1" si="1245">AE857</f>
        <v>-1.7999999999999999E-2</v>
      </c>
      <c r="AG857" s="2173">
        <v>3.5249999999999999</v>
      </c>
      <c r="AI857" s="18">
        <v>4.3599999999999994</v>
      </c>
      <c r="AJ857" s="18">
        <f t="shared" ref="AJ857" si="1246">AI857-0.035-0.15-0.15-0.2</f>
        <v>3.8249999999999984</v>
      </c>
    </row>
    <row r="858" spans="1:36">
      <c r="A858" s="1459"/>
      <c r="B858" s="33"/>
      <c r="C858" s="2013" t="str">
        <f>IF(E858&gt;0,MAX($C$669:C857)+1," ")</f>
        <v xml:space="preserve"> </v>
      </c>
      <c r="D858" s="2013" t="s">
        <v>147</v>
      </c>
      <c r="E858" s="2174"/>
      <c r="F858" s="2665">
        <v>18.12</v>
      </c>
      <c r="G858" s="2666"/>
      <c r="H858" s="2665"/>
      <c r="I858" s="2666"/>
      <c r="J858" s="2667"/>
      <c r="K858" s="2668"/>
      <c r="L858" s="2665"/>
      <c r="M858" s="2666"/>
      <c r="N858" s="2665"/>
      <c r="O858" s="2666"/>
      <c r="P858" s="2667"/>
      <c r="Q858" s="2668"/>
      <c r="R858" s="2665"/>
      <c r="S858" s="2666"/>
      <c r="T858" s="2665"/>
      <c r="U858" s="2666"/>
      <c r="V858" s="2665"/>
      <c r="W858" s="2666"/>
      <c r="X858" s="2667"/>
      <c r="Y858" s="2668"/>
      <c r="Z858" s="2665"/>
      <c r="AA858" s="2666"/>
      <c r="AB858" s="2665">
        <v>0</v>
      </c>
      <c r="AC858" s="2666"/>
      <c r="AE858" s="2173"/>
      <c r="AG858" s="2173"/>
    </row>
    <row r="859" spans="1:36">
      <c r="A859" s="1459"/>
      <c r="B859" s="33"/>
      <c r="C859" s="2013">
        <f>IF(E859&gt;0,MAX($C$669:C858)+1," ")</f>
        <v>96</v>
      </c>
      <c r="D859" s="2013">
        <v>55</v>
      </c>
      <c r="E859" s="2174">
        <f>E857+F858</f>
        <v>1182.42</v>
      </c>
      <c r="F859" s="2665" t="s">
        <v>147</v>
      </c>
      <c r="G859" s="2666"/>
      <c r="H859" s="2665">
        <v>1.75</v>
      </c>
      <c r="I859" s="2666"/>
      <c r="J859" s="2669">
        <v>3.8349999999999991</v>
      </c>
      <c r="K859" s="2670">
        <v>97.204999999999998</v>
      </c>
      <c r="L859" s="2665">
        <f t="shared" ref="L859" si="1247">J859+N859</f>
        <v>3.8529999999999989</v>
      </c>
      <c r="M859" s="2666"/>
      <c r="N859" s="2665">
        <v>1.7999999999999999E-2</v>
      </c>
      <c r="O859" s="2666"/>
      <c r="P859" s="2669"/>
      <c r="Q859" s="2670"/>
      <c r="R859" s="2665"/>
      <c r="S859" s="2666"/>
      <c r="T859" s="2665"/>
      <c r="U859" s="2666"/>
      <c r="V859" s="2665">
        <v>1.75</v>
      </c>
      <c r="W859" s="2666"/>
      <c r="X859" s="2669">
        <v>3.8349999999999991</v>
      </c>
      <c r="Y859" s="2670">
        <v>97.204999999999998</v>
      </c>
      <c r="Z859" s="2665">
        <f t="shared" ref="Z859" si="1248">X859+AB859</f>
        <v>3.8299999999999992</v>
      </c>
      <c r="AA859" s="2666"/>
      <c r="AB859" s="2665">
        <v>-5.0000000000000001E-3</v>
      </c>
      <c r="AC859" s="2666"/>
      <c r="AE859" s="2173">
        <f t="shared" ca="1" si="1128"/>
        <v>6.0000000000000001E-3</v>
      </c>
      <c r="AF859" s="2173">
        <f t="shared" ref="AF859" ca="1" si="1249">AE859</f>
        <v>6.0000000000000001E-3</v>
      </c>
      <c r="AG859" s="2173">
        <v>3.5350000000000001</v>
      </c>
      <c r="AI859" s="18">
        <v>4.37</v>
      </c>
      <c r="AJ859" s="18">
        <f t="shared" ref="AJ859" si="1250">AI859-0.035-0.15-0.15-0.2</f>
        <v>3.8349999999999991</v>
      </c>
    </row>
    <row r="860" spans="1:36">
      <c r="A860" s="1459"/>
      <c r="B860" s="33"/>
      <c r="C860" s="2013" t="str">
        <f>IF(E860&gt;0,MAX($C$669:C859)+1," ")</f>
        <v xml:space="preserve"> </v>
      </c>
      <c r="D860" s="2013" t="s">
        <v>147</v>
      </c>
      <c r="E860" s="2174"/>
      <c r="F860" s="2665">
        <v>10.6</v>
      </c>
      <c r="G860" s="2666"/>
      <c r="H860" s="2665"/>
      <c r="I860" s="2666"/>
      <c r="J860" s="2667"/>
      <c r="K860" s="2668"/>
      <c r="L860" s="2665"/>
      <c r="M860" s="2666"/>
      <c r="N860" s="2665"/>
      <c r="O860" s="2666"/>
      <c r="P860" s="2667"/>
      <c r="Q860" s="2668"/>
      <c r="R860" s="2665"/>
      <c r="S860" s="2666"/>
      <c r="T860" s="2665"/>
      <c r="U860" s="2666"/>
      <c r="V860" s="2665"/>
      <c r="W860" s="2666"/>
      <c r="X860" s="2667"/>
      <c r="Y860" s="2668"/>
      <c r="Z860" s="2665"/>
      <c r="AA860" s="2666"/>
      <c r="AB860" s="2665">
        <v>0</v>
      </c>
      <c r="AC860" s="2666"/>
      <c r="AE860" s="2173"/>
      <c r="AG860" s="2173"/>
    </row>
    <row r="861" spans="1:36">
      <c r="A861" s="1459"/>
      <c r="B861" s="33"/>
      <c r="C861" s="2013">
        <f>IF(E861&gt;0,MAX($C$669:C860)+1," ")</f>
        <v>97</v>
      </c>
      <c r="D861" s="2013" t="s">
        <v>4240</v>
      </c>
      <c r="E861" s="2174">
        <f>E859+F860</f>
        <v>1193.02</v>
      </c>
      <c r="F861" s="2665" t="s">
        <v>147</v>
      </c>
      <c r="G861" s="2666"/>
      <c r="H861" s="2665">
        <v>1.75</v>
      </c>
      <c r="I861" s="2666"/>
      <c r="J861" s="2669">
        <v>3.8449999999999989</v>
      </c>
      <c r="K861" s="2670">
        <v>98.204999999999998</v>
      </c>
      <c r="L861" s="2665">
        <f t="shared" ref="L861" si="1251">J861+N861</f>
        <v>3.8309999999999991</v>
      </c>
      <c r="M861" s="2666"/>
      <c r="N861" s="2665">
        <v>-1.4E-2</v>
      </c>
      <c r="O861" s="2666"/>
      <c r="P861" s="2669"/>
      <c r="Q861" s="2670"/>
      <c r="R861" s="2665"/>
      <c r="S861" s="2666"/>
      <c r="T861" s="2665"/>
      <c r="U861" s="2666"/>
      <c r="V861" s="2665">
        <v>1.75</v>
      </c>
      <c r="W861" s="2666"/>
      <c r="X861" s="2669">
        <v>3.8449999999999989</v>
      </c>
      <c r="Y861" s="2670">
        <v>98.204999999999998</v>
      </c>
      <c r="Z861" s="2665">
        <f t="shared" ref="Z861" si="1252">X861+AB861</f>
        <v>3.8459999999999988</v>
      </c>
      <c r="AA861" s="2666"/>
      <c r="AB861" s="2665">
        <v>1E-3</v>
      </c>
      <c r="AC861" s="2666"/>
      <c r="AE861" s="2173">
        <f t="shared" ca="1" si="1128"/>
        <v>-1E-3</v>
      </c>
      <c r="AF861" s="2173">
        <f t="shared" ref="AF861" ca="1" si="1253">AE861</f>
        <v>-1E-3</v>
      </c>
      <c r="AG861" s="2173">
        <v>3.5449999999999999</v>
      </c>
      <c r="AI861" s="18">
        <v>4.38</v>
      </c>
      <c r="AJ861" s="18">
        <f t="shared" ref="AJ861" si="1254">AI861-0.035-0.15-0.15-0.2</f>
        <v>3.8449999999999989</v>
      </c>
    </row>
    <row r="862" spans="1:36">
      <c r="A862" s="1459"/>
      <c r="B862" s="33"/>
      <c r="C862" s="2013" t="str">
        <f>IF(E862&gt;0,MAX($C$669:C861)+1," ")</f>
        <v xml:space="preserve"> </v>
      </c>
      <c r="D862" s="2013" t="s">
        <v>147</v>
      </c>
      <c r="E862" s="2174"/>
      <c r="F862" s="2665">
        <v>12.35</v>
      </c>
      <c r="G862" s="2666"/>
      <c r="H862" s="2665"/>
      <c r="I862" s="2666"/>
      <c r="J862" s="2667"/>
      <c r="K862" s="2668"/>
      <c r="L862" s="2665"/>
      <c r="M862" s="2666"/>
      <c r="N862" s="2665"/>
      <c r="O862" s="2666"/>
      <c r="P862" s="2667"/>
      <c r="Q862" s="2668"/>
      <c r="R862" s="2665"/>
      <c r="S862" s="2666"/>
      <c r="T862" s="2665"/>
      <c r="U862" s="2666"/>
      <c r="V862" s="2665"/>
      <c r="W862" s="2666"/>
      <c r="X862" s="2667"/>
      <c r="Y862" s="2668"/>
      <c r="Z862" s="2665"/>
      <c r="AA862" s="2666"/>
      <c r="AB862" s="2665">
        <v>0</v>
      </c>
      <c r="AC862" s="2666"/>
      <c r="AE862" s="2173"/>
      <c r="AG862" s="2173"/>
    </row>
    <row r="863" spans="1:36">
      <c r="A863" s="1459"/>
      <c r="B863" s="33"/>
      <c r="C863" s="2013">
        <f>IF(E863&gt;0,MAX($C$669:C862)+1," ")</f>
        <v>98</v>
      </c>
      <c r="D863" s="2013">
        <v>56</v>
      </c>
      <c r="E863" s="2174">
        <f>E861+F862</f>
        <v>1205.3699999999999</v>
      </c>
      <c r="F863" s="2665" t="s">
        <v>147</v>
      </c>
      <c r="G863" s="2666"/>
      <c r="H863" s="2665">
        <v>1.75</v>
      </c>
      <c r="I863" s="2666"/>
      <c r="J863" s="2669">
        <v>3.8549999999999995</v>
      </c>
      <c r="K863" s="2670">
        <v>99.204999999999998</v>
      </c>
      <c r="L863" s="2665">
        <f t="shared" ref="L863" si="1255">J863+N863</f>
        <v>3.8419999999999996</v>
      </c>
      <c r="M863" s="2666"/>
      <c r="N863" s="2665">
        <v>-1.2999999999999999E-2</v>
      </c>
      <c r="O863" s="2666"/>
      <c r="P863" s="2669"/>
      <c r="Q863" s="2670"/>
      <c r="R863" s="2665"/>
      <c r="S863" s="2666"/>
      <c r="T863" s="2665"/>
      <c r="U863" s="2666"/>
      <c r="V863" s="2665">
        <v>1.75</v>
      </c>
      <c r="W863" s="2666"/>
      <c r="X863" s="2669">
        <v>3.8549999999999995</v>
      </c>
      <c r="Y863" s="2670">
        <v>99.204999999999998</v>
      </c>
      <c r="Z863" s="2665">
        <f t="shared" ref="Z863" si="1256">X863+AB863</f>
        <v>3.8479999999999994</v>
      </c>
      <c r="AA863" s="2666"/>
      <c r="AB863" s="2665">
        <v>-7.0000000000000001E-3</v>
      </c>
      <c r="AC863" s="2666"/>
      <c r="AE863" s="2173">
        <f t="shared" ref="AE863:AE885" ca="1" si="1257">RANDBETWEEN(-20,20)/1000</f>
        <v>1.6E-2</v>
      </c>
      <c r="AF863" s="2173">
        <f t="shared" ref="AF863" ca="1" si="1258">AE863</f>
        <v>1.6E-2</v>
      </c>
      <c r="AG863" s="2173">
        <v>3.5550000000000002</v>
      </c>
      <c r="AI863" s="18">
        <v>4.3900000000000006</v>
      </c>
      <c r="AJ863" s="18">
        <f t="shared" ref="AJ863" si="1259">AI863-0.035-0.15-0.15-0.2</f>
        <v>3.8549999999999995</v>
      </c>
    </row>
    <row r="864" spans="1:36">
      <c r="A864" s="1459"/>
      <c r="B864" s="33"/>
      <c r="C864" s="2013" t="str">
        <f>IF(E864&gt;0,MAX($C$669:C863)+1," ")</f>
        <v xml:space="preserve"> </v>
      </c>
      <c r="D864" s="2013" t="s">
        <v>147</v>
      </c>
      <c r="E864" s="2174"/>
      <c r="F864" s="2665">
        <v>10.02</v>
      </c>
      <c r="G864" s="2666"/>
      <c r="H864" s="2665"/>
      <c r="I864" s="2666"/>
      <c r="J864" s="2667"/>
      <c r="K864" s="2668"/>
      <c r="L864" s="2665"/>
      <c r="M864" s="2666"/>
      <c r="N864" s="2665"/>
      <c r="O864" s="2666"/>
      <c r="P864" s="2667"/>
      <c r="Q864" s="2668"/>
      <c r="R864" s="2665"/>
      <c r="S864" s="2666"/>
      <c r="T864" s="2665"/>
      <c r="U864" s="2666"/>
      <c r="V864" s="2665"/>
      <c r="W864" s="2666"/>
      <c r="X864" s="2667"/>
      <c r="Y864" s="2668"/>
      <c r="Z864" s="2665"/>
      <c r="AA864" s="2666"/>
      <c r="AB864" s="2665">
        <v>0</v>
      </c>
      <c r="AC864" s="2666"/>
      <c r="AE864" s="2173"/>
      <c r="AG864" s="2173"/>
    </row>
    <row r="865" spans="1:36">
      <c r="A865" s="1459"/>
      <c r="B865" s="33"/>
      <c r="C865" s="2013">
        <f>IF(E865&gt;0,MAX($C$669:C864)+1," ")</f>
        <v>99</v>
      </c>
      <c r="D865" s="2013">
        <v>57</v>
      </c>
      <c r="E865" s="2174">
        <f>E863+F864</f>
        <v>1215.3899999999999</v>
      </c>
      <c r="F865" s="2665" t="s">
        <v>147</v>
      </c>
      <c r="G865" s="2666"/>
      <c r="H865" s="2665">
        <v>1.75</v>
      </c>
      <c r="I865" s="2666"/>
      <c r="J865" s="2669">
        <v>3.8449999999999989</v>
      </c>
      <c r="K865" s="2670">
        <v>100.205</v>
      </c>
      <c r="L865" s="2665">
        <f t="shared" ref="L865" si="1260">J865+N865</f>
        <v>3.843999999999999</v>
      </c>
      <c r="M865" s="2666"/>
      <c r="N865" s="2665">
        <v>-1E-3</v>
      </c>
      <c r="O865" s="2666"/>
      <c r="P865" s="2669"/>
      <c r="Q865" s="2670"/>
      <c r="R865" s="2665"/>
      <c r="S865" s="2666"/>
      <c r="T865" s="2673"/>
      <c r="U865" s="2666"/>
      <c r="V865" s="2665">
        <v>1.75</v>
      </c>
      <c r="W865" s="2666"/>
      <c r="X865" s="2669">
        <v>3.8449999999999989</v>
      </c>
      <c r="Y865" s="2670">
        <v>100.205</v>
      </c>
      <c r="Z865" s="2665">
        <f t="shared" ref="Z865" si="1261">X865+AB865</f>
        <v>3.843999999999999</v>
      </c>
      <c r="AA865" s="2666"/>
      <c r="AB865" s="2665">
        <v>-1E-3</v>
      </c>
      <c r="AC865" s="2666"/>
      <c r="AE865" s="2173">
        <f t="shared" ca="1" si="1257"/>
        <v>-1.7000000000000001E-2</v>
      </c>
      <c r="AF865" s="2173">
        <f t="shared" ref="AF865" ca="1" si="1262">AE865</f>
        <v>-1.7000000000000001E-2</v>
      </c>
      <c r="AG865" s="2173">
        <v>3.5449999999999999</v>
      </c>
      <c r="AI865" s="18">
        <v>4.38</v>
      </c>
      <c r="AJ865" s="18">
        <f t="shared" ref="AJ865" si="1263">AI865-0.035-0.15-0.15-0.2</f>
        <v>3.8449999999999989</v>
      </c>
    </row>
    <row r="866" spans="1:36">
      <c r="A866" s="1459"/>
      <c r="B866" s="33"/>
      <c r="C866" s="2013" t="str">
        <f>IF(E866&gt;0,MAX($C$669:C865)+1," ")</f>
        <v xml:space="preserve"> </v>
      </c>
      <c r="D866" s="2013" t="s">
        <v>147</v>
      </c>
      <c r="E866" s="2174"/>
      <c r="F866" s="2665">
        <v>16.28</v>
      </c>
      <c r="G866" s="2666"/>
      <c r="H866" s="2665"/>
      <c r="I866" s="2666"/>
      <c r="J866" s="2667"/>
      <c r="K866" s="2668"/>
      <c r="L866" s="2665"/>
      <c r="M866" s="2666"/>
      <c r="N866" s="2665"/>
      <c r="O866" s="2666"/>
      <c r="P866" s="2667"/>
      <c r="Q866" s="2668"/>
      <c r="R866" s="2665"/>
      <c r="S866" s="2666"/>
      <c r="T866" s="2665"/>
      <c r="U866" s="2666"/>
      <c r="V866" s="2665"/>
      <c r="W866" s="2666"/>
      <c r="X866" s="2667"/>
      <c r="Y866" s="2668"/>
      <c r="Z866" s="2665"/>
      <c r="AA866" s="2666"/>
      <c r="AB866" s="2665">
        <v>0</v>
      </c>
      <c r="AC866" s="2666"/>
      <c r="AE866" s="2173"/>
      <c r="AG866" s="2173"/>
    </row>
    <row r="867" spans="1:36">
      <c r="A867" s="1459"/>
      <c r="B867" s="33"/>
      <c r="C867" s="2013">
        <f>IF(E867&gt;0,MAX($C$669:C866)+1," ")</f>
        <v>100</v>
      </c>
      <c r="D867" s="2013" t="s">
        <v>4241</v>
      </c>
      <c r="E867" s="2174">
        <f>E865+F866</f>
        <v>1231.6699999999998</v>
      </c>
      <c r="F867" s="2665" t="s">
        <v>147</v>
      </c>
      <c r="G867" s="2666"/>
      <c r="H867" s="2665">
        <v>1.75</v>
      </c>
      <c r="I867" s="2666"/>
      <c r="J867" s="2669">
        <v>3.8349999999999991</v>
      </c>
      <c r="K867" s="2670">
        <v>101.205</v>
      </c>
      <c r="L867" s="2665">
        <f t="shared" ref="L867" si="1264">J867+N867</f>
        <v>3.823999999999999</v>
      </c>
      <c r="M867" s="2666"/>
      <c r="N867" s="2665">
        <v>-1.0999999999999999E-2</v>
      </c>
      <c r="O867" s="2666"/>
      <c r="P867" s="2669"/>
      <c r="Q867" s="2670"/>
      <c r="R867" s="2665"/>
      <c r="S867" s="2666"/>
      <c r="T867" s="2665"/>
      <c r="U867" s="2666"/>
      <c r="V867" s="2665">
        <v>1.75</v>
      </c>
      <c r="W867" s="2666"/>
      <c r="X867" s="2669">
        <v>3.8349999999999991</v>
      </c>
      <c r="Y867" s="2670">
        <v>101.205</v>
      </c>
      <c r="Z867" s="2665">
        <f t="shared" ref="Z867" si="1265">X867+AB867</f>
        <v>3.8159999999999989</v>
      </c>
      <c r="AA867" s="2666"/>
      <c r="AB867" s="2665">
        <v>-1.9E-2</v>
      </c>
      <c r="AC867" s="2666"/>
      <c r="AE867" s="2173">
        <f t="shared" ca="1" si="1257"/>
        <v>-1.4999999999999999E-2</v>
      </c>
      <c r="AF867" s="2173">
        <f t="shared" ref="AF867" ca="1" si="1266">AE867</f>
        <v>-1.4999999999999999E-2</v>
      </c>
      <c r="AG867" s="2173">
        <v>3.5350000000000001</v>
      </c>
      <c r="AI867" s="18">
        <v>4.37</v>
      </c>
      <c r="AJ867" s="18">
        <f t="shared" ref="AJ867" si="1267">AI867-0.035-0.15-0.15-0.2</f>
        <v>3.8349999999999991</v>
      </c>
    </row>
    <row r="868" spans="1:36">
      <c r="A868" s="1459"/>
      <c r="B868" s="33"/>
      <c r="C868" s="2013" t="str">
        <f>IF(E868&gt;0,MAX($C$669:C867)+1," ")</f>
        <v xml:space="preserve"> </v>
      </c>
      <c r="D868" s="2013" t="s">
        <v>147</v>
      </c>
      <c r="E868" s="2174"/>
      <c r="F868" s="2665">
        <v>12.83</v>
      </c>
      <c r="G868" s="2666"/>
      <c r="H868" s="2665"/>
      <c r="I868" s="2666"/>
      <c r="J868" s="2667"/>
      <c r="K868" s="2668"/>
      <c r="L868" s="2665"/>
      <c r="M868" s="2666"/>
      <c r="N868" s="2665"/>
      <c r="O868" s="2666"/>
      <c r="P868" s="2667"/>
      <c r="Q868" s="2668"/>
      <c r="R868" s="2665"/>
      <c r="S868" s="2666"/>
      <c r="T868" s="2665"/>
      <c r="U868" s="2666"/>
      <c r="V868" s="2665"/>
      <c r="W868" s="2666"/>
      <c r="X868" s="2667"/>
      <c r="Y868" s="2668"/>
      <c r="Z868" s="2665"/>
      <c r="AA868" s="2666"/>
      <c r="AB868" s="2665">
        <v>0</v>
      </c>
      <c r="AC868" s="2666"/>
      <c r="AE868" s="2173"/>
      <c r="AG868" s="2173"/>
    </row>
    <row r="869" spans="1:36">
      <c r="A869" s="1459"/>
      <c r="B869" s="33"/>
      <c r="C869" s="2013">
        <f>IF(E869&gt;0,MAX($C$669:C868)+1," ")</f>
        <v>101</v>
      </c>
      <c r="D869" s="2013" t="s">
        <v>4242</v>
      </c>
      <c r="E869" s="2174">
        <f>E867+F868</f>
        <v>1244.4999999999998</v>
      </c>
      <c r="F869" s="2665" t="s">
        <v>147</v>
      </c>
      <c r="G869" s="2666"/>
      <c r="H869" s="2665">
        <v>1.75</v>
      </c>
      <c r="I869" s="2666"/>
      <c r="J869" s="2669">
        <v>3.8249999999999984</v>
      </c>
      <c r="K869" s="2670">
        <v>102.205</v>
      </c>
      <c r="L869" s="2665">
        <f t="shared" ref="L869" si="1268">J869+N869</f>
        <v>3.8189999999999986</v>
      </c>
      <c r="M869" s="2666"/>
      <c r="N869" s="2665">
        <v>-6.0000000000000001E-3</v>
      </c>
      <c r="O869" s="2666"/>
      <c r="P869" s="2669"/>
      <c r="Q869" s="2670"/>
      <c r="R869" s="2665"/>
      <c r="S869" s="2666"/>
      <c r="T869" s="2665"/>
      <c r="U869" s="2666"/>
      <c r="V869" s="2665">
        <v>1.75</v>
      </c>
      <c r="W869" s="2666"/>
      <c r="X869" s="2669">
        <v>3.8249999999999984</v>
      </c>
      <c r="Y869" s="2670">
        <v>102.205</v>
      </c>
      <c r="Z869" s="2665">
        <f t="shared" ref="Z869" si="1269">X869+AB869</f>
        <v>3.8409999999999984</v>
      </c>
      <c r="AA869" s="2666"/>
      <c r="AB869" s="2665">
        <v>1.6E-2</v>
      </c>
      <c r="AC869" s="2666"/>
      <c r="AE869" s="2173">
        <f t="shared" ca="1" si="1257"/>
        <v>7.0000000000000001E-3</v>
      </c>
      <c r="AF869" s="2173">
        <f t="shared" ref="AF869" ca="1" si="1270">AE869</f>
        <v>7.0000000000000001E-3</v>
      </c>
      <c r="AG869" s="2173">
        <v>3.5249999999999999</v>
      </c>
      <c r="AI869" s="18">
        <v>4.3599999999999994</v>
      </c>
      <c r="AJ869" s="18">
        <f t="shared" ref="AJ869" si="1271">AI869-0.035-0.15-0.15-0.2</f>
        <v>3.8249999999999984</v>
      </c>
    </row>
    <row r="870" spans="1:36">
      <c r="A870" s="1459"/>
      <c r="B870" s="33"/>
      <c r="C870" s="2013" t="str">
        <f>IF(E870&gt;0,MAX($C$669:C869)+1," ")</f>
        <v xml:space="preserve"> </v>
      </c>
      <c r="D870" s="2013" t="s">
        <v>147</v>
      </c>
      <c r="E870" s="2174"/>
      <c r="F870" s="2665">
        <v>12.83</v>
      </c>
      <c r="G870" s="2666"/>
      <c r="H870" s="2665"/>
      <c r="I870" s="2666"/>
      <c r="J870" s="2667"/>
      <c r="K870" s="2668"/>
      <c r="L870" s="2665"/>
      <c r="M870" s="2666"/>
      <c r="N870" s="2665"/>
      <c r="O870" s="2666"/>
      <c r="P870" s="2667"/>
      <c r="Q870" s="2668"/>
      <c r="R870" s="2665"/>
      <c r="S870" s="2666"/>
      <c r="T870" s="2665"/>
      <c r="U870" s="2666"/>
      <c r="V870" s="2665"/>
      <c r="W870" s="2666"/>
      <c r="X870" s="2667"/>
      <c r="Y870" s="2668"/>
      <c r="Z870" s="2665"/>
      <c r="AA870" s="2666"/>
      <c r="AB870" s="2665">
        <v>0</v>
      </c>
      <c r="AC870" s="2666"/>
      <c r="AE870" s="2173"/>
      <c r="AG870" s="2173"/>
    </row>
    <row r="871" spans="1:36">
      <c r="A871" s="1459"/>
      <c r="B871" s="33"/>
      <c r="C871" s="2013">
        <f>IF(E871&gt;0,MAX($C$669:C870)+1," ")</f>
        <v>102</v>
      </c>
      <c r="D871" s="2013" t="s">
        <v>4243</v>
      </c>
      <c r="E871" s="2174">
        <f>E869+F870</f>
        <v>1257.3299999999997</v>
      </c>
      <c r="F871" s="2665" t="s">
        <v>147</v>
      </c>
      <c r="G871" s="2666"/>
      <c r="H871" s="2665">
        <v>1.75</v>
      </c>
      <c r="I871" s="2666"/>
      <c r="J871" s="2669">
        <v>3.8149999999999986</v>
      </c>
      <c r="K871" s="2670">
        <v>103.205</v>
      </c>
      <c r="L871" s="2665">
        <f t="shared" ref="L871" si="1272">J871+N871</f>
        <v>3.8199999999999985</v>
      </c>
      <c r="M871" s="2666"/>
      <c r="N871" s="2665">
        <v>5.0000000000000001E-3</v>
      </c>
      <c r="O871" s="2666"/>
      <c r="P871" s="2669"/>
      <c r="Q871" s="2670"/>
      <c r="R871" s="2665"/>
      <c r="S871" s="2666"/>
      <c r="T871" s="2665"/>
      <c r="U871" s="2666"/>
      <c r="V871" s="2665">
        <v>1.75</v>
      </c>
      <c r="W871" s="2666"/>
      <c r="X871" s="2669">
        <v>3.8149999999999986</v>
      </c>
      <c r="Y871" s="2670">
        <v>103.205</v>
      </c>
      <c r="Z871" s="2665">
        <f t="shared" ref="Z871" si="1273">X871+AB871</f>
        <v>3.8089999999999988</v>
      </c>
      <c r="AA871" s="2666"/>
      <c r="AB871" s="2665">
        <v>-6.0000000000000001E-3</v>
      </c>
      <c r="AC871" s="2666"/>
      <c r="AE871" s="2173">
        <f t="shared" ca="1" si="1257"/>
        <v>1.2E-2</v>
      </c>
      <c r="AF871" s="2173">
        <f t="shared" ref="AF871" ca="1" si="1274">AE871</f>
        <v>1.2E-2</v>
      </c>
      <c r="AG871" s="2173">
        <v>3.5150000000000001</v>
      </c>
      <c r="AI871" s="18">
        <v>4.3499999999999996</v>
      </c>
      <c r="AJ871" s="18">
        <f t="shared" ref="AJ871" si="1275">AI871-0.035-0.15-0.15-0.2</f>
        <v>3.8149999999999986</v>
      </c>
    </row>
    <row r="872" spans="1:36">
      <c r="A872" s="1459"/>
      <c r="B872" s="33"/>
      <c r="C872" s="2013" t="str">
        <f>IF(E872&gt;0,MAX($C$669:C871)+1," ")</f>
        <v xml:space="preserve"> </v>
      </c>
      <c r="D872" s="2013" t="s">
        <v>147</v>
      </c>
      <c r="E872" s="2174"/>
      <c r="F872" s="2665">
        <v>7.83</v>
      </c>
      <c r="G872" s="2666"/>
      <c r="H872" s="2665"/>
      <c r="I872" s="2666"/>
      <c r="J872" s="2667"/>
      <c r="K872" s="2668"/>
      <c r="L872" s="2665"/>
      <c r="M872" s="2666"/>
      <c r="N872" s="2665"/>
      <c r="O872" s="2666"/>
      <c r="P872" s="2667"/>
      <c r="Q872" s="2668"/>
      <c r="R872" s="2665"/>
      <c r="S872" s="2666"/>
      <c r="T872" s="2665"/>
      <c r="U872" s="2666"/>
      <c r="V872" s="2665"/>
      <c r="W872" s="2666"/>
      <c r="X872" s="2667"/>
      <c r="Y872" s="2668"/>
      <c r="Z872" s="2665"/>
      <c r="AA872" s="2666"/>
      <c r="AB872" s="2665">
        <v>0</v>
      </c>
      <c r="AC872" s="2666"/>
      <c r="AE872" s="2173"/>
      <c r="AG872" s="2173"/>
    </row>
    <row r="873" spans="1:36">
      <c r="A873" s="1459"/>
      <c r="B873" s="33"/>
      <c r="C873" s="2013">
        <f>IF(E873&gt;0,MAX($C$669:C872)+1," ")</f>
        <v>103</v>
      </c>
      <c r="D873" s="2013">
        <v>58</v>
      </c>
      <c r="E873" s="2174">
        <f>E871+F872</f>
        <v>1265.1599999999996</v>
      </c>
      <c r="F873" s="2665" t="s">
        <v>147</v>
      </c>
      <c r="G873" s="2666"/>
      <c r="H873" s="2665">
        <v>1.75</v>
      </c>
      <c r="I873" s="2666"/>
      <c r="J873" s="2669">
        <v>3.8049999999999988</v>
      </c>
      <c r="K873" s="2670">
        <v>104.205</v>
      </c>
      <c r="L873" s="2665">
        <f t="shared" ref="L873" si="1276">J873+N873</f>
        <v>3.8179999999999987</v>
      </c>
      <c r="M873" s="2666"/>
      <c r="N873" s="2665">
        <v>1.2999999999999999E-2</v>
      </c>
      <c r="O873" s="2666"/>
      <c r="P873" s="2669"/>
      <c r="Q873" s="2670"/>
      <c r="R873" s="2665"/>
      <c r="S873" s="2666"/>
      <c r="T873" s="2673"/>
      <c r="U873" s="2666"/>
      <c r="V873" s="2665">
        <v>1.75</v>
      </c>
      <c r="W873" s="2666"/>
      <c r="X873" s="2669">
        <v>3.8049999999999988</v>
      </c>
      <c r="Y873" s="2670">
        <v>104.205</v>
      </c>
      <c r="Z873" s="2665">
        <f t="shared" ref="Z873" si="1277">X873+AB873</f>
        <v>3.8149999999999986</v>
      </c>
      <c r="AA873" s="2666"/>
      <c r="AB873" s="2665">
        <v>0.01</v>
      </c>
      <c r="AC873" s="2666"/>
      <c r="AE873" s="2173">
        <f t="shared" ca="1" si="1257"/>
        <v>2E-3</v>
      </c>
      <c r="AF873" s="2173">
        <f t="shared" ref="AF873" ca="1" si="1278">AE873</f>
        <v>2E-3</v>
      </c>
      <c r="AG873" s="2173">
        <v>3.5049999999999999</v>
      </c>
      <c r="AI873" s="18">
        <v>4.34</v>
      </c>
      <c r="AJ873" s="18">
        <f t="shared" ref="AJ873" si="1279">AI873-0.035-0.15-0.15-0.2</f>
        <v>3.8049999999999988</v>
      </c>
    </row>
    <row r="874" spans="1:36">
      <c r="A874" s="1459"/>
      <c r="B874" s="33"/>
      <c r="C874" s="2013" t="str">
        <f>IF(E874&gt;0,MAX($C$669:C873)+1," ")</f>
        <v xml:space="preserve"> </v>
      </c>
      <c r="D874" s="2013" t="s">
        <v>147</v>
      </c>
      <c r="E874" s="2174"/>
      <c r="F874" s="2665">
        <v>14.75</v>
      </c>
      <c r="G874" s="2666"/>
      <c r="H874" s="2665"/>
      <c r="I874" s="2666"/>
      <c r="J874" s="2667"/>
      <c r="K874" s="2668"/>
      <c r="L874" s="2665"/>
      <c r="M874" s="2666"/>
      <c r="N874" s="2665"/>
      <c r="O874" s="2666"/>
      <c r="P874" s="2667"/>
      <c r="Q874" s="2668"/>
      <c r="R874" s="2665"/>
      <c r="S874" s="2666"/>
      <c r="T874" s="2665"/>
      <c r="U874" s="2666"/>
      <c r="V874" s="2665"/>
      <c r="W874" s="2666"/>
      <c r="X874" s="2667"/>
      <c r="Y874" s="2668"/>
      <c r="Z874" s="2665"/>
      <c r="AA874" s="2666"/>
      <c r="AB874" s="2665">
        <v>0</v>
      </c>
      <c r="AC874" s="2666"/>
      <c r="AE874" s="2173"/>
      <c r="AG874" s="2173"/>
    </row>
    <row r="875" spans="1:36">
      <c r="A875" s="1459"/>
      <c r="B875" s="33"/>
      <c r="C875" s="2013">
        <f>IF(E875&gt;0,MAX($C$669:C874)+1," ")</f>
        <v>104</v>
      </c>
      <c r="D875" s="2013">
        <v>59</v>
      </c>
      <c r="E875" s="2174">
        <f>E873+F874</f>
        <v>1279.9099999999996</v>
      </c>
      <c r="F875" s="2665" t="s">
        <v>147</v>
      </c>
      <c r="G875" s="2666"/>
      <c r="H875" s="2665">
        <v>1.75</v>
      </c>
      <c r="I875" s="2666"/>
      <c r="J875" s="2669">
        <v>3.7949999999999995</v>
      </c>
      <c r="K875" s="2670">
        <v>105.205</v>
      </c>
      <c r="L875" s="2665">
        <f t="shared" ref="L875" si="1280">J875+N875</f>
        <v>3.7759999999999994</v>
      </c>
      <c r="M875" s="2666"/>
      <c r="N875" s="2665">
        <v>-1.9E-2</v>
      </c>
      <c r="O875" s="2666"/>
      <c r="P875" s="2669"/>
      <c r="Q875" s="2670"/>
      <c r="R875" s="2665"/>
      <c r="S875" s="2666"/>
      <c r="T875" s="2665"/>
      <c r="U875" s="2666"/>
      <c r="V875" s="2665">
        <v>1.75</v>
      </c>
      <c r="W875" s="2666"/>
      <c r="X875" s="2669">
        <v>3.7949999999999995</v>
      </c>
      <c r="Y875" s="2670">
        <v>105.205</v>
      </c>
      <c r="Z875" s="2665">
        <f t="shared" ref="Z875" si="1281">X875+AB875</f>
        <v>3.7799999999999994</v>
      </c>
      <c r="AA875" s="2666"/>
      <c r="AB875" s="2665">
        <v>-1.4999999999999999E-2</v>
      </c>
      <c r="AC875" s="2666"/>
      <c r="AE875" s="2173">
        <f t="shared" ca="1" si="1257"/>
        <v>-6.0000000000000001E-3</v>
      </c>
      <c r="AF875" s="2173">
        <f t="shared" ref="AF875" ca="1" si="1282">AE875</f>
        <v>-6.0000000000000001E-3</v>
      </c>
      <c r="AG875" s="2173">
        <v>3.4950000000000001</v>
      </c>
      <c r="AI875" s="18">
        <v>4.33</v>
      </c>
      <c r="AJ875" s="18">
        <f t="shared" ref="AJ875" si="1283">AI875-0.035-0.15-0.15-0.2</f>
        <v>3.7949999999999995</v>
      </c>
    </row>
    <row r="876" spans="1:36">
      <c r="A876" s="1459"/>
      <c r="B876" s="33"/>
      <c r="C876" s="2013" t="str">
        <f>IF(E876&gt;0,MAX($C$669:C875)+1," ")</f>
        <v xml:space="preserve"> </v>
      </c>
      <c r="D876" s="2013" t="s">
        <v>147</v>
      </c>
      <c r="E876" s="2174"/>
      <c r="F876" s="2665">
        <v>15.37</v>
      </c>
      <c r="G876" s="2666"/>
      <c r="H876" s="2665"/>
      <c r="I876" s="2666"/>
      <c r="J876" s="2667"/>
      <c r="K876" s="2668"/>
      <c r="L876" s="2665"/>
      <c r="M876" s="2666"/>
      <c r="N876" s="2665"/>
      <c r="O876" s="2666"/>
      <c r="P876" s="2667"/>
      <c r="Q876" s="2668"/>
      <c r="R876" s="2665"/>
      <c r="S876" s="2666"/>
      <c r="T876" s="2665"/>
      <c r="U876" s="2666"/>
      <c r="V876" s="2665"/>
      <c r="W876" s="2666"/>
      <c r="X876" s="2667"/>
      <c r="Y876" s="2668"/>
      <c r="Z876" s="2665"/>
      <c r="AA876" s="2666"/>
      <c r="AB876" s="2665">
        <v>0</v>
      </c>
      <c r="AC876" s="2666"/>
      <c r="AE876" s="2173"/>
      <c r="AG876" s="2173"/>
    </row>
    <row r="877" spans="1:36">
      <c r="A877" s="1459"/>
      <c r="B877" s="33"/>
      <c r="C877" s="2013">
        <f>IF(E877&gt;0,MAX($C$669:C876)+1," ")</f>
        <v>105</v>
      </c>
      <c r="D877" s="2013">
        <v>60</v>
      </c>
      <c r="E877" s="2174">
        <f>E875+F876</f>
        <v>1295.2799999999995</v>
      </c>
      <c r="F877" s="2665" t="s">
        <v>147</v>
      </c>
      <c r="G877" s="2666"/>
      <c r="H877" s="2665">
        <v>1.75</v>
      </c>
      <c r="I877" s="2666"/>
      <c r="J877" s="2669">
        <v>3.734999999999999</v>
      </c>
      <c r="K877" s="2670">
        <v>106.205</v>
      </c>
      <c r="L877" s="2665">
        <f t="shared" ref="L877" si="1284">J877+N877</f>
        <v>3.7159999999999989</v>
      </c>
      <c r="M877" s="2666"/>
      <c r="N877" s="2665">
        <v>-1.9E-2</v>
      </c>
      <c r="O877" s="2666"/>
      <c r="P877" s="2669"/>
      <c r="Q877" s="2670"/>
      <c r="R877" s="2665"/>
      <c r="S877" s="2666"/>
      <c r="T877" s="2665"/>
      <c r="U877" s="2666"/>
      <c r="V877" s="2665">
        <v>1.75</v>
      </c>
      <c r="W877" s="2666"/>
      <c r="X877" s="2669">
        <v>3.734999999999999</v>
      </c>
      <c r="Y877" s="2670">
        <v>106.205</v>
      </c>
      <c r="Z877" s="2665">
        <f t="shared" ref="Z877" si="1285">X877+AB877</f>
        <v>3.7519999999999989</v>
      </c>
      <c r="AA877" s="2666"/>
      <c r="AB877" s="2665">
        <v>1.7000000000000001E-2</v>
      </c>
      <c r="AC877" s="2666"/>
      <c r="AE877" s="2173">
        <f t="shared" ca="1" si="1257"/>
        <v>5.0000000000000001E-3</v>
      </c>
      <c r="AF877" s="2173">
        <f t="shared" ref="AF877" ca="1" si="1286">AE877</f>
        <v>5.0000000000000001E-3</v>
      </c>
      <c r="AG877" s="2173">
        <v>3.4350000000000001</v>
      </c>
      <c r="AI877" s="18">
        <v>4.2699999999999996</v>
      </c>
      <c r="AJ877" s="18">
        <f t="shared" ref="AJ877" si="1287">AI877-0.035-0.15-0.15-0.2</f>
        <v>3.734999999999999</v>
      </c>
    </row>
    <row r="878" spans="1:36">
      <c r="A878" s="1459"/>
      <c r="B878" s="33"/>
      <c r="C878" s="2013" t="str">
        <f>IF(E878&gt;0,MAX($C$669:C877)+1," ")</f>
        <v xml:space="preserve"> </v>
      </c>
      <c r="D878" s="2013" t="s">
        <v>147</v>
      </c>
      <c r="E878" s="2174"/>
      <c r="F878" s="2665">
        <v>8.35</v>
      </c>
      <c r="G878" s="2666"/>
      <c r="H878" s="2665"/>
      <c r="I878" s="2666"/>
      <c r="J878" s="2667"/>
      <c r="K878" s="2668"/>
      <c r="L878" s="2665"/>
      <c r="M878" s="2666"/>
      <c r="N878" s="2665"/>
      <c r="O878" s="2666"/>
      <c r="P878" s="2667"/>
      <c r="Q878" s="2668"/>
      <c r="R878" s="2665"/>
      <c r="S878" s="2666"/>
      <c r="T878" s="2665"/>
      <c r="U878" s="2666"/>
      <c r="V878" s="2665"/>
      <c r="W878" s="2666"/>
      <c r="X878" s="2667"/>
      <c r="Y878" s="2668"/>
      <c r="Z878" s="2665"/>
      <c r="AA878" s="2666"/>
      <c r="AB878" s="2665">
        <v>0</v>
      </c>
      <c r="AC878" s="2666"/>
      <c r="AE878" s="2173"/>
      <c r="AG878" s="2173"/>
    </row>
    <row r="879" spans="1:36">
      <c r="A879" s="1459"/>
      <c r="B879" s="33"/>
      <c r="C879" s="2013">
        <f>IF(E879&gt;0,MAX($C$669:C878)+1," ")</f>
        <v>106</v>
      </c>
      <c r="D879" s="2013" t="s">
        <v>4244</v>
      </c>
      <c r="E879" s="2174">
        <f>E877+F878</f>
        <v>1303.6299999999994</v>
      </c>
      <c r="F879" s="2665" t="s">
        <v>147</v>
      </c>
      <c r="G879" s="2666"/>
      <c r="H879" s="2665">
        <v>1.75</v>
      </c>
      <c r="I879" s="2666"/>
      <c r="J879" s="2669">
        <v>3.7049999999999996</v>
      </c>
      <c r="K879" s="2670">
        <v>107.205</v>
      </c>
      <c r="L879" s="2665">
        <f t="shared" ref="L879" si="1288">J879+N879</f>
        <v>3.7099999999999995</v>
      </c>
      <c r="M879" s="2666"/>
      <c r="N879" s="2665">
        <v>5.0000000000000001E-3</v>
      </c>
      <c r="O879" s="2666"/>
      <c r="P879" s="2669"/>
      <c r="Q879" s="2670"/>
      <c r="R879" s="2665"/>
      <c r="S879" s="2666"/>
      <c r="T879" s="2665"/>
      <c r="U879" s="2666"/>
      <c r="V879" s="2665">
        <v>1.75</v>
      </c>
      <c r="W879" s="2666"/>
      <c r="X879" s="2669">
        <v>3.7049999999999996</v>
      </c>
      <c r="Y879" s="2670">
        <v>107.205</v>
      </c>
      <c r="Z879" s="2665">
        <f t="shared" ref="Z879" si="1289">X879+AB879</f>
        <v>3.7079999999999997</v>
      </c>
      <c r="AA879" s="2666"/>
      <c r="AB879" s="2665">
        <v>3.0000000000000001E-3</v>
      </c>
      <c r="AC879" s="2666"/>
      <c r="AE879" s="2173">
        <f t="shared" ca="1" si="1257"/>
        <v>1E-3</v>
      </c>
      <c r="AF879" s="2173">
        <f t="shared" ref="AF879" ca="1" si="1290">AE879</f>
        <v>1E-3</v>
      </c>
      <c r="AG879" s="2173">
        <v>3.4050000000000002</v>
      </c>
      <c r="AI879" s="18">
        <v>4.24</v>
      </c>
      <c r="AJ879" s="18">
        <f t="shared" ref="AJ879" si="1291">AI879-0.035-0.15-0.15-0.2</f>
        <v>3.7049999999999996</v>
      </c>
    </row>
    <row r="880" spans="1:36">
      <c r="A880" s="1459"/>
      <c r="B880" s="33"/>
      <c r="C880" s="2013" t="str">
        <f>IF(E880&gt;0,MAX($C$669:C879)+1," ")</f>
        <v xml:space="preserve"> </v>
      </c>
      <c r="D880" s="2013" t="s">
        <v>147</v>
      </c>
      <c r="E880" s="2174"/>
      <c r="F880" s="2665">
        <v>12.62</v>
      </c>
      <c r="G880" s="2666"/>
      <c r="H880" s="2665"/>
      <c r="I880" s="2666"/>
      <c r="J880" s="2667"/>
      <c r="K880" s="2668"/>
      <c r="L880" s="2665"/>
      <c r="M880" s="2666"/>
      <c r="N880" s="2665"/>
      <c r="O880" s="2666"/>
      <c r="P880" s="2667"/>
      <c r="Q880" s="2668"/>
      <c r="R880" s="2665"/>
      <c r="S880" s="2666"/>
      <c r="T880" s="2665"/>
      <c r="U880" s="2666"/>
      <c r="V880" s="2665"/>
      <c r="W880" s="2666"/>
      <c r="X880" s="2667"/>
      <c r="Y880" s="2668"/>
      <c r="Z880" s="2665"/>
      <c r="AA880" s="2666"/>
      <c r="AB880" s="2665">
        <v>0</v>
      </c>
      <c r="AC880" s="2666"/>
      <c r="AE880" s="2173"/>
      <c r="AG880" s="2173"/>
    </row>
    <row r="881" spans="1:36">
      <c r="A881" s="1459"/>
      <c r="B881" s="33"/>
      <c r="C881" s="2013">
        <f>IF(E881&gt;0,MAX($C$669:C880)+1," ")</f>
        <v>107</v>
      </c>
      <c r="D881" s="2013" t="s">
        <v>4245</v>
      </c>
      <c r="E881" s="2174">
        <f>E879+F880</f>
        <v>1316.2499999999993</v>
      </c>
      <c r="F881" s="2665" t="s">
        <v>147</v>
      </c>
      <c r="G881" s="2666"/>
      <c r="H881" s="2665">
        <v>1.75</v>
      </c>
      <c r="I881" s="2666"/>
      <c r="J881" s="2669">
        <v>3.6549999999999989</v>
      </c>
      <c r="K881" s="2670">
        <v>108.205</v>
      </c>
      <c r="L881" s="2665">
        <f t="shared" ref="L881" si="1292">J881+N881</f>
        <v>3.649999999999999</v>
      </c>
      <c r="M881" s="2666"/>
      <c r="N881" s="2665">
        <v>-5.0000000000000001E-3</v>
      </c>
      <c r="O881" s="2666"/>
      <c r="P881" s="2669"/>
      <c r="Q881" s="2670"/>
      <c r="R881" s="2665"/>
      <c r="S881" s="2666"/>
      <c r="T881" s="2665"/>
      <c r="U881" s="2666"/>
      <c r="V881" s="2665">
        <v>1.75</v>
      </c>
      <c r="W881" s="2666"/>
      <c r="X881" s="2669">
        <v>3.6549999999999989</v>
      </c>
      <c r="Y881" s="2670">
        <v>108.205</v>
      </c>
      <c r="Z881" s="2665">
        <f t="shared" ref="Z881" si="1293">X881+AB881</f>
        <v>3.6389999999999989</v>
      </c>
      <c r="AA881" s="2666"/>
      <c r="AB881" s="2665">
        <v>-1.6E-2</v>
      </c>
      <c r="AC881" s="2666"/>
      <c r="AE881" s="2173">
        <f t="shared" ca="1" si="1257"/>
        <v>-1.9E-2</v>
      </c>
      <c r="AF881" s="2173">
        <f t="shared" ref="AF881" ca="1" si="1294">AE881</f>
        <v>-1.9E-2</v>
      </c>
      <c r="AG881" s="2173">
        <v>3.355</v>
      </c>
      <c r="AI881" s="18">
        <v>4.1899999999999995</v>
      </c>
      <c r="AJ881" s="18">
        <f t="shared" ref="AJ881" si="1295">AI881-0.035-0.15-0.15-0.2</f>
        <v>3.6549999999999989</v>
      </c>
    </row>
    <row r="882" spans="1:36">
      <c r="A882" s="1459"/>
      <c r="B882" s="33"/>
      <c r="C882" s="2013" t="str">
        <f>IF(E882&gt;0,MAX($C$669:C881)+1," ")</f>
        <v xml:space="preserve"> </v>
      </c>
      <c r="D882" s="2013" t="s">
        <v>147</v>
      </c>
      <c r="E882" s="2174"/>
      <c r="F882" s="2665">
        <v>12.62</v>
      </c>
      <c r="G882" s="2666"/>
      <c r="H882" s="2665"/>
      <c r="I882" s="2666"/>
      <c r="J882" s="2667"/>
      <c r="K882" s="2668"/>
      <c r="L882" s="2665"/>
      <c r="M882" s="2666"/>
      <c r="N882" s="2665"/>
      <c r="O882" s="2666"/>
      <c r="P882" s="2667"/>
      <c r="Q882" s="2668"/>
      <c r="R882" s="2665"/>
      <c r="S882" s="2666"/>
      <c r="T882" s="2665"/>
      <c r="U882" s="2666"/>
      <c r="V882" s="2665"/>
      <c r="W882" s="2666"/>
      <c r="X882" s="2667"/>
      <c r="Y882" s="2668"/>
      <c r="Z882" s="2665"/>
      <c r="AA882" s="2666"/>
      <c r="AB882" s="2665">
        <v>0</v>
      </c>
      <c r="AC882" s="2666"/>
      <c r="AE882" s="2173"/>
      <c r="AG882" s="2173"/>
    </row>
    <row r="883" spans="1:36">
      <c r="A883" s="1459"/>
      <c r="B883" s="33"/>
      <c r="C883" s="2013">
        <f>IF(E883&gt;0,MAX($C$669:C882)+1," ")</f>
        <v>108</v>
      </c>
      <c r="D883" s="2013" t="s">
        <v>4246</v>
      </c>
      <c r="E883" s="2174">
        <f>E881+F882</f>
        <v>1328.8699999999992</v>
      </c>
      <c r="F883" s="2665" t="s">
        <v>147</v>
      </c>
      <c r="G883" s="2666"/>
      <c r="H883" s="2665">
        <v>1.75</v>
      </c>
      <c r="I883" s="2666"/>
      <c r="J883" s="2669">
        <v>3.6150000000000002</v>
      </c>
      <c r="K883" s="2670">
        <v>109.205</v>
      </c>
      <c r="L883" s="2665">
        <f t="shared" ref="L883" si="1296">J883+N883</f>
        <v>3.6140000000000003</v>
      </c>
      <c r="M883" s="2666"/>
      <c r="N883" s="2665">
        <v>-1E-3</v>
      </c>
      <c r="O883" s="2666"/>
      <c r="P883" s="2669"/>
      <c r="Q883" s="2670"/>
      <c r="R883" s="2665"/>
      <c r="S883" s="2666"/>
      <c r="T883" s="2665"/>
      <c r="U883" s="2666"/>
      <c r="V883" s="2665">
        <v>1.75</v>
      </c>
      <c r="W883" s="2666"/>
      <c r="X883" s="2669">
        <v>3.6150000000000002</v>
      </c>
      <c r="Y883" s="2670">
        <v>109.205</v>
      </c>
      <c r="Z883" s="2665">
        <f t="shared" ref="Z883" si="1297">X883+AB883</f>
        <v>3.6280000000000001</v>
      </c>
      <c r="AA883" s="2666"/>
      <c r="AB883" s="2665">
        <v>1.2999999999999999E-2</v>
      </c>
      <c r="AC883" s="2666"/>
      <c r="AE883" s="2173">
        <f t="shared" ca="1" si="1257"/>
        <v>1.4E-2</v>
      </c>
      <c r="AF883" s="2173">
        <f t="shared" ref="AF883" ca="1" si="1298">AE883</f>
        <v>1.4E-2</v>
      </c>
      <c r="AG883" s="2173">
        <v>3.3149999999999999</v>
      </c>
      <c r="AI883" s="18">
        <v>4.1500000000000004</v>
      </c>
      <c r="AJ883" s="18">
        <f t="shared" ref="AJ883" si="1299">AI883-0.035-0.15-0.15-0.2</f>
        <v>3.6150000000000002</v>
      </c>
    </row>
    <row r="884" spans="1:36">
      <c r="A884" s="1459"/>
      <c r="B884" s="33"/>
      <c r="C884" s="2013" t="str">
        <f>IF(E884&gt;0,MAX($C$669:C883)+1," ")</f>
        <v xml:space="preserve"> </v>
      </c>
      <c r="D884" s="2013" t="s">
        <v>147</v>
      </c>
      <c r="E884" s="2174"/>
      <c r="F884" s="2665">
        <v>3.72</v>
      </c>
      <c r="G884" s="2666"/>
      <c r="H884" s="2665"/>
      <c r="I884" s="2666"/>
      <c r="J884" s="2667"/>
      <c r="K884" s="2668"/>
      <c r="L884" s="2665"/>
      <c r="M884" s="2666"/>
      <c r="N884" s="2665"/>
      <c r="O884" s="2666"/>
      <c r="P884" s="2667"/>
      <c r="Q884" s="2668"/>
      <c r="R884" s="2665"/>
      <c r="S884" s="2666"/>
      <c r="T884" s="2665"/>
      <c r="U884" s="2666"/>
      <c r="V884" s="2665"/>
      <c r="W884" s="2666"/>
      <c r="X884" s="2667"/>
      <c r="Y884" s="2668"/>
      <c r="Z884" s="2665"/>
      <c r="AA884" s="2666"/>
      <c r="AB884" s="2665">
        <v>0</v>
      </c>
      <c r="AC884" s="2666"/>
      <c r="AE884" s="2173"/>
      <c r="AG884" s="2173"/>
    </row>
    <row r="885" spans="1:36">
      <c r="A885" s="1459"/>
      <c r="B885" s="33"/>
      <c r="C885" s="2013">
        <f>IF(E885&gt;0,MAX($C$669:C884)+1," ")</f>
        <v>109</v>
      </c>
      <c r="D885" s="2013" t="s">
        <v>4247</v>
      </c>
      <c r="E885" s="2174">
        <f>E883+F884</f>
        <v>1332.5899999999992</v>
      </c>
      <c r="F885" s="2665" t="s">
        <v>147</v>
      </c>
      <c r="G885" s="2666"/>
      <c r="H885" s="2665">
        <v>1.75</v>
      </c>
      <c r="I885" s="2666"/>
      <c r="J885" s="2669">
        <v>3.5949999999999998</v>
      </c>
      <c r="K885" s="2670">
        <v>110.205</v>
      </c>
      <c r="L885" s="2665">
        <f t="shared" ref="L885" si="1300">J885+N885</f>
        <v>3.5909999999999997</v>
      </c>
      <c r="M885" s="2666"/>
      <c r="N885" s="2665">
        <v>-4.0000000000000001E-3</v>
      </c>
      <c r="O885" s="2666"/>
      <c r="P885" s="2669"/>
      <c r="Q885" s="2670"/>
      <c r="R885" s="2665"/>
      <c r="S885" s="2666"/>
      <c r="T885" s="2665"/>
      <c r="U885" s="2666"/>
      <c r="V885" s="2665">
        <v>1.75</v>
      </c>
      <c r="W885" s="2666"/>
      <c r="X885" s="2669">
        <v>3.5949999999999998</v>
      </c>
      <c r="Y885" s="2670">
        <v>110.205</v>
      </c>
      <c r="Z885" s="2665">
        <f t="shared" ref="Z885" si="1301">X885+AB885</f>
        <v>3.5859999999999999</v>
      </c>
      <c r="AA885" s="2666"/>
      <c r="AB885" s="2665">
        <v>-8.9999999999999993E-3</v>
      </c>
      <c r="AC885" s="2666"/>
      <c r="AE885" s="2173">
        <f t="shared" ca="1" si="1257"/>
        <v>6.0000000000000001E-3</v>
      </c>
      <c r="AF885" s="2173">
        <f t="shared" ref="AF885" ca="1" si="1302">AE885</f>
        <v>6.0000000000000001E-3</v>
      </c>
      <c r="AG885" s="2173">
        <v>3.2949999999999999</v>
      </c>
      <c r="AI885" s="18">
        <v>4.13</v>
      </c>
      <c r="AJ885" s="18">
        <f t="shared" ref="AJ885" si="1303">AI885-0.035-0.15-0.15-0.2</f>
        <v>3.5949999999999998</v>
      </c>
    </row>
    <row r="886" spans="1:36">
      <c r="A886" s="1459" t="s">
        <v>536</v>
      </c>
      <c r="B886" s="33"/>
      <c r="C886" s="2013" t="str">
        <f>IF(E886&gt;0,MAX($C$669:C885)+1," ")</f>
        <v xml:space="preserve"> </v>
      </c>
      <c r="D886" s="2013"/>
      <c r="E886" s="2174"/>
      <c r="F886" s="2665"/>
      <c r="G886" s="2666"/>
      <c r="H886" s="2665"/>
      <c r="I886" s="2666"/>
      <c r="J886" s="2667"/>
      <c r="K886" s="2668"/>
      <c r="L886" s="2665"/>
      <c r="M886" s="2666"/>
      <c r="N886" s="2665"/>
      <c r="O886" s="2666"/>
      <c r="P886" s="2667"/>
      <c r="Q886" s="2668"/>
      <c r="R886" s="2665"/>
      <c r="S886" s="2666"/>
      <c r="T886" s="2665"/>
      <c r="U886" s="2666"/>
      <c r="V886" s="2665"/>
      <c r="W886" s="2666"/>
      <c r="X886" s="2667"/>
      <c r="Y886" s="2668"/>
      <c r="Z886" s="2665"/>
      <c r="AA886" s="2666"/>
      <c r="AB886" s="2665">
        <v>0</v>
      </c>
      <c r="AC886" s="2666"/>
    </row>
    <row r="888" spans="1:36">
      <c r="A888" s="1459" t="s">
        <v>4251</v>
      </c>
      <c r="B888" s="33"/>
      <c r="C888" s="2679" t="s">
        <v>88</v>
      </c>
      <c r="D888" s="2679" t="s">
        <v>2260</v>
      </c>
      <c r="E888" s="2680" t="s">
        <v>2290</v>
      </c>
      <c r="F888" s="2682" t="s">
        <v>4187</v>
      </c>
      <c r="G888" s="2683"/>
      <c r="H888" s="2676" t="s">
        <v>4188</v>
      </c>
      <c r="I888" s="2676"/>
      <c r="J888" s="2676"/>
      <c r="K888" s="2676"/>
      <c r="L888" s="2676"/>
      <c r="M888" s="2676"/>
      <c r="N888" s="2676"/>
      <c r="O888" s="2677"/>
      <c r="P888" s="2676" t="s">
        <v>4189</v>
      </c>
      <c r="Q888" s="2676"/>
      <c r="R888" s="2676"/>
      <c r="S888" s="2676"/>
      <c r="T888" s="2676"/>
      <c r="U888" s="2676"/>
      <c r="V888" s="2678" t="s">
        <v>4190</v>
      </c>
      <c r="W888" s="2676"/>
      <c r="X888" s="2676"/>
      <c r="Y888" s="2676"/>
      <c r="Z888" s="2676"/>
      <c r="AA888" s="2676"/>
      <c r="AB888" s="2676"/>
      <c r="AC888" s="2677"/>
      <c r="AD888" s="33"/>
      <c r="AE888" s="178" t="s">
        <v>4185</v>
      </c>
    </row>
    <row r="889" spans="1:36">
      <c r="A889" s="1459"/>
      <c r="B889" s="33"/>
      <c r="C889" s="2679"/>
      <c r="D889" s="2679"/>
      <c r="E889" s="2681"/>
      <c r="F889" s="2684"/>
      <c r="G889" s="2685"/>
      <c r="H889" s="2676" t="s">
        <v>4191</v>
      </c>
      <c r="I889" s="2677"/>
      <c r="J889" s="2678" t="s">
        <v>4192</v>
      </c>
      <c r="K889" s="2677"/>
      <c r="L889" s="2678" t="s">
        <v>4193</v>
      </c>
      <c r="M889" s="2677"/>
      <c r="N889" s="2678" t="s">
        <v>4194</v>
      </c>
      <c r="O889" s="2677"/>
      <c r="P889" s="2678" t="s">
        <v>4192</v>
      </c>
      <c r="Q889" s="2677"/>
      <c r="R889" s="2678" t="s">
        <v>4193</v>
      </c>
      <c r="S889" s="2677"/>
      <c r="T889" s="2678" t="s">
        <v>4194</v>
      </c>
      <c r="U889" s="2677"/>
      <c r="V889" s="2676" t="s">
        <v>4191</v>
      </c>
      <c r="W889" s="2677"/>
      <c r="X889" s="2678" t="s">
        <v>4192</v>
      </c>
      <c r="Y889" s="2677"/>
      <c r="Z889" s="2678" t="s">
        <v>4193</v>
      </c>
      <c r="AA889" s="2677"/>
      <c r="AB889" s="2678" t="s">
        <v>4194</v>
      </c>
      <c r="AC889" s="2677"/>
      <c r="AD889" s="33"/>
      <c r="AE889" s="33"/>
    </row>
    <row r="890" spans="1:36">
      <c r="A890" s="1459"/>
      <c r="B890" s="33"/>
      <c r="C890" s="2013">
        <v>1</v>
      </c>
      <c r="D890" s="2013" t="s">
        <v>4195</v>
      </c>
      <c r="E890" s="2170" t="s">
        <v>4196</v>
      </c>
      <c r="F890" s="2665" t="s">
        <v>147</v>
      </c>
      <c r="G890" s="2666"/>
      <c r="H890" s="2665">
        <v>1.75</v>
      </c>
      <c r="I890" s="2666"/>
      <c r="J890" s="2669">
        <f>AI890</f>
        <v>3.24</v>
      </c>
      <c r="K890" s="2670"/>
      <c r="L890" s="2665">
        <f>J890+N890</f>
        <v>3.2220000000000004</v>
      </c>
      <c r="M890" s="2666"/>
      <c r="N890" s="2665">
        <v>-1.7999999999999999E-2</v>
      </c>
      <c r="O890" s="2666"/>
      <c r="P890" s="2669"/>
      <c r="Q890" s="2670"/>
      <c r="R890" s="2665"/>
      <c r="S890" s="2666"/>
      <c r="T890" s="2665"/>
      <c r="U890" s="2666"/>
      <c r="V890" s="2665">
        <v>1.75</v>
      </c>
      <c r="W890" s="2666"/>
      <c r="X890" s="2669">
        <v>2.7050000000000001</v>
      </c>
      <c r="Y890" s="2670"/>
      <c r="Z890" s="2665">
        <f>X890+AB890</f>
        <v>2.7250000000000001</v>
      </c>
      <c r="AA890" s="2666"/>
      <c r="AB890" s="2665">
        <v>0.02</v>
      </c>
      <c r="AC890" s="2666"/>
      <c r="AE890" s="2173">
        <f t="shared" ref="AE890:AE954" ca="1" si="1304">RANDBETWEEN(-20,20)/1000</f>
        <v>0</v>
      </c>
      <c r="AF890" s="2173">
        <f ca="1">AE890</f>
        <v>0</v>
      </c>
      <c r="AG890" s="2173">
        <v>2.4050000000000002</v>
      </c>
      <c r="AI890" s="18">
        <v>3.24</v>
      </c>
      <c r="AJ890" s="18">
        <f>AI890-0.035-0.15-0.15-0.2</f>
        <v>2.7050000000000001</v>
      </c>
    </row>
    <row r="891" spans="1:36">
      <c r="A891" s="1459"/>
      <c r="B891" s="33"/>
      <c r="C891" s="2013"/>
      <c r="D891" s="2013" t="s">
        <v>147</v>
      </c>
      <c r="E891" s="2170"/>
      <c r="F891" s="2665">
        <v>6.08</v>
      </c>
      <c r="G891" s="2666"/>
      <c r="H891" s="2665"/>
      <c r="I891" s="2666"/>
      <c r="J891" s="2667"/>
      <c r="K891" s="2668"/>
      <c r="L891" s="2665"/>
      <c r="M891" s="2666"/>
      <c r="N891" s="2665"/>
      <c r="O891" s="2666"/>
      <c r="P891" s="2667"/>
      <c r="Q891" s="2668"/>
      <c r="R891" s="2665"/>
      <c r="S891" s="2666"/>
      <c r="T891" s="2665"/>
      <c r="U891" s="2666"/>
      <c r="V891" s="2665"/>
      <c r="W891" s="2666"/>
      <c r="X891" s="2667"/>
      <c r="Y891" s="2668"/>
      <c r="Z891" s="2665"/>
      <c r="AA891" s="2666"/>
      <c r="AB891" s="2665">
        <v>0</v>
      </c>
      <c r="AC891" s="2666"/>
      <c r="AE891" s="2173"/>
      <c r="AG891" s="2173"/>
    </row>
    <row r="892" spans="1:36">
      <c r="A892" s="1459"/>
      <c r="B892" s="33"/>
      <c r="C892" s="2013">
        <f>IF(E892&gt;0,MAX($C$890:C891)+1," ")</f>
        <v>2</v>
      </c>
      <c r="D892" s="2013">
        <v>1</v>
      </c>
      <c r="E892" s="2174">
        <v>6.08</v>
      </c>
      <c r="F892" s="2665" t="s">
        <v>147</v>
      </c>
      <c r="G892" s="2666"/>
      <c r="H892" s="2665">
        <v>1.75</v>
      </c>
      <c r="I892" s="2666"/>
      <c r="J892" s="2669">
        <f t="shared" ref="J892" si="1305">AI892</f>
        <v>3.31</v>
      </c>
      <c r="K892" s="2670"/>
      <c r="L892" s="2665">
        <f t="shared" ref="L892" si="1306">J892+N892</f>
        <v>3.3010000000000002</v>
      </c>
      <c r="M892" s="2666"/>
      <c r="N892" s="2665">
        <v>-8.9999999999999993E-3</v>
      </c>
      <c r="O892" s="2666"/>
      <c r="P892" s="2669"/>
      <c r="Q892" s="2670"/>
      <c r="R892" s="2665"/>
      <c r="S892" s="2666"/>
      <c r="T892" s="2665"/>
      <c r="U892" s="2666"/>
      <c r="V892" s="2665">
        <v>1.75</v>
      </c>
      <c r="W892" s="2666"/>
      <c r="X892" s="2669">
        <v>2.7749999999999999</v>
      </c>
      <c r="Y892" s="2670">
        <v>3.2050000000000001</v>
      </c>
      <c r="Z892" s="2665">
        <f t="shared" ref="Z892" si="1307">X892+AB892</f>
        <v>2.7669999999999999</v>
      </c>
      <c r="AA892" s="2666"/>
      <c r="AB892" s="2665">
        <v>-8.0000000000000002E-3</v>
      </c>
      <c r="AC892" s="2666"/>
      <c r="AE892" s="2173">
        <f t="shared" ca="1" si="1304"/>
        <v>-6.0000000000000001E-3</v>
      </c>
      <c r="AF892" s="2173">
        <f t="shared" ref="AF892" ca="1" si="1308">AE892</f>
        <v>-6.0000000000000001E-3</v>
      </c>
      <c r="AG892" s="2173">
        <v>2.4750000000000001</v>
      </c>
      <c r="AI892" s="18">
        <v>3.31</v>
      </c>
      <c r="AJ892" s="18">
        <f t="shared" ref="AJ892" si="1309">AI892-0.035-0.15-0.15-0.2</f>
        <v>2.7749999999999999</v>
      </c>
    </row>
    <row r="893" spans="1:36">
      <c r="A893" s="1459"/>
      <c r="B893" s="33"/>
      <c r="C893" s="2013" t="str">
        <f>IF(E893&gt;0,MAX($C$5:C892)+1," ")</f>
        <v xml:space="preserve"> </v>
      </c>
      <c r="D893" s="2013" t="s">
        <v>147</v>
      </c>
      <c r="E893" s="2174"/>
      <c r="F893" s="2665">
        <v>19.510000000000002</v>
      </c>
      <c r="G893" s="2666"/>
      <c r="H893" s="2665"/>
      <c r="I893" s="2666"/>
      <c r="J893" s="2667"/>
      <c r="K893" s="2668"/>
      <c r="L893" s="2665"/>
      <c r="M893" s="2666"/>
      <c r="N893" s="2665"/>
      <c r="O893" s="2666"/>
      <c r="P893" s="2667"/>
      <c r="Q893" s="2668"/>
      <c r="R893" s="2665"/>
      <c r="S893" s="2666"/>
      <c r="T893" s="2665"/>
      <c r="U893" s="2666"/>
      <c r="V893" s="2665"/>
      <c r="W893" s="2666"/>
      <c r="X893" s="2667"/>
      <c r="Y893" s="2668"/>
      <c r="Z893" s="2665"/>
      <c r="AA893" s="2666"/>
      <c r="AB893" s="2665">
        <v>0</v>
      </c>
      <c r="AC893" s="2666"/>
      <c r="AE893" s="2173"/>
      <c r="AG893" s="2173"/>
    </row>
    <row r="894" spans="1:36">
      <c r="A894" s="1459"/>
      <c r="B894" s="33"/>
      <c r="C894" s="2013">
        <f>IF(E894&gt;0,MAX($C$890:C893)+1," ")</f>
        <v>3</v>
      </c>
      <c r="D894" s="2013">
        <v>2</v>
      </c>
      <c r="E894" s="2174">
        <f>E892+F893</f>
        <v>25.590000000000003</v>
      </c>
      <c r="F894" s="2665" t="s">
        <v>147</v>
      </c>
      <c r="G894" s="2666"/>
      <c r="H894" s="2665">
        <v>1.75</v>
      </c>
      <c r="I894" s="2666"/>
      <c r="J894" s="2669">
        <f t="shared" ref="J894" si="1310">AI894</f>
        <v>3.52</v>
      </c>
      <c r="K894" s="2670"/>
      <c r="L894" s="2665">
        <f t="shared" ref="L894" si="1311">J894+N894</f>
        <v>3.5259999999999998</v>
      </c>
      <c r="M894" s="2666"/>
      <c r="N894" s="2665">
        <v>6.0000000000000001E-3</v>
      </c>
      <c r="O894" s="2666"/>
      <c r="P894" s="2669"/>
      <c r="Q894" s="2670"/>
      <c r="R894" s="2665"/>
      <c r="S894" s="2666"/>
      <c r="T894" s="2665"/>
      <c r="U894" s="2666"/>
      <c r="V894" s="2665">
        <v>1.75</v>
      </c>
      <c r="W894" s="2666"/>
      <c r="X894" s="2669">
        <v>2.9849999999999999</v>
      </c>
      <c r="Y894" s="2670">
        <v>4.2050000000000001</v>
      </c>
      <c r="Z894" s="2665">
        <f t="shared" ref="Z894" si="1312">X894+AB894</f>
        <v>2.9939999999999998</v>
      </c>
      <c r="AA894" s="2666"/>
      <c r="AB894" s="2665">
        <v>8.9999999999999993E-3</v>
      </c>
      <c r="AC894" s="2666"/>
      <c r="AE894" s="2173">
        <f t="shared" ca="1" si="1304"/>
        <v>-1.2999999999999999E-2</v>
      </c>
      <c r="AF894" s="2173">
        <f t="shared" ref="AF894" ca="1" si="1313">AE894</f>
        <v>-1.2999999999999999E-2</v>
      </c>
      <c r="AG894" s="2173">
        <v>2.6850000000000001</v>
      </c>
      <c r="AI894" s="18">
        <v>3.52</v>
      </c>
      <c r="AJ894" s="18">
        <f t="shared" ref="AJ894" si="1314">AI894-0.035-0.15-0.15-0.2</f>
        <v>2.9849999999999999</v>
      </c>
    </row>
    <row r="895" spans="1:36">
      <c r="A895" s="1459"/>
      <c r="B895" s="33"/>
      <c r="C895" s="2013" t="str">
        <f>IF(E895&gt;0,MAX($C$5:C894)+1," ")</f>
        <v xml:space="preserve"> </v>
      </c>
      <c r="D895" s="2013" t="s">
        <v>147</v>
      </c>
      <c r="E895" s="2174"/>
      <c r="F895" s="2665">
        <v>18.72</v>
      </c>
      <c r="G895" s="2666"/>
      <c r="H895" s="2665"/>
      <c r="I895" s="2666"/>
      <c r="J895" s="2667"/>
      <c r="K895" s="2668"/>
      <c r="L895" s="2665"/>
      <c r="M895" s="2666"/>
      <c r="N895" s="2665"/>
      <c r="O895" s="2666"/>
      <c r="P895" s="2667"/>
      <c r="Q895" s="2668"/>
      <c r="R895" s="2665"/>
      <c r="S895" s="2666"/>
      <c r="T895" s="2665"/>
      <c r="U895" s="2666"/>
      <c r="V895" s="2665"/>
      <c r="W895" s="2666"/>
      <c r="X895" s="2667"/>
      <c r="Y895" s="2668"/>
      <c r="Z895" s="2665"/>
      <c r="AA895" s="2666"/>
      <c r="AB895" s="2665">
        <v>0</v>
      </c>
      <c r="AC895" s="2666"/>
      <c r="AE895" s="2173"/>
      <c r="AG895" s="2173"/>
    </row>
    <row r="896" spans="1:36">
      <c r="A896" s="1459"/>
      <c r="B896" s="33"/>
      <c r="C896" s="2013">
        <f>IF(E896&gt;0,MAX($C$890:C895)+1," ")</f>
        <v>4</v>
      </c>
      <c r="D896" s="2013">
        <v>3</v>
      </c>
      <c r="E896" s="2174">
        <f>E894+F895</f>
        <v>44.31</v>
      </c>
      <c r="F896" s="2665" t="s">
        <v>147</v>
      </c>
      <c r="G896" s="2666"/>
      <c r="H896" s="2665">
        <v>1.75</v>
      </c>
      <c r="I896" s="2666"/>
      <c r="J896" s="2669">
        <f t="shared" ref="J896" si="1315">AI896</f>
        <v>3.6</v>
      </c>
      <c r="K896" s="2670"/>
      <c r="L896" s="2665">
        <f t="shared" ref="L896" si="1316">J896+N896</f>
        <v>3.6070000000000002</v>
      </c>
      <c r="M896" s="2666"/>
      <c r="N896" s="2665">
        <v>7.0000000000000001E-3</v>
      </c>
      <c r="O896" s="2666"/>
      <c r="P896" s="2669"/>
      <c r="Q896" s="2670"/>
      <c r="R896" s="2665"/>
      <c r="S896" s="2666"/>
      <c r="T896" s="2665"/>
      <c r="U896" s="2666"/>
      <c r="V896" s="2665">
        <v>1.75</v>
      </c>
      <c r="W896" s="2666"/>
      <c r="X896" s="2669">
        <v>3.0649999999999999</v>
      </c>
      <c r="Y896" s="2670">
        <v>5.2050000000000001</v>
      </c>
      <c r="Z896" s="2665">
        <f t="shared" ref="Z896" si="1317">X896+AB896</f>
        <v>3.073</v>
      </c>
      <c r="AA896" s="2666"/>
      <c r="AB896" s="2665">
        <v>8.0000000000000002E-3</v>
      </c>
      <c r="AC896" s="2666"/>
      <c r="AE896" s="2173">
        <f t="shared" ca="1" si="1304"/>
        <v>-1.4E-2</v>
      </c>
      <c r="AF896" s="2173">
        <f t="shared" ref="AF896" ca="1" si="1318">AE896</f>
        <v>-1.4E-2</v>
      </c>
      <c r="AG896" s="2173">
        <v>2.7650000000000001</v>
      </c>
      <c r="AI896" s="18">
        <v>3.6</v>
      </c>
      <c r="AJ896" s="18">
        <f t="shared" ref="AJ896" si="1319">AI896-0.035-0.15-0.15-0.2</f>
        <v>3.0649999999999999</v>
      </c>
    </row>
    <row r="897" spans="1:36">
      <c r="A897" s="1459"/>
      <c r="B897" s="33"/>
      <c r="C897" s="2013" t="str">
        <f>IF(E897&gt;0,MAX($C$5:C896)+1," ")</f>
        <v xml:space="preserve"> </v>
      </c>
      <c r="D897" s="2013" t="s">
        <v>147</v>
      </c>
      <c r="E897" s="2174"/>
      <c r="F897" s="2665">
        <v>19.149999999999999</v>
      </c>
      <c r="G897" s="2666"/>
      <c r="H897" s="2665"/>
      <c r="I897" s="2666"/>
      <c r="J897" s="2667"/>
      <c r="K897" s="2668"/>
      <c r="L897" s="2665"/>
      <c r="M897" s="2666"/>
      <c r="N897" s="2665"/>
      <c r="O897" s="2666"/>
      <c r="P897" s="2667"/>
      <c r="Q897" s="2668"/>
      <c r="R897" s="2665"/>
      <c r="S897" s="2666"/>
      <c r="T897" s="2665"/>
      <c r="U897" s="2666"/>
      <c r="V897" s="2665"/>
      <c r="W897" s="2666"/>
      <c r="X897" s="2667"/>
      <c r="Y897" s="2668"/>
      <c r="Z897" s="2665"/>
      <c r="AA897" s="2666"/>
      <c r="AB897" s="2665">
        <v>0</v>
      </c>
      <c r="AC897" s="2666"/>
      <c r="AE897" s="2173"/>
      <c r="AG897" s="2173"/>
    </row>
    <row r="898" spans="1:36">
      <c r="A898" s="1459"/>
      <c r="B898" s="33"/>
      <c r="C898" s="2013">
        <f>IF(E898&gt;0,MAX($C$890:C897)+1," ")</f>
        <v>5</v>
      </c>
      <c r="D898" s="2175" t="s">
        <v>4197</v>
      </c>
      <c r="E898" s="2176">
        <f>E896+F897</f>
        <v>63.46</v>
      </c>
      <c r="F898" s="2674" t="s">
        <v>147</v>
      </c>
      <c r="G898" s="2675"/>
      <c r="H898" s="2674">
        <v>1.75</v>
      </c>
      <c r="I898" s="2675"/>
      <c r="J898" s="2669">
        <f t="shared" ref="J898" si="1320">AI898</f>
        <v>3.69</v>
      </c>
      <c r="K898" s="2670"/>
      <c r="L898" s="2674">
        <f t="shared" ref="L898" si="1321">J898+N898</f>
        <v>3.6829999999999998</v>
      </c>
      <c r="M898" s="2675"/>
      <c r="N898" s="2665">
        <v>-7.0000000000000001E-3</v>
      </c>
      <c r="O898" s="2666"/>
      <c r="P898" s="2669"/>
      <c r="Q898" s="2670"/>
      <c r="R898" s="2674"/>
      <c r="S898" s="2675"/>
      <c r="T898" s="2665"/>
      <c r="U898" s="2666"/>
      <c r="V898" s="2674">
        <v>1.75</v>
      </c>
      <c r="W898" s="2675"/>
      <c r="X898" s="2669">
        <v>3.1549999999999998</v>
      </c>
      <c r="Y898" s="2670">
        <v>6.2050000000000001</v>
      </c>
      <c r="Z898" s="2674">
        <f t="shared" ref="Z898" si="1322">X898+AB898</f>
        <v>3.1379999999999999</v>
      </c>
      <c r="AA898" s="2675"/>
      <c r="AB898" s="2665">
        <v>-1.7000000000000001E-2</v>
      </c>
      <c r="AC898" s="2666"/>
      <c r="AE898" s="2173">
        <f t="shared" ca="1" si="1304"/>
        <v>-3.0000000000000001E-3</v>
      </c>
      <c r="AF898" s="2173">
        <f t="shared" ref="AF898" ca="1" si="1323">AE898</f>
        <v>-3.0000000000000001E-3</v>
      </c>
      <c r="AG898" s="2173">
        <v>2.855</v>
      </c>
      <c r="AI898" s="18">
        <v>3.69</v>
      </c>
      <c r="AJ898" s="18">
        <f t="shared" ref="AJ898" si="1324">AI898-0.035-0.15-0.15-0.2</f>
        <v>3.1549999999999998</v>
      </c>
    </row>
    <row r="899" spans="1:36">
      <c r="A899" s="1459"/>
      <c r="B899" s="33"/>
      <c r="C899" s="2013" t="str">
        <f>IF(E899&gt;0,MAX($C$5:C898)+1," ")</f>
        <v xml:space="preserve"> </v>
      </c>
      <c r="D899" s="2013" t="s">
        <v>147</v>
      </c>
      <c r="E899" s="2174"/>
      <c r="F899" s="2665">
        <v>15.35</v>
      </c>
      <c r="G899" s="2666"/>
      <c r="H899" s="2665"/>
      <c r="I899" s="2666"/>
      <c r="J899" s="2667"/>
      <c r="K899" s="2668"/>
      <c r="L899" s="2665"/>
      <c r="M899" s="2666"/>
      <c r="N899" s="2665"/>
      <c r="O899" s="2666"/>
      <c r="P899" s="2667"/>
      <c r="Q899" s="2668"/>
      <c r="R899" s="2665"/>
      <c r="S899" s="2666"/>
      <c r="T899" s="2665"/>
      <c r="U899" s="2666"/>
      <c r="V899" s="2665"/>
      <c r="W899" s="2666"/>
      <c r="X899" s="2667"/>
      <c r="Y899" s="2668"/>
      <c r="Z899" s="2665"/>
      <c r="AA899" s="2666"/>
      <c r="AB899" s="2665">
        <v>0</v>
      </c>
      <c r="AC899" s="2666"/>
      <c r="AE899" s="2173"/>
      <c r="AG899" s="2173"/>
    </row>
    <row r="900" spans="1:36">
      <c r="A900" s="1459"/>
      <c r="B900" s="33"/>
      <c r="C900" s="2013">
        <f>IF(E900&gt;0,MAX($C$890:C899)+1," ")</f>
        <v>6</v>
      </c>
      <c r="D900" s="2013">
        <v>4</v>
      </c>
      <c r="E900" s="2174">
        <f>E898+F899</f>
        <v>78.81</v>
      </c>
      <c r="F900" s="2665" t="s">
        <v>147</v>
      </c>
      <c r="G900" s="2666"/>
      <c r="H900" s="2665">
        <v>1.75</v>
      </c>
      <c r="I900" s="2666"/>
      <c r="J900" s="2669">
        <f t="shared" ref="J900" si="1325">AI900</f>
        <v>3.75</v>
      </c>
      <c r="K900" s="2670"/>
      <c r="L900" s="2665">
        <f t="shared" ref="L900" si="1326">J900+N900</f>
        <v>3.734</v>
      </c>
      <c r="M900" s="2666"/>
      <c r="N900" s="2665">
        <v>-1.6E-2</v>
      </c>
      <c r="O900" s="2666"/>
      <c r="P900" s="2669"/>
      <c r="Q900" s="2670"/>
      <c r="R900" s="2665"/>
      <c r="S900" s="2666"/>
      <c r="T900" s="2665"/>
      <c r="U900" s="2666"/>
      <c r="V900" s="2665">
        <v>1.75</v>
      </c>
      <c r="W900" s="2666"/>
      <c r="X900" s="2669">
        <v>3.2149999999999999</v>
      </c>
      <c r="Y900" s="2670">
        <v>7.2050000000000001</v>
      </c>
      <c r="Z900" s="2665">
        <f t="shared" ref="Z900" si="1327">X900+AB900</f>
        <v>3.198</v>
      </c>
      <c r="AA900" s="2666"/>
      <c r="AB900" s="2665">
        <v>-1.7000000000000001E-2</v>
      </c>
      <c r="AC900" s="2666"/>
      <c r="AE900" s="2173">
        <f t="shared" ca="1" si="1304"/>
        <v>-2E-3</v>
      </c>
      <c r="AF900" s="2173">
        <f t="shared" ref="AF900" ca="1" si="1328">AE900</f>
        <v>-2E-3</v>
      </c>
      <c r="AG900" s="2173">
        <v>2.915</v>
      </c>
      <c r="AI900" s="18">
        <v>3.75</v>
      </c>
      <c r="AJ900" s="18">
        <f t="shared" ref="AJ900" si="1329">AI900-0.035-0.15-0.15-0.2</f>
        <v>3.2149999999999999</v>
      </c>
    </row>
    <row r="901" spans="1:36">
      <c r="A901" s="1459"/>
      <c r="B901" s="33"/>
      <c r="C901" s="2013" t="str">
        <f>IF(E901&gt;0,MAX($C$5:C900)+1," ")</f>
        <v xml:space="preserve"> </v>
      </c>
      <c r="D901" s="2013" t="s">
        <v>147</v>
      </c>
      <c r="E901" s="2174"/>
      <c r="F901" s="2665">
        <v>14.41</v>
      </c>
      <c r="G901" s="2666"/>
      <c r="H901" s="2665"/>
      <c r="I901" s="2666"/>
      <c r="J901" s="2667"/>
      <c r="K901" s="2668"/>
      <c r="L901" s="2665"/>
      <c r="M901" s="2666"/>
      <c r="N901" s="2665"/>
      <c r="O901" s="2666"/>
      <c r="P901" s="2667"/>
      <c r="Q901" s="2668"/>
      <c r="R901" s="2665"/>
      <c r="S901" s="2666"/>
      <c r="T901" s="2665"/>
      <c r="U901" s="2666"/>
      <c r="V901" s="2665"/>
      <c r="W901" s="2666"/>
      <c r="X901" s="2667"/>
      <c r="Y901" s="2668"/>
      <c r="Z901" s="2665"/>
      <c r="AA901" s="2666"/>
      <c r="AB901" s="2665">
        <v>0</v>
      </c>
      <c r="AC901" s="2666"/>
      <c r="AE901" s="2173"/>
      <c r="AG901" s="2173"/>
    </row>
    <row r="902" spans="1:36">
      <c r="A902" s="1459"/>
      <c r="B902" s="33"/>
      <c r="C902" s="2013">
        <f>IF(E902&gt;0,MAX($C$890:C901)+1," ")</f>
        <v>7</v>
      </c>
      <c r="D902" s="2013">
        <v>5</v>
      </c>
      <c r="E902" s="2174">
        <f>E900+F901</f>
        <v>93.22</v>
      </c>
      <c r="F902" s="2665" t="s">
        <v>147</v>
      </c>
      <c r="G902" s="2666"/>
      <c r="H902" s="2665">
        <v>1.75</v>
      </c>
      <c r="I902" s="2666"/>
      <c r="J902" s="2669">
        <f t="shared" ref="J902" si="1330">AI902</f>
        <v>3.81</v>
      </c>
      <c r="K902" s="2670"/>
      <c r="L902" s="2665">
        <f t="shared" ref="L902" si="1331">J902+N902</f>
        <v>3.81</v>
      </c>
      <c r="M902" s="2666"/>
      <c r="N902" s="2665">
        <v>0</v>
      </c>
      <c r="O902" s="2666"/>
      <c r="P902" s="2669"/>
      <c r="Q902" s="2670"/>
      <c r="R902" s="2665"/>
      <c r="S902" s="2666"/>
      <c r="T902" s="2665"/>
      <c r="U902" s="2666"/>
      <c r="V902" s="2665">
        <v>1.75</v>
      </c>
      <c r="W902" s="2666"/>
      <c r="X902" s="2669">
        <v>3.2749999999999999</v>
      </c>
      <c r="Y902" s="2670">
        <v>8.2050000000000001</v>
      </c>
      <c r="Z902" s="2665">
        <f t="shared" ref="Z902" si="1332">X902+AB902</f>
        <v>3.2749999999999999</v>
      </c>
      <c r="AA902" s="2666"/>
      <c r="AB902" s="2665">
        <v>0</v>
      </c>
      <c r="AC902" s="2666"/>
      <c r="AE902" s="2173">
        <f t="shared" ca="1" si="1304"/>
        <v>-5.0000000000000001E-3</v>
      </c>
      <c r="AF902" s="2173">
        <f t="shared" ref="AF902" ca="1" si="1333">AE902</f>
        <v>-5.0000000000000001E-3</v>
      </c>
      <c r="AG902" s="2173">
        <v>2.9750000000000001</v>
      </c>
      <c r="AI902" s="18">
        <v>3.81</v>
      </c>
      <c r="AJ902" s="18">
        <f t="shared" ref="AJ902" si="1334">AI902-0.035-0.15-0.15-0.2</f>
        <v>3.2749999999999999</v>
      </c>
    </row>
    <row r="903" spans="1:36">
      <c r="A903" s="1459"/>
      <c r="B903" s="33"/>
      <c r="C903" s="2013" t="str">
        <f>IF(E903&gt;0,MAX($C$5:C902)+1," ")</f>
        <v xml:space="preserve"> </v>
      </c>
      <c r="D903" s="2013" t="s">
        <v>147</v>
      </c>
      <c r="E903" s="2174"/>
      <c r="F903" s="2665">
        <v>9.83</v>
      </c>
      <c r="G903" s="2666"/>
      <c r="H903" s="2665"/>
      <c r="I903" s="2666"/>
      <c r="J903" s="2667"/>
      <c r="K903" s="2668"/>
      <c r="L903" s="2665"/>
      <c r="M903" s="2666"/>
      <c r="N903" s="2665"/>
      <c r="O903" s="2666"/>
      <c r="P903" s="2667"/>
      <c r="Q903" s="2668"/>
      <c r="R903" s="2665"/>
      <c r="S903" s="2666"/>
      <c r="T903" s="2665"/>
      <c r="U903" s="2666"/>
      <c r="V903" s="2665"/>
      <c r="W903" s="2666"/>
      <c r="X903" s="2667"/>
      <c r="Y903" s="2668"/>
      <c r="Z903" s="2665"/>
      <c r="AA903" s="2666"/>
      <c r="AB903" s="2665">
        <v>0</v>
      </c>
      <c r="AC903" s="2666"/>
      <c r="AE903" s="2173"/>
      <c r="AG903" s="2173"/>
    </row>
    <row r="904" spans="1:36">
      <c r="A904" s="1459"/>
      <c r="B904" s="33"/>
      <c r="C904" s="2013">
        <f>IF(E904&gt;0,MAX($C$890:C903)+1," ")</f>
        <v>8</v>
      </c>
      <c r="D904" s="2013" t="s">
        <v>4198</v>
      </c>
      <c r="E904" s="2174">
        <f>E902+F903</f>
        <v>103.05</v>
      </c>
      <c r="F904" s="2665" t="s">
        <v>147</v>
      </c>
      <c r="G904" s="2666"/>
      <c r="H904" s="2665">
        <v>1.75</v>
      </c>
      <c r="I904" s="2666"/>
      <c r="J904" s="2669">
        <f t="shared" ref="J904" si="1335">AI904</f>
        <v>3.86</v>
      </c>
      <c r="K904" s="2670"/>
      <c r="L904" s="2665">
        <f t="shared" ref="L904" si="1336">J904+N904</f>
        <v>3.875</v>
      </c>
      <c r="M904" s="2666"/>
      <c r="N904" s="2665">
        <v>1.4999999999999999E-2</v>
      </c>
      <c r="O904" s="2666"/>
      <c r="P904" s="2669"/>
      <c r="Q904" s="2670"/>
      <c r="R904" s="2665"/>
      <c r="S904" s="2666"/>
      <c r="T904" s="2665"/>
      <c r="U904" s="2666"/>
      <c r="V904" s="2665">
        <v>1.75</v>
      </c>
      <c r="W904" s="2666"/>
      <c r="X904" s="2669">
        <v>3.3249999999999997</v>
      </c>
      <c r="Y904" s="2670">
        <v>9.2050000000000001</v>
      </c>
      <c r="Z904" s="2665">
        <f t="shared" ref="Z904" si="1337">X904+AB904</f>
        <v>3.3409999999999997</v>
      </c>
      <c r="AA904" s="2666"/>
      <c r="AB904" s="2665">
        <v>1.6E-2</v>
      </c>
      <c r="AC904" s="2666"/>
      <c r="AE904" s="2173">
        <f t="shared" ca="1" si="1304"/>
        <v>1.6E-2</v>
      </c>
      <c r="AF904" s="2173">
        <f t="shared" ref="AF904" ca="1" si="1338">AE904</f>
        <v>1.6E-2</v>
      </c>
      <c r="AG904" s="2173">
        <v>3.0249999999999999</v>
      </c>
      <c r="AI904" s="18">
        <v>3.86</v>
      </c>
      <c r="AJ904" s="18">
        <f t="shared" ref="AJ904" si="1339">AI904-0.035-0.15-0.15-0.2</f>
        <v>3.3249999999999997</v>
      </c>
    </row>
    <row r="905" spans="1:36">
      <c r="A905" s="1459"/>
      <c r="B905" s="33"/>
      <c r="C905" s="2013" t="str">
        <f>IF(E905&gt;0,MAX($C$5:C904)+1," ")</f>
        <v xml:space="preserve"> </v>
      </c>
      <c r="D905" s="2013" t="s">
        <v>147</v>
      </c>
      <c r="E905" s="2174"/>
      <c r="F905" s="2665">
        <v>11.97</v>
      </c>
      <c r="G905" s="2666"/>
      <c r="H905" s="2665"/>
      <c r="I905" s="2666"/>
      <c r="J905" s="2667"/>
      <c r="K905" s="2668"/>
      <c r="L905" s="2665"/>
      <c r="M905" s="2666"/>
      <c r="N905" s="2665"/>
      <c r="O905" s="2666"/>
      <c r="P905" s="2667"/>
      <c r="Q905" s="2668"/>
      <c r="R905" s="2665"/>
      <c r="S905" s="2666"/>
      <c r="T905" s="2665"/>
      <c r="U905" s="2666"/>
      <c r="V905" s="2665"/>
      <c r="W905" s="2666"/>
      <c r="X905" s="2667"/>
      <c r="Y905" s="2668"/>
      <c r="Z905" s="2665"/>
      <c r="AA905" s="2666"/>
      <c r="AB905" s="2665">
        <v>0</v>
      </c>
      <c r="AC905" s="2666"/>
      <c r="AE905" s="2173"/>
      <c r="AG905" s="2173"/>
    </row>
    <row r="906" spans="1:36">
      <c r="A906" s="1459"/>
      <c r="B906" s="33"/>
      <c r="C906" s="2013">
        <f>IF(E906&gt;0,MAX($C$890:C905)+1," ")</f>
        <v>9</v>
      </c>
      <c r="D906" s="2013">
        <v>6</v>
      </c>
      <c r="E906" s="2174">
        <f>E904+F905</f>
        <v>115.02</v>
      </c>
      <c r="F906" s="2665" t="s">
        <v>147</v>
      </c>
      <c r="G906" s="2666"/>
      <c r="H906" s="2665">
        <v>1.75</v>
      </c>
      <c r="I906" s="2666"/>
      <c r="J906" s="2669">
        <f t="shared" ref="J906" si="1340">AI906</f>
        <v>3.91</v>
      </c>
      <c r="K906" s="2670"/>
      <c r="L906" s="2665">
        <f t="shared" ref="L906" si="1341">J906+N906</f>
        <v>3.9210000000000003</v>
      </c>
      <c r="M906" s="2666"/>
      <c r="N906" s="2665">
        <v>1.0999999999999999E-2</v>
      </c>
      <c r="O906" s="2666"/>
      <c r="P906" s="2669"/>
      <c r="Q906" s="2670"/>
      <c r="R906" s="2665"/>
      <c r="S906" s="2666"/>
      <c r="T906" s="2665"/>
      <c r="U906" s="2666"/>
      <c r="V906" s="2665">
        <v>1.75</v>
      </c>
      <c r="W906" s="2666"/>
      <c r="X906" s="2669">
        <v>3.375</v>
      </c>
      <c r="Y906" s="2670">
        <v>10.205</v>
      </c>
      <c r="Z906" s="2665">
        <f t="shared" ref="Z906" si="1342">X906+AB906</f>
        <v>3.3620000000000001</v>
      </c>
      <c r="AA906" s="2666"/>
      <c r="AB906" s="2665">
        <v>-1.2999999999999999E-2</v>
      </c>
      <c r="AC906" s="2666"/>
      <c r="AE906" s="2173">
        <f t="shared" ca="1" si="1304"/>
        <v>-2E-3</v>
      </c>
      <c r="AF906" s="2173">
        <f t="shared" ref="AF906" ca="1" si="1343">AE906</f>
        <v>-2E-3</v>
      </c>
      <c r="AG906" s="2173">
        <v>3.0750000000000002</v>
      </c>
      <c r="AI906" s="18">
        <v>3.91</v>
      </c>
      <c r="AJ906" s="18">
        <f t="shared" ref="AJ906" si="1344">AI906-0.035-0.15-0.15-0.2</f>
        <v>3.375</v>
      </c>
    </row>
    <row r="907" spans="1:36">
      <c r="A907" s="1459"/>
      <c r="B907" s="33"/>
      <c r="C907" s="2013" t="str">
        <f>IF(E907&gt;0,MAX($C$5:C906)+1," ")</f>
        <v xml:space="preserve"> </v>
      </c>
      <c r="D907" s="2013" t="s">
        <v>147</v>
      </c>
      <c r="E907" s="2174"/>
      <c r="F907" s="2665">
        <v>13.98</v>
      </c>
      <c r="G907" s="2666"/>
      <c r="H907" s="2665"/>
      <c r="I907" s="2666"/>
      <c r="J907" s="2667"/>
      <c r="K907" s="2668"/>
      <c r="L907" s="2665"/>
      <c r="M907" s="2666"/>
      <c r="N907" s="2665"/>
      <c r="O907" s="2666"/>
      <c r="P907" s="2667"/>
      <c r="Q907" s="2668"/>
      <c r="R907" s="2665"/>
      <c r="S907" s="2666"/>
      <c r="T907" s="2665"/>
      <c r="U907" s="2666"/>
      <c r="V907" s="2665"/>
      <c r="W907" s="2666"/>
      <c r="X907" s="2667"/>
      <c r="Y907" s="2668"/>
      <c r="Z907" s="2665"/>
      <c r="AA907" s="2666"/>
      <c r="AB907" s="2665">
        <v>0</v>
      </c>
      <c r="AC907" s="2666"/>
      <c r="AE907" s="2173"/>
      <c r="AG907" s="2173"/>
    </row>
    <row r="908" spans="1:36">
      <c r="A908" s="1459"/>
      <c r="B908" s="33"/>
      <c r="C908" s="2013">
        <f>IF(E908&gt;0,MAX($C$890:C907)+1," ")</f>
        <v>10</v>
      </c>
      <c r="D908" s="2013">
        <v>7</v>
      </c>
      <c r="E908" s="2174">
        <f>E906+F907</f>
        <v>129</v>
      </c>
      <c r="F908" s="2665" t="s">
        <v>147</v>
      </c>
      <c r="G908" s="2666"/>
      <c r="H908" s="2665">
        <v>1.75</v>
      </c>
      <c r="I908" s="2666"/>
      <c r="J908" s="2669">
        <f t="shared" ref="J908" si="1345">AI908</f>
        <v>3.99</v>
      </c>
      <c r="K908" s="2670"/>
      <c r="L908" s="2665">
        <f t="shared" ref="L908" si="1346">J908+N908</f>
        <v>3.9800000000000004</v>
      </c>
      <c r="M908" s="2666"/>
      <c r="N908" s="2665">
        <v>-0.01</v>
      </c>
      <c r="O908" s="2666"/>
      <c r="P908" s="2669"/>
      <c r="Q908" s="2670"/>
      <c r="R908" s="2665"/>
      <c r="S908" s="2666"/>
      <c r="T908" s="2665"/>
      <c r="U908" s="2666"/>
      <c r="V908" s="2665">
        <v>1.75</v>
      </c>
      <c r="W908" s="2666"/>
      <c r="X908" s="2669">
        <v>3.4550000000000001</v>
      </c>
      <c r="Y908" s="2670">
        <v>11.205</v>
      </c>
      <c r="Z908" s="2665">
        <f t="shared" ref="Z908" si="1347">X908+AB908</f>
        <v>3.4490000000000003</v>
      </c>
      <c r="AA908" s="2666"/>
      <c r="AB908" s="2665">
        <v>-6.0000000000000001E-3</v>
      </c>
      <c r="AC908" s="2666"/>
      <c r="AE908" s="2173">
        <f t="shared" ca="1" si="1304"/>
        <v>-0.01</v>
      </c>
      <c r="AF908" s="2173">
        <f t="shared" ref="AF908" ca="1" si="1348">AE908</f>
        <v>-0.01</v>
      </c>
      <c r="AG908" s="2173">
        <v>3.1550000000000002</v>
      </c>
      <c r="AI908" s="18">
        <v>3.99</v>
      </c>
      <c r="AJ908" s="18">
        <f t="shared" ref="AJ908" si="1349">AI908-0.035-0.15-0.15-0.2</f>
        <v>3.4550000000000001</v>
      </c>
    </row>
    <row r="909" spans="1:36">
      <c r="A909" s="1459"/>
      <c r="B909" s="33"/>
      <c r="C909" s="2013" t="str">
        <f>IF(E909&gt;0,MAX($C$5:C908)+1," ")</f>
        <v xml:space="preserve"> </v>
      </c>
      <c r="D909" s="2013" t="s">
        <v>147</v>
      </c>
      <c r="E909" s="2174"/>
      <c r="F909" s="2665">
        <v>12.06</v>
      </c>
      <c r="G909" s="2666"/>
      <c r="H909" s="2665"/>
      <c r="I909" s="2666"/>
      <c r="J909" s="2667"/>
      <c r="K909" s="2668"/>
      <c r="L909" s="2665"/>
      <c r="M909" s="2666"/>
      <c r="N909" s="2665"/>
      <c r="O909" s="2666"/>
      <c r="P909" s="2667"/>
      <c r="Q909" s="2668"/>
      <c r="R909" s="2665"/>
      <c r="S909" s="2666"/>
      <c r="T909" s="2665"/>
      <c r="U909" s="2666"/>
      <c r="V909" s="2665"/>
      <c r="W909" s="2666"/>
      <c r="X909" s="2667"/>
      <c r="Y909" s="2668"/>
      <c r="Z909" s="2665"/>
      <c r="AA909" s="2666"/>
      <c r="AB909" s="2665">
        <v>0</v>
      </c>
      <c r="AC909" s="2666"/>
      <c r="AE909" s="2173"/>
      <c r="AG909" s="2173"/>
    </row>
    <row r="910" spans="1:36">
      <c r="A910" s="1459"/>
      <c r="B910" s="33"/>
      <c r="C910" s="2013">
        <f>IF(E910&gt;0,MAX($C$890:C909)+1," ")</f>
        <v>11</v>
      </c>
      <c r="D910" s="2013" t="s">
        <v>4199</v>
      </c>
      <c r="E910" s="2174">
        <f>E908+F909</f>
        <v>141.06</v>
      </c>
      <c r="F910" s="2665" t="s">
        <v>147</v>
      </c>
      <c r="G910" s="2666"/>
      <c r="H910" s="2665">
        <v>1.75</v>
      </c>
      <c r="I910" s="2666"/>
      <c r="J910" s="2669">
        <f t="shared" ref="J910" si="1350">AI910</f>
        <v>4.0600000000000005</v>
      </c>
      <c r="K910" s="2670"/>
      <c r="L910" s="2665">
        <f t="shared" ref="L910" si="1351">J910+N910</f>
        <v>4.0550000000000006</v>
      </c>
      <c r="M910" s="2666"/>
      <c r="N910" s="2665">
        <v>-5.0000000000000001E-3</v>
      </c>
      <c r="O910" s="2666"/>
      <c r="P910" s="2669"/>
      <c r="Q910" s="2670"/>
      <c r="R910" s="2665"/>
      <c r="S910" s="2666"/>
      <c r="T910" s="2665"/>
      <c r="U910" s="2666"/>
      <c r="V910" s="2665">
        <v>1.75</v>
      </c>
      <c r="W910" s="2666"/>
      <c r="X910" s="2669">
        <v>3.5250000000000004</v>
      </c>
      <c r="Y910" s="2670">
        <v>12.205</v>
      </c>
      <c r="Z910" s="2665">
        <f t="shared" ref="Z910" si="1352">X910+AB910</f>
        <v>3.5220000000000002</v>
      </c>
      <c r="AA910" s="2666"/>
      <c r="AB910" s="2665">
        <v>-3.0000000000000001E-3</v>
      </c>
      <c r="AC910" s="2666"/>
      <c r="AE910" s="2173">
        <f t="shared" ca="1" si="1304"/>
        <v>0.02</v>
      </c>
      <c r="AF910" s="2173">
        <f t="shared" ref="AF910" ca="1" si="1353">AE910</f>
        <v>0.02</v>
      </c>
      <c r="AG910" s="2173">
        <v>3.2250000000000001</v>
      </c>
      <c r="AI910" s="18">
        <v>4.0600000000000005</v>
      </c>
      <c r="AJ910" s="18">
        <f t="shared" ref="AJ910" si="1354">AI910-0.035-0.15-0.15-0.2</f>
        <v>3.5250000000000004</v>
      </c>
    </row>
    <row r="911" spans="1:36">
      <c r="A911" s="1459"/>
      <c r="B911" s="33"/>
      <c r="C911" s="2013" t="str">
        <f>IF(E911&gt;0,MAX($C$5:C910)+1," ")</f>
        <v xml:space="preserve"> </v>
      </c>
      <c r="D911" s="2013" t="s">
        <v>147</v>
      </c>
      <c r="E911" s="2174"/>
      <c r="F911" s="2665">
        <v>6.65</v>
      </c>
      <c r="G911" s="2666"/>
      <c r="H911" s="2665"/>
      <c r="I911" s="2666"/>
      <c r="J911" s="2667"/>
      <c r="K911" s="2668"/>
      <c r="L911" s="2665"/>
      <c r="M911" s="2666"/>
      <c r="N911" s="2665"/>
      <c r="O911" s="2666"/>
      <c r="P911" s="2667"/>
      <c r="Q911" s="2668"/>
      <c r="R911" s="2665"/>
      <c r="S911" s="2666"/>
      <c r="T911" s="2665"/>
      <c r="U911" s="2666"/>
      <c r="V911" s="2665"/>
      <c r="W911" s="2666"/>
      <c r="X911" s="2667"/>
      <c r="Y911" s="2668"/>
      <c r="Z911" s="2665"/>
      <c r="AA911" s="2666"/>
      <c r="AB911" s="2665">
        <v>0</v>
      </c>
      <c r="AC911" s="2666"/>
      <c r="AE911" s="2173"/>
      <c r="AG911" s="2173"/>
    </row>
    <row r="912" spans="1:36">
      <c r="A912" s="1459"/>
      <c r="B912" s="33"/>
      <c r="C912" s="2013">
        <f>IF(E912&gt;0,MAX($C$890:C911)+1," ")</f>
        <v>12</v>
      </c>
      <c r="D912" s="2013" t="s">
        <v>4200</v>
      </c>
      <c r="E912" s="2174">
        <f>E910+F911</f>
        <v>147.71</v>
      </c>
      <c r="F912" s="2665" t="s">
        <v>147</v>
      </c>
      <c r="G912" s="2666"/>
      <c r="H912" s="2665">
        <v>1.75</v>
      </c>
      <c r="I912" s="2666"/>
      <c r="J912" s="2669">
        <f t="shared" ref="J912" si="1355">AI912</f>
        <v>4.0999999999999996</v>
      </c>
      <c r="K912" s="2670"/>
      <c r="L912" s="2665">
        <f t="shared" ref="L912" si="1356">J912+N912</f>
        <v>4.109</v>
      </c>
      <c r="M912" s="2666"/>
      <c r="N912" s="2665">
        <v>8.9999999999999993E-3</v>
      </c>
      <c r="O912" s="2666"/>
      <c r="P912" s="2669"/>
      <c r="Q912" s="2670"/>
      <c r="R912" s="2665"/>
      <c r="S912" s="2666"/>
      <c r="T912" s="2665"/>
      <c r="U912" s="2666"/>
      <c r="V912" s="2665">
        <v>1.75</v>
      </c>
      <c r="W912" s="2666"/>
      <c r="X912" s="2669">
        <v>3.5649999999999995</v>
      </c>
      <c r="Y912" s="2670">
        <v>13.205</v>
      </c>
      <c r="Z912" s="2665">
        <f t="shared" ref="Z912" si="1357">X912+AB912</f>
        <v>3.5449999999999995</v>
      </c>
      <c r="AA912" s="2666"/>
      <c r="AB912" s="2665">
        <v>-0.02</v>
      </c>
      <c r="AC912" s="2666"/>
      <c r="AE912" s="2173">
        <f t="shared" ca="1" si="1304"/>
        <v>0.02</v>
      </c>
      <c r="AF912" s="2173">
        <f t="shared" ref="AF912" ca="1" si="1358">AE912</f>
        <v>0.02</v>
      </c>
      <c r="AG912" s="2173">
        <v>3.2650000000000001</v>
      </c>
      <c r="AI912" s="18">
        <v>4.0999999999999996</v>
      </c>
      <c r="AJ912" s="18">
        <f t="shared" ref="AJ912" si="1359">AI912-0.035-0.15-0.15-0.2</f>
        <v>3.5649999999999995</v>
      </c>
    </row>
    <row r="913" spans="1:36">
      <c r="A913" s="1459"/>
      <c r="B913" s="33"/>
      <c r="C913" s="2013" t="str">
        <f>IF(E913&gt;0,MAX($C$5:C912)+1," ")</f>
        <v xml:space="preserve"> </v>
      </c>
      <c r="D913" s="2013" t="s">
        <v>147</v>
      </c>
      <c r="E913" s="2174"/>
      <c r="F913" s="2665">
        <v>6.65</v>
      </c>
      <c r="G913" s="2666"/>
      <c r="H913" s="2665"/>
      <c r="I913" s="2666"/>
      <c r="J913" s="2667"/>
      <c r="K913" s="2668"/>
      <c r="L913" s="2665"/>
      <c r="M913" s="2666"/>
      <c r="N913" s="2665"/>
      <c r="O913" s="2666"/>
      <c r="P913" s="2667"/>
      <c r="Q913" s="2668"/>
      <c r="R913" s="2665"/>
      <c r="S913" s="2666"/>
      <c r="T913" s="2665"/>
      <c r="U913" s="2666"/>
      <c r="V913" s="2665"/>
      <c r="W913" s="2666"/>
      <c r="X913" s="2667"/>
      <c r="Y913" s="2668"/>
      <c r="Z913" s="2665"/>
      <c r="AA913" s="2666"/>
      <c r="AB913" s="2665">
        <v>0</v>
      </c>
      <c r="AC913" s="2666"/>
      <c r="AE913" s="2173"/>
      <c r="AG913" s="2173"/>
    </row>
    <row r="914" spans="1:36">
      <c r="A914" s="1459"/>
      <c r="B914" s="33"/>
      <c r="C914" s="2013">
        <f>IF(E914&gt;0,MAX($C$890:C913)+1," ")</f>
        <v>13</v>
      </c>
      <c r="D914" s="2013" t="s">
        <v>4201</v>
      </c>
      <c r="E914" s="2174">
        <f>E912+F913</f>
        <v>154.36000000000001</v>
      </c>
      <c r="F914" s="2665" t="s">
        <v>147</v>
      </c>
      <c r="G914" s="2666"/>
      <c r="H914" s="2665">
        <v>1.75</v>
      </c>
      <c r="I914" s="2666"/>
      <c r="J914" s="2669">
        <f t="shared" ref="J914" si="1360">AI914</f>
        <v>4.1400000000000006</v>
      </c>
      <c r="K914" s="2670"/>
      <c r="L914" s="2665">
        <f t="shared" ref="L914" si="1361">J914+N914</f>
        <v>4.1460000000000008</v>
      </c>
      <c r="M914" s="2666"/>
      <c r="N914" s="2665">
        <v>6.0000000000000001E-3</v>
      </c>
      <c r="O914" s="2666"/>
      <c r="P914" s="2669"/>
      <c r="Q914" s="2670"/>
      <c r="R914" s="2665"/>
      <c r="S914" s="2666"/>
      <c r="T914" s="2665"/>
      <c r="U914" s="2666"/>
      <c r="V914" s="2665">
        <v>1.75</v>
      </c>
      <c r="W914" s="2666"/>
      <c r="X914" s="2669">
        <v>3.6050000000000004</v>
      </c>
      <c r="Y914" s="2670">
        <v>14.205</v>
      </c>
      <c r="Z914" s="2665">
        <f t="shared" ref="Z914" si="1362">X914+AB914</f>
        <v>3.5850000000000004</v>
      </c>
      <c r="AA914" s="2666"/>
      <c r="AB914" s="2665">
        <v>-0.02</v>
      </c>
      <c r="AC914" s="2666"/>
      <c r="AE914" s="2173">
        <f t="shared" ca="1" si="1304"/>
        <v>1.9E-2</v>
      </c>
      <c r="AF914" s="2173">
        <f t="shared" ref="AF914" ca="1" si="1363">AE914</f>
        <v>1.9E-2</v>
      </c>
      <c r="AG914" s="2173">
        <v>3.3050000000000002</v>
      </c>
      <c r="AI914" s="18">
        <v>4.1400000000000006</v>
      </c>
      <c r="AJ914" s="18">
        <f t="shared" ref="AJ914" si="1364">AI914-0.035-0.15-0.15-0.2</f>
        <v>3.6050000000000004</v>
      </c>
    </row>
    <row r="915" spans="1:36">
      <c r="A915" s="1459"/>
      <c r="B915" s="33"/>
      <c r="C915" s="2013" t="str">
        <f>IF(E915&gt;0,MAX($C$5:C914)+1," ")</f>
        <v xml:space="preserve"> </v>
      </c>
      <c r="D915" s="2013" t="s">
        <v>147</v>
      </c>
      <c r="E915" s="2174"/>
      <c r="F915" s="2665">
        <v>10</v>
      </c>
      <c r="G915" s="2666"/>
      <c r="H915" s="2665"/>
      <c r="I915" s="2666"/>
      <c r="J915" s="2667"/>
      <c r="K915" s="2668"/>
      <c r="L915" s="2665"/>
      <c r="M915" s="2666"/>
      <c r="N915" s="2665"/>
      <c r="O915" s="2666"/>
      <c r="P915" s="2667"/>
      <c r="Q915" s="2668"/>
      <c r="R915" s="2665"/>
      <c r="S915" s="2666"/>
      <c r="T915" s="2665"/>
      <c r="U915" s="2666"/>
      <c r="V915" s="2665"/>
      <c r="W915" s="2666"/>
      <c r="X915" s="2667"/>
      <c r="Y915" s="2668"/>
      <c r="Z915" s="2665"/>
      <c r="AA915" s="2666"/>
      <c r="AB915" s="2665">
        <v>0</v>
      </c>
      <c r="AC915" s="2666"/>
      <c r="AE915" s="2173"/>
      <c r="AG915" s="2173"/>
    </row>
    <row r="916" spans="1:36">
      <c r="A916" s="1459"/>
      <c r="B916" s="33"/>
      <c r="C916" s="2013">
        <f>IF(E916&gt;0,MAX($C$890:C915)+1," ")</f>
        <v>14</v>
      </c>
      <c r="D916" s="2013" t="s">
        <v>4202</v>
      </c>
      <c r="E916" s="2174">
        <f>E914+F915</f>
        <v>164.36</v>
      </c>
      <c r="F916" s="2665" t="s">
        <v>147</v>
      </c>
      <c r="G916" s="2666"/>
      <c r="H916" s="2665">
        <v>1.75</v>
      </c>
      <c r="I916" s="2666"/>
      <c r="J916" s="2669">
        <f t="shared" ref="J916" si="1365">AI916</f>
        <v>4.2</v>
      </c>
      <c r="K916" s="2670"/>
      <c r="L916" s="2665">
        <f t="shared" ref="L916" si="1366">J916+N916</f>
        <v>4.1890000000000001</v>
      </c>
      <c r="M916" s="2666"/>
      <c r="N916" s="2665">
        <v>-1.0999999999999999E-2</v>
      </c>
      <c r="O916" s="2666"/>
      <c r="P916" s="2669"/>
      <c r="Q916" s="2670"/>
      <c r="R916" s="2665"/>
      <c r="S916" s="2666"/>
      <c r="T916" s="2665"/>
      <c r="U916" s="2666"/>
      <c r="V916" s="2665">
        <v>1.75</v>
      </c>
      <c r="W916" s="2666"/>
      <c r="X916" s="2669">
        <v>3.6649999999999996</v>
      </c>
      <c r="Y916" s="2670">
        <v>15.205</v>
      </c>
      <c r="Z916" s="2665">
        <f t="shared" ref="Z916" si="1367">X916+AB916</f>
        <v>3.6629999999999998</v>
      </c>
      <c r="AA916" s="2666"/>
      <c r="AB916" s="2665">
        <v>-2E-3</v>
      </c>
      <c r="AC916" s="2666"/>
      <c r="AE916" s="2173">
        <f t="shared" ca="1" si="1304"/>
        <v>0.02</v>
      </c>
      <c r="AF916" s="2173">
        <f t="shared" ref="AF916" ca="1" si="1368">AE916</f>
        <v>0.02</v>
      </c>
      <c r="AG916" s="2173">
        <v>3.3650000000000002</v>
      </c>
      <c r="AI916" s="18">
        <v>4.2</v>
      </c>
      <c r="AJ916" s="18">
        <f t="shared" ref="AJ916" si="1369">AI916-0.035-0.15-0.15-0.2</f>
        <v>3.6649999999999996</v>
      </c>
    </row>
    <row r="917" spans="1:36">
      <c r="A917" s="1459"/>
      <c r="B917" s="33"/>
      <c r="C917" s="2013" t="str">
        <f>IF(E917&gt;0,MAX($C$5:C916)+1," ")</f>
        <v xml:space="preserve"> </v>
      </c>
      <c r="D917" s="2013" t="s">
        <v>147</v>
      </c>
      <c r="E917" s="2174"/>
      <c r="F917" s="2665">
        <v>4.47</v>
      </c>
      <c r="G917" s="2666"/>
      <c r="H917" s="2665"/>
      <c r="I917" s="2666"/>
      <c r="J917" s="2667"/>
      <c r="K917" s="2668"/>
      <c r="L917" s="2665"/>
      <c r="M917" s="2666"/>
      <c r="N917" s="2665"/>
      <c r="O917" s="2666"/>
      <c r="P917" s="2667"/>
      <c r="Q917" s="2668"/>
      <c r="R917" s="2665"/>
      <c r="S917" s="2666"/>
      <c r="T917" s="2665"/>
      <c r="U917" s="2666"/>
      <c r="V917" s="2665"/>
      <c r="W917" s="2666"/>
      <c r="X917" s="2667"/>
      <c r="Y917" s="2668"/>
      <c r="Z917" s="2665"/>
      <c r="AA917" s="2666"/>
      <c r="AB917" s="2665">
        <v>0</v>
      </c>
      <c r="AC917" s="2666"/>
      <c r="AE917" s="2173"/>
      <c r="AG917" s="2173"/>
    </row>
    <row r="918" spans="1:36">
      <c r="A918" s="1459"/>
      <c r="B918" s="33"/>
      <c r="C918" s="2013">
        <f>IF(E918&gt;0,MAX($C$890:C917)+1," ")</f>
        <v>15</v>
      </c>
      <c r="D918" s="2013" t="s">
        <v>4203</v>
      </c>
      <c r="E918" s="2174">
        <f>E916+F917</f>
        <v>168.83</v>
      </c>
      <c r="F918" s="2665" t="s">
        <v>147</v>
      </c>
      <c r="G918" s="2666"/>
      <c r="H918" s="2665">
        <v>1.75</v>
      </c>
      <c r="I918" s="2666"/>
      <c r="J918" s="2669">
        <f t="shared" ref="J918" si="1370">AI918</f>
        <v>4.2300000000000004</v>
      </c>
      <c r="K918" s="2670"/>
      <c r="L918" s="2665">
        <f t="shared" ref="L918" si="1371">J918+N918</f>
        <v>4.2370000000000001</v>
      </c>
      <c r="M918" s="2666"/>
      <c r="N918" s="2665">
        <v>7.0000000000000001E-3</v>
      </c>
      <c r="O918" s="2666"/>
      <c r="P918" s="2669"/>
      <c r="Q918" s="2670"/>
      <c r="R918" s="2665"/>
      <c r="S918" s="2666"/>
      <c r="T918" s="2665"/>
      <c r="U918" s="2666"/>
      <c r="V918" s="2665">
        <v>1.75</v>
      </c>
      <c r="W918" s="2666"/>
      <c r="X918" s="2669">
        <v>3.6949999999999998</v>
      </c>
      <c r="Y918" s="2670">
        <v>16.204999999999998</v>
      </c>
      <c r="Z918" s="2665">
        <f t="shared" ref="Z918" si="1372">X918+AB918</f>
        <v>3.6919999999999997</v>
      </c>
      <c r="AA918" s="2666"/>
      <c r="AB918" s="2665">
        <v>-3.0000000000000001E-3</v>
      </c>
      <c r="AC918" s="2666"/>
      <c r="AE918" s="2173">
        <f t="shared" ca="1" si="1304"/>
        <v>-1.2999999999999999E-2</v>
      </c>
      <c r="AF918" s="2173">
        <f t="shared" ref="AF918" ca="1" si="1373">AE918</f>
        <v>-1.2999999999999999E-2</v>
      </c>
      <c r="AG918" s="2173">
        <v>3.395</v>
      </c>
      <c r="AI918" s="18">
        <v>4.2300000000000004</v>
      </c>
      <c r="AJ918" s="18">
        <f t="shared" ref="AJ918" si="1374">AI918-0.035-0.15-0.15-0.2</f>
        <v>3.6949999999999998</v>
      </c>
    </row>
    <row r="919" spans="1:36">
      <c r="A919" s="1459"/>
      <c r="B919" s="33"/>
      <c r="C919" s="2013" t="str">
        <f>IF(E919&gt;0,MAX($C$5:C918)+1," ")</f>
        <v xml:space="preserve"> </v>
      </c>
      <c r="D919" s="2013" t="s">
        <v>147</v>
      </c>
      <c r="E919" s="2174"/>
      <c r="F919" s="2665">
        <v>9.2799999999999994</v>
      </c>
      <c r="G919" s="2666"/>
      <c r="H919" s="2665"/>
      <c r="I919" s="2666"/>
      <c r="J919" s="2667"/>
      <c r="K919" s="2668"/>
      <c r="L919" s="2665"/>
      <c r="M919" s="2666"/>
      <c r="N919" s="2665"/>
      <c r="O919" s="2666"/>
      <c r="P919" s="2667"/>
      <c r="Q919" s="2668"/>
      <c r="R919" s="2665"/>
      <c r="S919" s="2666"/>
      <c r="T919" s="2665"/>
      <c r="U919" s="2666"/>
      <c r="V919" s="2665"/>
      <c r="W919" s="2666"/>
      <c r="X919" s="2667"/>
      <c r="Y919" s="2668"/>
      <c r="Z919" s="2665"/>
      <c r="AA919" s="2666"/>
      <c r="AB919" s="2665">
        <v>0</v>
      </c>
      <c r="AC919" s="2666"/>
      <c r="AE919" s="2173"/>
      <c r="AG919" s="2173"/>
    </row>
    <row r="920" spans="1:36">
      <c r="A920" s="1459"/>
      <c r="B920" s="33"/>
      <c r="C920" s="2013">
        <f>IF(E920&gt;0,MAX($C$890:C919)+1," ")</f>
        <v>16</v>
      </c>
      <c r="D920" s="2013">
        <v>8</v>
      </c>
      <c r="E920" s="2174">
        <f>E918+F919</f>
        <v>178.11</v>
      </c>
      <c r="F920" s="2665" t="s">
        <v>147</v>
      </c>
      <c r="G920" s="2666"/>
      <c r="H920" s="2665">
        <v>1.75</v>
      </c>
      <c r="I920" s="2666"/>
      <c r="J920" s="2669">
        <f t="shared" ref="J920" si="1375">AI920</f>
        <v>4.28</v>
      </c>
      <c r="K920" s="2670"/>
      <c r="L920" s="2665">
        <f t="shared" ref="L920" si="1376">J920+N920</f>
        <v>4.282</v>
      </c>
      <c r="M920" s="2666"/>
      <c r="N920" s="2665">
        <v>2E-3</v>
      </c>
      <c r="O920" s="2666"/>
      <c r="P920" s="2669"/>
      <c r="Q920" s="2670"/>
      <c r="R920" s="2665"/>
      <c r="S920" s="2666"/>
      <c r="T920" s="2665"/>
      <c r="U920" s="2666"/>
      <c r="V920" s="2665">
        <v>1.75</v>
      </c>
      <c r="W920" s="2666"/>
      <c r="X920" s="2669">
        <v>3.7449999999999997</v>
      </c>
      <c r="Y920" s="2670">
        <v>17.204999999999998</v>
      </c>
      <c r="Z920" s="2665">
        <f t="shared" ref="Z920" si="1377">X920+AB920</f>
        <v>3.7449999999999997</v>
      </c>
      <c r="AA920" s="2666"/>
      <c r="AB920" s="2665">
        <v>0</v>
      </c>
      <c r="AC920" s="2666"/>
      <c r="AE920" s="2173">
        <f t="shared" ca="1" si="1304"/>
        <v>-1.4E-2</v>
      </c>
      <c r="AF920" s="2173">
        <f t="shared" ref="AF920" ca="1" si="1378">AE920</f>
        <v>-1.4E-2</v>
      </c>
      <c r="AG920" s="2173">
        <v>3.4450000000000003</v>
      </c>
      <c r="AI920" s="18">
        <v>4.28</v>
      </c>
      <c r="AJ920" s="18">
        <f t="shared" ref="AJ920" si="1379">AI920-0.035-0.15-0.15-0.2</f>
        <v>3.7449999999999997</v>
      </c>
    </row>
    <row r="921" spans="1:36">
      <c r="A921" s="1459"/>
      <c r="B921" s="33"/>
      <c r="C921" s="2013" t="str">
        <f>IF(E921&gt;0,MAX($C$5:C920)+1," ")</f>
        <v xml:space="preserve"> </v>
      </c>
      <c r="D921" s="2013" t="s">
        <v>147</v>
      </c>
      <c r="E921" s="2174"/>
      <c r="F921" s="2665">
        <v>8.7100000000000009</v>
      </c>
      <c r="G921" s="2666"/>
      <c r="H921" s="2665"/>
      <c r="I921" s="2666"/>
      <c r="J921" s="2667"/>
      <c r="K921" s="2668"/>
      <c r="L921" s="2665"/>
      <c r="M921" s="2666"/>
      <c r="N921" s="2665"/>
      <c r="O921" s="2666"/>
      <c r="P921" s="2667"/>
      <c r="Q921" s="2668"/>
      <c r="R921" s="2665"/>
      <c r="S921" s="2666"/>
      <c r="T921" s="2665"/>
      <c r="U921" s="2666"/>
      <c r="V921" s="2665"/>
      <c r="W921" s="2666"/>
      <c r="X921" s="2667"/>
      <c r="Y921" s="2668"/>
      <c r="Z921" s="2665"/>
      <c r="AA921" s="2666"/>
      <c r="AB921" s="2665">
        <v>0</v>
      </c>
      <c r="AC921" s="2666"/>
      <c r="AE921" s="2173"/>
      <c r="AG921" s="2173"/>
    </row>
    <row r="922" spans="1:36">
      <c r="A922" s="1459"/>
      <c r="B922" s="33"/>
      <c r="C922" s="2013">
        <f>IF(E922&gt;0,MAX($C$890:C921)+1," ")</f>
        <v>17</v>
      </c>
      <c r="D922" s="2013">
        <v>9</v>
      </c>
      <c r="E922" s="2174">
        <f>E920+F921</f>
        <v>186.82000000000002</v>
      </c>
      <c r="F922" s="2665" t="s">
        <v>147</v>
      </c>
      <c r="G922" s="2666"/>
      <c r="H922" s="2665">
        <v>1.75</v>
      </c>
      <c r="I922" s="2666"/>
      <c r="J922" s="2669">
        <f t="shared" ref="J922" si="1380">AI922</f>
        <v>4.28</v>
      </c>
      <c r="K922" s="2670"/>
      <c r="L922" s="2665">
        <f t="shared" ref="L922" si="1381">J922+N922</f>
        <v>4.2990000000000004</v>
      </c>
      <c r="M922" s="2666"/>
      <c r="N922" s="2665">
        <v>1.9E-2</v>
      </c>
      <c r="O922" s="2666"/>
      <c r="P922" s="2669"/>
      <c r="Q922" s="2670"/>
      <c r="R922" s="2665"/>
      <c r="S922" s="2666"/>
      <c r="T922" s="2665"/>
      <c r="U922" s="2666"/>
      <c r="V922" s="2665">
        <v>1.75</v>
      </c>
      <c r="W922" s="2666"/>
      <c r="X922" s="2669">
        <v>3.7449999999999997</v>
      </c>
      <c r="Y922" s="2670">
        <v>18.204999999999998</v>
      </c>
      <c r="Z922" s="2665">
        <f t="shared" ref="Z922" si="1382">X922+AB922</f>
        <v>3.7429999999999999</v>
      </c>
      <c r="AA922" s="2666"/>
      <c r="AB922" s="2665">
        <v>-2E-3</v>
      </c>
      <c r="AC922" s="2666"/>
      <c r="AE922" s="2173">
        <f t="shared" ca="1" si="1304"/>
        <v>1E-3</v>
      </c>
      <c r="AF922" s="2173">
        <f t="shared" ref="AF922" ca="1" si="1383">AE922</f>
        <v>1E-3</v>
      </c>
      <c r="AG922" s="2173">
        <v>3.4450000000000003</v>
      </c>
      <c r="AI922" s="18">
        <v>4.28</v>
      </c>
      <c r="AJ922" s="18">
        <f t="shared" ref="AJ922" si="1384">AI922-0.035-0.15-0.15-0.2</f>
        <v>3.7449999999999997</v>
      </c>
    </row>
    <row r="923" spans="1:36">
      <c r="A923" s="1459"/>
      <c r="B923" s="33"/>
      <c r="C923" s="2013" t="str">
        <f>IF(E923&gt;0,MAX($C$5:C922)+1," ")</f>
        <v xml:space="preserve"> </v>
      </c>
      <c r="D923" s="2013" t="s">
        <v>147</v>
      </c>
      <c r="E923" s="2174"/>
      <c r="F923" s="2665">
        <v>11.29</v>
      </c>
      <c r="G923" s="2666"/>
      <c r="H923" s="2665"/>
      <c r="I923" s="2666"/>
      <c r="J923" s="2667"/>
      <c r="K923" s="2668"/>
      <c r="L923" s="2665"/>
      <c r="M923" s="2666"/>
      <c r="N923" s="2665"/>
      <c r="O923" s="2666"/>
      <c r="P923" s="2667"/>
      <c r="Q923" s="2668"/>
      <c r="R923" s="2665"/>
      <c r="S923" s="2666"/>
      <c r="T923" s="2665"/>
      <c r="U923" s="2666"/>
      <c r="V923" s="2665"/>
      <c r="W923" s="2666"/>
      <c r="X923" s="2667"/>
      <c r="Y923" s="2668"/>
      <c r="Z923" s="2665"/>
      <c r="AA923" s="2666"/>
      <c r="AB923" s="2665">
        <v>0</v>
      </c>
      <c r="AC923" s="2666"/>
      <c r="AE923" s="2173"/>
      <c r="AG923" s="2173"/>
    </row>
    <row r="924" spans="1:36">
      <c r="A924" s="1459"/>
      <c r="B924" s="33"/>
      <c r="C924" s="2013">
        <f>IF(E924&gt;0,MAX($C$890:C923)+1," ")</f>
        <v>18</v>
      </c>
      <c r="D924" s="2013" t="s">
        <v>4204</v>
      </c>
      <c r="E924" s="2174">
        <f>E922+F923</f>
        <v>198.11</v>
      </c>
      <c r="F924" s="2665" t="s">
        <v>147</v>
      </c>
      <c r="G924" s="2666"/>
      <c r="H924" s="2665">
        <v>1.75</v>
      </c>
      <c r="I924" s="2666"/>
      <c r="J924" s="2669">
        <f t="shared" ref="J924" si="1385">AI924</f>
        <v>4.25</v>
      </c>
      <c r="K924" s="2670"/>
      <c r="L924" s="2665">
        <f t="shared" ref="L924" si="1386">J924+N924</f>
        <v>4.2380000000000004</v>
      </c>
      <c r="M924" s="2666"/>
      <c r="N924" s="2665">
        <v>-1.2E-2</v>
      </c>
      <c r="O924" s="2666"/>
      <c r="P924" s="2669"/>
      <c r="Q924" s="2670"/>
      <c r="R924" s="2665"/>
      <c r="S924" s="2666"/>
      <c r="T924" s="2665"/>
      <c r="U924" s="2666"/>
      <c r="V924" s="2665">
        <v>1.75</v>
      </c>
      <c r="W924" s="2666"/>
      <c r="X924" s="2669">
        <v>3.7149999999999994</v>
      </c>
      <c r="Y924" s="2670">
        <v>19.204999999999998</v>
      </c>
      <c r="Z924" s="2665">
        <f t="shared" ref="Z924" si="1387">X924+AB924</f>
        <v>3.7009999999999996</v>
      </c>
      <c r="AA924" s="2666"/>
      <c r="AB924" s="2665">
        <v>-1.4E-2</v>
      </c>
      <c r="AC924" s="2666"/>
      <c r="AE924" s="2173">
        <f t="shared" ca="1" si="1304"/>
        <v>1.2999999999999999E-2</v>
      </c>
      <c r="AF924" s="2173">
        <f t="shared" ref="AF924" ca="1" si="1388">AE924</f>
        <v>1.2999999999999999E-2</v>
      </c>
      <c r="AG924" s="2173">
        <v>3.415</v>
      </c>
      <c r="AI924" s="18">
        <v>4.25</v>
      </c>
      <c r="AJ924" s="18">
        <f t="shared" ref="AJ924" si="1389">AI924-0.035-0.15-0.15-0.2</f>
        <v>3.7149999999999994</v>
      </c>
    </row>
    <row r="925" spans="1:36">
      <c r="A925" s="1459"/>
      <c r="B925" s="33"/>
      <c r="C925" s="2013" t="str">
        <f>IF(E925&gt;0,MAX($C$5:C924)+1," ")</f>
        <v xml:space="preserve"> </v>
      </c>
      <c r="D925" s="2013" t="s">
        <v>147</v>
      </c>
      <c r="E925" s="2174"/>
      <c r="F925" s="2665">
        <v>13.87</v>
      </c>
      <c r="G925" s="2666"/>
      <c r="H925" s="2665"/>
      <c r="I925" s="2666"/>
      <c r="J925" s="2667"/>
      <c r="K925" s="2668"/>
      <c r="L925" s="2665"/>
      <c r="M925" s="2666"/>
      <c r="N925" s="2665"/>
      <c r="O925" s="2666"/>
      <c r="P925" s="2667"/>
      <c r="Q925" s="2668"/>
      <c r="R925" s="2665"/>
      <c r="S925" s="2666"/>
      <c r="T925" s="2665"/>
      <c r="U925" s="2666"/>
      <c r="V925" s="2665"/>
      <c r="W925" s="2666"/>
      <c r="X925" s="2667"/>
      <c r="Y925" s="2668"/>
      <c r="Z925" s="2665"/>
      <c r="AA925" s="2666"/>
      <c r="AB925" s="2665">
        <v>0</v>
      </c>
      <c r="AC925" s="2666"/>
      <c r="AE925" s="2173"/>
      <c r="AG925" s="2173"/>
    </row>
    <row r="926" spans="1:36">
      <c r="A926" s="1459"/>
      <c r="B926" s="33"/>
      <c r="C926" s="2013">
        <f>IF(E926&gt;0,MAX($C$890:C925)+1," ")</f>
        <v>19</v>
      </c>
      <c r="D926" s="2013">
        <v>10</v>
      </c>
      <c r="E926" s="2174">
        <f>E924+F925</f>
        <v>211.98000000000002</v>
      </c>
      <c r="F926" s="2665" t="s">
        <v>147</v>
      </c>
      <c r="G926" s="2666"/>
      <c r="H926" s="2665">
        <v>1.75</v>
      </c>
      <c r="I926" s="2666"/>
      <c r="J926" s="2669">
        <f t="shared" ref="J926" si="1390">AI926</f>
        <v>4.21</v>
      </c>
      <c r="K926" s="2670"/>
      <c r="L926" s="2665">
        <f t="shared" ref="L926" si="1391">J926+N926</f>
        <v>4.2249999999999996</v>
      </c>
      <c r="M926" s="2666"/>
      <c r="N926" s="2665">
        <v>1.4999999999999999E-2</v>
      </c>
      <c r="O926" s="2666"/>
      <c r="P926" s="2669"/>
      <c r="Q926" s="2670"/>
      <c r="R926" s="2665"/>
      <c r="S926" s="2666"/>
      <c r="T926" s="2665"/>
      <c r="U926" s="2666"/>
      <c r="V926" s="2665">
        <v>1.75</v>
      </c>
      <c r="W926" s="2666"/>
      <c r="X926" s="2669">
        <v>3.6749999999999994</v>
      </c>
      <c r="Y926" s="2670">
        <v>20.204999999999998</v>
      </c>
      <c r="Z926" s="2665">
        <f t="shared" ref="Z926" si="1392">X926+AB926</f>
        <v>3.6789999999999994</v>
      </c>
      <c r="AA926" s="2666"/>
      <c r="AB926" s="2665">
        <v>4.0000000000000001E-3</v>
      </c>
      <c r="AC926" s="2666"/>
      <c r="AE926" s="2173">
        <f t="shared" ca="1" si="1304"/>
        <v>-1.2999999999999999E-2</v>
      </c>
      <c r="AF926" s="2173">
        <f t="shared" ref="AF926" ca="1" si="1393">AE926</f>
        <v>-1.2999999999999999E-2</v>
      </c>
      <c r="AG926" s="2173">
        <v>3.375</v>
      </c>
      <c r="AI926" s="18">
        <v>4.21</v>
      </c>
      <c r="AJ926" s="18">
        <f t="shared" ref="AJ926" si="1394">AI926-0.035-0.15-0.15-0.2</f>
        <v>3.6749999999999994</v>
      </c>
    </row>
    <row r="927" spans="1:36">
      <c r="A927" s="1459"/>
      <c r="B927" s="33"/>
      <c r="C927" s="2013" t="str">
        <f>IF(E927&gt;0,MAX($C$5:C926)+1," ")</f>
        <v xml:space="preserve"> </v>
      </c>
      <c r="D927" s="2013" t="s">
        <v>147</v>
      </c>
      <c r="E927" s="2174"/>
      <c r="F927" s="2665">
        <v>3.6</v>
      </c>
      <c r="G927" s="2666"/>
      <c r="H927" s="2665"/>
      <c r="I927" s="2666"/>
      <c r="J927" s="2667"/>
      <c r="K927" s="2668"/>
      <c r="L927" s="2665"/>
      <c r="M927" s="2666"/>
      <c r="N927" s="2665"/>
      <c r="O927" s="2666"/>
      <c r="P927" s="2667"/>
      <c r="Q927" s="2668"/>
      <c r="R927" s="2665"/>
      <c r="S927" s="2666"/>
      <c r="T927" s="2665"/>
      <c r="U927" s="2666"/>
      <c r="V927" s="2665"/>
      <c r="W927" s="2666"/>
      <c r="X927" s="2667"/>
      <c r="Y927" s="2668"/>
      <c r="Z927" s="2665"/>
      <c r="AA927" s="2666"/>
      <c r="AB927" s="2665">
        <v>0</v>
      </c>
      <c r="AC927" s="2666"/>
      <c r="AE927" s="2173"/>
      <c r="AG927" s="2173"/>
    </row>
    <row r="928" spans="1:36">
      <c r="A928" s="1459"/>
      <c r="B928" s="33"/>
      <c r="C928" s="2013">
        <f>IF(E928&gt;0,MAX($C$890:C927)+1," ")</f>
        <v>20</v>
      </c>
      <c r="D928" s="2013" t="s">
        <v>4205</v>
      </c>
      <c r="E928" s="2174">
        <f>E926+F927</f>
        <v>215.58</v>
      </c>
      <c r="F928" s="2665" t="s">
        <v>147</v>
      </c>
      <c r="G928" s="2666"/>
      <c r="H928" s="2665">
        <v>1.75</v>
      </c>
      <c r="I928" s="2666"/>
      <c r="J928" s="2669">
        <f t="shared" ref="J928" si="1395">AI928</f>
        <v>4.21</v>
      </c>
      <c r="K928" s="2670"/>
      <c r="L928" s="2665">
        <f t="shared" ref="L928" si="1396">J928+N928</f>
        <v>4.2139999999999995</v>
      </c>
      <c r="M928" s="2666"/>
      <c r="N928" s="2665">
        <v>4.0000000000000001E-3</v>
      </c>
      <c r="O928" s="2666"/>
      <c r="P928" s="2669"/>
      <c r="Q928" s="2670"/>
      <c r="R928" s="2665"/>
      <c r="S928" s="2666"/>
      <c r="T928" s="2665"/>
      <c r="U928" s="2666"/>
      <c r="V928" s="2665">
        <v>1.75</v>
      </c>
      <c r="W928" s="2666"/>
      <c r="X928" s="2669">
        <v>3.6749999999999994</v>
      </c>
      <c r="Y928" s="2670">
        <v>21.204999999999998</v>
      </c>
      <c r="Z928" s="2665">
        <f t="shared" ref="Z928" si="1397">X928+AB928</f>
        <v>3.6859999999999995</v>
      </c>
      <c r="AA928" s="2666"/>
      <c r="AB928" s="2665">
        <v>1.0999999999999999E-2</v>
      </c>
      <c r="AC928" s="2666"/>
      <c r="AE928" s="2173">
        <f t="shared" ca="1" si="1304"/>
        <v>-1.0999999999999999E-2</v>
      </c>
      <c r="AF928" s="2173">
        <f t="shared" ref="AF928" ca="1" si="1398">AE928</f>
        <v>-1.0999999999999999E-2</v>
      </c>
      <c r="AG928" s="2173">
        <v>3.375</v>
      </c>
      <c r="AI928" s="18">
        <v>4.21</v>
      </c>
      <c r="AJ928" s="18">
        <f t="shared" ref="AJ928" si="1399">AI928-0.035-0.15-0.15-0.2</f>
        <v>3.6749999999999994</v>
      </c>
    </row>
    <row r="929" spans="1:36">
      <c r="A929" s="1459"/>
      <c r="B929" s="33"/>
      <c r="C929" s="2013" t="str">
        <f>IF(E929&gt;0,MAX($C$5:C928)+1," ")</f>
        <v xml:space="preserve"> </v>
      </c>
      <c r="D929" s="2013" t="s">
        <v>147</v>
      </c>
      <c r="E929" s="2174"/>
      <c r="F929" s="2665">
        <v>5.62</v>
      </c>
      <c r="G929" s="2666"/>
      <c r="H929" s="2665"/>
      <c r="I929" s="2666"/>
      <c r="J929" s="2667"/>
      <c r="K929" s="2668"/>
      <c r="L929" s="2665"/>
      <c r="M929" s="2666"/>
      <c r="N929" s="2665"/>
      <c r="O929" s="2666"/>
      <c r="P929" s="2667"/>
      <c r="Q929" s="2668"/>
      <c r="R929" s="2665"/>
      <c r="S929" s="2666"/>
      <c r="T929" s="2665"/>
      <c r="U929" s="2666"/>
      <c r="V929" s="2665"/>
      <c r="W929" s="2666"/>
      <c r="X929" s="2667"/>
      <c r="Y929" s="2668"/>
      <c r="Z929" s="2665"/>
      <c r="AA929" s="2666"/>
      <c r="AB929" s="2665">
        <v>0</v>
      </c>
      <c r="AC929" s="2666"/>
      <c r="AE929" s="2173"/>
      <c r="AG929" s="2173"/>
    </row>
    <row r="930" spans="1:36">
      <c r="A930" s="1459"/>
      <c r="B930" s="33"/>
      <c r="C930" s="2013">
        <f>IF(E930&gt;0,MAX($C$890:C929)+1," ")</f>
        <v>21</v>
      </c>
      <c r="D930" s="2013" t="s">
        <v>4206</v>
      </c>
      <c r="E930" s="2174">
        <f>E928+F929</f>
        <v>221.20000000000002</v>
      </c>
      <c r="F930" s="2665" t="s">
        <v>147</v>
      </c>
      <c r="G930" s="2666"/>
      <c r="H930" s="2665">
        <v>1.75</v>
      </c>
      <c r="I930" s="2666"/>
      <c r="J930" s="2669">
        <f t="shared" ref="J930" si="1400">AI930</f>
        <v>4.1899999999999995</v>
      </c>
      <c r="K930" s="2670"/>
      <c r="L930" s="2665">
        <f t="shared" ref="L930" si="1401">J930+N930</f>
        <v>4.1879999999999997</v>
      </c>
      <c r="M930" s="2666"/>
      <c r="N930" s="2665">
        <v>-2E-3</v>
      </c>
      <c r="O930" s="2666"/>
      <c r="P930" s="2669"/>
      <c r="Q930" s="2670"/>
      <c r="R930" s="2665"/>
      <c r="S930" s="2666"/>
      <c r="T930" s="2665"/>
      <c r="U930" s="2666"/>
      <c r="V930" s="2665">
        <v>1.75</v>
      </c>
      <c r="W930" s="2666"/>
      <c r="X930" s="2669">
        <v>3.6549999999999989</v>
      </c>
      <c r="Y930" s="2670">
        <v>22.204999999999998</v>
      </c>
      <c r="Z930" s="2665">
        <f t="shared" ref="Z930" si="1402">X930+AB930</f>
        <v>3.6359999999999988</v>
      </c>
      <c r="AA930" s="2666"/>
      <c r="AB930" s="2665">
        <v>-1.9E-2</v>
      </c>
      <c r="AC930" s="2666"/>
      <c r="AE930" s="2173">
        <f t="shared" ca="1" si="1304"/>
        <v>1.9E-2</v>
      </c>
      <c r="AF930" s="2173">
        <f t="shared" ref="AF930" ca="1" si="1403">AE930</f>
        <v>1.9E-2</v>
      </c>
      <c r="AG930" s="2173">
        <v>3.355</v>
      </c>
      <c r="AI930" s="18">
        <v>4.1899999999999995</v>
      </c>
      <c r="AJ930" s="18">
        <f t="shared" ref="AJ930" si="1404">AI930-0.035-0.15-0.15-0.2</f>
        <v>3.6549999999999989</v>
      </c>
    </row>
    <row r="931" spans="1:36">
      <c r="A931" s="1459"/>
      <c r="B931" s="33"/>
      <c r="C931" s="2013" t="str">
        <f>IF(E931&gt;0,MAX($C$5:C930)+1," ")</f>
        <v xml:space="preserve"> </v>
      </c>
      <c r="D931" s="2013" t="s">
        <v>147</v>
      </c>
      <c r="E931" s="2174"/>
      <c r="F931" s="2665">
        <v>10.69</v>
      </c>
      <c r="G931" s="2666"/>
      <c r="H931" s="2665"/>
      <c r="I931" s="2666"/>
      <c r="J931" s="2667"/>
      <c r="K931" s="2668"/>
      <c r="L931" s="2665"/>
      <c r="M931" s="2666"/>
      <c r="N931" s="2665"/>
      <c r="O931" s="2666"/>
      <c r="P931" s="2667"/>
      <c r="Q931" s="2668"/>
      <c r="R931" s="2665"/>
      <c r="S931" s="2666"/>
      <c r="T931" s="2665"/>
      <c r="U931" s="2666"/>
      <c r="V931" s="2665"/>
      <c r="W931" s="2666"/>
      <c r="X931" s="2667"/>
      <c r="Y931" s="2668"/>
      <c r="Z931" s="2665"/>
      <c r="AA931" s="2666"/>
      <c r="AB931" s="2665">
        <v>0</v>
      </c>
      <c r="AC931" s="2666"/>
      <c r="AE931" s="2173"/>
      <c r="AG931" s="2173"/>
    </row>
    <row r="932" spans="1:36">
      <c r="A932" s="1459"/>
      <c r="B932" s="33"/>
      <c r="C932" s="2013">
        <f>IF(E932&gt;0,MAX($C$890:C931)+1," ")</f>
        <v>22</v>
      </c>
      <c r="D932" s="2013" t="s">
        <v>4207</v>
      </c>
      <c r="E932" s="2174">
        <f>E930+F931</f>
        <v>231.89000000000001</v>
      </c>
      <c r="F932" s="2665" t="s">
        <v>147</v>
      </c>
      <c r="G932" s="2666"/>
      <c r="H932" s="2665">
        <v>1.75</v>
      </c>
      <c r="I932" s="2666"/>
      <c r="J932" s="2669">
        <f t="shared" ref="J932" si="1405">AI932</f>
        <v>4.16</v>
      </c>
      <c r="K932" s="2670"/>
      <c r="L932" s="2665">
        <f t="shared" ref="L932" si="1406">J932+N932</f>
        <v>4.1749999999999998</v>
      </c>
      <c r="M932" s="2666"/>
      <c r="N932" s="2665">
        <v>1.4999999999999999E-2</v>
      </c>
      <c r="O932" s="2666"/>
      <c r="P932" s="2669"/>
      <c r="Q932" s="2670"/>
      <c r="R932" s="2665"/>
      <c r="S932" s="2666"/>
      <c r="T932" s="2665"/>
      <c r="U932" s="2666"/>
      <c r="V932" s="2665">
        <v>1.75</v>
      </c>
      <c r="W932" s="2666"/>
      <c r="X932" s="2669">
        <v>3.625</v>
      </c>
      <c r="Y932" s="2670">
        <v>23.204999999999998</v>
      </c>
      <c r="Z932" s="2665">
        <f t="shared" ref="Z932" si="1407">X932+AB932</f>
        <v>3.6059999999999999</v>
      </c>
      <c r="AA932" s="2666"/>
      <c r="AB932" s="2665">
        <v>-1.9E-2</v>
      </c>
      <c r="AC932" s="2666"/>
      <c r="AE932" s="2173">
        <f t="shared" ca="1" si="1304"/>
        <v>1.2999999999999999E-2</v>
      </c>
      <c r="AF932" s="2173">
        <f t="shared" ref="AF932" ca="1" si="1408">AE932</f>
        <v>1.2999999999999999E-2</v>
      </c>
      <c r="AG932" s="2173">
        <v>3.3250000000000002</v>
      </c>
      <c r="AI932" s="18">
        <v>4.16</v>
      </c>
      <c r="AJ932" s="18">
        <f t="shared" ref="AJ932" si="1409">AI932-0.035-0.15-0.15-0.2</f>
        <v>3.625</v>
      </c>
    </row>
    <row r="933" spans="1:36">
      <c r="A933" s="1459"/>
      <c r="B933" s="33"/>
      <c r="C933" s="2013" t="str">
        <f>IF(E933&gt;0,MAX($C$5:C932)+1," ")</f>
        <v xml:space="preserve"> </v>
      </c>
      <c r="D933" s="2013" t="s">
        <v>147</v>
      </c>
      <c r="E933" s="2174"/>
      <c r="F933" s="2665">
        <v>3.03</v>
      </c>
      <c r="G933" s="2666"/>
      <c r="H933" s="2665"/>
      <c r="I933" s="2666"/>
      <c r="J933" s="2667"/>
      <c r="K933" s="2668"/>
      <c r="L933" s="2665"/>
      <c r="M933" s="2666"/>
      <c r="N933" s="2665"/>
      <c r="O933" s="2666"/>
      <c r="P933" s="2667"/>
      <c r="Q933" s="2668"/>
      <c r="R933" s="2665"/>
      <c r="S933" s="2666"/>
      <c r="T933" s="2665"/>
      <c r="U933" s="2666"/>
      <c r="V933" s="2665"/>
      <c r="W933" s="2666"/>
      <c r="X933" s="2667"/>
      <c r="Y933" s="2668"/>
      <c r="Z933" s="2665"/>
      <c r="AA933" s="2666"/>
      <c r="AB933" s="2665">
        <v>0</v>
      </c>
      <c r="AC933" s="2666"/>
      <c r="AE933" s="2173"/>
      <c r="AG933" s="2173"/>
    </row>
    <row r="934" spans="1:36">
      <c r="A934" s="1459"/>
      <c r="B934" s="33"/>
      <c r="C934" s="2013">
        <f>IF(E934&gt;0,MAX($C$890:C933)+1," ")</f>
        <v>23</v>
      </c>
      <c r="D934" s="2013" t="s">
        <v>4208</v>
      </c>
      <c r="E934" s="2174">
        <f>E932+F933</f>
        <v>234.92000000000002</v>
      </c>
      <c r="F934" s="2665" t="s">
        <v>147</v>
      </c>
      <c r="G934" s="2666"/>
      <c r="H934" s="2665">
        <v>1.75</v>
      </c>
      <c r="I934" s="2666"/>
      <c r="J934" s="2669">
        <f t="shared" ref="J934" si="1410">AI934</f>
        <v>4.1500000000000004</v>
      </c>
      <c r="K934" s="2670"/>
      <c r="L934" s="2665">
        <f t="shared" ref="L934" si="1411">J934+N934</f>
        <v>4.1550000000000002</v>
      </c>
      <c r="M934" s="2666"/>
      <c r="N934" s="2665">
        <v>5.0000000000000001E-3</v>
      </c>
      <c r="O934" s="2666"/>
      <c r="P934" s="2669"/>
      <c r="Q934" s="2670"/>
      <c r="R934" s="2665"/>
      <c r="S934" s="2666"/>
      <c r="T934" s="2665"/>
      <c r="U934" s="2666"/>
      <c r="V934" s="2665">
        <v>1.75</v>
      </c>
      <c r="W934" s="2666"/>
      <c r="X934" s="2669">
        <v>3.6150000000000002</v>
      </c>
      <c r="Y934" s="2670">
        <v>24.204999999999998</v>
      </c>
      <c r="Z934" s="2665">
        <f t="shared" ref="Z934" si="1412">X934+AB934</f>
        <v>3.6100000000000003</v>
      </c>
      <c r="AA934" s="2666"/>
      <c r="AB934" s="2665">
        <v>-5.0000000000000001E-3</v>
      </c>
      <c r="AC934" s="2666"/>
      <c r="AE934" s="2173">
        <f t="shared" ca="1" si="1304"/>
        <v>-1.4E-2</v>
      </c>
      <c r="AF934" s="2173">
        <f t="shared" ref="AF934" ca="1" si="1413">AE934</f>
        <v>-1.4E-2</v>
      </c>
      <c r="AG934" s="2173">
        <v>3.3149999999999999</v>
      </c>
      <c r="AI934" s="18">
        <v>4.1500000000000004</v>
      </c>
      <c r="AJ934" s="18">
        <f t="shared" ref="AJ934" si="1414">AI934-0.035-0.15-0.15-0.2</f>
        <v>3.6150000000000002</v>
      </c>
    </row>
    <row r="935" spans="1:36">
      <c r="A935" s="1459"/>
      <c r="B935" s="33"/>
      <c r="C935" s="2013" t="str">
        <f>IF(E935&gt;0,MAX($C$5:C934)+1," ")</f>
        <v xml:space="preserve"> </v>
      </c>
      <c r="D935" s="2013" t="s">
        <v>147</v>
      </c>
      <c r="E935" s="2174"/>
      <c r="F935" s="2665">
        <v>13.28</v>
      </c>
      <c r="G935" s="2666"/>
      <c r="H935" s="2665"/>
      <c r="I935" s="2666"/>
      <c r="J935" s="2667"/>
      <c r="K935" s="2668"/>
      <c r="L935" s="2665"/>
      <c r="M935" s="2666"/>
      <c r="N935" s="2665"/>
      <c r="O935" s="2666"/>
      <c r="P935" s="2667"/>
      <c r="Q935" s="2668"/>
      <c r="R935" s="2665"/>
      <c r="S935" s="2666"/>
      <c r="T935" s="2665"/>
      <c r="U935" s="2666"/>
      <c r="V935" s="2665"/>
      <c r="W935" s="2666"/>
      <c r="X935" s="2667"/>
      <c r="Y935" s="2668"/>
      <c r="Z935" s="2665"/>
      <c r="AA935" s="2666"/>
      <c r="AB935" s="2665">
        <v>0</v>
      </c>
      <c r="AC935" s="2666"/>
      <c r="AE935" s="2173"/>
      <c r="AG935" s="2173"/>
    </row>
    <row r="936" spans="1:36">
      <c r="A936" s="1459"/>
      <c r="B936" s="33"/>
      <c r="C936" s="2013">
        <f>IF(E936&gt;0,MAX($C$890:C935)+1," ")</f>
        <v>24</v>
      </c>
      <c r="D936" s="2013" t="s">
        <v>4209</v>
      </c>
      <c r="E936" s="2174">
        <f>E934+F935</f>
        <v>248.20000000000002</v>
      </c>
      <c r="F936" s="2665" t="s">
        <v>147</v>
      </c>
      <c r="G936" s="2666"/>
      <c r="H936" s="2665">
        <v>1.75</v>
      </c>
      <c r="I936" s="2666"/>
      <c r="J936" s="2669">
        <f t="shared" ref="J936" si="1415">AI936</f>
        <v>4.12</v>
      </c>
      <c r="K936" s="2670"/>
      <c r="L936" s="2665">
        <f t="shared" ref="L936" si="1416">J936+N936</f>
        <v>4.1340000000000003</v>
      </c>
      <c r="M936" s="2666"/>
      <c r="N936" s="2665">
        <v>1.4E-2</v>
      </c>
      <c r="O936" s="2666"/>
      <c r="P936" s="2669"/>
      <c r="Q936" s="2670"/>
      <c r="R936" s="2665"/>
      <c r="S936" s="2666"/>
      <c r="T936" s="2665"/>
      <c r="U936" s="2666"/>
      <c r="V936" s="2665">
        <v>1.75</v>
      </c>
      <c r="W936" s="2666"/>
      <c r="X936" s="2669">
        <v>3.585</v>
      </c>
      <c r="Y936" s="2670">
        <v>25.204999999999998</v>
      </c>
      <c r="Z936" s="2665">
        <f t="shared" ref="Z936" si="1417">X936+AB936</f>
        <v>3.5939999999999999</v>
      </c>
      <c r="AA936" s="2666"/>
      <c r="AB936" s="2665">
        <v>8.9999999999999993E-3</v>
      </c>
      <c r="AC936" s="2666"/>
      <c r="AE936" s="2173">
        <f t="shared" ca="1" si="1304"/>
        <v>8.9999999999999993E-3</v>
      </c>
      <c r="AF936" s="2173">
        <f t="shared" ref="AF936" ca="1" si="1418">AE936</f>
        <v>8.9999999999999993E-3</v>
      </c>
      <c r="AG936" s="2173">
        <v>3.2850000000000001</v>
      </c>
      <c r="AI936" s="18">
        <v>4.12</v>
      </c>
      <c r="AJ936" s="18">
        <f t="shared" ref="AJ936" si="1419">AI936-0.035-0.15-0.15-0.2</f>
        <v>3.585</v>
      </c>
    </row>
    <row r="937" spans="1:36">
      <c r="A937" s="1459"/>
      <c r="B937" s="33"/>
      <c r="C937" s="2013" t="str">
        <f>IF(E937&gt;0,MAX($C$5:C936)+1," ")</f>
        <v xml:space="preserve"> </v>
      </c>
      <c r="D937" s="2013" t="s">
        <v>147</v>
      </c>
      <c r="E937" s="2174"/>
      <c r="F937" s="2665">
        <v>12.19</v>
      </c>
      <c r="G937" s="2666"/>
      <c r="H937" s="2665"/>
      <c r="I937" s="2666"/>
      <c r="J937" s="2667"/>
      <c r="K937" s="2668"/>
      <c r="L937" s="2665"/>
      <c r="M937" s="2666"/>
      <c r="N937" s="2665"/>
      <c r="O937" s="2666"/>
      <c r="P937" s="2667"/>
      <c r="Q937" s="2668"/>
      <c r="R937" s="2665"/>
      <c r="S937" s="2666"/>
      <c r="T937" s="2665"/>
      <c r="U937" s="2666"/>
      <c r="V937" s="2665"/>
      <c r="W937" s="2666"/>
      <c r="X937" s="2667"/>
      <c r="Y937" s="2668"/>
      <c r="Z937" s="2665"/>
      <c r="AA937" s="2666"/>
      <c r="AB937" s="2665">
        <v>0</v>
      </c>
      <c r="AC937" s="2666"/>
      <c r="AE937" s="2173"/>
      <c r="AG937" s="2173"/>
    </row>
    <row r="938" spans="1:36">
      <c r="A938" s="1459"/>
      <c r="B938" s="33"/>
      <c r="C938" s="2013">
        <f>IF(E938&gt;0,MAX($C$890:C937)+1," ")</f>
        <v>25</v>
      </c>
      <c r="D938" s="2013" t="s">
        <v>4210</v>
      </c>
      <c r="E938" s="2174">
        <f>E936+F937</f>
        <v>260.39000000000004</v>
      </c>
      <c r="F938" s="2665" t="s">
        <v>147</v>
      </c>
      <c r="G938" s="2666"/>
      <c r="H938" s="2665">
        <v>1.75</v>
      </c>
      <c r="I938" s="2666"/>
      <c r="J938" s="2669">
        <f t="shared" ref="J938" si="1420">AI938</f>
        <v>4.0600000000000005</v>
      </c>
      <c r="K938" s="2670"/>
      <c r="L938" s="2665">
        <f t="shared" ref="L938" si="1421">J938+N938</f>
        <v>4.08</v>
      </c>
      <c r="M938" s="2666"/>
      <c r="N938" s="2665">
        <v>0.02</v>
      </c>
      <c r="O938" s="2666"/>
      <c r="P938" s="2669"/>
      <c r="Q938" s="2670"/>
      <c r="R938" s="2665"/>
      <c r="S938" s="2666"/>
      <c r="T938" s="2665"/>
      <c r="U938" s="2666"/>
      <c r="V938" s="2665">
        <v>1.75</v>
      </c>
      <c r="W938" s="2666"/>
      <c r="X938" s="2669">
        <v>3.5250000000000004</v>
      </c>
      <c r="Y938" s="2670">
        <v>26.204999999999998</v>
      </c>
      <c r="Z938" s="2665">
        <f t="shared" ref="Z938" si="1422">X938+AB938</f>
        <v>3.5110000000000006</v>
      </c>
      <c r="AA938" s="2666"/>
      <c r="AB938" s="2665">
        <v>-1.4E-2</v>
      </c>
      <c r="AC938" s="2666"/>
      <c r="AE938" s="2173">
        <f t="shared" ca="1" si="1304"/>
        <v>-6.0000000000000001E-3</v>
      </c>
      <c r="AF938" s="2173">
        <f t="shared" ref="AF938" ca="1" si="1423">AE938</f>
        <v>-6.0000000000000001E-3</v>
      </c>
      <c r="AG938" s="2173">
        <v>3.2250000000000001</v>
      </c>
      <c r="AI938" s="18">
        <v>4.0600000000000005</v>
      </c>
      <c r="AJ938" s="18">
        <f t="shared" ref="AJ938" si="1424">AI938-0.035-0.15-0.15-0.2</f>
        <v>3.5250000000000004</v>
      </c>
    </row>
    <row r="939" spans="1:36">
      <c r="A939" s="1459"/>
      <c r="B939" s="33"/>
      <c r="C939" s="2013" t="str">
        <f>IF(E939&gt;0,MAX($C$5:C938)+1," ")</f>
        <v xml:space="preserve"> </v>
      </c>
      <c r="D939" s="2013" t="s">
        <v>147</v>
      </c>
      <c r="E939" s="2174"/>
      <c r="F939" s="2665">
        <v>13.43</v>
      </c>
      <c r="G939" s="2666"/>
      <c r="H939" s="2665"/>
      <c r="I939" s="2666"/>
      <c r="J939" s="2667"/>
      <c r="K939" s="2668"/>
      <c r="L939" s="2665"/>
      <c r="M939" s="2666"/>
      <c r="N939" s="2665"/>
      <c r="O939" s="2666"/>
      <c r="P939" s="2667"/>
      <c r="Q939" s="2668"/>
      <c r="R939" s="2665"/>
      <c r="S939" s="2666"/>
      <c r="T939" s="2665"/>
      <c r="U939" s="2666"/>
      <c r="V939" s="2665"/>
      <c r="W939" s="2666"/>
      <c r="X939" s="2667"/>
      <c r="Y939" s="2668"/>
      <c r="Z939" s="2665"/>
      <c r="AA939" s="2666"/>
      <c r="AB939" s="2665">
        <v>0</v>
      </c>
      <c r="AC939" s="2666"/>
      <c r="AE939" s="2173"/>
      <c r="AG939" s="2173"/>
    </row>
    <row r="940" spans="1:36">
      <c r="A940" s="1459"/>
      <c r="B940" s="33"/>
      <c r="C940" s="2013">
        <f>IF(E940&gt;0,MAX($C$890:C939)+1," ")</f>
        <v>26</v>
      </c>
      <c r="D940" s="2013">
        <v>11</v>
      </c>
      <c r="E940" s="2174">
        <f>E938+F939</f>
        <v>273.82000000000005</v>
      </c>
      <c r="F940" s="2665" t="s">
        <v>147</v>
      </c>
      <c r="G940" s="2666"/>
      <c r="H940" s="2665">
        <v>1.75</v>
      </c>
      <c r="I940" s="2666"/>
      <c r="J940" s="2669">
        <f t="shared" ref="J940" si="1425">AI940</f>
        <v>3.99</v>
      </c>
      <c r="K940" s="2670"/>
      <c r="L940" s="2665">
        <f t="shared" ref="L940" si="1426">J940+N940</f>
        <v>3.9990000000000001</v>
      </c>
      <c r="M940" s="2666"/>
      <c r="N940" s="2665">
        <v>8.9999999999999993E-3</v>
      </c>
      <c r="O940" s="2666"/>
      <c r="P940" s="2669"/>
      <c r="Q940" s="2670"/>
      <c r="R940" s="2665"/>
      <c r="S940" s="2666"/>
      <c r="T940" s="2673"/>
      <c r="U940" s="2666"/>
      <c r="V940" s="2665">
        <v>1.75</v>
      </c>
      <c r="W940" s="2666"/>
      <c r="X940" s="2669">
        <v>3.4550000000000001</v>
      </c>
      <c r="Y940" s="2670">
        <v>27.204999999999998</v>
      </c>
      <c r="Z940" s="2665">
        <f t="shared" ref="Z940" si="1427">X940+AB940</f>
        <v>3.4580000000000002</v>
      </c>
      <c r="AA940" s="2666"/>
      <c r="AB940" s="2665">
        <v>3.0000000000000001E-3</v>
      </c>
      <c r="AC940" s="2666"/>
      <c r="AE940" s="2173">
        <f t="shared" ca="1" si="1304"/>
        <v>1.7000000000000001E-2</v>
      </c>
      <c r="AF940" s="2173">
        <f t="shared" ref="AF940" ca="1" si="1428">AE940</f>
        <v>1.7000000000000001E-2</v>
      </c>
      <c r="AG940" s="2173">
        <v>3.1550000000000002</v>
      </c>
      <c r="AI940" s="18">
        <v>3.99</v>
      </c>
      <c r="AJ940" s="18">
        <f t="shared" ref="AJ940" si="1429">AI940-0.035-0.15-0.15-0.2</f>
        <v>3.4550000000000001</v>
      </c>
    </row>
    <row r="941" spans="1:36">
      <c r="A941" s="1459"/>
      <c r="B941" s="33"/>
      <c r="C941" s="2013" t="str">
        <f>IF(E941&gt;0,MAX($C$5:C940)+1," ")</f>
        <v xml:space="preserve"> </v>
      </c>
      <c r="D941" s="2013" t="s">
        <v>147</v>
      </c>
      <c r="E941" s="2174"/>
      <c r="F941" s="2665">
        <v>14.63</v>
      </c>
      <c r="G941" s="2666"/>
      <c r="H941" s="2665"/>
      <c r="I941" s="2666"/>
      <c r="J941" s="2667"/>
      <c r="K941" s="2668"/>
      <c r="L941" s="2665"/>
      <c r="M941" s="2666"/>
      <c r="N941" s="2665"/>
      <c r="O941" s="2666"/>
      <c r="P941" s="2667"/>
      <c r="Q941" s="2668"/>
      <c r="R941" s="2665"/>
      <c r="S941" s="2666"/>
      <c r="T941" s="2665"/>
      <c r="U941" s="2666"/>
      <c r="V941" s="2665"/>
      <c r="W941" s="2666"/>
      <c r="X941" s="2667"/>
      <c r="Y941" s="2668"/>
      <c r="Z941" s="2665"/>
      <c r="AA941" s="2666"/>
      <c r="AB941" s="2665">
        <v>0</v>
      </c>
      <c r="AC941" s="2666"/>
      <c r="AE941" s="2173"/>
      <c r="AG941" s="2173"/>
    </row>
    <row r="942" spans="1:36">
      <c r="A942" s="1459"/>
      <c r="B942" s="33"/>
      <c r="C942" s="2013">
        <f>IF(E942&gt;0,MAX($C$890:C941)+1," ")</f>
        <v>27</v>
      </c>
      <c r="D942" s="2013">
        <v>12</v>
      </c>
      <c r="E942" s="2174">
        <f>E940+F941</f>
        <v>288.45000000000005</v>
      </c>
      <c r="F942" s="2665" t="s">
        <v>147</v>
      </c>
      <c r="G942" s="2666"/>
      <c r="H942" s="2665">
        <v>1.75</v>
      </c>
      <c r="I942" s="2666"/>
      <c r="J942" s="2669">
        <f t="shared" ref="J942" si="1430">AI942</f>
        <v>3.92</v>
      </c>
      <c r="K942" s="2670"/>
      <c r="L942" s="2665">
        <f t="shared" ref="L942" si="1431">J942+N942</f>
        <v>3.9009999999999998</v>
      </c>
      <c r="M942" s="2666"/>
      <c r="N942" s="2665">
        <v>-1.9E-2</v>
      </c>
      <c r="O942" s="2666"/>
      <c r="P942" s="2669"/>
      <c r="Q942" s="2670"/>
      <c r="R942" s="2665"/>
      <c r="S942" s="2666"/>
      <c r="T942" s="2665"/>
      <c r="U942" s="2666"/>
      <c r="V942" s="2665">
        <v>1.75</v>
      </c>
      <c r="W942" s="2666"/>
      <c r="X942" s="2669">
        <v>3.3849999999999998</v>
      </c>
      <c r="Y942" s="2670">
        <v>28.204999999999998</v>
      </c>
      <c r="Z942" s="2665">
        <f t="shared" ref="Z942" si="1432">X942+AB942</f>
        <v>3.4019999999999997</v>
      </c>
      <c r="AA942" s="2666"/>
      <c r="AB942" s="2665">
        <v>1.7000000000000001E-2</v>
      </c>
      <c r="AC942" s="2666"/>
      <c r="AE942" s="2173">
        <f t="shared" ca="1" si="1304"/>
        <v>1E-3</v>
      </c>
      <c r="AF942" s="2173">
        <f t="shared" ref="AF942" ca="1" si="1433">AE942</f>
        <v>1E-3</v>
      </c>
      <c r="AG942" s="2173">
        <v>3.085</v>
      </c>
      <c r="AI942" s="18">
        <v>3.92</v>
      </c>
      <c r="AJ942" s="18">
        <f t="shared" ref="AJ942" si="1434">AI942-0.035-0.15-0.15-0.2</f>
        <v>3.3849999999999998</v>
      </c>
    </row>
    <row r="943" spans="1:36">
      <c r="A943" s="1459"/>
      <c r="B943" s="33"/>
      <c r="C943" s="2013" t="str">
        <f>IF(E943&gt;0,MAX($C$5:C942)+1," ")</f>
        <v xml:space="preserve"> </v>
      </c>
      <c r="D943" s="2013" t="s">
        <v>147</v>
      </c>
      <c r="E943" s="2174"/>
      <c r="F943" s="2665">
        <v>16.5</v>
      </c>
      <c r="G943" s="2666"/>
      <c r="H943" s="2665"/>
      <c r="I943" s="2666"/>
      <c r="J943" s="2667"/>
      <c r="K943" s="2668"/>
      <c r="L943" s="2665"/>
      <c r="M943" s="2666"/>
      <c r="N943" s="2665"/>
      <c r="O943" s="2666"/>
      <c r="P943" s="2667"/>
      <c r="Q943" s="2668"/>
      <c r="R943" s="2665"/>
      <c r="S943" s="2666"/>
      <c r="T943" s="2665"/>
      <c r="U943" s="2666"/>
      <c r="V943" s="2665"/>
      <c r="W943" s="2666"/>
      <c r="X943" s="2667"/>
      <c r="Y943" s="2668"/>
      <c r="Z943" s="2665"/>
      <c r="AA943" s="2666"/>
      <c r="AB943" s="2665">
        <v>0</v>
      </c>
      <c r="AC943" s="2666"/>
      <c r="AE943" s="2173"/>
      <c r="AG943" s="2173"/>
    </row>
    <row r="944" spans="1:36">
      <c r="A944" s="1459"/>
      <c r="B944" s="33"/>
      <c r="C944" s="2013">
        <f>IF(E944&gt;0,MAX($C$890:C943)+1," ")</f>
        <v>28</v>
      </c>
      <c r="D944" s="2013">
        <v>13</v>
      </c>
      <c r="E944" s="2174">
        <f>E942+F943</f>
        <v>304.95000000000005</v>
      </c>
      <c r="F944" s="2665" t="s">
        <v>147</v>
      </c>
      <c r="G944" s="2666"/>
      <c r="H944" s="2665">
        <v>1.75</v>
      </c>
      <c r="I944" s="2666"/>
      <c r="J944" s="2669">
        <f t="shared" ref="J944" si="1435">AI944</f>
        <v>3.84</v>
      </c>
      <c r="K944" s="2670"/>
      <c r="L944" s="2665">
        <f t="shared" ref="L944" si="1436">J944+N944</f>
        <v>3.835</v>
      </c>
      <c r="M944" s="2666"/>
      <c r="N944" s="2665">
        <v>-5.0000000000000001E-3</v>
      </c>
      <c r="O944" s="2666"/>
      <c r="P944" s="2669"/>
      <c r="Q944" s="2670"/>
      <c r="R944" s="2665"/>
      <c r="S944" s="2666"/>
      <c r="T944" s="2665"/>
      <c r="U944" s="2666"/>
      <c r="V944" s="2665">
        <v>1.75</v>
      </c>
      <c r="W944" s="2666"/>
      <c r="X944" s="2669">
        <v>3.3049999999999997</v>
      </c>
      <c r="Y944" s="2670">
        <v>29.204999999999998</v>
      </c>
      <c r="Z944" s="2665">
        <f t="shared" ref="Z944" si="1437">X944+AB944</f>
        <v>3.2989999999999999</v>
      </c>
      <c r="AA944" s="2666"/>
      <c r="AB944" s="2665">
        <v>-6.0000000000000001E-3</v>
      </c>
      <c r="AC944" s="2666"/>
      <c r="AE944" s="2173">
        <f t="shared" ca="1" si="1304"/>
        <v>1.4999999999999999E-2</v>
      </c>
      <c r="AF944" s="2173">
        <f t="shared" ref="AF944" ca="1" si="1438">AE944</f>
        <v>1.4999999999999999E-2</v>
      </c>
      <c r="AG944" s="2173">
        <v>3.0049999999999999</v>
      </c>
      <c r="AI944" s="18">
        <v>3.84</v>
      </c>
      <c r="AJ944" s="18">
        <f t="shared" ref="AJ944" si="1439">AI944-0.035-0.15-0.15-0.2</f>
        <v>3.3049999999999997</v>
      </c>
    </row>
    <row r="945" spans="1:36">
      <c r="A945" s="1459"/>
      <c r="B945" s="33"/>
      <c r="C945" s="2013" t="str">
        <f>IF(E945&gt;0,MAX($C$5:C944)+1," ")</f>
        <v xml:space="preserve"> </v>
      </c>
      <c r="D945" s="2013" t="s">
        <v>147</v>
      </c>
      <c r="E945" s="2174"/>
      <c r="F945" s="2665">
        <v>12.59</v>
      </c>
      <c r="G945" s="2666"/>
      <c r="H945" s="2665"/>
      <c r="I945" s="2666"/>
      <c r="J945" s="2667"/>
      <c r="K945" s="2668"/>
      <c r="L945" s="2665"/>
      <c r="M945" s="2666"/>
      <c r="N945" s="2665"/>
      <c r="O945" s="2666"/>
      <c r="P945" s="2667"/>
      <c r="Q945" s="2668"/>
      <c r="R945" s="2665"/>
      <c r="S945" s="2666"/>
      <c r="T945" s="2665"/>
      <c r="U945" s="2666"/>
      <c r="V945" s="2665"/>
      <c r="W945" s="2666"/>
      <c r="X945" s="2667"/>
      <c r="Y945" s="2668"/>
      <c r="Z945" s="2665"/>
      <c r="AA945" s="2666"/>
      <c r="AB945" s="2665">
        <v>0</v>
      </c>
      <c r="AC945" s="2666"/>
      <c r="AE945" s="2173"/>
      <c r="AG945" s="2173"/>
    </row>
    <row r="946" spans="1:36">
      <c r="A946" s="1459"/>
      <c r="B946" s="33"/>
      <c r="C946" s="2013">
        <f>IF(E946&gt;0,MAX($C$890:C945)+1," ")</f>
        <v>29</v>
      </c>
      <c r="D946" s="2013" t="s">
        <v>4211</v>
      </c>
      <c r="E946" s="2174">
        <f>E944+F945</f>
        <v>317.54000000000002</v>
      </c>
      <c r="F946" s="2665" t="s">
        <v>147</v>
      </c>
      <c r="G946" s="2666"/>
      <c r="H946" s="2665">
        <v>1.75</v>
      </c>
      <c r="I946" s="2666"/>
      <c r="J946" s="2669">
        <f t="shared" ref="J946" si="1440">AI946</f>
        <v>3.83</v>
      </c>
      <c r="K946" s="2670"/>
      <c r="L946" s="2665">
        <f t="shared" ref="L946" si="1441">J946+N946</f>
        <v>3.8170000000000002</v>
      </c>
      <c r="M946" s="2666"/>
      <c r="N946" s="2665">
        <v>-1.2999999999999999E-2</v>
      </c>
      <c r="O946" s="2666"/>
      <c r="P946" s="2669"/>
      <c r="Q946" s="2670"/>
      <c r="R946" s="2665"/>
      <c r="S946" s="2666"/>
      <c r="T946" s="2665"/>
      <c r="U946" s="2666"/>
      <c r="V946" s="2665">
        <v>1.75</v>
      </c>
      <c r="W946" s="2666"/>
      <c r="X946" s="2669">
        <v>3.2949999999999999</v>
      </c>
      <c r="Y946" s="2670">
        <v>30.204999999999998</v>
      </c>
      <c r="Z946" s="2665">
        <f t="shared" ref="Z946" si="1442">X946+AB946</f>
        <v>3.282</v>
      </c>
      <c r="AA946" s="2666"/>
      <c r="AB946" s="2665">
        <v>-1.2999999999999999E-2</v>
      </c>
      <c r="AC946" s="2666"/>
      <c r="AE946" s="2173">
        <f t="shared" ca="1" si="1304"/>
        <v>4.0000000000000001E-3</v>
      </c>
      <c r="AF946" s="2173">
        <f t="shared" ref="AF946" ca="1" si="1443">AE946</f>
        <v>4.0000000000000001E-3</v>
      </c>
      <c r="AG946" s="2173">
        <v>2.9950000000000001</v>
      </c>
      <c r="AI946" s="18">
        <v>3.83</v>
      </c>
      <c r="AJ946" s="18">
        <f t="shared" ref="AJ946" si="1444">AI946-0.035-0.15-0.15-0.2</f>
        <v>3.2949999999999999</v>
      </c>
    </row>
    <row r="947" spans="1:36">
      <c r="A947" s="1459"/>
      <c r="B947" s="33"/>
      <c r="C947" s="2013" t="str">
        <f>IF(E947&gt;0,MAX($C$5:C946)+1," ")</f>
        <v xml:space="preserve"> </v>
      </c>
      <c r="D947" s="2013" t="s">
        <v>147</v>
      </c>
      <c r="E947" s="2174"/>
      <c r="F947" s="2665">
        <v>15.18</v>
      </c>
      <c r="G947" s="2666"/>
      <c r="H947" s="2665"/>
      <c r="I947" s="2666"/>
      <c r="J947" s="2667"/>
      <c r="K947" s="2668"/>
      <c r="L947" s="2665"/>
      <c r="M947" s="2666"/>
      <c r="N947" s="2665"/>
      <c r="O947" s="2666"/>
      <c r="P947" s="2667"/>
      <c r="Q947" s="2668"/>
      <c r="R947" s="2665"/>
      <c r="S947" s="2666"/>
      <c r="T947" s="2665"/>
      <c r="U947" s="2666"/>
      <c r="V947" s="2665"/>
      <c r="W947" s="2666"/>
      <c r="X947" s="2667"/>
      <c r="Y947" s="2668"/>
      <c r="Z947" s="2665"/>
      <c r="AA947" s="2666"/>
      <c r="AB947" s="2665">
        <v>0</v>
      </c>
      <c r="AC947" s="2666"/>
      <c r="AE947" s="2173"/>
      <c r="AG947" s="2173"/>
    </row>
    <row r="948" spans="1:36">
      <c r="A948" s="1459"/>
      <c r="B948" s="33"/>
      <c r="C948" s="2013">
        <f>IF(E948&gt;0,MAX($C$890:C947)+1," ")</f>
        <v>30</v>
      </c>
      <c r="D948" s="2013">
        <v>14</v>
      </c>
      <c r="E948" s="2174">
        <f>E946+F947</f>
        <v>332.72</v>
      </c>
      <c r="F948" s="2665" t="s">
        <v>147</v>
      </c>
      <c r="G948" s="2666"/>
      <c r="H948" s="2665">
        <v>1.75</v>
      </c>
      <c r="I948" s="2666"/>
      <c r="J948" s="2669">
        <f t="shared" ref="J948" si="1445">AI948</f>
        <v>3.81</v>
      </c>
      <c r="K948" s="2670"/>
      <c r="L948" s="2665">
        <f t="shared" ref="L948" si="1446">J948+N948</f>
        <v>3.8050000000000002</v>
      </c>
      <c r="M948" s="2666"/>
      <c r="N948" s="2665">
        <v>-5.0000000000000001E-3</v>
      </c>
      <c r="O948" s="2666"/>
      <c r="P948" s="2669"/>
      <c r="Q948" s="2670"/>
      <c r="R948" s="2665"/>
      <c r="S948" s="2666"/>
      <c r="T948" s="2665"/>
      <c r="U948" s="2666"/>
      <c r="V948" s="2665">
        <v>1.75</v>
      </c>
      <c r="W948" s="2666"/>
      <c r="X948" s="2669">
        <v>3.2749999999999999</v>
      </c>
      <c r="Y948" s="2670">
        <v>31.204999999999998</v>
      </c>
      <c r="Z948" s="2665">
        <f t="shared" ref="Z948" si="1447">X948+AB948</f>
        <v>3.278</v>
      </c>
      <c r="AA948" s="2666"/>
      <c r="AB948" s="2665">
        <v>3.0000000000000001E-3</v>
      </c>
      <c r="AC948" s="2666"/>
      <c r="AE948" s="2173">
        <f t="shared" ca="1" si="1304"/>
        <v>0.02</v>
      </c>
      <c r="AF948" s="2173">
        <f t="shared" ref="AF948" ca="1" si="1448">AE948</f>
        <v>0.02</v>
      </c>
      <c r="AG948" s="2173">
        <v>2.9750000000000001</v>
      </c>
      <c r="AI948" s="18">
        <v>3.81</v>
      </c>
      <c r="AJ948" s="18">
        <f t="shared" ref="AJ948" si="1449">AI948-0.035-0.15-0.15-0.2</f>
        <v>3.2749999999999999</v>
      </c>
    </row>
    <row r="949" spans="1:36">
      <c r="A949" s="1459"/>
      <c r="B949" s="33"/>
      <c r="C949" s="2013" t="str">
        <f>IF(E949&gt;0,MAX($C$5:C948)+1," ")</f>
        <v xml:space="preserve"> </v>
      </c>
      <c r="D949" s="2013" t="s">
        <v>147</v>
      </c>
      <c r="E949" s="2174"/>
      <c r="F949" s="2665">
        <v>9.98</v>
      </c>
      <c r="G949" s="2666"/>
      <c r="H949" s="2665"/>
      <c r="I949" s="2666"/>
      <c r="J949" s="2667"/>
      <c r="K949" s="2668"/>
      <c r="L949" s="2665"/>
      <c r="M949" s="2666"/>
      <c r="N949" s="2665"/>
      <c r="O949" s="2666"/>
      <c r="P949" s="2667"/>
      <c r="Q949" s="2668"/>
      <c r="R949" s="2665"/>
      <c r="S949" s="2666"/>
      <c r="T949" s="2665"/>
      <c r="U949" s="2666"/>
      <c r="V949" s="2665"/>
      <c r="W949" s="2666"/>
      <c r="X949" s="2667"/>
      <c r="Y949" s="2668"/>
      <c r="Z949" s="2665"/>
      <c r="AA949" s="2666"/>
      <c r="AB949" s="2665">
        <v>0</v>
      </c>
      <c r="AC949" s="2666"/>
      <c r="AE949" s="2173"/>
      <c r="AG949" s="2173"/>
    </row>
    <row r="950" spans="1:36">
      <c r="A950" s="1459"/>
      <c r="B950" s="33"/>
      <c r="C950" s="2013">
        <f>IF(E950&gt;0,MAX($C$890:C949)+1," ")</f>
        <v>31</v>
      </c>
      <c r="D950" s="2013" t="s">
        <v>4212</v>
      </c>
      <c r="E950" s="2174">
        <f>E948+F949</f>
        <v>342.70000000000005</v>
      </c>
      <c r="F950" s="2665" t="s">
        <v>147</v>
      </c>
      <c r="G950" s="2666"/>
      <c r="H950" s="2665">
        <v>1.75</v>
      </c>
      <c r="I950" s="2666"/>
      <c r="J950" s="2669">
        <f t="shared" ref="J950" si="1450">AI950</f>
        <v>3.8000000000000003</v>
      </c>
      <c r="K950" s="2670"/>
      <c r="L950" s="2665">
        <f t="shared" ref="L950" si="1451">J950+N950</f>
        <v>3.8070000000000004</v>
      </c>
      <c r="M950" s="2666"/>
      <c r="N950" s="2665">
        <v>7.0000000000000001E-3</v>
      </c>
      <c r="O950" s="2666"/>
      <c r="P950" s="2669"/>
      <c r="Q950" s="2670"/>
      <c r="R950" s="2665"/>
      <c r="S950" s="2666"/>
      <c r="T950" s="2665"/>
      <c r="U950" s="2666"/>
      <c r="V950" s="2665">
        <v>1.75</v>
      </c>
      <c r="W950" s="2666"/>
      <c r="X950" s="2669">
        <v>3.2650000000000001</v>
      </c>
      <c r="Y950" s="2670">
        <v>32.204999999999998</v>
      </c>
      <c r="Z950" s="2665">
        <f t="shared" ref="Z950" si="1452">X950+AB950</f>
        <v>3.2709999999999999</v>
      </c>
      <c r="AA950" s="2666"/>
      <c r="AB950" s="2665">
        <v>6.0000000000000001E-3</v>
      </c>
      <c r="AC950" s="2666"/>
      <c r="AE950" s="2173">
        <f t="shared" ca="1" si="1304"/>
        <v>-1.7000000000000001E-2</v>
      </c>
      <c r="AF950" s="2173">
        <f t="shared" ref="AF950" ca="1" si="1453">AE950</f>
        <v>-1.7000000000000001E-2</v>
      </c>
      <c r="AG950" s="2173">
        <v>2.9650000000000003</v>
      </c>
      <c r="AI950" s="18">
        <v>3.8000000000000003</v>
      </c>
      <c r="AJ950" s="18">
        <f t="shared" ref="AJ950" si="1454">AI950-0.035-0.15-0.15-0.2</f>
        <v>3.2650000000000001</v>
      </c>
    </row>
    <row r="951" spans="1:36">
      <c r="A951" s="1459"/>
      <c r="B951" s="33"/>
      <c r="C951" s="2013" t="str">
        <f>IF(E951&gt;0,MAX($C$5:C950)+1," ")</f>
        <v xml:space="preserve"> </v>
      </c>
      <c r="D951" s="2013" t="s">
        <v>147</v>
      </c>
      <c r="E951" s="2174"/>
      <c r="F951" s="2665">
        <v>11.06</v>
      </c>
      <c r="G951" s="2666"/>
      <c r="H951" s="2665"/>
      <c r="I951" s="2666"/>
      <c r="J951" s="2667"/>
      <c r="K951" s="2668"/>
      <c r="L951" s="2665"/>
      <c r="M951" s="2666"/>
      <c r="N951" s="2665"/>
      <c r="O951" s="2666"/>
      <c r="P951" s="2667"/>
      <c r="Q951" s="2668"/>
      <c r="R951" s="2665"/>
      <c r="S951" s="2666"/>
      <c r="T951" s="2665"/>
      <c r="U951" s="2666"/>
      <c r="V951" s="2665"/>
      <c r="W951" s="2666"/>
      <c r="X951" s="2667"/>
      <c r="Y951" s="2668"/>
      <c r="Z951" s="2665"/>
      <c r="AA951" s="2666"/>
      <c r="AB951" s="2665">
        <v>0</v>
      </c>
      <c r="AC951" s="2666"/>
      <c r="AE951" s="2173"/>
      <c r="AG951" s="2173"/>
    </row>
    <row r="952" spans="1:36">
      <c r="A952" s="1459"/>
      <c r="B952" s="33"/>
      <c r="C952" s="2013">
        <f>IF(E952&gt;0,MAX($C$890:C951)+1," ")</f>
        <v>32</v>
      </c>
      <c r="D952" s="2013">
        <v>15</v>
      </c>
      <c r="E952" s="2174">
        <f>E950+F951</f>
        <v>353.76000000000005</v>
      </c>
      <c r="F952" s="2665" t="s">
        <v>147</v>
      </c>
      <c r="G952" s="2666"/>
      <c r="H952" s="2665">
        <v>1.75</v>
      </c>
      <c r="I952" s="2666"/>
      <c r="J952" s="2669">
        <f t="shared" ref="J952" si="1455">AI952</f>
        <v>3.79</v>
      </c>
      <c r="K952" s="2670"/>
      <c r="L952" s="2665">
        <f t="shared" ref="L952" si="1456">J952+N952</f>
        <v>3.7890000000000001</v>
      </c>
      <c r="M952" s="2666"/>
      <c r="N952" s="2665">
        <v>-1E-3</v>
      </c>
      <c r="O952" s="2666"/>
      <c r="P952" s="2669"/>
      <c r="Q952" s="2670"/>
      <c r="R952" s="2665"/>
      <c r="S952" s="2666"/>
      <c r="T952" s="2665"/>
      <c r="U952" s="2666"/>
      <c r="V952" s="2665">
        <v>1.75</v>
      </c>
      <c r="W952" s="2666"/>
      <c r="X952" s="2669">
        <v>3.2549999999999999</v>
      </c>
      <c r="Y952" s="2670">
        <v>33.204999999999998</v>
      </c>
      <c r="Z952" s="2665">
        <f t="shared" ref="Z952" si="1457">X952+AB952</f>
        <v>3.254</v>
      </c>
      <c r="AA952" s="2666"/>
      <c r="AB952" s="2665">
        <v>-1E-3</v>
      </c>
      <c r="AC952" s="2666"/>
      <c r="AE952" s="2173">
        <f t="shared" ca="1" si="1304"/>
        <v>0.02</v>
      </c>
      <c r="AF952" s="2173">
        <f t="shared" ref="AF952" ca="1" si="1458">AE952</f>
        <v>0.02</v>
      </c>
      <c r="AG952" s="2173">
        <v>2.9550000000000001</v>
      </c>
      <c r="AI952" s="18">
        <v>3.79</v>
      </c>
      <c r="AJ952" s="18">
        <f t="shared" ref="AJ952" si="1459">AI952-0.035-0.15-0.15-0.2</f>
        <v>3.2549999999999999</v>
      </c>
    </row>
    <row r="953" spans="1:36">
      <c r="A953" s="1459"/>
      <c r="B953" s="33"/>
      <c r="C953" s="2013" t="str">
        <f>IF(E953&gt;0,MAX($C$5:C952)+1," ")</f>
        <v xml:space="preserve"> </v>
      </c>
      <c r="D953" s="2013" t="s">
        <v>147</v>
      </c>
      <c r="E953" s="2174"/>
      <c r="F953" s="2665">
        <v>19.57</v>
      </c>
      <c r="G953" s="2666"/>
      <c r="H953" s="2665"/>
      <c r="I953" s="2666"/>
      <c r="J953" s="2667"/>
      <c r="K953" s="2668"/>
      <c r="L953" s="2665"/>
      <c r="M953" s="2666"/>
      <c r="N953" s="2665"/>
      <c r="O953" s="2666"/>
      <c r="P953" s="2667"/>
      <c r="Q953" s="2668"/>
      <c r="R953" s="2665"/>
      <c r="S953" s="2666"/>
      <c r="T953" s="2665"/>
      <c r="U953" s="2666"/>
      <c r="V953" s="2665"/>
      <c r="W953" s="2666"/>
      <c r="X953" s="2667"/>
      <c r="Y953" s="2668"/>
      <c r="Z953" s="2665"/>
      <c r="AA953" s="2666"/>
      <c r="AB953" s="2665">
        <v>0</v>
      </c>
      <c r="AC953" s="2666"/>
      <c r="AE953" s="2173"/>
      <c r="AG953" s="2173"/>
    </row>
    <row r="954" spans="1:36">
      <c r="A954" s="1459"/>
      <c r="B954" s="33"/>
      <c r="C954" s="2013">
        <f>IF(E954&gt;0,MAX($C$890:C953)+1," ")</f>
        <v>33</v>
      </c>
      <c r="D954" s="2013" t="s">
        <v>4213</v>
      </c>
      <c r="E954" s="2174">
        <f>E952+F953</f>
        <v>373.33000000000004</v>
      </c>
      <c r="F954" s="2665" t="s">
        <v>147</v>
      </c>
      <c r="G954" s="2666"/>
      <c r="H954" s="2665">
        <v>1.75</v>
      </c>
      <c r="I954" s="2666"/>
      <c r="J954" s="2669">
        <f t="shared" ref="J954" si="1460">AI954</f>
        <v>3.77</v>
      </c>
      <c r="K954" s="2670"/>
      <c r="L954" s="2665">
        <f t="shared" ref="L954" si="1461">J954+N954</f>
        <v>3.7709999999999999</v>
      </c>
      <c r="M954" s="2666"/>
      <c r="N954" s="2665">
        <v>1E-3</v>
      </c>
      <c r="O954" s="2666"/>
      <c r="P954" s="2669"/>
      <c r="Q954" s="2670"/>
      <c r="R954" s="2665"/>
      <c r="S954" s="2666"/>
      <c r="T954" s="2665"/>
      <c r="U954" s="2666"/>
      <c r="V954" s="2665">
        <v>1.75</v>
      </c>
      <c r="W954" s="2666"/>
      <c r="X954" s="2669">
        <v>3.2349999999999999</v>
      </c>
      <c r="Y954" s="2670">
        <v>34.204999999999998</v>
      </c>
      <c r="Z954" s="2665">
        <f t="shared" ref="Z954" si="1462">X954+AB954</f>
        <v>3.2479999999999998</v>
      </c>
      <c r="AA954" s="2666"/>
      <c r="AB954" s="2665">
        <v>1.2999999999999999E-2</v>
      </c>
      <c r="AC954" s="2666"/>
      <c r="AE954" s="2173">
        <f t="shared" ca="1" si="1304"/>
        <v>-1.4E-2</v>
      </c>
      <c r="AF954" s="2173">
        <f t="shared" ref="AF954" ca="1" si="1463">AE954</f>
        <v>-1.4E-2</v>
      </c>
      <c r="AG954" s="2173">
        <v>2.9350000000000001</v>
      </c>
      <c r="AI954" s="18">
        <v>3.77</v>
      </c>
      <c r="AJ954" s="18">
        <f t="shared" ref="AJ954" si="1464">AI954-0.035-0.15-0.15-0.2</f>
        <v>3.2349999999999999</v>
      </c>
    </row>
    <row r="955" spans="1:36">
      <c r="A955" s="1459"/>
      <c r="B955" s="33"/>
      <c r="C955" s="2013" t="str">
        <f>IF(E955&gt;0,MAX($C$5:C954)+1," ")</f>
        <v xml:space="preserve"> </v>
      </c>
      <c r="D955" s="2013" t="s">
        <v>147</v>
      </c>
      <c r="E955" s="2174"/>
      <c r="F955" s="2665">
        <v>12.14</v>
      </c>
      <c r="G955" s="2666"/>
      <c r="H955" s="2665"/>
      <c r="I955" s="2666"/>
      <c r="J955" s="2667"/>
      <c r="K955" s="2668"/>
      <c r="L955" s="2665"/>
      <c r="M955" s="2666"/>
      <c r="N955" s="2665"/>
      <c r="O955" s="2666"/>
      <c r="P955" s="2667"/>
      <c r="Q955" s="2668"/>
      <c r="R955" s="2665"/>
      <c r="S955" s="2666"/>
      <c r="T955" s="2665"/>
      <c r="U955" s="2666"/>
      <c r="V955" s="2665"/>
      <c r="W955" s="2666"/>
      <c r="X955" s="2667"/>
      <c r="Y955" s="2668"/>
      <c r="Z955" s="2665"/>
      <c r="AA955" s="2666"/>
      <c r="AB955" s="2665">
        <v>0</v>
      </c>
      <c r="AC955" s="2666"/>
      <c r="AE955" s="2173"/>
      <c r="AG955" s="2173"/>
    </row>
    <row r="956" spans="1:36">
      <c r="A956" s="1459"/>
      <c r="B956" s="33"/>
      <c r="C956" s="2013">
        <f>IF(E956&gt;0,MAX($C$890:C955)+1," ")</f>
        <v>34</v>
      </c>
      <c r="D956" s="2013" t="s">
        <v>4214</v>
      </c>
      <c r="E956" s="2174">
        <f>E954+F955</f>
        <v>385.47</v>
      </c>
      <c r="F956" s="2665" t="s">
        <v>147</v>
      </c>
      <c r="G956" s="2666"/>
      <c r="H956" s="2665">
        <v>1.75</v>
      </c>
      <c r="I956" s="2666"/>
      <c r="J956" s="2669">
        <f t="shared" ref="J956" si="1465">AI956</f>
        <v>3.7600000000000002</v>
      </c>
      <c r="K956" s="2670"/>
      <c r="L956" s="2665">
        <f t="shared" ref="L956" si="1466">J956+N956</f>
        <v>3.7560000000000002</v>
      </c>
      <c r="M956" s="2666"/>
      <c r="N956" s="2665">
        <v>-4.0000000000000001E-3</v>
      </c>
      <c r="O956" s="2666"/>
      <c r="P956" s="2669"/>
      <c r="Q956" s="2670"/>
      <c r="R956" s="2665"/>
      <c r="S956" s="2666"/>
      <c r="T956" s="2665"/>
      <c r="U956" s="2666"/>
      <c r="V956" s="2665">
        <v>1.75</v>
      </c>
      <c r="W956" s="2666"/>
      <c r="X956" s="2669">
        <v>3.2250000000000001</v>
      </c>
      <c r="Y956" s="2670">
        <v>35.204999999999998</v>
      </c>
      <c r="Z956" s="2665">
        <f t="shared" ref="Z956" si="1467">X956+AB956</f>
        <v>3.2080000000000002</v>
      </c>
      <c r="AA956" s="2666"/>
      <c r="AB956" s="2665">
        <v>-1.7000000000000001E-2</v>
      </c>
      <c r="AC956" s="2666"/>
      <c r="AE956" s="2173">
        <f t="shared" ref="AE956:AE1018" ca="1" si="1468">RANDBETWEEN(-20,20)/1000</f>
        <v>-4.0000000000000001E-3</v>
      </c>
      <c r="AF956" s="2173">
        <f t="shared" ref="AF956" ca="1" si="1469">AE956</f>
        <v>-4.0000000000000001E-3</v>
      </c>
      <c r="AG956" s="2173">
        <v>2.9250000000000003</v>
      </c>
      <c r="AI956" s="18">
        <v>3.7600000000000002</v>
      </c>
      <c r="AJ956" s="18">
        <f t="shared" ref="AJ956" si="1470">AI956-0.035-0.15-0.15-0.2</f>
        <v>3.2250000000000001</v>
      </c>
    </row>
    <row r="957" spans="1:36">
      <c r="A957" s="1459"/>
      <c r="B957" s="33"/>
      <c r="C957" s="2013" t="str">
        <f>IF(E957&gt;0,MAX($C$5:C956)+1," ")</f>
        <v xml:space="preserve"> </v>
      </c>
      <c r="D957" s="2013" t="s">
        <v>147</v>
      </c>
      <c r="E957" s="2174"/>
      <c r="F957" s="2665">
        <v>15.73</v>
      </c>
      <c r="G957" s="2666"/>
      <c r="H957" s="2665"/>
      <c r="I957" s="2666"/>
      <c r="J957" s="2667"/>
      <c r="K957" s="2668"/>
      <c r="L957" s="2665"/>
      <c r="M957" s="2666"/>
      <c r="N957" s="2665"/>
      <c r="O957" s="2666"/>
      <c r="P957" s="2667"/>
      <c r="Q957" s="2668"/>
      <c r="R957" s="2665"/>
      <c r="S957" s="2666"/>
      <c r="T957" s="2665"/>
      <c r="U957" s="2666"/>
      <c r="V957" s="2665"/>
      <c r="W957" s="2666"/>
      <c r="X957" s="2667"/>
      <c r="Y957" s="2668"/>
      <c r="Z957" s="2665"/>
      <c r="AA957" s="2666"/>
      <c r="AB957" s="2665">
        <v>0</v>
      </c>
      <c r="AC957" s="2666"/>
      <c r="AE957" s="2173"/>
      <c r="AG957" s="2173"/>
    </row>
    <row r="958" spans="1:36">
      <c r="A958" s="1459"/>
      <c r="B958" s="33"/>
      <c r="C958" s="2013">
        <f>IF(E958&gt;0,MAX($C$890:C957)+1," ")</f>
        <v>35</v>
      </c>
      <c r="D958" s="2013">
        <v>16</v>
      </c>
      <c r="E958" s="2174">
        <f>E956+F957</f>
        <v>401.20000000000005</v>
      </c>
      <c r="F958" s="2665" t="s">
        <v>147</v>
      </c>
      <c r="G958" s="2666"/>
      <c r="H958" s="2665">
        <v>1.75</v>
      </c>
      <c r="I958" s="2666"/>
      <c r="J958" s="2669">
        <f t="shared" ref="J958" si="1471">AI958</f>
        <v>3.74</v>
      </c>
      <c r="K958" s="2670"/>
      <c r="L958" s="2665">
        <f t="shared" ref="L958" si="1472">J958+N958</f>
        <v>3.746</v>
      </c>
      <c r="M958" s="2666"/>
      <c r="N958" s="2665">
        <v>6.0000000000000001E-3</v>
      </c>
      <c r="O958" s="2666"/>
      <c r="P958" s="2669"/>
      <c r="Q958" s="2670"/>
      <c r="R958" s="2665"/>
      <c r="S958" s="2666"/>
      <c r="T958" s="2665"/>
      <c r="U958" s="2666"/>
      <c r="V958" s="2665">
        <v>1.75</v>
      </c>
      <c r="W958" s="2666"/>
      <c r="X958" s="2669">
        <v>3.2050000000000001</v>
      </c>
      <c r="Y958" s="2670">
        <v>36.204999999999998</v>
      </c>
      <c r="Z958" s="2665">
        <f t="shared" ref="Z958" si="1473">X958+AB958</f>
        <v>3.2240000000000002</v>
      </c>
      <c r="AA958" s="2666"/>
      <c r="AB958" s="2665">
        <v>1.9E-2</v>
      </c>
      <c r="AC958" s="2666"/>
      <c r="AE958" s="2173">
        <f t="shared" ca="1" si="1468"/>
        <v>1.4E-2</v>
      </c>
      <c r="AF958" s="2173">
        <f t="shared" ref="AF958" ca="1" si="1474">AE958</f>
        <v>1.4E-2</v>
      </c>
      <c r="AG958" s="2173">
        <v>2.9050000000000002</v>
      </c>
      <c r="AI958" s="18">
        <v>3.74</v>
      </c>
      <c r="AJ958" s="18">
        <f t="shared" ref="AJ958" si="1475">AI958-0.035-0.15-0.15-0.2</f>
        <v>3.2050000000000001</v>
      </c>
    </row>
    <row r="959" spans="1:36">
      <c r="A959" s="1459"/>
      <c r="B959" s="33"/>
      <c r="C959" s="2013" t="str">
        <f>IF(E959&gt;0,MAX($C$5:C958)+1," ")</f>
        <v xml:space="preserve"> </v>
      </c>
      <c r="D959" s="2013" t="s">
        <v>147</v>
      </c>
      <c r="E959" s="2174"/>
      <c r="F959" s="2665">
        <v>12.67</v>
      </c>
      <c r="G959" s="2666"/>
      <c r="H959" s="2665"/>
      <c r="I959" s="2666"/>
      <c r="J959" s="2667"/>
      <c r="K959" s="2668"/>
      <c r="L959" s="2665"/>
      <c r="M959" s="2666"/>
      <c r="N959" s="2665"/>
      <c r="O959" s="2666"/>
      <c r="P959" s="2667"/>
      <c r="Q959" s="2668"/>
      <c r="R959" s="2665"/>
      <c r="S959" s="2666"/>
      <c r="T959" s="2665"/>
      <c r="U959" s="2666"/>
      <c r="V959" s="2665"/>
      <c r="W959" s="2666"/>
      <c r="X959" s="2667"/>
      <c r="Y959" s="2668"/>
      <c r="Z959" s="2665"/>
      <c r="AA959" s="2666"/>
      <c r="AB959" s="2665">
        <v>0</v>
      </c>
      <c r="AC959" s="2666"/>
      <c r="AE959" s="2173"/>
      <c r="AG959" s="2173"/>
    </row>
    <row r="960" spans="1:36">
      <c r="A960" s="1459"/>
      <c r="B960" s="33"/>
      <c r="C960" s="2013">
        <f>IF(E960&gt;0,MAX($C$890:C959)+1," ")</f>
        <v>36</v>
      </c>
      <c r="D960" s="2013">
        <v>17</v>
      </c>
      <c r="E960" s="2174">
        <f>E958+F959</f>
        <v>413.87000000000006</v>
      </c>
      <c r="F960" s="2665" t="s">
        <v>147</v>
      </c>
      <c r="G960" s="2666"/>
      <c r="H960" s="2665">
        <v>1.75</v>
      </c>
      <c r="I960" s="2666"/>
      <c r="J960" s="2669">
        <f t="shared" ref="J960" si="1476">AI960</f>
        <v>3.73</v>
      </c>
      <c r="K960" s="2670"/>
      <c r="L960" s="2665">
        <f t="shared" ref="L960" si="1477">J960+N960</f>
        <v>3.7490000000000001</v>
      </c>
      <c r="M960" s="2666"/>
      <c r="N960" s="2665">
        <v>1.9E-2</v>
      </c>
      <c r="O960" s="2666"/>
      <c r="P960" s="2669"/>
      <c r="Q960" s="2670"/>
      <c r="R960" s="2665"/>
      <c r="S960" s="2666"/>
      <c r="T960" s="2665"/>
      <c r="U960" s="2666"/>
      <c r="V960" s="2665">
        <v>1.75</v>
      </c>
      <c r="W960" s="2666"/>
      <c r="X960" s="2669">
        <v>3.1949999999999998</v>
      </c>
      <c r="Y960" s="2670">
        <v>37.204999999999998</v>
      </c>
      <c r="Z960" s="2665">
        <f t="shared" ref="Z960" si="1478">X960+AB960</f>
        <v>3.1989999999999998</v>
      </c>
      <c r="AA960" s="2666"/>
      <c r="AB960" s="2665">
        <v>4.0000000000000001E-3</v>
      </c>
      <c r="AC960" s="2666"/>
      <c r="AE960" s="2173">
        <f t="shared" ca="1" si="1468"/>
        <v>-1.9E-2</v>
      </c>
      <c r="AF960" s="2173">
        <f t="shared" ref="AF960" ca="1" si="1479">AE960</f>
        <v>-1.9E-2</v>
      </c>
      <c r="AG960" s="2173">
        <v>2.895</v>
      </c>
      <c r="AI960" s="18">
        <v>3.73</v>
      </c>
      <c r="AJ960" s="18">
        <f t="shared" ref="AJ960" si="1480">AI960-0.035-0.15-0.15-0.2</f>
        <v>3.1949999999999998</v>
      </c>
    </row>
    <row r="961" spans="1:36">
      <c r="A961" s="1459"/>
      <c r="B961" s="33"/>
      <c r="C961" s="2013" t="str">
        <f>IF(E961&gt;0,MAX($C$5:C960)+1," ")</f>
        <v xml:space="preserve"> </v>
      </c>
      <c r="D961" s="2013" t="s">
        <v>147</v>
      </c>
      <c r="E961" s="2174"/>
      <c r="F961" s="2665">
        <v>14.12</v>
      </c>
      <c r="G961" s="2666"/>
      <c r="H961" s="2665"/>
      <c r="I961" s="2666"/>
      <c r="J961" s="2667"/>
      <c r="K961" s="2668"/>
      <c r="L961" s="2665"/>
      <c r="M961" s="2666"/>
      <c r="N961" s="2665"/>
      <c r="O961" s="2666"/>
      <c r="P961" s="2667"/>
      <c r="Q961" s="2668"/>
      <c r="R961" s="2665"/>
      <c r="S961" s="2666"/>
      <c r="T961" s="2665"/>
      <c r="U961" s="2666"/>
      <c r="V961" s="2665"/>
      <c r="W961" s="2666"/>
      <c r="X961" s="2667"/>
      <c r="Y961" s="2668"/>
      <c r="Z961" s="2665"/>
      <c r="AA961" s="2666"/>
      <c r="AB961" s="2665">
        <v>0</v>
      </c>
      <c r="AC961" s="2666"/>
      <c r="AE961" s="2173"/>
      <c r="AG961" s="2173"/>
    </row>
    <row r="962" spans="1:36">
      <c r="A962" s="1459"/>
      <c r="B962" s="33"/>
      <c r="C962" s="2013">
        <f>IF(E962&gt;0,MAX($C$890:C961)+1," ")</f>
        <v>37</v>
      </c>
      <c r="D962" s="2013">
        <v>18</v>
      </c>
      <c r="E962" s="2174">
        <f>E960+F961</f>
        <v>427.99000000000007</v>
      </c>
      <c r="F962" s="2665" t="s">
        <v>147</v>
      </c>
      <c r="G962" s="2666"/>
      <c r="H962" s="2665">
        <v>1.75</v>
      </c>
      <c r="I962" s="2666"/>
      <c r="J962" s="2669">
        <f t="shared" ref="J962" si="1481">AI962</f>
        <v>3.71</v>
      </c>
      <c r="K962" s="2670"/>
      <c r="L962" s="2665">
        <f t="shared" ref="L962" si="1482">J962+N962</f>
        <v>3.7229999999999999</v>
      </c>
      <c r="M962" s="2666"/>
      <c r="N962" s="2665">
        <v>1.2999999999999999E-2</v>
      </c>
      <c r="O962" s="2666"/>
      <c r="P962" s="2669"/>
      <c r="Q962" s="2670"/>
      <c r="R962" s="2665"/>
      <c r="S962" s="2666"/>
      <c r="T962" s="2665"/>
      <c r="U962" s="2666"/>
      <c r="V962" s="2665">
        <v>1.75</v>
      </c>
      <c r="W962" s="2666"/>
      <c r="X962" s="2669">
        <v>3.1749999999999998</v>
      </c>
      <c r="Y962" s="2670">
        <v>38.204999999999998</v>
      </c>
      <c r="Z962" s="2665">
        <f t="shared" ref="Z962" si="1483">X962+AB962</f>
        <v>3.1809999999999996</v>
      </c>
      <c r="AA962" s="2666"/>
      <c r="AB962" s="2665">
        <v>6.0000000000000001E-3</v>
      </c>
      <c r="AC962" s="2666"/>
      <c r="AE962" s="2173">
        <f t="shared" ca="1" si="1468"/>
        <v>-5.0000000000000001E-3</v>
      </c>
      <c r="AF962" s="2173">
        <f t="shared" ref="AF962" ca="1" si="1484">AE962</f>
        <v>-5.0000000000000001E-3</v>
      </c>
      <c r="AG962" s="2173">
        <v>2.875</v>
      </c>
      <c r="AI962" s="18">
        <v>3.71</v>
      </c>
      <c r="AJ962" s="18">
        <f t="shared" ref="AJ962" si="1485">AI962-0.035-0.15-0.15-0.2</f>
        <v>3.1749999999999998</v>
      </c>
    </row>
    <row r="963" spans="1:36">
      <c r="A963" s="1459"/>
      <c r="B963" s="33"/>
      <c r="C963" s="2013" t="str">
        <f>IF(E963&gt;0,MAX($C$5:C962)+1," ")</f>
        <v xml:space="preserve"> </v>
      </c>
      <c r="D963" s="2013" t="s">
        <v>147</v>
      </c>
      <c r="E963" s="2174"/>
      <c r="F963" s="2665">
        <v>17.14</v>
      </c>
      <c r="G963" s="2666"/>
      <c r="H963" s="2665"/>
      <c r="I963" s="2666"/>
      <c r="J963" s="2667"/>
      <c r="K963" s="2668"/>
      <c r="L963" s="2665"/>
      <c r="M963" s="2666"/>
      <c r="N963" s="2665"/>
      <c r="O963" s="2666"/>
      <c r="P963" s="2667"/>
      <c r="Q963" s="2668"/>
      <c r="R963" s="2665"/>
      <c r="S963" s="2666"/>
      <c r="T963" s="2665"/>
      <c r="U963" s="2666"/>
      <c r="V963" s="2665"/>
      <c r="W963" s="2666"/>
      <c r="X963" s="2667"/>
      <c r="Y963" s="2668"/>
      <c r="Z963" s="2665"/>
      <c r="AA963" s="2666"/>
      <c r="AB963" s="2665">
        <v>0</v>
      </c>
      <c r="AC963" s="2666"/>
      <c r="AE963" s="2173"/>
      <c r="AG963" s="2173"/>
    </row>
    <row r="964" spans="1:36">
      <c r="A964" s="1459"/>
      <c r="B964" s="33"/>
      <c r="C964" s="2013">
        <f>IF(E964&gt;0,MAX($C$890:C963)+1," ")</f>
        <v>38</v>
      </c>
      <c r="D964" s="2013">
        <v>19</v>
      </c>
      <c r="E964" s="2174">
        <f>E962+F963</f>
        <v>445.13000000000005</v>
      </c>
      <c r="F964" s="2665" t="s">
        <v>147</v>
      </c>
      <c r="G964" s="2666"/>
      <c r="H964" s="2665">
        <v>1.75</v>
      </c>
      <c r="I964" s="2666"/>
      <c r="J964" s="2669">
        <f t="shared" ref="J964" si="1486">AI964</f>
        <v>3.7</v>
      </c>
      <c r="K964" s="2670"/>
      <c r="L964" s="2665">
        <f t="shared" ref="L964" si="1487">J964+N964</f>
        <v>3.7170000000000001</v>
      </c>
      <c r="M964" s="2666"/>
      <c r="N964" s="2665">
        <v>1.7000000000000001E-2</v>
      </c>
      <c r="O964" s="2666"/>
      <c r="P964" s="2669"/>
      <c r="Q964" s="2670"/>
      <c r="R964" s="2665"/>
      <c r="S964" s="2666"/>
      <c r="T964" s="2665"/>
      <c r="U964" s="2666"/>
      <c r="V964" s="2665">
        <v>1.75</v>
      </c>
      <c r="W964" s="2666"/>
      <c r="X964" s="2669">
        <v>3.165</v>
      </c>
      <c r="Y964" s="2670">
        <v>39.204999999999998</v>
      </c>
      <c r="Z964" s="2665">
        <f t="shared" ref="Z964" si="1488">X964+AB964</f>
        <v>3.161</v>
      </c>
      <c r="AA964" s="2666"/>
      <c r="AB964" s="2665">
        <v>-4.0000000000000001E-3</v>
      </c>
      <c r="AC964" s="2666"/>
      <c r="AE964" s="2173">
        <f t="shared" ca="1" si="1468"/>
        <v>-8.9999999999999993E-3</v>
      </c>
      <c r="AF964" s="2173">
        <f t="shared" ref="AF964" ca="1" si="1489">AE964</f>
        <v>-8.9999999999999993E-3</v>
      </c>
      <c r="AG964" s="2173">
        <v>2.8650000000000002</v>
      </c>
      <c r="AI964" s="18">
        <v>3.7</v>
      </c>
      <c r="AJ964" s="18">
        <f t="shared" ref="AJ964" si="1490">AI964-0.035-0.15-0.15-0.2</f>
        <v>3.165</v>
      </c>
    </row>
    <row r="965" spans="1:36">
      <c r="A965" s="1459"/>
      <c r="B965" s="33"/>
      <c r="C965" s="2013" t="str">
        <f>IF(E965&gt;0,MAX($C$5:C964)+1," ")</f>
        <v xml:space="preserve"> </v>
      </c>
      <c r="D965" s="2013" t="s">
        <v>147</v>
      </c>
      <c r="E965" s="2174"/>
      <c r="F965" s="2665">
        <v>15.89</v>
      </c>
      <c r="G965" s="2666"/>
      <c r="H965" s="2665"/>
      <c r="I965" s="2666"/>
      <c r="J965" s="2667"/>
      <c r="K965" s="2668"/>
      <c r="L965" s="2665"/>
      <c r="M965" s="2666"/>
      <c r="N965" s="2665"/>
      <c r="O965" s="2666"/>
      <c r="P965" s="2667"/>
      <c r="Q965" s="2668"/>
      <c r="R965" s="2665"/>
      <c r="S965" s="2666"/>
      <c r="T965" s="2665"/>
      <c r="U965" s="2666"/>
      <c r="V965" s="2665"/>
      <c r="W965" s="2666"/>
      <c r="X965" s="2667"/>
      <c r="Y965" s="2668"/>
      <c r="Z965" s="2665"/>
      <c r="AA965" s="2666"/>
      <c r="AB965" s="2665">
        <v>0</v>
      </c>
      <c r="AC965" s="2666"/>
      <c r="AE965" s="2173"/>
      <c r="AG965" s="2173"/>
    </row>
    <row r="966" spans="1:36">
      <c r="A966" s="1459"/>
      <c r="B966" s="33"/>
      <c r="C966" s="2013">
        <f>IF(E966&gt;0,MAX($C$890:C965)+1," ")</f>
        <v>39</v>
      </c>
      <c r="D966" s="2013">
        <v>20</v>
      </c>
      <c r="E966" s="2174">
        <f>E964+F965</f>
        <v>461.02000000000004</v>
      </c>
      <c r="F966" s="2665" t="s">
        <v>147</v>
      </c>
      <c r="G966" s="2666"/>
      <c r="H966" s="2665">
        <v>1.75</v>
      </c>
      <c r="I966" s="2666"/>
      <c r="J966" s="2669">
        <f t="shared" ref="J966" si="1491">AI966</f>
        <v>3.68</v>
      </c>
      <c r="K966" s="2670"/>
      <c r="L966" s="2665">
        <f t="shared" ref="L966" si="1492">J966+N966</f>
        <v>3.6760000000000002</v>
      </c>
      <c r="M966" s="2666"/>
      <c r="N966" s="2665">
        <v>-4.0000000000000001E-3</v>
      </c>
      <c r="O966" s="2666"/>
      <c r="P966" s="2669"/>
      <c r="Q966" s="2670"/>
      <c r="R966" s="2665"/>
      <c r="S966" s="2666"/>
      <c r="T966" s="2665"/>
      <c r="U966" s="2666"/>
      <c r="V966" s="2665">
        <v>1.75</v>
      </c>
      <c r="W966" s="2666"/>
      <c r="X966" s="2669">
        <v>3.145</v>
      </c>
      <c r="Y966" s="2670">
        <v>40.204999999999998</v>
      </c>
      <c r="Z966" s="2665">
        <f t="shared" ref="Z966" si="1493">X966+AB966</f>
        <v>3.1390000000000002</v>
      </c>
      <c r="AA966" s="2666"/>
      <c r="AB966" s="2665">
        <v>-6.0000000000000001E-3</v>
      </c>
      <c r="AC966" s="2666"/>
      <c r="AE966" s="2173">
        <f t="shared" ca="1" si="1468"/>
        <v>1.9E-2</v>
      </c>
      <c r="AF966" s="2173">
        <f t="shared" ref="AF966" ca="1" si="1494">AE966</f>
        <v>1.9E-2</v>
      </c>
      <c r="AG966" s="2173">
        <v>2.8450000000000002</v>
      </c>
      <c r="AI966" s="18">
        <v>3.68</v>
      </c>
      <c r="AJ966" s="18">
        <f t="shared" ref="AJ966" si="1495">AI966-0.035-0.15-0.15-0.2</f>
        <v>3.145</v>
      </c>
    </row>
    <row r="967" spans="1:36">
      <c r="A967" s="1459"/>
      <c r="B967" s="33"/>
      <c r="C967" s="2013" t="str">
        <f>IF(E967&gt;0,MAX($C$5:C966)+1," ")</f>
        <v xml:space="preserve"> </v>
      </c>
      <c r="D967" s="2013" t="s">
        <v>147</v>
      </c>
      <c r="E967" s="2174"/>
      <c r="F967" s="2665">
        <v>11.38</v>
      </c>
      <c r="G967" s="2666"/>
      <c r="H967" s="2665"/>
      <c r="I967" s="2666"/>
      <c r="J967" s="2667"/>
      <c r="K967" s="2668"/>
      <c r="L967" s="2665"/>
      <c r="M967" s="2666"/>
      <c r="N967" s="2665"/>
      <c r="O967" s="2666"/>
      <c r="P967" s="2667"/>
      <c r="Q967" s="2668"/>
      <c r="R967" s="2665"/>
      <c r="S967" s="2666"/>
      <c r="T967" s="2665"/>
      <c r="U967" s="2666"/>
      <c r="V967" s="2665"/>
      <c r="W967" s="2666"/>
      <c r="X967" s="2667"/>
      <c r="Y967" s="2668"/>
      <c r="Z967" s="2665"/>
      <c r="AA967" s="2666"/>
      <c r="AB967" s="2665">
        <v>0</v>
      </c>
      <c r="AC967" s="2666"/>
      <c r="AE967" s="2173"/>
      <c r="AG967" s="2173"/>
    </row>
    <row r="968" spans="1:36">
      <c r="A968" s="1459"/>
      <c r="B968" s="33"/>
      <c r="C968" s="2013">
        <f>IF(E968&gt;0,MAX($C$890:C967)+1," ")</f>
        <v>40</v>
      </c>
      <c r="D968" s="2013" t="s">
        <v>4216</v>
      </c>
      <c r="E968" s="2174">
        <f>E966+F967</f>
        <v>472.40000000000003</v>
      </c>
      <c r="F968" s="2665" t="s">
        <v>147</v>
      </c>
      <c r="G968" s="2666"/>
      <c r="H968" s="2665">
        <v>1.75</v>
      </c>
      <c r="I968" s="2666"/>
      <c r="J968" s="2669">
        <f t="shared" ref="J968" si="1496">AI968</f>
        <v>3.68</v>
      </c>
      <c r="K968" s="2670"/>
      <c r="L968" s="2665">
        <f t="shared" ref="L968" si="1497">J968+N968</f>
        <v>3.6890000000000001</v>
      </c>
      <c r="M968" s="2666"/>
      <c r="N968" s="2665">
        <v>8.9999999999999993E-3</v>
      </c>
      <c r="O968" s="2666"/>
      <c r="P968" s="2669"/>
      <c r="Q968" s="2670"/>
      <c r="R968" s="2665"/>
      <c r="S968" s="2666"/>
      <c r="T968" s="2665"/>
      <c r="U968" s="2666"/>
      <c r="V968" s="2665">
        <v>1.75</v>
      </c>
      <c r="W968" s="2666"/>
      <c r="X968" s="2669">
        <v>3.145</v>
      </c>
      <c r="Y968" s="2670">
        <v>41.204999999999998</v>
      </c>
      <c r="Z968" s="2665">
        <f t="shared" ref="Z968" si="1498">X968+AB968</f>
        <v>3.1629999999999998</v>
      </c>
      <c r="AA968" s="2666"/>
      <c r="AB968" s="2665">
        <v>1.7999999999999999E-2</v>
      </c>
      <c r="AC968" s="2666"/>
      <c r="AE968" s="2173">
        <f t="shared" ca="1" si="1468"/>
        <v>-1.2999999999999999E-2</v>
      </c>
      <c r="AF968" s="2173">
        <f t="shared" ref="AF968" ca="1" si="1499">AE968</f>
        <v>-1.2999999999999999E-2</v>
      </c>
      <c r="AG968" s="2173">
        <v>2.8450000000000002</v>
      </c>
      <c r="AI968" s="18">
        <v>3.68</v>
      </c>
      <c r="AJ968" s="18">
        <f t="shared" ref="AJ968" si="1500">AI968-0.035-0.15-0.15-0.2</f>
        <v>3.145</v>
      </c>
    </row>
    <row r="969" spans="1:36">
      <c r="A969" s="1459"/>
      <c r="B969" s="33"/>
      <c r="C969" s="2013" t="str">
        <f>IF(E969&gt;0,MAX($C$5:C968)+1," ")</f>
        <v xml:space="preserve"> </v>
      </c>
      <c r="D969" s="2013" t="s">
        <v>147</v>
      </c>
      <c r="E969" s="2174"/>
      <c r="F969" s="2665">
        <v>13.36</v>
      </c>
      <c r="G969" s="2666"/>
      <c r="H969" s="2665"/>
      <c r="I969" s="2666"/>
      <c r="J969" s="2667"/>
      <c r="K969" s="2668"/>
      <c r="L969" s="2665"/>
      <c r="M969" s="2666"/>
      <c r="N969" s="2665"/>
      <c r="O969" s="2666"/>
      <c r="P969" s="2667"/>
      <c r="Q969" s="2668"/>
      <c r="R969" s="2665"/>
      <c r="S969" s="2666"/>
      <c r="T969" s="2665"/>
      <c r="U969" s="2666"/>
      <c r="V969" s="2665"/>
      <c r="W969" s="2666"/>
      <c r="X969" s="2667"/>
      <c r="Y969" s="2668"/>
      <c r="Z969" s="2665"/>
      <c r="AA969" s="2666"/>
      <c r="AB969" s="2665">
        <v>0</v>
      </c>
      <c r="AC969" s="2666"/>
      <c r="AE969" s="2173"/>
      <c r="AG969" s="2173"/>
    </row>
    <row r="970" spans="1:36">
      <c r="A970" s="1459"/>
      <c r="B970" s="33"/>
      <c r="C970" s="2013">
        <f>IF(E970&gt;0,MAX($C$890:C969)+1," ")</f>
        <v>41</v>
      </c>
      <c r="D970" s="2013">
        <v>21</v>
      </c>
      <c r="E970" s="2174">
        <f>E968+F969</f>
        <v>485.76000000000005</v>
      </c>
      <c r="F970" s="2665" t="s">
        <v>147</v>
      </c>
      <c r="G970" s="2666"/>
      <c r="H970" s="2665">
        <v>1.75</v>
      </c>
      <c r="I970" s="2666"/>
      <c r="J970" s="2669">
        <f t="shared" ref="J970" si="1501">AI970</f>
        <v>3.68</v>
      </c>
      <c r="K970" s="2670"/>
      <c r="L970" s="2665">
        <f t="shared" ref="L970" si="1502">J970+N970</f>
        <v>3.669</v>
      </c>
      <c r="M970" s="2666"/>
      <c r="N970" s="2665">
        <v>-1.0999999999999999E-2</v>
      </c>
      <c r="O970" s="2666"/>
      <c r="P970" s="2669"/>
      <c r="Q970" s="2670"/>
      <c r="R970" s="2665"/>
      <c r="S970" s="2666"/>
      <c r="T970" s="2665"/>
      <c r="U970" s="2666"/>
      <c r="V970" s="2665">
        <v>1.75</v>
      </c>
      <c r="W970" s="2666"/>
      <c r="X970" s="2669">
        <v>3.145</v>
      </c>
      <c r="Y970" s="2670">
        <v>42.204999999999998</v>
      </c>
      <c r="Z970" s="2665">
        <f t="shared" ref="Z970" si="1503">X970+AB970</f>
        <v>3.1350000000000002</v>
      </c>
      <c r="AA970" s="2666"/>
      <c r="AB970" s="2665">
        <v>-0.01</v>
      </c>
      <c r="AC970" s="2666"/>
      <c r="AE970" s="2173">
        <f t="shared" ca="1" si="1468"/>
        <v>-1.6E-2</v>
      </c>
      <c r="AF970" s="2173">
        <f t="shared" ref="AF970" ca="1" si="1504">AE970</f>
        <v>-1.6E-2</v>
      </c>
      <c r="AG970" s="2173">
        <v>2.8450000000000002</v>
      </c>
      <c r="AI970" s="18">
        <v>3.68</v>
      </c>
      <c r="AJ970" s="18">
        <f t="shared" ref="AJ970" si="1505">AI970-0.035-0.15-0.15-0.2</f>
        <v>3.145</v>
      </c>
    </row>
    <row r="971" spans="1:36">
      <c r="A971" s="1459"/>
      <c r="B971" s="33"/>
      <c r="C971" s="2013" t="str">
        <f>IF(E971&gt;0,MAX($C$5:C970)+1," ")</f>
        <v xml:space="preserve"> </v>
      </c>
      <c r="D971" s="2013" t="s">
        <v>147</v>
      </c>
      <c r="E971" s="2174"/>
      <c r="F971" s="2665">
        <v>15.62</v>
      </c>
      <c r="G971" s="2666"/>
      <c r="H971" s="2665"/>
      <c r="I971" s="2666"/>
      <c r="J971" s="2667"/>
      <c r="K971" s="2668"/>
      <c r="L971" s="2665"/>
      <c r="M971" s="2666"/>
      <c r="N971" s="2665"/>
      <c r="O971" s="2666"/>
      <c r="P971" s="2667"/>
      <c r="Q971" s="2668"/>
      <c r="R971" s="2665"/>
      <c r="S971" s="2666"/>
      <c r="T971" s="2665"/>
      <c r="U971" s="2666"/>
      <c r="V971" s="2665"/>
      <c r="W971" s="2666"/>
      <c r="X971" s="2667"/>
      <c r="Y971" s="2668"/>
      <c r="Z971" s="2665"/>
      <c r="AA971" s="2666"/>
      <c r="AB971" s="2665">
        <v>0</v>
      </c>
      <c r="AC971" s="2666"/>
      <c r="AE971" s="2173"/>
      <c r="AG971" s="2173"/>
    </row>
    <row r="972" spans="1:36">
      <c r="A972" s="1459"/>
      <c r="B972" s="33"/>
      <c r="C972" s="2013">
        <f>IF(E972&gt;0,MAX($C$890:C971)+1," ")</f>
        <v>42</v>
      </c>
      <c r="D972" s="2013">
        <v>22</v>
      </c>
      <c r="E972" s="2174">
        <f>E970+F971</f>
        <v>501.38000000000005</v>
      </c>
      <c r="F972" s="2665" t="s">
        <v>147</v>
      </c>
      <c r="G972" s="2666"/>
      <c r="H972" s="2665">
        <v>1.75</v>
      </c>
      <c r="I972" s="2666"/>
      <c r="J972" s="2669">
        <f t="shared" ref="J972" si="1506">AI972</f>
        <v>3.67</v>
      </c>
      <c r="K972" s="2670"/>
      <c r="L972" s="2665">
        <f t="shared" ref="L972" si="1507">J972+N972</f>
        <v>3.6709999999999998</v>
      </c>
      <c r="M972" s="2666"/>
      <c r="N972" s="2665">
        <v>1E-3</v>
      </c>
      <c r="O972" s="2666"/>
      <c r="P972" s="2669"/>
      <c r="Q972" s="2670"/>
      <c r="R972" s="2665"/>
      <c r="S972" s="2666"/>
      <c r="T972" s="2665"/>
      <c r="U972" s="2666"/>
      <c r="V972" s="2665">
        <v>1.75</v>
      </c>
      <c r="W972" s="2666"/>
      <c r="X972" s="2669">
        <v>3.1349999999999998</v>
      </c>
      <c r="Y972" s="2670">
        <v>43.204999999999998</v>
      </c>
      <c r="Z972" s="2665">
        <f t="shared" ref="Z972" si="1508">X972+AB972</f>
        <v>3.1489999999999996</v>
      </c>
      <c r="AA972" s="2666"/>
      <c r="AB972" s="2665">
        <v>1.4E-2</v>
      </c>
      <c r="AC972" s="2666"/>
      <c r="AE972" s="2173">
        <f t="shared" ca="1" si="1468"/>
        <v>0.01</v>
      </c>
      <c r="AF972" s="2173">
        <f t="shared" ref="AF972" ca="1" si="1509">AE972</f>
        <v>0.01</v>
      </c>
      <c r="AG972" s="2173">
        <v>2.835</v>
      </c>
      <c r="AI972" s="18">
        <v>3.67</v>
      </c>
      <c r="AJ972" s="18">
        <f t="shared" ref="AJ972" si="1510">AI972-0.035-0.15-0.15-0.2</f>
        <v>3.1349999999999998</v>
      </c>
    </row>
    <row r="973" spans="1:36">
      <c r="A973" s="1459"/>
      <c r="B973" s="33"/>
      <c r="C973" s="2013" t="str">
        <f>IF(E973&gt;0,MAX($C$5:C972)+1," ")</f>
        <v xml:space="preserve"> </v>
      </c>
      <c r="D973" s="2013" t="s">
        <v>147</v>
      </c>
      <c r="E973" s="2174"/>
      <c r="F973" s="2665">
        <v>11.4</v>
      </c>
      <c r="G973" s="2666"/>
      <c r="H973" s="2665"/>
      <c r="I973" s="2666"/>
      <c r="J973" s="2667"/>
      <c r="K973" s="2668"/>
      <c r="L973" s="2665"/>
      <c r="M973" s="2666"/>
      <c r="N973" s="2665"/>
      <c r="O973" s="2666"/>
      <c r="P973" s="2667"/>
      <c r="Q973" s="2668"/>
      <c r="R973" s="2665"/>
      <c r="S973" s="2666"/>
      <c r="T973" s="2665"/>
      <c r="U973" s="2666"/>
      <c r="V973" s="2665"/>
      <c r="W973" s="2666"/>
      <c r="X973" s="2667"/>
      <c r="Y973" s="2668"/>
      <c r="Z973" s="2665"/>
      <c r="AA973" s="2666"/>
      <c r="AB973" s="2665">
        <v>0</v>
      </c>
      <c r="AC973" s="2666"/>
      <c r="AE973" s="2173"/>
      <c r="AG973" s="2173"/>
    </row>
    <row r="974" spans="1:36">
      <c r="A974" s="1459"/>
      <c r="B974" s="33"/>
      <c r="C974" s="2013">
        <f>IF(E974&gt;0,MAX($C$890:C973)+1," ")</f>
        <v>43</v>
      </c>
      <c r="D974" s="2013">
        <v>23</v>
      </c>
      <c r="E974" s="2174">
        <f>E972+F973</f>
        <v>512.78000000000009</v>
      </c>
      <c r="F974" s="2665" t="s">
        <v>147</v>
      </c>
      <c r="G974" s="2666"/>
      <c r="H974" s="2665">
        <v>1.75</v>
      </c>
      <c r="I974" s="2666"/>
      <c r="J974" s="2669">
        <f t="shared" ref="J974" si="1511">AI974</f>
        <v>3.67</v>
      </c>
      <c r="K974" s="2670"/>
      <c r="L974" s="2665">
        <f t="shared" ref="L974" si="1512">J974+N974</f>
        <v>3.669</v>
      </c>
      <c r="M974" s="2666"/>
      <c r="N974" s="2665">
        <v>-1E-3</v>
      </c>
      <c r="O974" s="2666"/>
      <c r="P974" s="2669"/>
      <c r="Q974" s="2670"/>
      <c r="R974" s="2665"/>
      <c r="S974" s="2666"/>
      <c r="T974" s="2665"/>
      <c r="U974" s="2666"/>
      <c r="V974" s="2665">
        <v>1.75</v>
      </c>
      <c r="W974" s="2666"/>
      <c r="X974" s="2669">
        <v>3.1349999999999998</v>
      </c>
      <c r="Y974" s="2670">
        <v>44.204999999999998</v>
      </c>
      <c r="Z974" s="2665">
        <f t="shared" ref="Z974" si="1513">X974+AB974</f>
        <v>3.133</v>
      </c>
      <c r="AA974" s="2666"/>
      <c r="AB974" s="2665">
        <v>-2E-3</v>
      </c>
      <c r="AC974" s="2666"/>
      <c r="AE974" s="2173">
        <f t="shared" ca="1" si="1468"/>
        <v>-7.0000000000000001E-3</v>
      </c>
      <c r="AF974" s="2173">
        <f t="shared" ref="AF974" ca="1" si="1514">AE974</f>
        <v>-7.0000000000000001E-3</v>
      </c>
      <c r="AG974" s="2173">
        <v>2.835</v>
      </c>
      <c r="AI974" s="18">
        <v>3.67</v>
      </c>
      <c r="AJ974" s="18">
        <f t="shared" ref="AJ974" si="1515">AI974-0.035-0.15-0.15-0.2</f>
        <v>3.1349999999999998</v>
      </c>
    </row>
    <row r="975" spans="1:36">
      <c r="A975" s="1459"/>
      <c r="B975" s="33"/>
      <c r="C975" s="2013" t="str">
        <f>IF(E975&gt;0,MAX($C$5:C974)+1," ")</f>
        <v xml:space="preserve"> </v>
      </c>
      <c r="D975" s="2013" t="s">
        <v>147</v>
      </c>
      <c r="E975" s="2174"/>
      <c r="F975" s="2665">
        <v>9.15</v>
      </c>
      <c r="G975" s="2666"/>
      <c r="H975" s="2665"/>
      <c r="I975" s="2666"/>
      <c r="J975" s="2667"/>
      <c r="K975" s="2668"/>
      <c r="L975" s="2665"/>
      <c r="M975" s="2666"/>
      <c r="N975" s="2665"/>
      <c r="O975" s="2666"/>
      <c r="P975" s="2667"/>
      <c r="Q975" s="2668"/>
      <c r="R975" s="2665"/>
      <c r="S975" s="2666"/>
      <c r="T975" s="2665"/>
      <c r="U975" s="2666"/>
      <c r="V975" s="2665"/>
      <c r="W975" s="2666"/>
      <c r="X975" s="2667"/>
      <c r="Y975" s="2668"/>
      <c r="Z975" s="2665"/>
      <c r="AA975" s="2666"/>
      <c r="AB975" s="2665">
        <v>0</v>
      </c>
      <c r="AC975" s="2666"/>
      <c r="AE975" s="2173"/>
      <c r="AG975" s="2173"/>
    </row>
    <row r="976" spans="1:36">
      <c r="A976" s="1459"/>
      <c r="B976" s="33"/>
      <c r="C976" s="2013">
        <f>IF(E976&gt;0,MAX($C$890:C975)+1," ")</f>
        <v>44</v>
      </c>
      <c r="D976" s="2013">
        <v>24</v>
      </c>
      <c r="E976" s="2174">
        <f>E974+F975</f>
        <v>521.93000000000006</v>
      </c>
      <c r="F976" s="2665" t="s">
        <v>147</v>
      </c>
      <c r="G976" s="2666"/>
      <c r="H976" s="2665">
        <v>1.75</v>
      </c>
      <c r="I976" s="2666"/>
      <c r="J976" s="2669">
        <f t="shared" ref="J976" si="1516">AI976</f>
        <v>3.67</v>
      </c>
      <c r="K976" s="2670"/>
      <c r="L976" s="2665">
        <f t="shared" ref="L976" si="1517">J976+N976</f>
        <v>3.6659999999999999</v>
      </c>
      <c r="M976" s="2666"/>
      <c r="N976" s="2665">
        <v>-4.0000000000000001E-3</v>
      </c>
      <c r="O976" s="2666"/>
      <c r="P976" s="2669"/>
      <c r="Q976" s="2670"/>
      <c r="R976" s="2665"/>
      <c r="S976" s="2666"/>
      <c r="T976" s="2665"/>
      <c r="U976" s="2666"/>
      <c r="V976" s="2665">
        <v>1.75</v>
      </c>
      <c r="W976" s="2666"/>
      <c r="X976" s="2669">
        <v>3.1349999999999998</v>
      </c>
      <c r="Y976" s="2670">
        <v>45.204999999999998</v>
      </c>
      <c r="Z976" s="2665">
        <f t="shared" ref="Z976" si="1518">X976+AB976</f>
        <v>3.1369999999999996</v>
      </c>
      <c r="AA976" s="2666"/>
      <c r="AB976" s="2665">
        <v>2E-3</v>
      </c>
      <c r="AC976" s="2666"/>
      <c r="AE976" s="2173">
        <f t="shared" ca="1" si="1468"/>
        <v>-1.4999999999999999E-2</v>
      </c>
      <c r="AF976" s="2173">
        <f t="shared" ref="AF976" ca="1" si="1519">AE976</f>
        <v>-1.4999999999999999E-2</v>
      </c>
      <c r="AG976" s="2173">
        <v>2.835</v>
      </c>
      <c r="AI976" s="18">
        <v>3.67</v>
      </c>
      <c r="AJ976" s="18">
        <f t="shared" ref="AJ976" si="1520">AI976-0.035-0.15-0.15-0.2</f>
        <v>3.1349999999999998</v>
      </c>
    </row>
    <row r="977" spans="1:36">
      <c r="A977" s="1459"/>
      <c r="B977" s="33"/>
      <c r="C977" s="2013" t="str">
        <f>IF(E977&gt;0,MAX($C$5:C976)+1," ")</f>
        <v xml:space="preserve"> </v>
      </c>
      <c r="D977" s="2013" t="s">
        <v>147</v>
      </c>
      <c r="E977" s="2174"/>
      <c r="F977" s="2665">
        <v>10</v>
      </c>
      <c r="G977" s="2666"/>
      <c r="H977" s="2665"/>
      <c r="I977" s="2666"/>
      <c r="J977" s="2667"/>
      <c r="K977" s="2668"/>
      <c r="L977" s="2665"/>
      <c r="M977" s="2666"/>
      <c r="N977" s="2665"/>
      <c r="O977" s="2666"/>
      <c r="P977" s="2667"/>
      <c r="Q977" s="2668"/>
      <c r="R977" s="2665"/>
      <c r="S977" s="2666"/>
      <c r="T977" s="2665"/>
      <c r="U977" s="2666"/>
      <c r="V977" s="2665"/>
      <c r="W977" s="2666"/>
      <c r="X977" s="2667"/>
      <c r="Y977" s="2668"/>
      <c r="Z977" s="2665"/>
      <c r="AA977" s="2666"/>
      <c r="AB977" s="2665">
        <v>0</v>
      </c>
      <c r="AC977" s="2666"/>
      <c r="AE977" s="2173"/>
      <c r="AG977" s="2173"/>
    </row>
    <row r="978" spans="1:36">
      <c r="A978" s="1459"/>
      <c r="B978" s="33"/>
      <c r="C978" s="2013">
        <f>IF(E978&gt;0,MAX($C$890:C977)+1," ")</f>
        <v>45</v>
      </c>
      <c r="D978" s="2013" t="s">
        <v>4217</v>
      </c>
      <c r="E978" s="2174">
        <f>E976+F977</f>
        <v>531.93000000000006</v>
      </c>
      <c r="F978" s="2665" t="s">
        <v>147</v>
      </c>
      <c r="G978" s="2666"/>
      <c r="H978" s="2665">
        <v>1.75</v>
      </c>
      <c r="I978" s="2666"/>
      <c r="J978" s="2669">
        <f t="shared" ref="J978" si="1521">AI978</f>
        <v>3.67</v>
      </c>
      <c r="K978" s="2670"/>
      <c r="L978" s="2665">
        <f t="shared" ref="L978" si="1522">J978+N978</f>
        <v>3.6829999999999998</v>
      </c>
      <c r="M978" s="2666"/>
      <c r="N978" s="2665">
        <v>1.2999999999999999E-2</v>
      </c>
      <c r="O978" s="2666"/>
      <c r="P978" s="2669"/>
      <c r="Q978" s="2670"/>
      <c r="R978" s="2665"/>
      <c r="S978" s="2666"/>
      <c r="T978" s="2665"/>
      <c r="U978" s="2666"/>
      <c r="V978" s="2665">
        <v>1.75</v>
      </c>
      <c r="W978" s="2666"/>
      <c r="X978" s="2669">
        <v>3.1349999999999998</v>
      </c>
      <c r="Y978" s="2670">
        <v>46.204999999999998</v>
      </c>
      <c r="Z978" s="2665">
        <f t="shared" ref="Z978" si="1523">X978+AB978</f>
        <v>3.1359999999999997</v>
      </c>
      <c r="AA978" s="2666"/>
      <c r="AB978" s="2665">
        <v>1E-3</v>
      </c>
      <c r="AC978" s="2666"/>
      <c r="AE978" s="2173">
        <f t="shared" ca="1" si="1468"/>
        <v>-5.0000000000000001E-3</v>
      </c>
      <c r="AF978" s="2173">
        <f t="shared" ref="AF978" ca="1" si="1524">AE978</f>
        <v>-5.0000000000000001E-3</v>
      </c>
      <c r="AG978" s="2173">
        <v>2.835</v>
      </c>
      <c r="AI978" s="18">
        <v>3.67</v>
      </c>
      <c r="AJ978" s="18">
        <f t="shared" ref="AJ978" si="1525">AI978-0.035-0.15-0.15-0.2</f>
        <v>3.1349999999999998</v>
      </c>
    </row>
    <row r="979" spans="1:36">
      <c r="A979" s="1459"/>
      <c r="B979" s="33"/>
      <c r="C979" s="2013" t="str">
        <f>IF(E979&gt;0,MAX($C$5:C978)+1," ")</f>
        <v xml:space="preserve"> </v>
      </c>
      <c r="D979" s="2013" t="s">
        <v>147</v>
      </c>
      <c r="E979" s="2174"/>
      <c r="F979" s="2665">
        <v>12</v>
      </c>
      <c r="G979" s="2666"/>
      <c r="H979" s="2665"/>
      <c r="I979" s="2666"/>
      <c r="J979" s="2667"/>
      <c r="K979" s="2668"/>
      <c r="L979" s="2665"/>
      <c r="M979" s="2666"/>
      <c r="N979" s="2665"/>
      <c r="O979" s="2666"/>
      <c r="P979" s="2667"/>
      <c r="Q979" s="2668"/>
      <c r="R979" s="2665"/>
      <c r="S979" s="2666"/>
      <c r="T979" s="2665"/>
      <c r="U979" s="2666"/>
      <c r="V979" s="2665"/>
      <c r="W979" s="2666"/>
      <c r="X979" s="2667"/>
      <c r="Y979" s="2668"/>
      <c r="Z979" s="2665"/>
      <c r="AA979" s="2666"/>
      <c r="AB979" s="2665">
        <v>0</v>
      </c>
      <c r="AC979" s="2666"/>
      <c r="AE979" s="2173"/>
      <c r="AG979" s="2173"/>
    </row>
    <row r="980" spans="1:36">
      <c r="A980" s="1459"/>
      <c r="B980" s="33"/>
      <c r="C980" s="2013">
        <f>IF(E980&gt;0,MAX($C$890:C979)+1," ")</f>
        <v>46</v>
      </c>
      <c r="D980" s="2013" t="s">
        <v>4218</v>
      </c>
      <c r="E980" s="2174">
        <f>E978+F979</f>
        <v>543.93000000000006</v>
      </c>
      <c r="F980" s="2665" t="s">
        <v>147</v>
      </c>
      <c r="G980" s="2666"/>
      <c r="H980" s="2665">
        <v>1.75</v>
      </c>
      <c r="I980" s="2666"/>
      <c r="J980" s="2669">
        <f t="shared" ref="J980" si="1526">AI980</f>
        <v>3.67</v>
      </c>
      <c r="K980" s="2670"/>
      <c r="L980" s="2665">
        <f t="shared" ref="L980" si="1527">J980+N980</f>
        <v>3.6829999999999998</v>
      </c>
      <c r="M980" s="2666"/>
      <c r="N980" s="2665">
        <v>1.2999999999999999E-2</v>
      </c>
      <c r="O980" s="2666"/>
      <c r="P980" s="2669"/>
      <c r="Q980" s="2670"/>
      <c r="R980" s="2665"/>
      <c r="S980" s="2666"/>
      <c r="T980" s="2665"/>
      <c r="U980" s="2666"/>
      <c r="V980" s="2665">
        <v>1.75</v>
      </c>
      <c r="W980" s="2666"/>
      <c r="X980" s="2669">
        <v>3.1349999999999998</v>
      </c>
      <c r="Y980" s="2670">
        <v>47.204999999999998</v>
      </c>
      <c r="Z980" s="2665">
        <f t="shared" ref="Z980" si="1528">X980+AB980</f>
        <v>3.1409999999999996</v>
      </c>
      <c r="AA980" s="2666"/>
      <c r="AB980" s="2665">
        <v>6.0000000000000001E-3</v>
      </c>
      <c r="AC980" s="2666"/>
      <c r="AE980" s="2173">
        <f t="shared" ca="1" si="1468"/>
        <v>-8.9999999999999993E-3</v>
      </c>
      <c r="AF980" s="2173">
        <f t="shared" ref="AF980" ca="1" si="1529">AE980</f>
        <v>-8.9999999999999993E-3</v>
      </c>
      <c r="AG980" s="2173">
        <v>2.835</v>
      </c>
      <c r="AI980" s="18">
        <v>3.67</v>
      </c>
      <c r="AJ980" s="18">
        <f t="shared" ref="AJ980" si="1530">AI980-0.035-0.15-0.15-0.2</f>
        <v>3.1349999999999998</v>
      </c>
    </row>
    <row r="981" spans="1:36">
      <c r="A981" s="1459"/>
      <c r="B981" s="33"/>
      <c r="C981" s="2013" t="str">
        <f>IF(E981&gt;0,MAX($C$5:C980)+1," ")</f>
        <v xml:space="preserve"> </v>
      </c>
      <c r="D981" s="2013" t="s">
        <v>147</v>
      </c>
      <c r="E981" s="2174"/>
      <c r="F981" s="2665">
        <v>15.35</v>
      </c>
      <c r="G981" s="2666"/>
      <c r="H981" s="2665"/>
      <c r="I981" s="2666"/>
      <c r="J981" s="2667"/>
      <c r="K981" s="2668"/>
      <c r="L981" s="2665"/>
      <c r="M981" s="2666"/>
      <c r="N981" s="2665"/>
      <c r="O981" s="2666"/>
      <c r="P981" s="2667"/>
      <c r="Q981" s="2668"/>
      <c r="R981" s="2665"/>
      <c r="S981" s="2666"/>
      <c r="T981" s="2665"/>
      <c r="U981" s="2666"/>
      <c r="V981" s="2665"/>
      <c r="W981" s="2666"/>
      <c r="X981" s="2667"/>
      <c r="Y981" s="2668"/>
      <c r="Z981" s="2665"/>
      <c r="AA981" s="2666"/>
      <c r="AB981" s="2665">
        <v>0</v>
      </c>
      <c r="AC981" s="2666"/>
      <c r="AE981" s="2173"/>
      <c r="AG981" s="2173"/>
    </row>
    <row r="982" spans="1:36">
      <c r="A982" s="1459"/>
      <c r="B982" s="33"/>
      <c r="C982" s="2013">
        <f>IF(E982&gt;0,MAX($C$890:C981)+1," ")</f>
        <v>47</v>
      </c>
      <c r="D982" s="2013">
        <v>25</v>
      </c>
      <c r="E982" s="2174">
        <f>E980+F981</f>
        <v>559.28000000000009</v>
      </c>
      <c r="F982" s="2665" t="s">
        <v>147</v>
      </c>
      <c r="G982" s="2666"/>
      <c r="H982" s="2665">
        <v>1.75</v>
      </c>
      <c r="I982" s="2666"/>
      <c r="J982" s="2669">
        <f t="shared" ref="J982" si="1531">AI982</f>
        <v>3.66</v>
      </c>
      <c r="K982" s="2670"/>
      <c r="L982" s="2665">
        <f t="shared" ref="L982" si="1532">J982+N982</f>
        <v>3.67</v>
      </c>
      <c r="M982" s="2666"/>
      <c r="N982" s="2665">
        <v>0.01</v>
      </c>
      <c r="O982" s="2666"/>
      <c r="P982" s="2669"/>
      <c r="Q982" s="2670"/>
      <c r="R982" s="2665"/>
      <c r="S982" s="2666"/>
      <c r="T982" s="2665"/>
      <c r="U982" s="2666"/>
      <c r="V982" s="2665">
        <v>1.75</v>
      </c>
      <c r="W982" s="2666"/>
      <c r="X982" s="2669">
        <v>3.125</v>
      </c>
      <c r="Y982" s="2670">
        <v>48.204999999999998</v>
      </c>
      <c r="Z982" s="2665">
        <f t="shared" ref="Z982" si="1533">X982+AB982</f>
        <v>3.14</v>
      </c>
      <c r="AA982" s="2666"/>
      <c r="AB982" s="2665">
        <v>1.4999999999999999E-2</v>
      </c>
      <c r="AC982" s="2666"/>
      <c r="AE982" s="2173">
        <f t="shared" ca="1" si="1468"/>
        <v>-1.0999999999999999E-2</v>
      </c>
      <c r="AF982" s="2173">
        <f t="shared" ref="AF982" ca="1" si="1534">AE982</f>
        <v>-1.0999999999999999E-2</v>
      </c>
      <c r="AG982" s="2173">
        <v>2.8250000000000002</v>
      </c>
      <c r="AI982" s="18">
        <v>3.66</v>
      </c>
      <c r="AJ982" s="18">
        <f t="shared" ref="AJ982" si="1535">AI982-0.035-0.15-0.15-0.2</f>
        <v>3.125</v>
      </c>
    </row>
    <row r="983" spans="1:36">
      <c r="A983" s="1459"/>
      <c r="B983" s="33"/>
      <c r="C983" s="2013" t="str">
        <f>IF(E983&gt;0,MAX($C$5:C982)+1," ")</f>
        <v xml:space="preserve"> </v>
      </c>
      <c r="D983" s="2013" t="s">
        <v>147</v>
      </c>
      <c r="E983" s="2174"/>
      <c r="F983" s="2665">
        <v>13.91</v>
      </c>
      <c r="G983" s="2666"/>
      <c r="H983" s="2665"/>
      <c r="I983" s="2666"/>
      <c r="J983" s="2667"/>
      <c r="K983" s="2668"/>
      <c r="L983" s="2665"/>
      <c r="M983" s="2666"/>
      <c r="N983" s="2665"/>
      <c r="O983" s="2666"/>
      <c r="P983" s="2667"/>
      <c r="Q983" s="2668"/>
      <c r="R983" s="2665"/>
      <c r="S983" s="2666"/>
      <c r="T983" s="2665"/>
      <c r="U983" s="2666"/>
      <c r="V983" s="2665"/>
      <c r="W983" s="2666"/>
      <c r="X983" s="2667"/>
      <c r="Y983" s="2668"/>
      <c r="Z983" s="2665"/>
      <c r="AA983" s="2666"/>
      <c r="AB983" s="2665">
        <v>0</v>
      </c>
      <c r="AC983" s="2666"/>
      <c r="AE983" s="2173"/>
      <c r="AG983" s="2173"/>
    </row>
    <row r="984" spans="1:36">
      <c r="A984" s="1459"/>
      <c r="B984" s="33"/>
      <c r="C984" s="2013">
        <f>IF(E984&gt;0,MAX($C$890:C983)+1," ")</f>
        <v>48</v>
      </c>
      <c r="D984" s="2013" t="s">
        <v>4219</v>
      </c>
      <c r="E984" s="2174">
        <f>E982+F983</f>
        <v>573.19000000000005</v>
      </c>
      <c r="F984" s="2665" t="s">
        <v>147</v>
      </c>
      <c r="G984" s="2666"/>
      <c r="H984" s="2665">
        <v>1.75</v>
      </c>
      <c r="I984" s="2666"/>
      <c r="J984" s="2669">
        <f t="shared" ref="J984" si="1536">AI984</f>
        <v>3.66</v>
      </c>
      <c r="K984" s="2670"/>
      <c r="L984" s="2665">
        <f t="shared" ref="L984" si="1537">J984+N984</f>
        <v>3.6630000000000003</v>
      </c>
      <c r="M984" s="2666"/>
      <c r="N984" s="2665">
        <v>3.0000000000000001E-3</v>
      </c>
      <c r="O984" s="2666"/>
      <c r="P984" s="2669"/>
      <c r="Q984" s="2670"/>
      <c r="R984" s="2665"/>
      <c r="S984" s="2666"/>
      <c r="T984" s="2665"/>
      <c r="U984" s="2666"/>
      <c r="V984" s="2665">
        <v>1.75</v>
      </c>
      <c r="W984" s="2666"/>
      <c r="X984" s="2669">
        <v>3.125</v>
      </c>
      <c r="Y984" s="2670">
        <v>49.204999999999998</v>
      </c>
      <c r="Z984" s="2665">
        <f t="shared" ref="Z984" si="1538">X984+AB984</f>
        <v>3.1259999999999999</v>
      </c>
      <c r="AA984" s="2666"/>
      <c r="AB984" s="2665">
        <v>1E-3</v>
      </c>
      <c r="AC984" s="2666"/>
      <c r="AE984" s="2173">
        <f t="shared" ca="1" si="1468"/>
        <v>-1.7000000000000001E-2</v>
      </c>
      <c r="AF984" s="2173">
        <f t="shared" ref="AF984" ca="1" si="1539">AE984</f>
        <v>-1.7000000000000001E-2</v>
      </c>
      <c r="AG984" s="2173">
        <v>2.8250000000000002</v>
      </c>
      <c r="AI984" s="18">
        <v>3.66</v>
      </c>
      <c r="AJ984" s="18">
        <f t="shared" ref="AJ984" si="1540">AI984-0.035-0.15-0.15-0.2</f>
        <v>3.125</v>
      </c>
    </row>
    <row r="985" spans="1:36">
      <c r="A985" s="1459"/>
      <c r="B985" s="33"/>
      <c r="C985" s="2013" t="str">
        <f>IF(E985&gt;0,MAX($C$5:C984)+1," ")</f>
        <v xml:space="preserve"> </v>
      </c>
      <c r="D985" s="2013" t="s">
        <v>147</v>
      </c>
      <c r="E985" s="2174"/>
      <c r="F985" s="2665">
        <v>16.32</v>
      </c>
      <c r="G985" s="2666"/>
      <c r="H985" s="2665"/>
      <c r="I985" s="2666"/>
      <c r="J985" s="2667"/>
      <c r="K985" s="2668"/>
      <c r="L985" s="2665"/>
      <c r="M985" s="2666"/>
      <c r="N985" s="2665"/>
      <c r="O985" s="2666"/>
      <c r="P985" s="2667"/>
      <c r="Q985" s="2668"/>
      <c r="R985" s="2665"/>
      <c r="S985" s="2666"/>
      <c r="T985" s="2665"/>
      <c r="U985" s="2666"/>
      <c r="V985" s="2665"/>
      <c r="W985" s="2666"/>
      <c r="X985" s="2667"/>
      <c r="Y985" s="2668"/>
      <c r="Z985" s="2665"/>
      <c r="AA985" s="2666"/>
      <c r="AB985" s="2665">
        <v>0</v>
      </c>
      <c r="AC985" s="2666"/>
      <c r="AE985" s="2173"/>
      <c r="AG985" s="2173"/>
    </row>
    <row r="986" spans="1:36">
      <c r="A986" s="1459"/>
      <c r="B986" s="33"/>
      <c r="C986" s="2013">
        <f>IF(E986&gt;0,MAX($C$890:C985)+1," ")</f>
        <v>49</v>
      </c>
      <c r="D986" s="2013">
        <v>26</v>
      </c>
      <c r="E986" s="2174">
        <f>E984+F985</f>
        <v>589.5100000000001</v>
      </c>
      <c r="F986" s="2665" t="s">
        <v>147</v>
      </c>
      <c r="G986" s="2666"/>
      <c r="H986" s="2665">
        <v>1.75</v>
      </c>
      <c r="I986" s="2666"/>
      <c r="J986" s="2669">
        <f t="shared" ref="J986" si="1541">AI986</f>
        <v>3.66</v>
      </c>
      <c r="K986" s="2670"/>
      <c r="L986" s="2665">
        <f t="shared" ref="L986" si="1542">J986+N986</f>
        <v>3.6760000000000002</v>
      </c>
      <c r="M986" s="2666"/>
      <c r="N986" s="2665">
        <v>1.6E-2</v>
      </c>
      <c r="O986" s="2666"/>
      <c r="P986" s="2669"/>
      <c r="Q986" s="2670"/>
      <c r="R986" s="2665"/>
      <c r="S986" s="2666"/>
      <c r="T986" s="2665"/>
      <c r="U986" s="2666"/>
      <c r="V986" s="2665">
        <v>1.75</v>
      </c>
      <c r="W986" s="2666"/>
      <c r="X986" s="2669">
        <v>3.125</v>
      </c>
      <c r="Y986" s="2670">
        <v>50.204999999999998</v>
      </c>
      <c r="Z986" s="2665">
        <f t="shared" ref="Z986" si="1543">X986+AB986</f>
        <v>3.1230000000000002</v>
      </c>
      <c r="AA986" s="2666"/>
      <c r="AB986" s="2665">
        <v>-2E-3</v>
      </c>
      <c r="AC986" s="2666"/>
      <c r="AE986" s="2173">
        <f t="shared" ca="1" si="1468"/>
        <v>-8.0000000000000002E-3</v>
      </c>
      <c r="AF986" s="2173">
        <f t="shared" ref="AF986" ca="1" si="1544">AE986</f>
        <v>-8.0000000000000002E-3</v>
      </c>
      <c r="AG986" s="2173">
        <v>2.8250000000000002</v>
      </c>
      <c r="AI986" s="18">
        <v>3.66</v>
      </c>
      <c r="AJ986" s="18">
        <f t="shared" ref="AJ986" si="1545">AI986-0.035-0.15-0.15-0.2</f>
        <v>3.125</v>
      </c>
    </row>
    <row r="987" spans="1:36">
      <c r="A987" s="1459"/>
      <c r="B987" s="33"/>
      <c r="C987" s="2013" t="str">
        <f>IF(E987&gt;0,MAX($C$5:C986)+1," ")</f>
        <v xml:space="preserve"> </v>
      </c>
      <c r="D987" s="2013" t="s">
        <v>147</v>
      </c>
      <c r="E987" s="2174"/>
      <c r="F987" s="2665">
        <v>9.52</v>
      </c>
      <c r="G987" s="2666"/>
      <c r="H987" s="2665"/>
      <c r="I987" s="2666"/>
      <c r="J987" s="2667"/>
      <c r="K987" s="2668"/>
      <c r="L987" s="2665"/>
      <c r="M987" s="2666"/>
      <c r="N987" s="2665"/>
      <c r="O987" s="2666"/>
      <c r="P987" s="2667"/>
      <c r="Q987" s="2668"/>
      <c r="R987" s="2665"/>
      <c r="S987" s="2666"/>
      <c r="T987" s="2665"/>
      <c r="U987" s="2666"/>
      <c r="V987" s="2665"/>
      <c r="W987" s="2666"/>
      <c r="X987" s="2667"/>
      <c r="Y987" s="2668"/>
      <c r="Z987" s="2665"/>
      <c r="AA987" s="2666"/>
      <c r="AB987" s="2665">
        <v>0</v>
      </c>
      <c r="AC987" s="2666"/>
      <c r="AE987" s="2173"/>
      <c r="AG987" s="2173"/>
    </row>
    <row r="988" spans="1:36">
      <c r="A988" s="1459"/>
      <c r="B988" s="33"/>
      <c r="C988" s="2013">
        <f>IF(E988&gt;0,MAX($C$890:C987)+1," ")</f>
        <v>50</v>
      </c>
      <c r="D988" s="2013" t="s">
        <v>4220</v>
      </c>
      <c r="E988" s="2174">
        <f>E986+F987</f>
        <v>599.03000000000009</v>
      </c>
      <c r="F988" s="2665" t="s">
        <v>147</v>
      </c>
      <c r="G988" s="2666"/>
      <c r="H988" s="2665">
        <v>1.75</v>
      </c>
      <c r="I988" s="2666"/>
      <c r="J988" s="2669">
        <f t="shared" ref="J988" si="1546">AI988</f>
        <v>3.66</v>
      </c>
      <c r="K988" s="2670"/>
      <c r="L988" s="2665">
        <f t="shared" ref="L988" si="1547">J988+N988</f>
        <v>3.6630000000000003</v>
      </c>
      <c r="M988" s="2666"/>
      <c r="N988" s="2665">
        <v>3.0000000000000001E-3</v>
      </c>
      <c r="O988" s="2666"/>
      <c r="P988" s="2669"/>
      <c r="Q988" s="2670"/>
      <c r="R988" s="2665"/>
      <c r="S988" s="2666"/>
      <c r="T988" s="2665"/>
      <c r="U988" s="2666"/>
      <c r="V988" s="2665">
        <v>1.75</v>
      </c>
      <c r="W988" s="2666"/>
      <c r="X988" s="2669">
        <v>3.125</v>
      </c>
      <c r="Y988" s="2670">
        <v>51.204999999999998</v>
      </c>
      <c r="Z988" s="2665">
        <f t="shared" ref="Z988" si="1548">X988+AB988</f>
        <v>3.141</v>
      </c>
      <c r="AA988" s="2666"/>
      <c r="AB988" s="2665">
        <v>1.6E-2</v>
      </c>
      <c r="AC988" s="2666"/>
      <c r="AE988" s="2173">
        <f t="shared" ca="1" si="1468"/>
        <v>-5.0000000000000001E-3</v>
      </c>
      <c r="AF988" s="2173">
        <f t="shared" ref="AF988" ca="1" si="1549">AE988</f>
        <v>-5.0000000000000001E-3</v>
      </c>
      <c r="AG988" s="2173">
        <v>2.8250000000000002</v>
      </c>
      <c r="AI988" s="18">
        <v>3.66</v>
      </c>
      <c r="AJ988" s="18">
        <f t="shared" ref="AJ988" si="1550">AI988-0.035-0.15-0.15-0.2</f>
        <v>3.125</v>
      </c>
    </row>
    <row r="989" spans="1:36">
      <c r="A989" s="1459"/>
      <c r="B989" s="33"/>
      <c r="C989" s="2013" t="str">
        <f>IF(E989&gt;0,MAX($C$5:C988)+1," ")</f>
        <v xml:space="preserve"> </v>
      </c>
      <c r="D989" s="2013" t="s">
        <v>147</v>
      </c>
      <c r="E989" s="2174"/>
      <c r="F989" s="2665">
        <v>11.37</v>
      </c>
      <c r="G989" s="2666"/>
      <c r="H989" s="2665"/>
      <c r="I989" s="2666"/>
      <c r="J989" s="2667"/>
      <c r="K989" s="2668"/>
      <c r="L989" s="2665"/>
      <c r="M989" s="2666"/>
      <c r="N989" s="2665"/>
      <c r="O989" s="2666"/>
      <c r="P989" s="2667"/>
      <c r="Q989" s="2668"/>
      <c r="R989" s="2665"/>
      <c r="S989" s="2666"/>
      <c r="T989" s="2665"/>
      <c r="U989" s="2666"/>
      <c r="V989" s="2665"/>
      <c r="W989" s="2666"/>
      <c r="X989" s="2667"/>
      <c r="Y989" s="2668"/>
      <c r="Z989" s="2665"/>
      <c r="AA989" s="2666"/>
      <c r="AB989" s="2665">
        <v>0</v>
      </c>
      <c r="AC989" s="2666"/>
      <c r="AE989" s="2173"/>
      <c r="AG989" s="2173"/>
    </row>
    <row r="990" spans="1:36">
      <c r="A990" s="1459"/>
      <c r="B990" s="33"/>
      <c r="C990" s="2013">
        <f>IF(E990&gt;0,MAX($C$890:C989)+1," ")</f>
        <v>51</v>
      </c>
      <c r="D990" s="2013">
        <v>27</v>
      </c>
      <c r="E990" s="2174">
        <f>E988+F989</f>
        <v>610.40000000000009</v>
      </c>
      <c r="F990" s="2665" t="s">
        <v>147</v>
      </c>
      <c r="G990" s="2666"/>
      <c r="H990" s="2665">
        <v>1.75</v>
      </c>
      <c r="I990" s="2666"/>
      <c r="J990" s="2669">
        <f t="shared" ref="J990" si="1551">AI990</f>
        <v>3.65</v>
      </c>
      <c r="K990" s="2670"/>
      <c r="L990" s="2665">
        <f t="shared" ref="L990" si="1552">J990+N990</f>
        <v>3.6320000000000001</v>
      </c>
      <c r="M990" s="2666"/>
      <c r="N990" s="2665">
        <v>-1.7999999999999999E-2</v>
      </c>
      <c r="O990" s="2666"/>
      <c r="P990" s="2669"/>
      <c r="Q990" s="2670"/>
      <c r="R990" s="2665"/>
      <c r="S990" s="2666"/>
      <c r="T990" s="2665"/>
      <c r="U990" s="2666"/>
      <c r="V990" s="2665">
        <v>1.75</v>
      </c>
      <c r="W990" s="2666"/>
      <c r="X990" s="2669">
        <v>3.1149999999999998</v>
      </c>
      <c r="Y990" s="2670">
        <v>52.204999999999998</v>
      </c>
      <c r="Z990" s="2665">
        <f t="shared" ref="Z990" si="1553">X990+AB990</f>
        <v>3.0989999999999998</v>
      </c>
      <c r="AA990" s="2666"/>
      <c r="AB990" s="2665">
        <v>-1.6E-2</v>
      </c>
      <c r="AC990" s="2666"/>
      <c r="AE990" s="2173">
        <f t="shared" ca="1" si="1468"/>
        <v>-0.02</v>
      </c>
      <c r="AF990" s="2173">
        <f t="shared" ref="AF990" ca="1" si="1554">AE990</f>
        <v>-0.02</v>
      </c>
      <c r="AG990" s="2173">
        <v>2.8149999999999999</v>
      </c>
      <c r="AI990" s="18">
        <v>3.65</v>
      </c>
      <c r="AJ990" s="18">
        <f t="shared" ref="AJ990" si="1555">AI990-0.035-0.15-0.15-0.2</f>
        <v>3.1149999999999998</v>
      </c>
    </row>
    <row r="991" spans="1:36">
      <c r="A991" s="1459"/>
      <c r="B991" s="33"/>
      <c r="C991" s="2013" t="str">
        <f>IF(E991&gt;0,MAX($C$5:C990)+1," ")</f>
        <v xml:space="preserve"> </v>
      </c>
      <c r="D991" s="2013" t="s">
        <v>147</v>
      </c>
      <c r="E991" s="2174"/>
      <c r="F991" s="2665">
        <v>16.829999999999998</v>
      </c>
      <c r="G991" s="2666"/>
      <c r="H991" s="2665"/>
      <c r="I991" s="2666"/>
      <c r="J991" s="2667"/>
      <c r="K991" s="2668"/>
      <c r="L991" s="2665"/>
      <c r="M991" s="2666"/>
      <c r="N991" s="2665"/>
      <c r="O991" s="2666"/>
      <c r="P991" s="2667"/>
      <c r="Q991" s="2668"/>
      <c r="R991" s="2665"/>
      <c r="S991" s="2666"/>
      <c r="T991" s="2665"/>
      <c r="U991" s="2666"/>
      <c r="V991" s="2665"/>
      <c r="W991" s="2666"/>
      <c r="X991" s="2667"/>
      <c r="Y991" s="2668"/>
      <c r="Z991" s="2665"/>
      <c r="AA991" s="2666"/>
      <c r="AB991" s="2665">
        <v>0</v>
      </c>
      <c r="AC991" s="2666"/>
      <c r="AE991" s="2173"/>
      <c r="AG991" s="2173"/>
    </row>
    <row r="992" spans="1:36">
      <c r="A992" s="1459"/>
      <c r="B992" s="33"/>
      <c r="C992" s="2013">
        <f>IF(E992&gt;0,MAX($C$890:C991)+1," ")</f>
        <v>52</v>
      </c>
      <c r="D992" s="2013" t="s">
        <v>4221</v>
      </c>
      <c r="E992" s="2174">
        <f>E990+F991</f>
        <v>627.23000000000013</v>
      </c>
      <c r="F992" s="2665" t="s">
        <v>147</v>
      </c>
      <c r="G992" s="2666"/>
      <c r="H992" s="2665">
        <v>1.75</v>
      </c>
      <c r="I992" s="2666"/>
      <c r="J992" s="2669">
        <f t="shared" ref="J992" si="1556">AI992</f>
        <v>3.65</v>
      </c>
      <c r="K992" s="2670"/>
      <c r="L992" s="2665">
        <f t="shared" ref="L992" si="1557">J992+N992</f>
        <v>3.6599999999999997</v>
      </c>
      <c r="M992" s="2666"/>
      <c r="N992" s="2665">
        <v>0.01</v>
      </c>
      <c r="O992" s="2666"/>
      <c r="P992" s="2669"/>
      <c r="Q992" s="2670"/>
      <c r="R992" s="2665"/>
      <c r="S992" s="2666"/>
      <c r="T992" s="2665"/>
      <c r="U992" s="2666"/>
      <c r="V992" s="2665">
        <v>1.75</v>
      </c>
      <c r="W992" s="2666"/>
      <c r="X992" s="2669">
        <v>3.1149999999999998</v>
      </c>
      <c r="Y992" s="2670">
        <v>53.204999999999998</v>
      </c>
      <c r="Z992" s="2665">
        <f t="shared" ref="Z992" si="1558">X992+AB992</f>
        <v>3.097</v>
      </c>
      <c r="AA992" s="2666"/>
      <c r="AB992" s="2665">
        <v>-1.7999999999999999E-2</v>
      </c>
      <c r="AC992" s="2666"/>
      <c r="AE992" s="2173">
        <f t="shared" ca="1" si="1468"/>
        <v>-1.6E-2</v>
      </c>
      <c r="AF992" s="2173">
        <f t="shared" ref="AF992" ca="1" si="1559">AE992</f>
        <v>-1.6E-2</v>
      </c>
      <c r="AG992" s="2173">
        <v>2.8149999999999999</v>
      </c>
      <c r="AI992" s="18">
        <v>3.65</v>
      </c>
      <c r="AJ992" s="18">
        <f t="shared" ref="AJ992" si="1560">AI992-0.035-0.15-0.15-0.2</f>
        <v>3.1149999999999998</v>
      </c>
    </row>
    <row r="993" spans="1:36">
      <c r="A993" s="1459"/>
      <c r="B993" s="33"/>
      <c r="C993" s="2013" t="str">
        <f>IF(E993&gt;0,MAX($C$5:C992)+1," ")</f>
        <v xml:space="preserve"> </v>
      </c>
      <c r="D993" s="2013" t="s">
        <v>147</v>
      </c>
      <c r="E993" s="2174"/>
      <c r="F993" s="2665">
        <v>14.71</v>
      </c>
      <c r="G993" s="2666"/>
      <c r="H993" s="2665"/>
      <c r="I993" s="2666"/>
      <c r="J993" s="2667"/>
      <c r="K993" s="2668"/>
      <c r="L993" s="2665"/>
      <c r="M993" s="2666"/>
      <c r="N993" s="2665"/>
      <c r="O993" s="2666"/>
      <c r="P993" s="2667"/>
      <c r="Q993" s="2668"/>
      <c r="R993" s="2665"/>
      <c r="S993" s="2666"/>
      <c r="T993" s="2665"/>
      <c r="U993" s="2666"/>
      <c r="V993" s="2665"/>
      <c r="W993" s="2666"/>
      <c r="X993" s="2667"/>
      <c r="Y993" s="2668"/>
      <c r="Z993" s="2665"/>
      <c r="AA993" s="2666"/>
      <c r="AB993" s="2665">
        <v>0</v>
      </c>
      <c r="AC993" s="2666"/>
      <c r="AE993" s="2173"/>
      <c r="AG993" s="2173"/>
    </row>
    <row r="994" spans="1:36">
      <c r="A994" s="1459"/>
      <c r="B994" s="33"/>
      <c r="C994" s="2013">
        <f>IF(E994&gt;0,MAX($C$890:C993)+1," ")</f>
        <v>53</v>
      </c>
      <c r="D994" s="2013" t="s">
        <v>4222</v>
      </c>
      <c r="E994" s="2174">
        <f>E992+F993</f>
        <v>641.94000000000017</v>
      </c>
      <c r="F994" s="2665" t="s">
        <v>147</v>
      </c>
      <c r="G994" s="2666"/>
      <c r="H994" s="2665">
        <v>1.75</v>
      </c>
      <c r="I994" s="2666"/>
      <c r="J994" s="2669">
        <f t="shared" ref="J994" si="1561">AI994</f>
        <v>3.66</v>
      </c>
      <c r="K994" s="2670"/>
      <c r="L994" s="2665">
        <f t="shared" ref="L994" si="1562">J994+N994</f>
        <v>3.6560000000000001</v>
      </c>
      <c r="M994" s="2666"/>
      <c r="N994" s="2665">
        <v>-4.0000000000000001E-3</v>
      </c>
      <c r="O994" s="2666"/>
      <c r="P994" s="2669"/>
      <c r="Q994" s="2670"/>
      <c r="R994" s="2665"/>
      <c r="S994" s="2666"/>
      <c r="T994" s="2665"/>
      <c r="U994" s="2666"/>
      <c r="V994" s="2665">
        <v>1.75</v>
      </c>
      <c r="W994" s="2666"/>
      <c r="X994" s="2669">
        <v>3.125</v>
      </c>
      <c r="Y994" s="2670">
        <v>54.204999999999998</v>
      </c>
      <c r="Z994" s="2665">
        <f t="shared" ref="Z994" si="1563">X994+AB994</f>
        <v>3.1219999999999999</v>
      </c>
      <c r="AA994" s="2666"/>
      <c r="AB994" s="2665">
        <v>-3.0000000000000001E-3</v>
      </c>
      <c r="AC994" s="2666"/>
      <c r="AE994" s="2173">
        <f t="shared" ca="1" si="1468"/>
        <v>0.01</v>
      </c>
      <c r="AF994" s="2173">
        <f t="shared" ref="AF994" ca="1" si="1564">AE994</f>
        <v>0.01</v>
      </c>
      <c r="AG994" s="2173">
        <v>2.8250000000000002</v>
      </c>
      <c r="AI994" s="18">
        <v>3.66</v>
      </c>
      <c r="AJ994" s="18">
        <f t="shared" ref="AJ994" si="1565">AI994-0.035-0.15-0.15-0.2</f>
        <v>3.125</v>
      </c>
    </row>
    <row r="995" spans="1:36">
      <c r="A995" s="1459"/>
      <c r="B995" s="33"/>
      <c r="C995" s="2013" t="str">
        <f>IF(E995&gt;0,MAX($C$5:C994)+1," ")</f>
        <v xml:space="preserve"> </v>
      </c>
      <c r="D995" s="2013" t="s">
        <v>147</v>
      </c>
      <c r="E995" s="2174"/>
      <c r="F995" s="2665">
        <v>17.8</v>
      </c>
      <c r="G995" s="2666"/>
      <c r="H995" s="2665"/>
      <c r="I995" s="2666"/>
      <c r="J995" s="2667"/>
      <c r="K995" s="2668"/>
      <c r="L995" s="2665"/>
      <c r="M995" s="2666"/>
      <c r="N995" s="2665"/>
      <c r="O995" s="2666"/>
      <c r="P995" s="2667"/>
      <c r="Q995" s="2668"/>
      <c r="R995" s="2665"/>
      <c r="S995" s="2666"/>
      <c r="T995" s="2665"/>
      <c r="U995" s="2666"/>
      <c r="V995" s="2665"/>
      <c r="W995" s="2666"/>
      <c r="X995" s="2667"/>
      <c r="Y995" s="2668"/>
      <c r="Z995" s="2665"/>
      <c r="AA995" s="2666"/>
      <c r="AB995" s="2665">
        <v>0</v>
      </c>
      <c r="AC995" s="2666"/>
      <c r="AE995" s="2173"/>
      <c r="AG995" s="2173"/>
    </row>
    <row r="996" spans="1:36">
      <c r="A996" s="1459"/>
      <c r="B996" s="33"/>
      <c r="C996" s="2013">
        <f>IF(E996&gt;0,MAX($C$890:C995)+1," ")</f>
        <v>54</v>
      </c>
      <c r="D996" s="2013" t="s">
        <v>4223</v>
      </c>
      <c r="E996" s="2174">
        <f>E994+F995</f>
        <v>659.74000000000012</v>
      </c>
      <c r="F996" s="2665" t="s">
        <v>147</v>
      </c>
      <c r="G996" s="2666"/>
      <c r="H996" s="2665">
        <v>1.75</v>
      </c>
      <c r="I996" s="2666"/>
      <c r="J996" s="2669">
        <f t="shared" ref="J996" si="1566">AI996</f>
        <v>3.66</v>
      </c>
      <c r="K996" s="2670"/>
      <c r="L996" s="2665">
        <f t="shared" ref="L996" si="1567">J996+N996</f>
        <v>3.6670000000000003</v>
      </c>
      <c r="M996" s="2666"/>
      <c r="N996" s="2665">
        <v>7.0000000000000001E-3</v>
      </c>
      <c r="O996" s="2666"/>
      <c r="P996" s="2669"/>
      <c r="Q996" s="2670"/>
      <c r="R996" s="2665"/>
      <c r="S996" s="2666"/>
      <c r="T996" s="2665"/>
      <c r="U996" s="2666"/>
      <c r="V996" s="2665">
        <v>1.75</v>
      </c>
      <c r="W996" s="2666"/>
      <c r="X996" s="2669">
        <v>3.125</v>
      </c>
      <c r="Y996" s="2670">
        <v>55.204999999999998</v>
      </c>
      <c r="Z996" s="2665">
        <f t="shared" ref="Z996" si="1568">X996+AB996</f>
        <v>3.1419999999999999</v>
      </c>
      <c r="AA996" s="2666"/>
      <c r="AB996" s="2665">
        <v>1.7000000000000001E-2</v>
      </c>
      <c r="AC996" s="2666"/>
      <c r="AE996" s="2173">
        <f t="shared" ca="1" si="1468"/>
        <v>-1.6E-2</v>
      </c>
      <c r="AF996" s="2173">
        <f t="shared" ref="AF996" ca="1" si="1569">AE996</f>
        <v>-1.6E-2</v>
      </c>
      <c r="AG996" s="2173">
        <v>2.8250000000000002</v>
      </c>
      <c r="AI996" s="18">
        <v>3.66</v>
      </c>
      <c r="AJ996" s="18">
        <f t="shared" ref="AJ996" si="1570">AI996-0.035-0.15-0.15-0.2</f>
        <v>3.125</v>
      </c>
    </row>
    <row r="997" spans="1:36">
      <c r="A997" s="1459"/>
      <c r="B997" s="33"/>
      <c r="C997" s="2013" t="str">
        <f>IF(E997&gt;0,MAX($C$5:C996)+1," ")</f>
        <v xml:space="preserve"> </v>
      </c>
      <c r="D997" s="2013" t="s">
        <v>147</v>
      </c>
      <c r="E997" s="2174"/>
      <c r="F997" s="2665">
        <v>14.2</v>
      </c>
      <c r="G997" s="2666"/>
      <c r="H997" s="2665"/>
      <c r="I997" s="2666"/>
      <c r="J997" s="2667"/>
      <c r="K997" s="2668"/>
      <c r="L997" s="2665"/>
      <c r="M997" s="2666"/>
      <c r="N997" s="2665"/>
      <c r="O997" s="2666"/>
      <c r="P997" s="2667"/>
      <c r="Q997" s="2668"/>
      <c r="R997" s="2665"/>
      <c r="S997" s="2666"/>
      <c r="T997" s="2665"/>
      <c r="U997" s="2666"/>
      <c r="V997" s="2665"/>
      <c r="W997" s="2666"/>
      <c r="X997" s="2667"/>
      <c r="Y997" s="2668"/>
      <c r="Z997" s="2665"/>
      <c r="AA997" s="2666"/>
      <c r="AB997" s="2665">
        <v>0</v>
      </c>
      <c r="AC997" s="2666"/>
      <c r="AE997" s="2173"/>
      <c r="AG997" s="2173"/>
    </row>
    <row r="998" spans="1:36">
      <c r="A998" s="1459"/>
      <c r="B998" s="33"/>
      <c r="C998" s="2013">
        <f>IF(E998&gt;0,MAX($C$890:C997)+1," ")</f>
        <v>55</v>
      </c>
      <c r="D998" s="2013" t="s">
        <v>4224</v>
      </c>
      <c r="E998" s="2174">
        <f>E996+F997</f>
        <v>673.94000000000017</v>
      </c>
      <c r="F998" s="2665" t="s">
        <v>147</v>
      </c>
      <c r="G998" s="2666"/>
      <c r="H998" s="2665">
        <v>1.75</v>
      </c>
      <c r="I998" s="2666"/>
      <c r="J998" s="2669">
        <f t="shared" ref="J998" si="1571">AI998</f>
        <v>3.67</v>
      </c>
      <c r="K998" s="2670"/>
      <c r="L998" s="2665">
        <f t="shared" ref="L998" si="1572">J998+N998</f>
        <v>3.6759999999999997</v>
      </c>
      <c r="M998" s="2666"/>
      <c r="N998" s="2665">
        <v>6.0000000000000001E-3</v>
      </c>
      <c r="O998" s="2666"/>
      <c r="P998" s="2669"/>
      <c r="Q998" s="2670"/>
      <c r="R998" s="2665"/>
      <c r="S998" s="2666"/>
      <c r="T998" s="2665"/>
      <c r="U998" s="2666"/>
      <c r="V998" s="2665">
        <v>1.75</v>
      </c>
      <c r="W998" s="2666"/>
      <c r="X998" s="2669">
        <v>3.1349999999999998</v>
      </c>
      <c r="Y998" s="2670">
        <v>56.204999999999998</v>
      </c>
      <c r="Z998" s="2665">
        <f t="shared" ref="Z998" si="1573">X998+AB998</f>
        <v>3.1259999999999999</v>
      </c>
      <c r="AA998" s="2666"/>
      <c r="AB998" s="2665">
        <v>-8.9999999999999993E-3</v>
      </c>
      <c r="AC998" s="2666"/>
      <c r="AE998" s="2173">
        <f t="shared" ca="1" si="1468"/>
        <v>1.4999999999999999E-2</v>
      </c>
      <c r="AF998" s="2173">
        <f t="shared" ref="AF998" ca="1" si="1574">AE998</f>
        <v>1.4999999999999999E-2</v>
      </c>
      <c r="AG998" s="2173">
        <v>2.835</v>
      </c>
      <c r="AI998" s="18">
        <v>3.67</v>
      </c>
      <c r="AJ998" s="18">
        <f t="shared" ref="AJ998" si="1575">AI998-0.035-0.15-0.15-0.2</f>
        <v>3.1349999999999998</v>
      </c>
    </row>
    <row r="999" spans="1:36">
      <c r="A999" s="1459"/>
      <c r="B999" s="33"/>
      <c r="C999" s="2013" t="str">
        <f>IF(E999&gt;0,MAX($C$5:C998)+1," ")</f>
        <v xml:space="preserve"> </v>
      </c>
      <c r="D999" s="2013" t="s">
        <v>147</v>
      </c>
      <c r="E999" s="2174"/>
      <c r="F999" s="2665">
        <v>14.2</v>
      </c>
      <c r="G999" s="2666"/>
      <c r="H999" s="2665"/>
      <c r="I999" s="2666"/>
      <c r="J999" s="2667"/>
      <c r="K999" s="2668"/>
      <c r="L999" s="2665"/>
      <c r="M999" s="2666"/>
      <c r="N999" s="2665"/>
      <c r="O999" s="2666"/>
      <c r="P999" s="2667"/>
      <c r="Q999" s="2668"/>
      <c r="R999" s="2665"/>
      <c r="S999" s="2666"/>
      <c r="T999" s="2665"/>
      <c r="U999" s="2666"/>
      <c r="V999" s="2665"/>
      <c r="W999" s="2666"/>
      <c r="X999" s="2667"/>
      <c r="Y999" s="2668"/>
      <c r="Z999" s="2665"/>
      <c r="AA999" s="2666"/>
      <c r="AB999" s="2665">
        <v>0</v>
      </c>
      <c r="AC999" s="2666"/>
      <c r="AE999" s="2173"/>
      <c r="AG999" s="2173"/>
    </row>
    <row r="1000" spans="1:36">
      <c r="A1000" s="1459"/>
      <c r="B1000" s="33"/>
      <c r="C1000" s="2013">
        <f>IF(E1000&gt;0,MAX($C$890:C999)+1," ")</f>
        <v>56</v>
      </c>
      <c r="D1000" s="2013" t="s">
        <v>4225</v>
      </c>
      <c r="E1000" s="2174">
        <f>E998+F999</f>
        <v>688.14000000000021</v>
      </c>
      <c r="F1000" s="2665" t="s">
        <v>147</v>
      </c>
      <c r="G1000" s="2666"/>
      <c r="H1000" s="2665">
        <v>1.75</v>
      </c>
      <c r="I1000" s="2666"/>
      <c r="J1000" s="2669">
        <f t="shared" ref="J1000" si="1576">AI1000</f>
        <v>3.68</v>
      </c>
      <c r="K1000" s="2670"/>
      <c r="L1000" s="2665">
        <f t="shared" ref="L1000" si="1577">J1000+N1000</f>
        <v>3.6819999999999999</v>
      </c>
      <c r="M1000" s="2666"/>
      <c r="N1000" s="2665">
        <v>2E-3</v>
      </c>
      <c r="O1000" s="2666"/>
      <c r="P1000" s="2669"/>
      <c r="Q1000" s="2670"/>
      <c r="R1000" s="2665"/>
      <c r="S1000" s="2666"/>
      <c r="T1000" s="2665"/>
      <c r="U1000" s="2666"/>
      <c r="V1000" s="2665">
        <v>1.75</v>
      </c>
      <c r="W1000" s="2666"/>
      <c r="X1000" s="2669">
        <v>3.145</v>
      </c>
      <c r="Y1000" s="2670">
        <v>57.204999999999998</v>
      </c>
      <c r="Z1000" s="2665">
        <f t="shared" ref="Z1000" si="1578">X1000+AB1000</f>
        <v>3.1509999999999998</v>
      </c>
      <c r="AA1000" s="2666"/>
      <c r="AB1000" s="2665">
        <v>6.0000000000000001E-3</v>
      </c>
      <c r="AC1000" s="2666"/>
      <c r="AE1000" s="2173">
        <f t="shared" ca="1" si="1468"/>
        <v>6.0000000000000001E-3</v>
      </c>
      <c r="AF1000" s="2173">
        <f t="shared" ref="AF1000" ca="1" si="1579">AE1000</f>
        <v>6.0000000000000001E-3</v>
      </c>
      <c r="AG1000" s="2173">
        <v>2.8450000000000002</v>
      </c>
      <c r="AI1000" s="18">
        <v>3.68</v>
      </c>
      <c r="AJ1000" s="18">
        <f t="shared" ref="AJ1000" si="1580">AI1000-0.035-0.15-0.15-0.2</f>
        <v>3.145</v>
      </c>
    </row>
    <row r="1001" spans="1:36">
      <c r="A1001" s="1459"/>
      <c r="B1001" s="33"/>
      <c r="C1001" s="2013" t="str">
        <f>IF(E1001&gt;0,MAX($C$5:C1000)+1," ")</f>
        <v xml:space="preserve"> </v>
      </c>
      <c r="D1001" s="2013" t="s">
        <v>147</v>
      </c>
      <c r="E1001" s="2174"/>
      <c r="F1001" s="2665">
        <v>12.42</v>
      </c>
      <c r="G1001" s="2666"/>
      <c r="H1001" s="2665"/>
      <c r="I1001" s="2666"/>
      <c r="J1001" s="2667"/>
      <c r="K1001" s="2668"/>
      <c r="L1001" s="2665"/>
      <c r="M1001" s="2666"/>
      <c r="N1001" s="2665"/>
      <c r="O1001" s="2666"/>
      <c r="P1001" s="2667"/>
      <c r="Q1001" s="2668"/>
      <c r="R1001" s="2665"/>
      <c r="S1001" s="2666"/>
      <c r="T1001" s="2665"/>
      <c r="U1001" s="2666"/>
      <c r="V1001" s="2665"/>
      <c r="W1001" s="2666"/>
      <c r="X1001" s="2667"/>
      <c r="Y1001" s="2668"/>
      <c r="Z1001" s="2665"/>
      <c r="AA1001" s="2666"/>
      <c r="AB1001" s="2665">
        <v>0</v>
      </c>
      <c r="AC1001" s="2666"/>
      <c r="AE1001" s="2173"/>
      <c r="AG1001" s="2173"/>
    </row>
    <row r="1002" spans="1:36">
      <c r="A1002" s="1459"/>
      <c r="B1002" s="33"/>
      <c r="C1002" s="2013">
        <f>IF(E1002&gt;0,MAX($C$890:C1001)+1," ")</f>
        <v>57</v>
      </c>
      <c r="D1002" s="2013">
        <v>29</v>
      </c>
      <c r="E1002" s="2174">
        <f>E1000+F1001</f>
        <v>700.56000000000017</v>
      </c>
      <c r="F1002" s="2665" t="s">
        <v>147</v>
      </c>
      <c r="G1002" s="2666"/>
      <c r="H1002" s="2665">
        <v>1.75</v>
      </c>
      <c r="I1002" s="2666"/>
      <c r="J1002" s="2669">
        <f t="shared" ref="J1002" si="1581">AI1002</f>
        <v>3.68</v>
      </c>
      <c r="K1002" s="2670"/>
      <c r="L1002" s="2665">
        <f t="shared" ref="L1002" si="1582">J1002+N1002</f>
        <v>3.6670000000000003</v>
      </c>
      <c r="M1002" s="2666"/>
      <c r="N1002" s="2665">
        <v>-1.2999999999999999E-2</v>
      </c>
      <c r="O1002" s="2666"/>
      <c r="P1002" s="2669"/>
      <c r="Q1002" s="2670"/>
      <c r="R1002" s="2665"/>
      <c r="S1002" s="2666"/>
      <c r="T1002" s="2665"/>
      <c r="U1002" s="2666"/>
      <c r="V1002" s="2665">
        <v>1.75</v>
      </c>
      <c r="W1002" s="2666"/>
      <c r="X1002" s="2669">
        <v>3.145</v>
      </c>
      <c r="Y1002" s="2670">
        <v>58.204999999999998</v>
      </c>
      <c r="Z1002" s="2665">
        <f t="shared" ref="Z1002" si="1583">X1002+AB1002</f>
        <v>3.1509999999999998</v>
      </c>
      <c r="AA1002" s="2666"/>
      <c r="AB1002" s="2665">
        <v>6.0000000000000001E-3</v>
      </c>
      <c r="AC1002" s="2666"/>
      <c r="AE1002" s="2173">
        <f t="shared" ca="1" si="1468"/>
        <v>-0.02</v>
      </c>
      <c r="AF1002" s="2173">
        <f t="shared" ref="AF1002" ca="1" si="1584">AE1002</f>
        <v>-0.02</v>
      </c>
      <c r="AG1002" s="2173">
        <v>2.8450000000000002</v>
      </c>
      <c r="AI1002" s="18">
        <v>3.68</v>
      </c>
      <c r="AJ1002" s="18">
        <f t="shared" ref="AJ1002" si="1585">AI1002-0.035-0.15-0.15-0.2</f>
        <v>3.145</v>
      </c>
    </row>
    <row r="1003" spans="1:36">
      <c r="A1003" s="1459"/>
      <c r="B1003" s="33"/>
      <c r="C1003" s="2013" t="str">
        <f>IF(E1003&gt;0,MAX($C$5:C1002)+1," ")</f>
        <v xml:space="preserve"> </v>
      </c>
      <c r="D1003" s="2013" t="s">
        <v>147</v>
      </c>
      <c r="E1003" s="2174"/>
      <c r="F1003" s="2665">
        <v>14.58</v>
      </c>
      <c r="G1003" s="2666"/>
      <c r="H1003" s="2665"/>
      <c r="I1003" s="2666"/>
      <c r="J1003" s="2667"/>
      <c r="K1003" s="2668"/>
      <c r="L1003" s="2665"/>
      <c r="M1003" s="2666"/>
      <c r="N1003" s="2665"/>
      <c r="O1003" s="2666"/>
      <c r="P1003" s="2667"/>
      <c r="Q1003" s="2668"/>
      <c r="R1003" s="2665"/>
      <c r="S1003" s="2666"/>
      <c r="T1003" s="2665"/>
      <c r="U1003" s="2666"/>
      <c r="V1003" s="2665"/>
      <c r="W1003" s="2666"/>
      <c r="X1003" s="2667"/>
      <c r="Y1003" s="2668"/>
      <c r="Z1003" s="2665"/>
      <c r="AA1003" s="2666"/>
      <c r="AB1003" s="2665">
        <v>0</v>
      </c>
      <c r="AC1003" s="2666"/>
      <c r="AE1003" s="2173"/>
      <c r="AG1003" s="2173"/>
    </row>
    <row r="1004" spans="1:36">
      <c r="A1004" s="1459"/>
      <c r="B1004" s="33"/>
      <c r="C1004" s="2013">
        <f>IF(E1004&gt;0,MAX($C$890:C1003)+1," ")</f>
        <v>58</v>
      </c>
      <c r="D1004" s="2013">
        <v>30</v>
      </c>
      <c r="E1004" s="2174">
        <f>E1002+F1003</f>
        <v>715.14000000000021</v>
      </c>
      <c r="F1004" s="2665" t="s">
        <v>147</v>
      </c>
      <c r="G1004" s="2666"/>
      <c r="H1004" s="2665">
        <v>1.75</v>
      </c>
      <c r="I1004" s="2666"/>
      <c r="J1004" s="2669">
        <f t="shared" ref="J1004" si="1586">AI1004</f>
        <v>3.69</v>
      </c>
      <c r="K1004" s="2670"/>
      <c r="L1004" s="2665">
        <f t="shared" ref="L1004" si="1587">J1004+N1004</f>
        <v>3.7010000000000001</v>
      </c>
      <c r="M1004" s="2666"/>
      <c r="N1004" s="2665">
        <v>1.0999999999999999E-2</v>
      </c>
      <c r="O1004" s="2666"/>
      <c r="P1004" s="2669"/>
      <c r="Q1004" s="2670"/>
      <c r="R1004" s="2665"/>
      <c r="S1004" s="2666"/>
      <c r="T1004" s="2665"/>
      <c r="U1004" s="2666"/>
      <c r="V1004" s="2665">
        <v>1.75</v>
      </c>
      <c r="W1004" s="2666"/>
      <c r="X1004" s="2669">
        <v>3.1549999999999998</v>
      </c>
      <c r="Y1004" s="2670">
        <v>59.204999999999998</v>
      </c>
      <c r="Z1004" s="2665">
        <f t="shared" ref="Z1004" si="1588">X1004+AB1004</f>
        <v>3.1669999999999998</v>
      </c>
      <c r="AA1004" s="2666"/>
      <c r="AB1004" s="2665">
        <v>1.2E-2</v>
      </c>
      <c r="AC1004" s="2666"/>
      <c r="AE1004" s="2173">
        <f t="shared" ca="1" si="1468"/>
        <v>0.02</v>
      </c>
      <c r="AF1004" s="2173">
        <f t="shared" ref="AF1004" ca="1" si="1589">AE1004</f>
        <v>0.02</v>
      </c>
      <c r="AG1004" s="2173">
        <v>2.855</v>
      </c>
      <c r="AI1004" s="18">
        <v>3.69</v>
      </c>
      <c r="AJ1004" s="18">
        <f t="shared" ref="AJ1004" si="1590">AI1004-0.035-0.15-0.15-0.2</f>
        <v>3.1549999999999998</v>
      </c>
    </row>
    <row r="1005" spans="1:36">
      <c r="A1005" s="1459"/>
      <c r="B1005" s="33"/>
      <c r="C1005" s="2013" t="str">
        <f>IF(E1005&gt;0,MAX($C$5:C1004)+1," ")</f>
        <v xml:space="preserve"> </v>
      </c>
      <c r="D1005" s="2013" t="s">
        <v>147</v>
      </c>
      <c r="E1005" s="2174"/>
      <c r="F1005" s="2665">
        <v>19.96</v>
      </c>
      <c r="G1005" s="2666"/>
      <c r="H1005" s="2665"/>
      <c r="I1005" s="2666"/>
      <c r="J1005" s="2667"/>
      <c r="K1005" s="2668"/>
      <c r="L1005" s="2665"/>
      <c r="M1005" s="2666"/>
      <c r="N1005" s="2665"/>
      <c r="O1005" s="2666"/>
      <c r="P1005" s="2667"/>
      <c r="Q1005" s="2668"/>
      <c r="R1005" s="2665"/>
      <c r="S1005" s="2666"/>
      <c r="T1005" s="2665"/>
      <c r="U1005" s="2666"/>
      <c r="V1005" s="2665"/>
      <c r="W1005" s="2666"/>
      <c r="X1005" s="2667"/>
      <c r="Y1005" s="2668"/>
      <c r="Z1005" s="2665"/>
      <c r="AA1005" s="2666"/>
      <c r="AB1005" s="2665">
        <v>0</v>
      </c>
      <c r="AC1005" s="2666"/>
      <c r="AE1005" s="2173"/>
      <c r="AG1005" s="2173"/>
    </row>
    <row r="1006" spans="1:36">
      <c r="A1006" s="1459"/>
      <c r="B1006" s="33"/>
      <c r="C1006" s="2013">
        <f>IF(E1006&gt;0,MAX($C$890:C1005)+1," ")</f>
        <v>59</v>
      </c>
      <c r="D1006" s="2013">
        <v>31</v>
      </c>
      <c r="E1006" s="2174">
        <f>E1004+F1005</f>
        <v>735.10000000000025</v>
      </c>
      <c r="F1006" s="2665" t="s">
        <v>147</v>
      </c>
      <c r="G1006" s="2666"/>
      <c r="H1006" s="2665">
        <v>1.75</v>
      </c>
      <c r="I1006" s="2666"/>
      <c r="J1006" s="2669">
        <f t="shared" ref="J1006" si="1591">AI1006</f>
        <v>3.7</v>
      </c>
      <c r="K1006" s="2670"/>
      <c r="L1006" s="2665">
        <f t="shared" ref="L1006" si="1592">J1006+N1006</f>
        <v>3.6830000000000003</v>
      </c>
      <c r="M1006" s="2666"/>
      <c r="N1006" s="2665">
        <v>-1.7000000000000001E-2</v>
      </c>
      <c r="O1006" s="2666"/>
      <c r="P1006" s="2669"/>
      <c r="Q1006" s="2670"/>
      <c r="R1006" s="2665"/>
      <c r="S1006" s="2666"/>
      <c r="T1006" s="2665"/>
      <c r="U1006" s="2666"/>
      <c r="V1006" s="2665">
        <v>1.75</v>
      </c>
      <c r="W1006" s="2666"/>
      <c r="X1006" s="2669">
        <v>3.165</v>
      </c>
      <c r="Y1006" s="2670">
        <v>60.204999999999998</v>
      </c>
      <c r="Z1006" s="2665">
        <f t="shared" ref="Z1006" si="1593">X1006+AB1006</f>
        <v>3.1630000000000003</v>
      </c>
      <c r="AA1006" s="2666"/>
      <c r="AB1006" s="2665">
        <v>-2E-3</v>
      </c>
      <c r="AC1006" s="2666"/>
      <c r="AE1006" s="2173">
        <f t="shared" ca="1" si="1468"/>
        <v>1.9E-2</v>
      </c>
      <c r="AF1006" s="2173">
        <f t="shared" ref="AF1006" ca="1" si="1594">AE1006</f>
        <v>1.9E-2</v>
      </c>
      <c r="AG1006" s="2173">
        <v>2.8650000000000002</v>
      </c>
      <c r="AI1006" s="18">
        <v>3.7</v>
      </c>
      <c r="AJ1006" s="18">
        <f t="shared" ref="AJ1006" si="1595">AI1006-0.035-0.15-0.15-0.2</f>
        <v>3.165</v>
      </c>
    </row>
    <row r="1007" spans="1:36">
      <c r="A1007" s="1459"/>
      <c r="B1007" s="33"/>
      <c r="C1007" s="2013" t="str">
        <f>IF(E1007&gt;0,MAX($C$5:C1006)+1," ")</f>
        <v xml:space="preserve"> </v>
      </c>
      <c r="D1007" s="2013" t="s">
        <v>147</v>
      </c>
      <c r="E1007" s="2174"/>
      <c r="F1007" s="2665">
        <v>17.87</v>
      </c>
      <c r="G1007" s="2666"/>
      <c r="H1007" s="2665"/>
      <c r="I1007" s="2666"/>
      <c r="J1007" s="2667"/>
      <c r="K1007" s="2668"/>
      <c r="L1007" s="2665"/>
      <c r="M1007" s="2666"/>
      <c r="N1007" s="2665"/>
      <c r="O1007" s="2666"/>
      <c r="P1007" s="2667"/>
      <c r="Q1007" s="2668"/>
      <c r="R1007" s="2665"/>
      <c r="S1007" s="2666"/>
      <c r="T1007" s="2665"/>
      <c r="U1007" s="2666"/>
      <c r="V1007" s="2665"/>
      <c r="W1007" s="2666"/>
      <c r="X1007" s="2667"/>
      <c r="Y1007" s="2668"/>
      <c r="Z1007" s="2665"/>
      <c r="AA1007" s="2666"/>
      <c r="AB1007" s="2665">
        <v>0</v>
      </c>
      <c r="AC1007" s="2666"/>
      <c r="AE1007" s="2173"/>
      <c r="AG1007" s="2173"/>
    </row>
    <row r="1008" spans="1:36">
      <c r="A1008" s="1459"/>
      <c r="B1008" s="33"/>
      <c r="C1008" s="2013">
        <f>IF(E1008&gt;0,MAX($C$890:C1007)+1," ")</f>
        <v>60</v>
      </c>
      <c r="D1008" s="2013" t="s">
        <v>4226</v>
      </c>
      <c r="E1008" s="2174">
        <f>E1006+F1007</f>
        <v>752.97000000000025</v>
      </c>
      <c r="F1008" s="2665" t="s">
        <v>147</v>
      </c>
      <c r="G1008" s="2666"/>
      <c r="H1008" s="2665">
        <v>1.75</v>
      </c>
      <c r="I1008" s="2666"/>
      <c r="J1008" s="2669">
        <f t="shared" ref="J1008" si="1596">AI1008</f>
        <v>3.71</v>
      </c>
      <c r="K1008" s="2670"/>
      <c r="L1008" s="2665">
        <f t="shared" ref="L1008" si="1597">J1008+N1008</f>
        <v>3.7090000000000001</v>
      </c>
      <c r="M1008" s="2666"/>
      <c r="N1008" s="2665">
        <v>-1E-3</v>
      </c>
      <c r="O1008" s="2666"/>
      <c r="P1008" s="2669"/>
      <c r="Q1008" s="2670"/>
      <c r="R1008" s="2665"/>
      <c r="S1008" s="2666"/>
      <c r="T1008" s="2665"/>
      <c r="U1008" s="2666"/>
      <c r="V1008" s="2665">
        <v>1.75</v>
      </c>
      <c r="W1008" s="2666"/>
      <c r="X1008" s="2669">
        <v>3.1749999999999998</v>
      </c>
      <c r="Y1008" s="2670">
        <v>61.204999999999998</v>
      </c>
      <c r="Z1008" s="2665">
        <f t="shared" ref="Z1008" si="1598">X1008+AB1008</f>
        <v>3.165</v>
      </c>
      <c r="AA1008" s="2666"/>
      <c r="AB1008" s="2665">
        <v>-0.01</v>
      </c>
      <c r="AC1008" s="2666"/>
      <c r="AE1008" s="2173">
        <f t="shared" ca="1" si="1468"/>
        <v>-0.02</v>
      </c>
      <c r="AF1008" s="2173">
        <f t="shared" ref="AF1008" ca="1" si="1599">AE1008</f>
        <v>-0.02</v>
      </c>
      <c r="AG1008" s="2173">
        <v>2.875</v>
      </c>
      <c r="AI1008" s="18">
        <v>3.71</v>
      </c>
      <c r="AJ1008" s="18">
        <f t="shared" ref="AJ1008" si="1600">AI1008-0.035-0.15-0.15-0.2</f>
        <v>3.1749999999999998</v>
      </c>
    </row>
    <row r="1009" spans="1:36">
      <c r="A1009" s="1459"/>
      <c r="B1009" s="33"/>
      <c r="C1009" s="2013" t="str">
        <f>IF(E1009&gt;0,MAX($C$5:C1008)+1," ")</f>
        <v xml:space="preserve"> </v>
      </c>
      <c r="D1009" s="2013" t="s">
        <v>147</v>
      </c>
      <c r="E1009" s="2174"/>
      <c r="F1009" s="2665">
        <v>19.13</v>
      </c>
      <c r="G1009" s="2666"/>
      <c r="H1009" s="2665"/>
      <c r="I1009" s="2666"/>
      <c r="J1009" s="2667"/>
      <c r="K1009" s="2668"/>
      <c r="L1009" s="2665"/>
      <c r="M1009" s="2666"/>
      <c r="N1009" s="2665"/>
      <c r="O1009" s="2666"/>
      <c r="P1009" s="2667"/>
      <c r="Q1009" s="2668"/>
      <c r="R1009" s="2665"/>
      <c r="S1009" s="2666"/>
      <c r="T1009" s="2665"/>
      <c r="U1009" s="2666"/>
      <c r="V1009" s="2665"/>
      <c r="W1009" s="2666"/>
      <c r="X1009" s="2667"/>
      <c r="Y1009" s="2668"/>
      <c r="Z1009" s="2665"/>
      <c r="AA1009" s="2666"/>
      <c r="AB1009" s="2665">
        <v>0</v>
      </c>
      <c r="AC1009" s="2666"/>
      <c r="AE1009" s="2173"/>
      <c r="AG1009" s="2173"/>
    </row>
    <row r="1010" spans="1:36">
      <c r="A1010" s="1459"/>
      <c r="B1010" s="33"/>
      <c r="C1010" s="2013">
        <f>IF(E1010&gt;0,MAX($C$890:C1009)+1," ")</f>
        <v>61</v>
      </c>
      <c r="D1010" s="2013">
        <v>32</v>
      </c>
      <c r="E1010" s="2174">
        <f>E1008+F1009</f>
        <v>772.10000000000025</v>
      </c>
      <c r="F1010" s="2665" t="s">
        <v>147</v>
      </c>
      <c r="G1010" s="2666"/>
      <c r="H1010" s="2665">
        <v>1.75</v>
      </c>
      <c r="I1010" s="2666"/>
      <c r="J1010" s="2669">
        <f t="shared" ref="J1010" si="1601">AI1010</f>
        <v>3.71</v>
      </c>
      <c r="K1010" s="2670"/>
      <c r="L1010" s="2665">
        <f t="shared" ref="L1010" si="1602">J1010+N1010</f>
        <v>3.722</v>
      </c>
      <c r="M1010" s="2666"/>
      <c r="N1010" s="2665">
        <v>1.2E-2</v>
      </c>
      <c r="O1010" s="2666"/>
      <c r="P1010" s="2669"/>
      <c r="Q1010" s="2670"/>
      <c r="R1010" s="2665"/>
      <c r="S1010" s="2666"/>
      <c r="T1010" s="2665"/>
      <c r="U1010" s="2666"/>
      <c r="V1010" s="2665">
        <v>1.75</v>
      </c>
      <c r="W1010" s="2666"/>
      <c r="X1010" s="2669">
        <v>3.1749999999999998</v>
      </c>
      <c r="Y1010" s="2670">
        <v>62.204999999999998</v>
      </c>
      <c r="Z1010" s="2665">
        <f t="shared" ref="Z1010" si="1603">X1010+AB1010</f>
        <v>3.1949999999999998</v>
      </c>
      <c r="AA1010" s="2666"/>
      <c r="AB1010" s="2665">
        <v>0.02</v>
      </c>
      <c r="AC1010" s="2666"/>
      <c r="AE1010" s="2173">
        <f t="shared" ca="1" si="1468"/>
        <v>-1E-3</v>
      </c>
      <c r="AF1010" s="2173">
        <f t="shared" ref="AF1010" ca="1" si="1604">AE1010</f>
        <v>-1E-3</v>
      </c>
      <c r="AG1010" s="2173">
        <v>2.875</v>
      </c>
      <c r="AI1010" s="18">
        <v>3.71</v>
      </c>
      <c r="AJ1010" s="18">
        <f t="shared" ref="AJ1010" si="1605">AI1010-0.035-0.15-0.15-0.2</f>
        <v>3.1749999999999998</v>
      </c>
    </row>
    <row r="1011" spans="1:36">
      <c r="A1011" s="1459"/>
      <c r="B1011" s="33"/>
      <c r="C1011" s="2013" t="str">
        <f>IF(E1011&gt;0,MAX($C$5:C1010)+1," ")</f>
        <v xml:space="preserve"> </v>
      </c>
      <c r="D1011" s="2013" t="s">
        <v>147</v>
      </c>
      <c r="E1011" s="2174"/>
      <c r="F1011" s="2665">
        <v>19.14</v>
      </c>
      <c r="G1011" s="2666"/>
      <c r="H1011" s="2665"/>
      <c r="I1011" s="2666"/>
      <c r="J1011" s="2667"/>
      <c r="K1011" s="2668"/>
      <c r="L1011" s="2665"/>
      <c r="M1011" s="2666"/>
      <c r="N1011" s="2665"/>
      <c r="O1011" s="2666"/>
      <c r="P1011" s="2667"/>
      <c r="Q1011" s="2668"/>
      <c r="R1011" s="2665"/>
      <c r="S1011" s="2666"/>
      <c r="T1011" s="2665"/>
      <c r="U1011" s="2666"/>
      <c r="V1011" s="2665"/>
      <c r="W1011" s="2666"/>
      <c r="X1011" s="2667"/>
      <c r="Y1011" s="2668"/>
      <c r="Z1011" s="2665"/>
      <c r="AA1011" s="2666"/>
      <c r="AB1011" s="2665">
        <v>0</v>
      </c>
      <c r="AC1011" s="2666"/>
      <c r="AE1011" s="2173"/>
      <c r="AG1011" s="2173"/>
    </row>
    <row r="1012" spans="1:36">
      <c r="A1012" s="1459"/>
      <c r="B1012" s="33"/>
      <c r="C1012" s="2013">
        <f>IF(E1012&gt;0,MAX($C$890:C1011)+1," ")</f>
        <v>62</v>
      </c>
      <c r="D1012" s="2013">
        <v>33</v>
      </c>
      <c r="E1012" s="2174">
        <f>E1010+F1011</f>
        <v>791.24000000000024</v>
      </c>
      <c r="F1012" s="2665" t="s">
        <v>147</v>
      </c>
      <c r="G1012" s="2666"/>
      <c r="H1012" s="2665">
        <v>1.75</v>
      </c>
      <c r="I1012" s="2666"/>
      <c r="J1012" s="2669">
        <f t="shared" ref="J1012" si="1606">AI1012</f>
        <v>3.72</v>
      </c>
      <c r="K1012" s="2670"/>
      <c r="L1012" s="2665">
        <f t="shared" ref="L1012" si="1607">J1012+N1012</f>
        <v>3.7150000000000003</v>
      </c>
      <c r="M1012" s="2666"/>
      <c r="N1012" s="2665">
        <v>-5.0000000000000001E-3</v>
      </c>
      <c r="O1012" s="2666"/>
      <c r="P1012" s="2669"/>
      <c r="Q1012" s="2670"/>
      <c r="R1012" s="2665"/>
      <c r="S1012" s="2666"/>
      <c r="T1012" s="2665"/>
      <c r="U1012" s="2666"/>
      <c r="V1012" s="2665">
        <v>1.75</v>
      </c>
      <c r="W1012" s="2666"/>
      <c r="X1012" s="2669">
        <v>3.1850000000000001</v>
      </c>
      <c r="Y1012" s="2670">
        <v>63.204999999999998</v>
      </c>
      <c r="Z1012" s="2665">
        <f t="shared" ref="Z1012" si="1608">X1012+AB1012</f>
        <v>3.17</v>
      </c>
      <c r="AA1012" s="2666"/>
      <c r="AB1012" s="2665">
        <v>-1.4999999999999999E-2</v>
      </c>
      <c r="AC1012" s="2666"/>
      <c r="AE1012" s="2173">
        <f t="shared" ca="1" si="1468"/>
        <v>1.2999999999999999E-2</v>
      </c>
      <c r="AF1012" s="2173">
        <f t="shared" ref="AF1012" ca="1" si="1609">AE1012</f>
        <v>1.2999999999999999E-2</v>
      </c>
      <c r="AG1012" s="2173">
        <v>2.8850000000000002</v>
      </c>
      <c r="AI1012" s="18">
        <v>3.72</v>
      </c>
      <c r="AJ1012" s="18">
        <f t="shared" ref="AJ1012" si="1610">AI1012-0.035-0.15-0.15-0.2</f>
        <v>3.1850000000000001</v>
      </c>
    </row>
    <row r="1013" spans="1:36">
      <c r="A1013" s="1459"/>
      <c r="B1013" s="33"/>
      <c r="C1013" s="2013" t="str">
        <f>IF(E1013&gt;0,MAX($C$5:C1012)+1," ")</f>
        <v xml:space="preserve"> </v>
      </c>
      <c r="D1013" s="2013" t="s">
        <v>147</v>
      </c>
      <c r="E1013" s="2174"/>
      <c r="F1013" s="2665">
        <v>19.86</v>
      </c>
      <c r="G1013" s="2666"/>
      <c r="H1013" s="2665"/>
      <c r="I1013" s="2666"/>
      <c r="J1013" s="2667"/>
      <c r="K1013" s="2668"/>
      <c r="L1013" s="2665"/>
      <c r="M1013" s="2666"/>
      <c r="N1013" s="2665"/>
      <c r="O1013" s="2666"/>
      <c r="P1013" s="2667"/>
      <c r="Q1013" s="2668"/>
      <c r="R1013" s="2665"/>
      <c r="S1013" s="2666"/>
      <c r="T1013" s="2665"/>
      <c r="U1013" s="2666"/>
      <c r="V1013" s="2665"/>
      <c r="W1013" s="2666"/>
      <c r="X1013" s="2667"/>
      <c r="Y1013" s="2668"/>
      <c r="Z1013" s="2665"/>
      <c r="AA1013" s="2666"/>
      <c r="AB1013" s="2665">
        <v>0</v>
      </c>
      <c r="AC1013" s="2666"/>
      <c r="AE1013" s="2173"/>
      <c r="AG1013" s="2173"/>
    </row>
    <row r="1014" spans="1:36">
      <c r="A1014" s="1459"/>
      <c r="B1014" s="33"/>
      <c r="C1014" s="2013">
        <f>IF(E1014&gt;0,MAX($C$890:C1013)+1," ")</f>
        <v>63</v>
      </c>
      <c r="D1014" s="2013">
        <v>34</v>
      </c>
      <c r="E1014" s="2174">
        <f>E1012+F1013</f>
        <v>811.10000000000025</v>
      </c>
      <c r="F1014" s="2665" t="s">
        <v>147</v>
      </c>
      <c r="G1014" s="2666"/>
      <c r="H1014" s="2665">
        <v>1.75</v>
      </c>
      <c r="I1014" s="2666"/>
      <c r="J1014" s="2669">
        <f t="shared" ref="J1014" si="1611">AI1014</f>
        <v>3.73</v>
      </c>
      <c r="K1014" s="2670"/>
      <c r="L1014" s="2665">
        <f t="shared" ref="L1014" si="1612">J1014+N1014</f>
        <v>3.72</v>
      </c>
      <c r="M1014" s="2666"/>
      <c r="N1014" s="2665">
        <v>-0.01</v>
      </c>
      <c r="O1014" s="2666"/>
      <c r="P1014" s="2669"/>
      <c r="Q1014" s="2670"/>
      <c r="R1014" s="2665"/>
      <c r="S1014" s="2666"/>
      <c r="T1014" s="2665"/>
      <c r="U1014" s="2666"/>
      <c r="V1014" s="2665">
        <v>1.75</v>
      </c>
      <c r="W1014" s="2666"/>
      <c r="X1014" s="2669">
        <v>3.1949999999999998</v>
      </c>
      <c r="Y1014" s="2670">
        <v>64.204999999999998</v>
      </c>
      <c r="Z1014" s="2665">
        <f t="shared" ref="Z1014" si="1613">X1014+AB1014</f>
        <v>3.1869999999999998</v>
      </c>
      <c r="AA1014" s="2666"/>
      <c r="AB1014" s="2665">
        <v>-8.0000000000000002E-3</v>
      </c>
      <c r="AC1014" s="2666"/>
      <c r="AE1014" s="2173">
        <f t="shared" ca="1" si="1468"/>
        <v>-1.4999999999999999E-2</v>
      </c>
      <c r="AF1014" s="2173">
        <f t="shared" ref="AF1014" ca="1" si="1614">AE1014</f>
        <v>-1.4999999999999999E-2</v>
      </c>
      <c r="AG1014" s="2173">
        <v>2.895</v>
      </c>
      <c r="AI1014" s="18">
        <v>3.73</v>
      </c>
      <c r="AJ1014" s="18">
        <f t="shared" ref="AJ1014" si="1615">AI1014-0.035-0.15-0.15-0.2</f>
        <v>3.1949999999999998</v>
      </c>
    </row>
    <row r="1015" spans="1:36">
      <c r="A1015" s="1459"/>
      <c r="B1015" s="33"/>
      <c r="C1015" s="2013" t="str">
        <f>IF(E1015&gt;0,MAX($C$5:C1014)+1," ")</f>
        <v xml:space="preserve"> </v>
      </c>
      <c r="D1015" s="2013" t="s">
        <v>147</v>
      </c>
      <c r="E1015" s="2174"/>
      <c r="F1015" s="2665">
        <v>17.510000000000002</v>
      </c>
      <c r="G1015" s="2666"/>
      <c r="H1015" s="2665"/>
      <c r="I1015" s="2666"/>
      <c r="J1015" s="2667"/>
      <c r="K1015" s="2668"/>
      <c r="L1015" s="2665"/>
      <c r="M1015" s="2666"/>
      <c r="N1015" s="2665"/>
      <c r="O1015" s="2666"/>
      <c r="P1015" s="2667"/>
      <c r="Q1015" s="2668"/>
      <c r="R1015" s="2665"/>
      <c r="S1015" s="2666"/>
      <c r="T1015" s="2665"/>
      <c r="U1015" s="2666"/>
      <c r="V1015" s="2665"/>
      <c r="W1015" s="2666"/>
      <c r="X1015" s="2667"/>
      <c r="Y1015" s="2668"/>
      <c r="Z1015" s="2665"/>
      <c r="AA1015" s="2666"/>
      <c r="AB1015" s="2665">
        <v>0</v>
      </c>
      <c r="AC1015" s="2666"/>
      <c r="AE1015" s="2173"/>
      <c r="AG1015" s="2173"/>
    </row>
    <row r="1016" spans="1:36">
      <c r="A1016" s="1459"/>
      <c r="B1016" s="33"/>
      <c r="C1016" s="2013">
        <f>IF(E1016&gt;0,MAX($C$890:C1015)+1," ")</f>
        <v>64</v>
      </c>
      <c r="D1016" s="2013">
        <v>35</v>
      </c>
      <c r="E1016" s="2174">
        <f>E1014+F1015</f>
        <v>828.61000000000024</v>
      </c>
      <c r="F1016" s="2665" t="s">
        <v>147</v>
      </c>
      <c r="G1016" s="2666"/>
      <c r="H1016" s="2665">
        <v>1.75</v>
      </c>
      <c r="I1016" s="2666"/>
      <c r="J1016" s="2669">
        <f t="shared" ref="J1016" si="1616">AI1016</f>
        <v>3.74</v>
      </c>
      <c r="K1016" s="2670"/>
      <c r="L1016" s="2665">
        <f t="shared" ref="L1016" si="1617">J1016+N1016</f>
        <v>3.7450000000000001</v>
      </c>
      <c r="M1016" s="2666"/>
      <c r="N1016" s="2665">
        <v>5.0000000000000001E-3</v>
      </c>
      <c r="O1016" s="2666"/>
      <c r="P1016" s="2669"/>
      <c r="Q1016" s="2670"/>
      <c r="R1016" s="2665"/>
      <c r="S1016" s="2666"/>
      <c r="T1016" s="2665"/>
      <c r="U1016" s="2666"/>
      <c r="V1016" s="2665">
        <v>1.75</v>
      </c>
      <c r="W1016" s="2666"/>
      <c r="X1016" s="2669">
        <v>3.2050000000000001</v>
      </c>
      <c r="Y1016" s="2670">
        <v>65.204999999999998</v>
      </c>
      <c r="Z1016" s="2665">
        <f t="shared" ref="Z1016" si="1618">X1016+AB1016</f>
        <v>3.202</v>
      </c>
      <c r="AA1016" s="2666"/>
      <c r="AB1016" s="2665">
        <v>-3.0000000000000001E-3</v>
      </c>
      <c r="AC1016" s="2666"/>
      <c r="AE1016" s="2173">
        <f t="shared" ca="1" si="1468"/>
        <v>-1.6E-2</v>
      </c>
      <c r="AF1016" s="2173">
        <f t="shared" ref="AF1016" ca="1" si="1619">AE1016</f>
        <v>-1.6E-2</v>
      </c>
      <c r="AG1016" s="2173">
        <v>2.9050000000000002</v>
      </c>
      <c r="AI1016" s="18">
        <v>3.74</v>
      </c>
      <c r="AJ1016" s="18">
        <f t="shared" ref="AJ1016" si="1620">AI1016-0.035-0.15-0.15-0.2</f>
        <v>3.2050000000000001</v>
      </c>
    </row>
    <row r="1017" spans="1:36">
      <c r="A1017" s="1459"/>
      <c r="B1017" s="33"/>
      <c r="C1017" s="2013" t="str">
        <f>IF(E1017&gt;0,MAX($C$5:C1016)+1," ")</f>
        <v xml:space="preserve"> </v>
      </c>
      <c r="D1017" s="2013" t="s">
        <v>147</v>
      </c>
      <c r="E1017" s="2174"/>
      <c r="F1017" s="2665">
        <v>3.89</v>
      </c>
      <c r="G1017" s="2666"/>
      <c r="H1017" s="2665"/>
      <c r="I1017" s="2666"/>
      <c r="J1017" s="2667"/>
      <c r="K1017" s="2668"/>
      <c r="L1017" s="2665"/>
      <c r="M1017" s="2666"/>
      <c r="N1017" s="2665"/>
      <c r="O1017" s="2666"/>
      <c r="P1017" s="2667"/>
      <c r="Q1017" s="2668"/>
      <c r="R1017" s="2665"/>
      <c r="S1017" s="2666"/>
      <c r="T1017" s="2665"/>
      <c r="U1017" s="2666"/>
      <c r="V1017" s="2665"/>
      <c r="W1017" s="2666"/>
      <c r="X1017" s="2667"/>
      <c r="Y1017" s="2668"/>
      <c r="Z1017" s="2665"/>
      <c r="AA1017" s="2666"/>
      <c r="AB1017" s="2665">
        <v>0</v>
      </c>
      <c r="AC1017" s="2666"/>
      <c r="AE1017" s="2173"/>
      <c r="AG1017" s="2173"/>
    </row>
    <row r="1018" spans="1:36">
      <c r="A1018" s="1459"/>
      <c r="B1018" s="33"/>
      <c r="C1018" s="2013">
        <f>IF(E1018&gt;0,MAX($C$890:C1017)+1," ")</f>
        <v>65</v>
      </c>
      <c r="D1018" s="2013" t="s">
        <v>4227</v>
      </c>
      <c r="E1018" s="2174">
        <f>E1016+F1017</f>
        <v>832.50000000000023</v>
      </c>
      <c r="F1018" s="2665" t="s">
        <v>147</v>
      </c>
      <c r="G1018" s="2666"/>
      <c r="H1018" s="2665">
        <v>1.75</v>
      </c>
      <c r="I1018" s="2666"/>
      <c r="J1018" s="2669">
        <f t="shared" ref="J1018" si="1621">AI1018</f>
        <v>3.75</v>
      </c>
      <c r="K1018" s="2670"/>
      <c r="L1018" s="2665">
        <f t="shared" ref="L1018" si="1622">J1018+N1018</f>
        <v>3.7519999999999998</v>
      </c>
      <c r="M1018" s="2666"/>
      <c r="N1018" s="2665">
        <v>2E-3</v>
      </c>
      <c r="O1018" s="2666"/>
      <c r="P1018" s="2669"/>
      <c r="Q1018" s="2670"/>
      <c r="R1018" s="2665"/>
      <c r="S1018" s="2666"/>
      <c r="T1018" s="2665"/>
      <c r="U1018" s="2666"/>
      <c r="V1018" s="2665">
        <v>1.75</v>
      </c>
      <c r="W1018" s="2666"/>
      <c r="X1018" s="2669">
        <v>3.2149999999999999</v>
      </c>
      <c r="Y1018" s="2670">
        <v>66.204999999999998</v>
      </c>
      <c r="Z1018" s="2665">
        <f t="shared" ref="Z1018" si="1623">X1018+AB1018</f>
        <v>3.2119999999999997</v>
      </c>
      <c r="AA1018" s="2666"/>
      <c r="AB1018" s="2665">
        <v>-3.0000000000000001E-3</v>
      </c>
      <c r="AC1018" s="2666"/>
      <c r="AE1018" s="2173">
        <f t="shared" ca="1" si="1468"/>
        <v>-8.0000000000000002E-3</v>
      </c>
      <c r="AF1018" s="2173">
        <f t="shared" ref="AF1018" ca="1" si="1624">AE1018</f>
        <v>-8.0000000000000002E-3</v>
      </c>
      <c r="AG1018" s="2173">
        <v>2.915</v>
      </c>
      <c r="AI1018" s="18">
        <v>3.75</v>
      </c>
      <c r="AJ1018" s="18">
        <f t="shared" ref="AJ1018" si="1625">AI1018-0.035-0.15-0.15-0.2</f>
        <v>3.2149999999999999</v>
      </c>
    </row>
    <row r="1019" spans="1:36">
      <c r="A1019" s="1459"/>
      <c r="B1019" s="33"/>
      <c r="C1019" s="2013" t="str">
        <f>IF(E1019&gt;0,MAX($C$5:C1018)+1," ")</f>
        <v xml:space="preserve"> </v>
      </c>
      <c r="D1019" s="2013" t="s">
        <v>147</v>
      </c>
      <c r="E1019" s="2174"/>
      <c r="F1019" s="2665">
        <v>15.64</v>
      </c>
      <c r="G1019" s="2666"/>
      <c r="H1019" s="2665"/>
      <c r="I1019" s="2666"/>
      <c r="J1019" s="2667"/>
      <c r="K1019" s="2668"/>
      <c r="L1019" s="2665"/>
      <c r="M1019" s="2666"/>
      <c r="N1019" s="2665"/>
      <c r="O1019" s="2666"/>
      <c r="P1019" s="2667"/>
      <c r="Q1019" s="2668"/>
      <c r="R1019" s="2665"/>
      <c r="S1019" s="2666"/>
      <c r="T1019" s="2665"/>
      <c r="U1019" s="2666"/>
      <c r="V1019" s="2665"/>
      <c r="W1019" s="2666"/>
      <c r="X1019" s="2667"/>
      <c r="Y1019" s="2668"/>
      <c r="Z1019" s="2665"/>
      <c r="AA1019" s="2666"/>
      <c r="AB1019" s="2665">
        <v>0</v>
      </c>
      <c r="AC1019" s="2666"/>
      <c r="AE1019" s="2173"/>
      <c r="AG1019" s="2173"/>
    </row>
    <row r="1020" spans="1:36">
      <c r="A1020" s="1459"/>
      <c r="B1020" s="33"/>
      <c r="C1020" s="2013">
        <f>IF(E1020&gt;0,MAX($C$890:C1019)+1," ")</f>
        <v>66</v>
      </c>
      <c r="D1020" s="2013" t="s">
        <v>4228</v>
      </c>
      <c r="E1020" s="2174">
        <f>E1018+F1019</f>
        <v>848.14000000000021</v>
      </c>
      <c r="F1020" s="2665" t="s">
        <v>147</v>
      </c>
      <c r="G1020" s="2666"/>
      <c r="H1020" s="2665">
        <v>1.75</v>
      </c>
      <c r="I1020" s="2666"/>
      <c r="J1020" s="2669">
        <f t="shared" ref="J1020" si="1626">AI1020</f>
        <v>3.79</v>
      </c>
      <c r="K1020" s="2670"/>
      <c r="L1020" s="2665">
        <f t="shared" ref="L1020" si="1627">J1020+N1020</f>
        <v>3.774</v>
      </c>
      <c r="M1020" s="2666"/>
      <c r="N1020" s="2665">
        <v>-1.6E-2</v>
      </c>
      <c r="O1020" s="2666"/>
      <c r="P1020" s="2669"/>
      <c r="Q1020" s="2670"/>
      <c r="R1020" s="2665"/>
      <c r="S1020" s="2666"/>
      <c r="T1020" s="2665"/>
      <c r="U1020" s="2666"/>
      <c r="V1020" s="2665">
        <v>1.75</v>
      </c>
      <c r="W1020" s="2666"/>
      <c r="X1020" s="2669">
        <v>3.2549999999999999</v>
      </c>
      <c r="Y1020" s="2670">
        <v>67.204999999999998</v>
      </c>
      <c r="Z1020" s="2665">
        <f t="shared" ref="Z1020" si="1628">X1020+AB1020</f>
        <v>3.2719999999999998</v>
      </c>
      <c r="AA1020" s="2666"/>
      <c r="AB1020" s="2665">
        <v>1.7000000000000001E-2</v>
      </c>
      <c r="AC1020" s="2666"/>
      <c r="AE1020" s="2173">
        <f t="shared" ref="AE1020:AE1082" ca="1" si="1629">RANDBETWEEN(-20,20)/1000</f>
        <v>8.9999999999999993E-3</v>
      </c>
      <c r="AF1020" s="2173">
        <f t="shared" ref="AF1020" ca="1" si="1630">AE1020</f>
        <v>8.9999999999999993E-3</v>
      </c>
      <c r="AG1020" s="2173">
        <v>2.9550000000000001</v>
      </c>
      <c r="AI1020" s="18">
        <v>3.79</v>
      </c>
      <c r="AJ1020" s="18">
        <f t="shared" ref="AJ1020" si="1631">AI1020-0.035-0.15-0.15-0.2</f>
        <v>3.2549999999999999</v>
      </c>
    </row>
    <row r="1021" spans="1:36">
      <c r="A1021" s="1459"/>
      <c r="B1021" s="33"/>
      <c r="C1021" s="2013" t="str">
        <f>IF(E1021&gt;0,MAX($C$5:C1020)+1," ")</f>
        <v xml:space="preserve"> </v>
      </c>
      <c r="D1021" s="2013" t="s">
        <v>147</v>
      </c>
      <c r="E1021" s="2174"/>
      <c r="F1021" s="2665">
        <v>10.25</v>
      </c>
      <c r="G1021" s="2666"/>
      <c r="H1021" s="2665"/>
      <c r="I1021" s="2666"/>
      <c r="J1021" s="2667"/>
      <c r="K1021" s="2668"/>
      <c r="L1021" s="2665"/>
      <c r="M1021" s="2666"/>
      <c r="N1021" s="2665"/>
      <c r="O1021" s="2666"/>
      <c r="P1021" s="2667"/>
      <c r="Q1021" s="2668"/>
      <c r="R1021" s="2665"/>
      <c r="S1021" s="2666"/>
      <c r="T1021" s="2665"/>
      <c r="U1021" s="2666"/>
      <c r="V1021" s="2665"/>
      <c r="W1021" s="2666"/>
      <c r="X1021" s="2667"/>
      <c r="Y1021" s="2668"/>
      <c r="Z1021" s="2665"/>
      <c r="AA1021" s="2666"/>
      <c r="AB1021" s="2665">
        <v>0</v>
      </c>
      <c r="AC1021" s="2666"/>
      <c r="AE1021" s="2173"/>
      <c r="AG1021" s="2173"/>
    </row>
    <row r="1022" spans="1:36">
      <c r="A1022" s="1459"/>
      <c r="B1022" s="33"/>
      <c r="C1022" s="2013">
        <f>IF(E1022&gt;0,MAX($C$890:C1021)+1," ")</f>
        <v>67</v>
      </c>
      <c r="D1022" s="2013">
        <v>36</v>
      </c>
      <c r="E1022" s="2174">
        <f>E1020+F1021</f>
        <v>858.39000000000021</v>
      </c>
      <c r="F1022" s="2665" t="s">
        <v>147</v>
      </c>
      <c r="G1022" s="2666"/>
      <c r="H1022" s="2665">
        <v>1.75</v>
      </c>
      <c r="I1022" s="2666"/>
      <c r="J1022" s="2669">
        <f t="shared" ref="J1022" si="1632">AI1022</f>
        <v>3.82</v>
      </c>
      <c r="K1022" s="2670"/>
      <c r="L1022" s="2665">
        <f t="shared" ref="L1022" si="1633">J1022+N1022</f>
        <v>3.81</v>
      </c>
      <c r="M1022" s="2666"/>
      <c r="N1022" s="2665">
        <v>-0.01</v>
      </c>
      <c r="O1022" s="2666"/>
      <c r="P1022" s="2669"/>
      <c r="Q1022" s="2670"/>
      <c r="R1022" s="2665"/>
      <c r="S1022" s="2666"/>
      <c r="T1022" s="2665"/>
      <c r="U1022" s="2666"/>
      <c r="V1022" s="2665">
        <v>1.75</v>
      </c>
      <c r="W1022" s="2666"/>
      <c r="X1022" s="2669">
        <v>3.2849999999999997</v>
      </c>
      <c r="Y1022" s="2670">
        <v>68.204999999999998</v>
      </c>
      <c r="Z1022" s="2665">
        <f t="shared" ref="Z1022" si="1634">X1022+AB1022</f>
        <v>3.2779999999999996</v>
      </c>
      <c r="AA1022" s="2666"/>
      <c r="AB1022" s="2665">
        <v>-7.0000000000000001E-3</v>
      </c>
      <c r="AC1022" s="2666"/>
      <c r="AE1022" s="2173">
        <f t="shared" ca="1" si="1629"/>
        <v>8.0000000000000002E-3</v>
      </c>
      <c r="AF1022" s="2173">
        <f t="shared" ref="AF1022" ca="1" si="1635">AE1022</f>
        <v>8.0000000000000002E-3</v>
      </c>
      <c r="AG1022" s="2173">
        <v>2.9849999999999999</v>
      </c>
      <c r="AI1022" s="18">
        <v>3.82</v>
      </c>
      <c r="AJ1022" s="18">
        <f t="shared" ref="AJ1022" si="1636">AI1022-0.035-0.15-0.15-0.2</f>
        <v>3.2849999999999997</v>
      </c>
    </row>
    <row r="1023" spans="1:36">
      <c r="A1023" s="1459"/>
      <c r="B1023" s="33"/>
      <c r="C1023" s="2013" t="str">
        <f>IF(E1023&gt;0,MAX($C$5:C1022)+1," ")</f>
        <v xml:space="preserve"> </v>
      </c>
      <c r="D1023" s="2013" t="s">
        <v>147</v>
      </c>
      <c r="E1023" s="2174"/>
      <c r="F1023" s="2665">
        <v>5.4</v>
      </c>
      <c r="G1023" s="2666"/>
      <c r="H1023" s="2665"/>
      <c r="I1023" s="2666"/>
      <c r="J1023" s="2667"/>
      <c r="K1023" s="2668"/>
      <c r="L1023" s="2665"/>
      <c r="M1023" s="2666"/>
      <c r="N1023" s="2665"/>
      <c r="O1023" s="2666"/>
      <c r="P1023" s="2667"/>
      <c r="Q1023" s="2668"/>
      <c r="R1023" s="2665"/>
      <c r="S1023" s="2666"/>
      <c r="T1023" s="2665"/>
      <c r="U1023" s="2666"/>
      <c r="V1023" s="2665"/>
      <c r="W1023" s="2666"/>
      <c r="X1023" s="2667"/>
      <c r="Y1023" s="2668"/>
      <c r="Z1023" s="2665"/>
      <c r="AA1023" s="2666"/>
      <c r="AB1023" s="2665">
        <v>0</v>
      </c>
      <c r="AC1023" s="2666"/>
      <c r="AE1023" s="2173"/>
      <c r="AG1023" s="2173"/>
    </row>
    <row r="1024" spans="1:36">
      <c r="A1024" s="1459"/>
      <c r="B1024" s="33"/>
      <c r="C1024" s="2013">
        <f>IF(E1024&gt;0,MAX($C$890:C1023)+1," ")</f>
        <v>68</v>
      </c>
      <c r="D1024" s="2013" t="s">
        <v>4229</v>
      </c>
      <c r="E1024" s="2174">
        <f>E1022+F1023</f>
        <v>863.79000000000019</v>
      </c>
      <c r="F1024" s="2665" t="s">
        <v>147</v>
      </c>
      <c r="G1024" s="2666"/>
      <c r="H1024" s="2665">
        <v>1.75</v>
      </c>
      <c r="I1024" s="2666"/>
      <c r="J1024" s="2669">
        <f t="shared" ref="J1024" si="1637">AI1024</f>
        <v>3.83</v>
      </c>
      <c r="K1024" s="2670"/>
      <c r="L1024" s="2665">
        <f t="shared" ref="L1024" si="1638">J1024+N1024</f>
        <v>3.8450000000000002</v>
      </c>
      <c r="M1024" s="2666"/>
      <c r="N1024" s="2665">
        <v>1.4999999999999999E-2</v>
      </c>
      <c r="O1024" s="2666"/>
      <c r="P1024" s="2669"/>
      <c r="Q1024" s="2670"/>
      <c r="R1024" s="2665"/>
      <c r="S1024" s="2666"/>
      <c r="T1024" s="2665"/>
      <c r="U1024" s="2666"/>
      <c r="V1024" s="2665">
        <v>1.75</v>
      </c>
      <c r="W1024" s="2666"/>
      <c r="X1024" s="2669">
        <v>3.2949999999999999</v>
      </c>
      <c r="Y1024" s="2670">
        <v>69.204999999999998</v>
      </c>
      <c r="Z1024" s="2665">
        <f t="shared" ref="Z1024" si="1639">X1024+AB1024</f>
        <v>3.29</v>
      </c>
      <c r="AA1024" s="2666"/>
      <c r="AB1024" s="2665">
        <v>-5.0000000000000001E-3</v>
      </c>
      <c r="AC1024" s="2666"/>
      <c r="AE1024" s="2173">
        <f t="shared" ca="1" si="1629"/>
        <v>-1.6E-2</v>
      </c>
      <c r="AF1024" s="2173">
        <f t="shared" ref="AF1024" ca="1" si="1640">AE1024</f>
        <v>-1.6E-2</v>
      </c>
      <c r="AG1024" s="2173">
        <v>2.9950000000000001</v>
      </c>
      <c r="AI1024" s="18">
        <v>3.83</v>
      </c>
      <c r="AJ1024" s="18">
        <f t="shared" ref="AJ1024" si="1641">AI1024-0.035-0.15-0.15-0.2</f>
        <v>3.2949999999999999</v>
      </c>
    </row>
    <row r="1025" spans="1:36">
      <c r="A1025" s="1459"/>
      <c r="B1025" s="33"/>
      <c r="C1025" s="2013" t="str">
        <f>IF(E1025&gt;0,MAX($C$5:C1024)+1," ")</f>
        <v xml:space="preserve"> </v>
      </c>
      <c r="D1025" s="2013" t="s">
        <v>147</v>
      </c>
      <c r="E1025" s="2174"/>
      <c r="F1025" s="2665">
        <v>16.02</v>
      </c>
      <c r="G1025" s="2666"/>
      <c r="H1025" s="2665"/>
      <c r="I1025" s="2666"/>
      <c r="J1025" s="2667"/>
      <c r="K1025" s="2668"/>
      <c r="L1025" s="2665"/>
      <c r="M1025" s="2666"/>
      <c r="N1025" s="2665"/>
      <c r="O1025" s="2666"/>
      <c r="P1025" s="2667"/>
      <c r="Q1025" s="2668"/>
      <c r="R1025" s="2665"/>
      <c r="S1025" s="2666"/>
      <c r="T1025" s="2665"/>
      <c r="U1025" s="2666"/>
      <c r="V1025" s="2665"/>
      <c r="W1025" s="2666"/>
      <c r="X1025" s="2667"/>
      <c r="Y1025" s="2668"/>
      <c r="Z1025" s="2665"/>
      <c r="AA1025" s="2666"/>
      <c r="AB1025" s="2665">
        <v>0</v>
      </c>
      <c r="AC1025" s="2666"/>
      <c r="AE1025" s="2173"/>
      <c r="AG1025" s="2173"/>
    </row>
    <row r="1026" spans="1:36">
      <c r="A1026" s="1459"/>
      <c r="B1026" s="33"/>
      <c r="C1026" s="2013">
        <f>IF(E1026&gt;0,MAX($C$890:C1025)+1," ")</f>
        <v>69</v>
      </c>
      <c r="D1026" s="2013">
        <v>37</v>
      </c>
      <c r="E1026" s="2174">
        <f>E1024+F1025</f>
        <v>879.81000000000017</v>
      </c>
      <c r="F1026" s="2665" t="s">
        <v>147</v>
      </c>
      <c r="G1026" s="2666"/>
      <c r="H1026" s="2665">
        <v>1.75</v>
      </c>
      <c r="I1026" s="2666"/>
      <c r="J1026" s="2669">
        <f t="shared" ref="J1026" si="1642">AI1026</f>
        <v>3.88</v>
      </c>
      <c r="K1026" s="2670"/>
      <c r="L1026" s="2665">
        <f t="shared" ref="L1026" si="1643">J1026+N1026</f>
        <v>3.8639999999999999</v>
      </c>
      <c r="M1026" s="2666"/>
      <c r="N1026" s="2665">
        <v>-1.6E-2</v>
      </c>
      <c r="O1026" s="2666"/>
      <c r="P1026" s="2669"/>
      <c r="Q1026" s="2670"/>
      <c r="R1026" s="2665"/>
      <c r="S1026" s="2666"/>
      <c r="T1026" s="2665"/>
      <c r="U1026" s="2666"/>
      <c r="V1026" s="2665">
        <v>1.75</v>
      </c>
      <c r="W1026" s="2666"/>
      <c r="X1026" s="2669">
        <v>3.3449999999999998</v>
      </c>
      <c r="Y1026" s="2670">
        <v>70.204999999999998</v>
      </c>
      <c r="Z1026" s="2665">
        <f t="shared" ref="Z1026" si="1644">X1026+AB1026</f>
        <v>3.3419999999999996</v>
      </c>
      <c r="AA1026" s="2666"/>
      <c r="AB1026" s="2665">
        <v>-3.0000000000000001E-3</v>
      </c>
      <c r="AC1026" s="2666"/>
      <c r="AE1026" s="2173">
        <f t="shared" ca="1" si="1629"/>
        <v>-0.02</v>
      </c>
      <c r="AF1026" s="2173">
        <f t="shared" ref="AF1026" ca="1" si="1645">AE1026</f>
        <v>-0.02</v>
      </c>
      <c r="AG1026" s="2173">
        <v>3.0449999999999999</v>
      </c>
      <c r="AI1026" s="18">
        <v>3.88</v>
      </c>
      <c r="AJ1026" s="18">
        <f t="shared" ref="AJ1026" si="1646">AI1026-0.035-0.15-0.15-0.2</f>
        <v>3.3449999999999998</v>
      </c>
    </row>
    <row r="1027" spans="1:36">
      <c r="A1027" s="1459"/>
      <c r="B1027" s="33"/>
      <c r="C1027" s="2013" t="str">
        <f>IF(E1027&gt;0,MAX($C$5:C1026)+1," ")</f>
        <v xml:space="preserve"> </v>
      </c>
      <c r="D1027" s="2013" t="s">
        <v>147</v>
      </c>
      <c r="E1027" s="2174"/>
      <c r="F1027" s="2665">
        <v>14.36</v>
      </c>
      <c r="G1027" s="2666"/>
      <c r="H1027" s="2665"/>
      <c r="I1027" s="2666"/>
      <c r="J1027" s="2667"/>
      <c r="K1027" s="2668"/>
      <c r="L1027" s="2665"/>
      <c r="M1027" s="2666"/>
      <c r="N1027" s="2665"/>
      <c r="O1027" s="2666"/>
      <c r="P1027" s="2667"/>
      <c r="Q1027" s="2668"/>
      <c r="R1027" s="2665"/>
      <c r="S1027" s="2666"/>
      <c r="T1027" s="2665"/>
      <c r="U1027" s="2666"/>
      <c r="V1027" s="2665"/>
      <c r="W1027" s="2666"/>
      <c r="X1027" s="2667"/>
      <c r="Y1027" s="2668"/>
      <c r="Z1027" s="2665"/>
      <c r="AA1027" s="2666"/>
      <c r="AB1027" s="2665">
        <v>0</v>
      </c>
      <c r="AC1027" s="2666"/>
      <c r="AE1027" s="2173"/>
      <c r="AG1027" s="2173"/>
    </row>
    <row r="1028" spans="1:36">
      <c r="A1028" s="1459"/>
      <c r="B1028" s="33"/>
      <c r="C1028" s="2013">
        <f>IF(E1028&gt;0,MAX($C$890:C1027)+1," ")</f>
        <v>70</v>
      </c>
      <c r="D1028" s="2013" t="s">
        <v>4230</v>
      </c>
      <c r="E1028" s="2174">
        <f>E1026+F1027</f>
        <v>894.17000000000019</v>
      </c>
      <c r="F1028" s="2665" t="s">
        <v>147</v>
      </c>
      <c r="G1028" s="2666"/>
      <c r="H1028" s="2665">
        <v>1.75</v>
      </c>
      <c r="I1028" s="2666"/>
      <c r="J1028" s="2669">
        <f t="shared" ref="J1028" si="1647">AI1028</f>
        <v>3.92</v>
      </c>
      <c r="K1028" s="2670"/>
      <c r="L1028" s="2665">
        <f t="shared" ref="L1028" si="1648">J1028+N1028</f>
        <v>3.919</v>
      </c>
      <c r="M1028" s="2666"/>
      <c r="N1028" s="2665">
        <v>-1E-3</v>
      </c>
      <c r="O1028" s="2666"/>
      <c r="P1028" s="2669"/>
      <c r="Q1028" s="2670"/>
      <c r="R1028" s="2665"/>
      <c r="S1028" s="2666"/>
      <c r="T1028" s="2665"/>
      <c r="U1028" s="2666"/>
      <c r="V1028" s="2665">
        <v>1.75</v>
      </c>
      <c r="W1028" s="2666"/>
      <c r="X1028" s="2669">
        <v>3.3849999999999998</v>
      </c>
      <c r="Y1028" s="2670">
        <v>71.204999999999998</v>
      </c>
      <c r="Z1028" s="2665">
        <f t="shared" ref="Z1028" si="1649">X1028+AB1028</f>
        <v>3.4019999999999997</v>
      </c>
      <c r="AA1028" s="2666"/>
      <c r="AB1028" s="2665">
        <v>1.7000000000000001E-2</v>
      </c>
      <c r="AC1028" s="2666"/>
      <c r="AE1028" s="2173">
        <f t="shared" ca="1" si="1629"/>
        <v>-0.02</v>
      </c>
      <c r="AF1028" s="2173">
        <f t="shared" ref="AF1028" ca="1" si="1650">AE1028</f>
        <v>-0.02</v>
      </c>
      <c r="AG1028" s="2173">
        <v>3.085</v>
      </c>
      <c r="AI1028" s="18">
        <v>3.92</v>
      </c>
      <c r="AJ1028" s="18">
        <f t="shared" ref="AJ1028" si="1651">AI1028-0.035-0.15-0.15-0.2</f>
        <v>3.3849999999999998</v>
      </c>
    </row>
    <row r="1029" spans="1:36">
      <c r="A1029" s="1459"/>
      <c r="B1029" s="33"/>
      <c r="C1029" s="2013" t="str">
        <f>IF(E1029&gt;0,MAX($C$5:C1028)+1," ")</f>
        <v xml:space="preserve"> </v>
      </c>
      <c r="D1029" s="2013" t="s">
        <v>147</v>
      </c>
      <c r="E1029" s="2174"/>
      <c r="F1029" s="2665">
        <v>16.579999999999998</v>
      </c>
      <c r="G1029" s="2666"/>
      <c r="H1029" s="2665"/>
      <c r="I1029" s="2666"/>
      <c r="J1029" s="2667"/>
      <c r="K1029" s="2668"/>
      <c r="L1029" s="2665"/>
      <c r="M1029" s="2666"/>
      <c r="N1029" s="2665"/>
      <c r="O1029" s="2666"/>
      <c r="P1029" s="2667"/>
      <c r="Q1029" s="2668"/>
      <c r="R1029" s="2665"/>
      <c r="S1029" s="2666"/>
      <c r="T1029" s="2665"/>
      <c r="U1029" s="2666"/>
      <c r="V1029" s="2665"/>
      <c r="W1029" s="2666"/>
      <c r="X1029" s="2667"/>
      <c r="Y1029" s="2668"/>
      <c r="Z1029" s="2665"/>
      <c r="AA1029" s="2666"/>
      <c r="AB1029" s="2665">
        <v>0</v>
      </c>
      <c r="AC1029" s="2666"/>
      <c r="AE1029" s="2173"/>
      <c r="AG1029" s="2173"/>
    </row>
    <row r="1030" spans="1:36">
      <c r="A1030" s="1459"/>
      <c r="B1030" s="33"/>
      <c r="C1030" s="2013">
        <f>IF(E1030&gt;0,MAX($C$890:C1029)+1," ")</f>
        <v>71</v>
      </c>
      <c r="D1030" s="2013">
        <v>38</v>
      </c>
      <c r="E1030" s="2174">
        <f>E1028+F1029</f>
        <v>910.75000000000023</v>
      </c>
      <c r="F1030" s="2665" t="s">
        <v>147</v>
      </c>
      <c r="G1030" s="2666"/>
      <c r="H1030" s="2665">
        <v>1.75</v>
      </c>
      <c r="I1030" s="2666"/>
      <c r="J1030" s="2669">
        <f t="shared" ref="J1030" si="1652">AI1030</f>
        <v>3.96</v>
      </c>
      <c r="K1030" s="2670"/>
      <c r="L1030" s="2665">
        <f t="shared" ref="L1030" si="1653">J1030+N1030</f>
        <v>3.956</v>
      </c>
      <c r="M1030" s="2666"/>
      <c r="N1030" s="2665">
        <v>-4.0000000000000001E-3</v>
      </c>
      <c r="O1030" s="2666"/>
      <c r="P1030" s="2669"/>
      <c r="Q1030" s="2670"/>
      <c r="R1030" s="2665"/>
      <c r="S1030" s="2666"/>
      <c r="T1030" s="2665"/>
      <c r="U1030" s="2666"/>
      <c r="V1030" s="2665">
        <v>1.75</v>
      </c>
      <c r="W1030" s="2666"/>
      <c r="X1030" s="2669">
        <v>3.4249999999999998</v>
      </c>
      <c r="Y1030" s="2670">
        <v>72.204999999999998</v>
      </c>
      <c r="Z1030" s="2665">
        <f t="shared" ref="Z1030" si="1654">X1030+AB1030</f>
        <v>3.4259999999999997</v>
      </c>
      <c r="AA1030" s="2666"/>
      <c r="AB1030" s="2665">
        <v>1E-3</v>
      </c>
      <c r="AC1030" s="2666"/>
      <c r="AE1030" s="2173">
        <f t="shared" ca="1" si="1629"/>
        <v>0.01</v>
      </c>
      <c r="AF1030" s="2173">
        <f t="shared" ref="AF1030" ca="1" si="1655">AE1030</f>
        <v>0.01</v>
      </c>
      <c r="AG1030" s="2173">
        <v>3.125</v>
      </c>
      <c r="AI1030" s="18">
        <v>3.96</v>
      </c>
      <c r="AJ1030" s="18">
        <f t="shared" ref="AJ1030" si="1656">AI1030-0.035-0.15-0.15-0.2</f>
        <v>3.4249999999999998</v>
      </c>
    </row>
    <row r="1031" spans="1:36">
      <c r="A1031" s="1459"/>
      <c r="B1031" s="33"/>
      <c r="C1031" s="2013" t="str">
        <f>IF(E1031&gt;0,MAX($C$5:C1030)+1," ")</f>
        <v xml:space="preserve"> </v>
      </c>
      <c r="D1031" s="2013" t="s">
        <v>147</v>
      </c>
      <c r="E1031" s="2174"/>
      <c r="F1031" s="2665">
        <v>8.15</v>
      </c>
      <c r="G1031" s="2666"/>
      <c r="H1031" s="2665"/>
      <c r="I1031" s="2666"/>
      <c r="J1031" s="2667"/>
      <c r="K1031" s="2668"/>
      <c r="L1031" s="2665"/>
      <c r="M1031" s="2666"/>
      <c r="N1031" s="2665"/>
      <c r="O1031" s="2666"/>
      <c r="P1031" s="2667"/>
      <c r="Q1031" s="2668"/>
      <c r="R1031" s="2665"/>
      <c r="S1031" s="2666"/>
      <c r="T1031" s="2665"/>
      <c r="U1031" s="2666"/>
      <c r="V1031" s="2665"/>
      <c r="W1031" s="2666"/>
      <c r="X1031" s="2667"/>
      <c r="Y1031" s="2668"/>
      <c r="Z1031" s="2665"/>
      <c r="AA1031" s="2666"/>
      <c r="AB1031" s="2665">
        <v>0</v>
      </c>
      <c r="AC1031" s="2666"/>
      <c r="AE1031" s="2173"/>
      <c r="AG1031" s="2173"/>
    </row>
    <row r="1032" spans="1:36">
      <c r="A1032" s="1459"/>
      <c r="B1032" s="33"/>
      <c r="C1032" s="2013">
        <f>IF(E1032&gt;0,MAX($C$890:C1031)+1," ")</f>
        <v>72</v>
      </c>
      <c r="D1032" s="2013">
        <v>39</v>
      </c>
      <c r="E1032" s="2174">
        <f>E1030+F1031</f>
        <v>918.9000000000002</v>
      </c>
      <c r="F1032" s="2665" t="s">
        <v>147</v>
      </c>
      <c r="G1032" s="2666"/>
      <c r="H1032" s="2665">
        <v>1.75</v>
      </c>
      <c r="I1032" s="2666"/>
      <c r="J1032" s="2669">
        <f t="shared" ref="J1032" si="1657">AI1032</f>
        <v>3.98</v>
      </c>
      <c r="K1032" s="2670"/>
      <c r="L1032" s="2665">
        <f t="shared" ref="L1032" si="1658">J1032+N1032</f>
        <v>3.9819999999999998</v>
      </c>
      <c r="M1032" s="2666"/>
      <c r="N1032" s="2665">
        <v>2E-3</v>
      </c>
      <c r="O1032" s="2666"/>
      <c r="P1032" s="2669"/>
      <c r="Q1032" s="2670"/>
      <c r="R1032" s="2665"/>
      <c r="S1032" s="2666"/>
      <c r="T1032" s="2665"/>
      <c r="U1032" s="2666"/>
      <c r="V1032" s="2665">
        <v>1.75</v>
      </c>
      <c r="W1032" s="2666"/>
      <c r="X1032" s="2669">
        <v>3.4449999999999998</v>
      </c>
      <c r="Y1032" s="2670">
        <v>73.204999999999998</v>
      </c>
      <c r="Z1032" s="2665">
        <f t="shared" ref="Z1032" si="1659">X1032+AB1032</f>
        <v>3.4419999999999997</v>
      </c>
      <c r="AA1032" s="2666"/>
      <c r="AB1032" s="2665">
        <v>-3.0000000000000001E-3</v>
      </c>
      <c r="AC1032" s="2666"/>
      <c r="AE1032" s="2173">
        <f t="shared" ca="1" si="1629"/>
        <v>6.0000000000000001E-3</v>
      </c>
      <c r="AF1032" s="2173">
        <f t="shared" ref="AF1032" ca="1" si="1660">AE1032</f>
        <v>6.0000000000000001E-3</v>
      </c>
      <c r="AG1032" s="2173">
        <v>3.145</v>
      </c>
      <c r="AI1032" s="18">
        <v>3.98</v>
      </c>
      <c r="AJ1032" s="18">
        <f t="shared" ref="AJ1032" si="1661">AI1032-0.035-0.15-0.15-0.2</f>
        <v>3.4449999999999998</v>
      </c>
    </row>
    <row r="1033" spans="1:36">
      <c r="A1033" s="1459"/>
      <c r="B1033" s="33"/>
      <c r="C1033" s="2013" t="str">
        <f>IF(E1033&gt;0,MAX($C$5:C1032)+1," ")</f>
        <v xml:space="preserve"> </v>
      </c>
      <c r="D1033" s="2013" t="s">
        <v>147</v>
      </c>
      <c r="E1033" s="2174"/>
      <c r="F1033" s="2665">
        <v>10.44</v>
      </c>
      <c r="G1033" s="2666"/>
      <c r="H1033" s="2665"/>
      <c r="I1033" s="2666"/>
      <c r="J1033" s="2667"/>
      <c r="K1033" s="2668"/>
      <c r="L1033" s="2665"/>
      <c r="M1033" s="2666"/>
      <c r="N1033" s="2665"/>
      <c r="O1033" s="2666"/>
      <c r="P1033" s="2667"/>
      <c r="Q1033" s="2668"/>
      <c r="R1033" s="2665"/>
      <c r="S1033" s="2666"/>
      <c r="T1033" s="2665"/>
      <c r="U1033" s="2666"/>
      <c r="V1033" s="2665"/>
      <c r="W1033" s="2666"/>
      <c r="X1033" s="2667"/>
      <c r="Y1033" s="2668"/>
      <c r="Z1033" s="2665"/>
      <c r="AA1033" s="2666"/>
      <c r="AB1033" s="2665">
        <v>0</v>
      </c>
      <c r="AC1033" s="2666"/>
      <c r="AE1033" s="2173"/>
      <c r="AG1033" s="2173"/>
    </row>
    <row r="1034" spans="1:36">
      <c r="A1034" s="1459"/>
      <c r="B1034" s="33"/>
      <c r="C1034" s="2013">
        <f>IF(E1034&gt;0,MAX($C$890:C1033)+1," ")</f>
        <v>73</v>
      </c>
      <c r="D1034" s="2013">
        <v>40</v>
      </c>
      <c r="E1034" s="2174">
        <f>E1032+F1033</f>
        <v>929.34000000000026</v>
      </c>
      <c r="F1034" s="2665" t="s">
        <v>147</v>
      </c>
      <c r="G1034" s="2666"/>
      <c r="H1034" s="2665">
        <v>1.75</v>
      </c>
      <c r="I1034" s="2666"/>
      <c r="J1034" s="2669">
        <f t="shared" ref="J1034" si="1662">AI1034</f>
        <v>4.01</v>
      </c>
      <c r="K1034" s="2670"/>
      <c r="L1034" s="2665">
        <f t="shared" ref="L1034" si="1663">J1034+N1034</f>
        <v>4.0279999999999996</v>
      </c>
      <c r="M1034" s="2666"/>
      <c r="N1034" s="2665">
        <v>1.7999999999999999E-2</v>
      </c>
      <c r="O1034" s="2666"/>
      <c r="P1034" s="2669"/>
      <c r="Q1034" s="2670"/>
      <c r="R1034" s="2665"/>
      <c r="S1034" s="2666"/>
      <c r="T1034" s="2665"/>
      <c r="U1034" s="2666"/>
      <c r="V1034" s="2665">
        <v>1.75</v>
      </c>
      <c r="W1034" s="2666"/>
      <c r="X1034" s="2669">
        <v>3.4749999999999996</v>
      </c>
      <c r="Y1034" s="2670">
        <v>74.204999999999998</v>
      </c>
      <c r="Z1034" s="2665">
        <f t="shared" ref="Z1034" si="1664">X1034+AB1034</f>
        <v>3.4549999999999996</v>
      </c>
      <c r="AA1034" s="2666"/>
      <c r="AB1034" s="2665">
        <v>-0.02</v>
      </c>
      <c r="AC1034" s="2666"/>
      <c r="AE1034" s="2173">
        <f t="shared" ca="1" si="1629"/>
        <v>1.2E-2</v>
      </c>
      <c r="AF1034" s="2173">
        <f t="shared" ref="AF1034" ca="1" si="1665">AE1034</f>
        <v>1.2E-2</v>
      </c>
      <c r="AG1034" s="2173">
        <v>3.1750000000000003</v>
      </c>
      <c r="AI1034" s="18">
        <v>4.01</v>
      </c>
      <c r="AJ1034" s="18">
        <f t="shared" ref="AJ1034" si="1666">AI1034-0.035-0.15-0.15-0.2</f>
        <v>3.4749999999999996</v>
      </c>
    </row>
    <row r="1035" spans="1:36">
      <c r="A1035" s="1459"/>
      <c r="B1035" s="33"/>
      <c r="C1035" s="2013" t="str">
        <f>IF(E1035&gt;0,MAX($C$5:C1034)+1," ")</f>
        <v xml:space="preserve"> </v>
      </c>
      <c r="D1035" s="2013" t="s">
        <v>147</v>
      </c>
      <c r="E1035" s="2174"/>
      <c r="F1035" s="2665">
        <v>19.600000000000001</v>
      </c>
      <c r="G1035" s="2666"/>
      <c r="H1035" s="2665"/>
      <c r="I1035" s="2666"/>
      <c r="J1035" s="2667"/>
      <c r="K1035" s="2668"/>
      <c r="L1035" s="2665"/>
      <c r="M1035" s="2666"/>
      <c r="N1035" s="2665"/>
      <c r="O1035" s="2666"/>
      <c r="P1035" s="2667"/>
      <c r="Q1035" s="2668"/>
      <c r="R1035" s="2665"/>
      <c r="S1035" s="2666"/>
      <c r="T1035" s="2665"/>
      <c r="U1035" s="2666"/>
      <c r="V1035" s="2665"/>
      <c r="W1035" s="2666"/>
      <c r="X1035" s="2667"/>
      <c r="Y1035" s="2668"/>
      <c r="Z1035" s="2665"/>
      <c r="AA1035" s="2666"/>
      <c r="AB1035" s="2665">
        <v>0</v>
      </c>
      <c r="AC1035" s="2666"/>
      <c r="AE1035" s="2173"/>
      <c r="AG1035" s="2173"/>
    </row>
    <row r="1036" spans="1:36">
      <c r="A1036" s="1459"/>
      <c r="B1036" s="33"/>
      <c r="C1036" s="2013">
        <f>IF(E1036&gt;0,MAX($C$890:C1035)+1," ")</f>
        <v>74</v>
      </c>
      <c r="D1036" s="2013">
        <v>41</v>
      </c>
      <c r="E1036" s="2174">
        <f>E1034+F1035</f>
        <v>948.94000000000028</v>
      </c>
      <c r="F1036" s="2665" t="s">
        <v>147</v>
      </c>
      <c r="G1036" s="2666"/>
      <c r="H1036" s="2665">
        <v>1.75</v>
      </c>
      <c r="I1036" s="2666"/>
      <c r="J1036" s="2669">
        <f t="shared" ref="J1036" si="1667">AI1036</f>
        <v>4.0600000000000005</v>
      </c>
      <c r="K1036" s="2670"/>
      <c r="L1036" s="2665">
        <f t="shared" ref="L1036" si="1668">J1036+N1036</f>
        <v>4.0710000000000006</v>
      </c>
      <c r="M1036" s="2666"/>
      <c r="N1036" s="2665">
        <v>1.0999999999999999E-2</v>
      </c>
      <c r="O1036" s="2666"/>
      <c r="P1036" s="2669"/>
      <c r="Q1036" s="2670"/>
      <c r="R1036" s="2665"/>
      <c r="S1036" s="2666"/>
      <c r="T1036" s="2665"/>
      <c r="U1036" s="2666"/>
      <c r="V1036" s="2665">
        <v>1.75</v>
      </c>
      <c r="W1036" s="2666"/>
      <c r="X1036" s="2669">
        <v>3.5250000000000004</v>
      </c>
      <c r="Y1036" s="2670">
        <v>75.204999999999998</v>
      </c>
      <c r="Z1036" s="2665">
        <f t="shared" ref="Z1036" si="1669">X1036+AB1036</f>
        <v>3.5410000000000004</v>
      </c>
      <c r="AA1036" s="2666"/>
      <c r="AB1036" s="2665">
        <v>1.6E-2</v>
      </c>
      <c r="AC1036" s="2666"/>
      <c r="AE1036" s="2173">
        <f t="shared" ca="1" si="1629"/>
        <v>1.4999999999999999E-2</v>
      </c>
      <c r="AF1036" s="2173">
        <f t="shared" ref="AF1036" ca="1" si="1670">AE1036</f>
        <v>1.4999999999999999E-2</v>
      </c>
      <c r="AG1036" s="2173">
        <v>3.2250000000000001</v>
      </c>
      <c r="AI1036" s="18">
        <v>4.0600000000000005</v>
      </c>
      <c r="AJ1036" s="18">
        <f t="shared" ref="AJ1036" si="1671">AI1036-0.035-0.15-0.15-0.2</f>
        <v>3.5250000000000004</v>
      </c>
    </row>
    <row r="1037" spans="1:36">
      <c r="A1037" s="1459"/>
      <c r="B1037" s="33"/>
      <c r="C1037" s="2013" t="str">
        <f>IF(E1037&gt;0,MAX($C$5:C1036)+1," ")</f>
        <v xml:space="preserve"> </v>
      </c>
      <c r="D1037" s="2013" t="s">
        <v>147</v>
      </c>
      <c r="E1037" s="2174"/>
      <c r="F1037" s="2665">
        <v>10.130000000000001</v>
      </c>
      <c r="G1037" s="2666"/>
      <c r="H1037" s="2665"/>
      <c r="I1037" s="2666"/>
      <c r="J1037" s="2667"/>
      <c r="K1037" s="2668"/>
      <c r="L1037" s="2665"/>
      <c r="M1037" s="2666"/>
      <c r="N1037" s="2665"/>
      <c r="O1037" s="2666"/>
      <c r="P1037" s="2667"/>
      <c r="Q1037" s="2668"/>
      <c r="R1037" s="2665"/>
      <c r="S1037" s="2666"/>
      <c r="T1037" s="2665"/>
      <c r="U1037" s="2666"/>
      <c r="V1037" s="2665"/>
      <c r="W1037" s="2666"/>
      <c r="X1037" s="2667"/>
      <c r="Y1037" s="2668"/>
      <c r="Z1037" s="2665"/>
      <c r="AA1037" s="2666"/>
      <c r="AB1037" s="2665">
        <v>0</v>
      </c>
      <c r="AC1037" s="2666"/>
      <c r="AE1037" s="2173"/>
      <c r="AG1037" s="2173"/>
    </row>
    <row r="1038" spans="1:36">
      <c r="A1038" s="1459"/>
      <c r="B1038" s="33"/>
      <c r="C1038" s="2013">
        <f>IF(E1038&gt;0,MAX($C$890:C1037)+1," ")</f>
        <v>75</v>
      </c>
      <c r="D1038" s="2013" t="s">
        <v>4231</v>
      </c>
      <c r="E1038" s="2174">
        <f>E1036+F1037</f>
        <v>959.07000000000028</v>
      </c>
      <c r="F1038" s="2665" t="s">
        <v>147</v>
      </c>
      <c r="G1038" s="2666"/>
      <c r="H1038" s="2665">
        <v>1.75</v>
      </c>
      <c r="I1038" s="2666"/>
      <c r="J1038" s="2669">
        <f t="shared" ref="J1038" si="1672">AI1038</f>
        <v>4.09</v>
      </c>
      <c r="K1038" s="2670"/>
      <c r="L1038" s="2665">
        <f t="shared" ref="L1038" si="1673">J1038+N1038</f>
        <v>4.077</v>
      </c>
      <c r="M1038" s="2666"/>
      <c r="N1038" s="2665">
        <v>-1.2999999999999999E-2</v>
      </c>
      <c r="O1038" s="2666"/>
      <c r="P1038" s="2669"/>
      <c r="Q1038" s="2670"/>
      <c r="R1038" s="2665"/>
      <c r="S1038" s="2666"/>
      <c r="T1038" s="2665"/>
      <c r="U1038" s="2666"/>
      <c r="V1038" s="2665">
        <v>1.75</v>
      </c>
      <c r="W1038" s="2666"/>
      <c r="X1038" s="2669">
        <v>3.5549999999999997</v>
      </c>
      <c r="Y1038" s="2670">
        <v>76.204999999999998</v>
      </c>
      <c r="Z1038" s="2665">
        <f t="shared" ref="Z1038" si="1674">X1038+AB1038</f>
        <v>3.5589999999999997</v>
      </c>
      <c r="AA1038" s="2666"/>
      <c r="AB1038" s="2665">
        <v>4.0000000000000001E-3</v>
      </c>
      <c r="AC1038" s="2666"/>
      <c r="AE1038" s="2173">
        <f t="shared" ca="1" si="1629"/>
        <v>-1.7000000000000001E-2</v>
      </c>
      <c r="AF1038" s="2173">
        <f t="shared" ref="AF1038" ca="1" si="1675">AE1038</f>
        <v>-1.7000000000000001E-2</v>
      </c>
      <c r="AG1038" s="2173">
        <v>3.2549999999999999</v>
      </c>
      <c r="AI1038" s="18">
        <v>4.09</v>
      </c>
      <c r="AJ1038" s="18">
        <f t="shared" ref="AJ1038" si="1676">AI1038-0.035-0.15-0.15-0.2</f>
        <v>3.5549999999999997</v>
      </c>
    </row>
    <row r="1039" spans="1:36">
      <c r="A1039" s="1459"/>
      <c r="B1039" s="33"/>
      <c r="C1039" s="2013" t="str">
        <f>IF(E1039&gt;0,MAX($C$5:C1038)+1," ")</f>
        <v xml:space="preserve"> </v>
      </c>
      <c r="D1039" s="2013" t="s">
        <v>147</v>
      </c>
      <c r="E1039" s="2174"/>
      <c r="F1039" s="2665">
        <v>11.32</v>
      </c>
      <c r="G1039" s="2666"/>
      <c r="H1039" s="2665"/>
      <c r="I1039" s="2666"/>
      <c r="J1039" s="2667"/>
      <c r="K1039" s="2668"/>
      <c r="L1039" s="2665"/>
      <c r="M1039" s="2666"/>
      <c r="N1039" s="2665"/>
      <c r="O1039" s="2666"/>
      <c r="P1039" s="2667"/>
      <c r="Q1039" s="2668"/>
      <c r="R1039" s="2665"/>
      <c r="S1039" s="2666"/>
      <c r="T1039" s="2665"/>
      <c r="U1039" s="2666"/>
      <c r="V1039" s="2665"/>
      <c r="W1039" s="2666"/>
      <c r="X1039" s="2667"/>
      <c r="Y1039" s="2668"/>
      <c r="Z1039" s="2665"/>
      <c r="AA1039" s="2666"/>
      <c r="AB1039" s="2665">
        <v>0</v>
      </c>
      <c r="AC1039" s="2666"/>
      <c r="AE1039" s="2173"/>
      <c r="AG1039" s="2173"/>
    </row>
    <row r="1040" spans="1:36">
      <c r="A1040" s="1459"/>
      <c r="B1040" s="33"/>
      <c r="C1040" s="2013">
        <f>IF(E1040&gt;0,MAX($C$890:C1039)+1," ")</f>
        <v>76</v>
      </c>
      <c r="D1040" s="2013" t="s">
        <v>4232</v>
      </c>
      <c r="E1040" s="2174">
        <f>E1038+F1039</f>
        <v>970.39000000000033</v>
      </c>
      <c r="F1040" s="2665" t="s">
        <v>147</v>
      </c>
      <c r="G1040" s="2666"/>
      <c r="H1040" s="2665">
        <v>1.75</v>
      </c>
      <c r="I1040" s="2666"/>
      <c r="J1040" s="2669">
        <f t="shared" ref="J1040" si="1677">AI1040</f>
        <v>4.12</v>
      </c>
      <c r="K1040" s="2670"/>
      <c r="L1040" s="2665">
        <f t="shared" ref="L1040" si="1678">J1040+N1040</f>
        <v>4.1399999999999997</v>
      </c>
      <c r="M1040" s="2666"/>
      <c r="N1040" s="2665">
        <v>0.02</v>
      </c>
      <c r="O1040" s="2666"/>
      <c r="P1040" s="2669"/>
      <c r="Q1040" s="2670"/>
      <c r="R1040" s="2665"/>
      <c r="S1040" s="2666"/>
      <c r="T1040" s="2665"/>
      <c r="U1040" s="2666"/>
      <c r="V1040" s="2665">
        <v>1.75</v>
      </c>
      <c r="W1040" s="2666"/>
      <c r="X1040" s="2669">
        <v>3.585</v>
      </c>
      <c r="Y1040" s="2670">
        <v>77.204999999999998</v>
      </c>
      <c r="Z1040" s="2665">
        <f t="shared" ref="Z1040" si="1679">X1040+AB1040</f>
        <v>3.593</v>
      </c>
      <c r="AA1040" s="2666"/>
      <c r="AB1040" s="2665">
        <v>8.0000000000000002E-3</v>
      </c>
      <c r="AC1040" s="2666"/>
      <c r="AE1040" s="2173">
        <f t="shared" ca="1" si="1629"/>
        <v>-4.0000000000000001E-3</v>
      </c>
      <c r="AF1040" s="2173">
        <f t="shared" ref="AF1040" ca="1" si="1680">AE1040</f>
        <v>-4.0000000000000001E-3</v>
      </c>
      <c r="AG1040" s="2173">
        <v>3.2850000000000001</v>
      </c>
      <c r="AI1040" s="18">
        <v>4.12</v>
      </c>
      <c r="AJ1040" s="18">
        <f t="shared" ref="AJ1040" si="1681">AI1040-0.035-0.15-0.15-0.2</f>
        <v>3.585</v>
      </c>
    </row>
    <row r="1041" spans="1:36">
      <c r="A1041" s="1459"/>
      <c r="B1041" s="33"/>
      <c r="C1041" s="2013" t="str">
        <f>IF(E1041&gt;0,MAX($C$5:C1040)+1," ")</f>
        <v xml:space="preserve"> </v>
      </c>
      <c r="D1041" s="2013" t="s">
        <v>147</v>
      </c>
      <c r="E1041" s="2174"/>
      <c r="F1041" s="2665">
        <v>3.3</v>
      </c>
      <c r="G1041" s="2666"/>
      <c r="H1041" s="2665"/>
      <c r="I1041" s="2666"/>
      <c r="J1041" s="2667"/>
      <c r="K1041" s="2668"/>
      <c r="L1041" s="2665"/>
      <c r="M1041" s="2666"/>
      <c r="N1041" s="2665"/>
      <c r="O1041" s="2666"/>
      <c r="P1041" s="2667"/>
      <c r="Q1041" s="2668"/>
      <c r="R1041" s="2665"/>
      <c r="S1041" s="2666"/>
      <c r="T1041" s="2665"/>
      <c r="U1041" s="2666"/>
      <c r="V1041" s="2665"/>
      <c r="W1041" s="2666"/>
      <c r="X1041" s="2667"/>
      <c r="Y1041" s="2668"/>
      <c r="Z1041" s="2665"/>
      <c r="AA1041" s="2666"/>
      <c r="AB1041" s="2665">
        <v>0</v>
      </c>
      <c r="AC1041" s="2666"/>
      <c r="AE1041" s="2173"/>
      <c r="AG1041" s="2173"/>
    </row>
    <row r="1042" spans="1:36">
      <c r="A1042" s="1459"/>
      <c r="B1042" s="33"/>
      <c r="C1042" s="2013">
        <f>IF(E1042&gt;0,MAX($C$890:C1041)+1," ")</f>
        <v>77</v>
      </c>
      <c r="D1042" s="2013">
        <v>42</v>
      </c>
      <c r="E1042" s="2174">
        <f>E1040+F1041</f>
        <v>973.69000000000028</v>
      </c>
      <c r="F1042" s="2665" t="s">
        <v>147</v>
      </c>
      <c r="G1042" s="2666"/>
      <c r="H1042" s="2665">
        <v>1.75</v>
      </c>
      <c r="I1042" s="2666"/>
      <c r="J1042" s="2669">
        <f t="shared" ref="J1042" si="1682">AI1042</f>
        <v>4.12</v>
      </c>
      <c r="K1042" s="2670"/>
      <c r="L1042" s="2665">
        <f t="shared" ref="L1042" si="1683">J1042+N1042</f>
        <v>4.1399999999999997</v>
      </c>
      <c r="M1042" s="2666"/>
      <c r="N1042" s="2665">
        <v>0.02</v>
      </c>
      <c r="O1042" s="2666"/>
      <c r="P1042" s="2669"/>
      <c r="Q1042" s="2670"/>
      <c r="R1042" s="2665"/>
      <c r="S1042" s="2666"/>
      <c r="T1042" s="2665"/>
      <c r="U1042" s="2666"/>
      <c r="V1042" s="2665">
        <v>1.75</v>
      </c>
      <c r="W1042" s="2666"/>
      <c r="X1042" s="2669">
        <v>3.585</v>
      </c>
      <c r="Y1042" s="2670">
        <v>78.204999999999998</v>
      </c>
      <c r="Z1042" s="2665">
        <f t="shared" ref="Z1042" si="1684">X1042+AB1042</f>
        <v>3.5859999999999999</v>
      </c>
      <c r="AA1042" s="2666"/>
      <c r="AB1042" s="2665">
        <v>1E-3</v>
      </c>
      <c r="AC1042" s="2666"/>
      <c r="AE1042" s="2173">
        <f t="shared" ca="1" si="1629"/>
        <v>1.2E-2</v>
      </c>
      <c r="AF1042" s="2173">
        <f t="shared" ref="AF1042" ca="1" si="1685">AE1042</f>
        <v>1.2E-2</v>
      </c>
      <c r="AG1042" s="2173">
        <v>3.2850000000000001</v>
      </c>
      <c r="AI1042" s="18">
        <v>4.12</v>
      </c>
      <c r="AJ1042" s="18">
        <f t="shared" ref="AJ1042" si="1686">AI1042-0.035-0.15-0.15-0.2</f>
        <v>3.585</v>
      </c>
    </row>
    <row r="1043" spans="1:36">
      <c r="A1043" s="1459"/>
      <c r="B1043" s="33"/>
      <c r="C1043" s="2013" t="str">
        <f>IF(E1043&gt;0,MAX($C$5:C1042)+1," ")</f>
        <v xml:space="preserve"> </v>
      </c>
      <c r="D1043" s="2013" t="s">
        <v>147</v>
      </c>
      <c r="E1043" s="2174"/>
      <c r="F1043" s="2665">
        <v>12.31</v>
      </c>
      <c r="G1043" s="2666"/>
      <c r="H1043" s="2665"/>
      <c r="I1043" s="2666"/>
      <c r="J1043" s="2667"/>
      <c r="K1043" s="2668"/>
      <c r="L1043" s="2665"/>
      <c r="M1043" s="2666"/>
      <c r="N1043" s="2665"/>
      <c r="O1043" s="2666"/>
      <c r="P1043" s="2667"/>
      <c r="Q1043" s="2668"/>
      <c r="R1043" s="2665"/>
      <c r="S1043" s="2666"/>
      <c r="T1043" s="2665"/>
      <c r="U1043" s="2666"/>
      <c r="V1043" s="2665"/>
      <c r="W1043" s="2666"/>
      <c r="X1043" s="2667"/>
      <c r="Y1043" s="2668"/>
      <c r="Z1043" s="2665"/>
      <c r="AA1043" s="2666"/>
      <c r="AB1043" s="2665">
        <v>0</v>
      </c>
      <c r="AC1043" s="2666"/>
      <c r="AE1043" s="2173"/>
      <c r="AG1043" s="2173"/>
    </row>
    <row r="1044" spans="1:36">
      <c r="A1044" s="1459"/>
      <c r="B1044" s="33"/>
      <c r="C1044" s="2013">
        <f>IF(E1044&gt;0,MAX($C$890:C1043)+1," ")</f>
        <v>78</v>
      </c>
      <c r="D1044" s="2013" t="s">
        <v>4233</v>
      </c>
      <c r="E1044" s="2174">
        <f>E1042+F1043</f>
        <v>986.00000000000023</v>
      </c>
      <c r="F1044" s="2665" t="s">
        <v>147</v>
      </c>
      <c r="G1044" s="2666"/>
      <c r="H1044" s="2665">
        <v>1.75</v>
      </c>
      <c r="I1044" s="2666"/>
      <c r="J1044" s="2669">
        <f t="shared" ref="J1044" si="1687">AI1044</f>
        <v>4.1400000000000006</v>
      </c>
      <c r="K1044" s="2670"/>
      <c r="L1044" s="2665">
        <f t="shared" ref="L1044" si="1688">J1044+N1044</f>
        <v>4.1430000000000007</v>
      </c>
      <c r="M1044" s="2666"/>
      <c r="N1044" s="2665">
        <v>3.0000000000000001E-3</v>
      </c>
      <c r="O1044" s="2666"/>
      <c r="P1044" s="2669"/>
      <c r="Q1044" s="2670"/>
      <c r="R1044" s="2665"/>
      <c r="S1044" s="2666"/>
      <c r="T1044" s="2665"/>
      <c r="U1044" s="2666"/>
      <c r="V1044" s="2665">
        <v>1.75</v>
      </c>
      <c r="W1044" s="2666"/>
      <c r="X1044" s="2669">
        <v>3.6050000000000004</v>
      </c>
      <c r="Y1044" s="2670">
        <v>79.204999999999998</v>
      </c>
      <c r="Z1044" s="2665">
        <f t="shared" ref="Z1044" si="1689">X1044+AB1044</f>
        <v>3.6060000000000003</v>
      </c>
      <c r="AA1044" s="2666"/>
      <c r="AB1044" s="2665">
        <v>1E-3</v>
      </c>
      <c r="AC1044" s="2666"/>
      <c r="AE1044" s="2173">
        <f t="shared" ca="1" si="1629"/>
        <v>-4.0000000000000001E-3</v>
      </c>
      <c r="AF1044" s="2173">
        <f t="shared" ref="AF1044" ca="1" si="1690">AE1044</f>
        <v>-4.0000000000000001E-3</v>
      </c>
      <c r="AG1044" s="2173">
        <v>3.3050000000000002</v>
      </c>
      <c r="AI1044" s="18">
        <v>4.1400000000000006</v>
      </c>
      <c r="AJ1044" s="18">
        <f t="shared" ref="AJ1044" si="1691">AI1044-0.035-0.15-0.15-0.2</f>
        <v>3.6050000000000004</v>
      </c>
    </row>
    <row r="1045" spans="1:36">
      <c r="A1045" s="1459"/>
      <c r="B1045" s="33"/>
      <c r="C1045" s="2013" t="str">
        <f>IF(E1045&gt;0,MAX($C$5:C1044)+1," ")</f>
        <v xml:space="preserve"> </v>
      </c>
      <c r="D1045" s="2013" t="s">
        <v>147</v>
      </c>
      <c r="E1045" s="2174"/>
      <c r="F1045" s="2665">
        <v>8.68</v>
      </c>
      <c r="G1045" s="2666"/>
      <c r="H1045" s="2665"/>
      <c r="I1045" s="2666"/>
      <c r="J1045" s="2667"/>
      <c r="K1045" s="2668"/>
      <c r="L1045" s="2665"/>
      <c r="M1045" s="2666"/>
      <c r="N1045" s="2665"/>
      <c r="O1045" s="2666"/>
      <c r="P1045" s="2667"/>
      <c r="Q1045" s="2668"/>
      <c r="R1045" s="2665"/>
      <c r="S1045" s="2666"/>
      <c r="T1045" s="2665"/>
      <c r="U1045" s="2666"/>
      <c r="V1045" s="2665"/>
      <c r="W1045" s="2666"/>
      <c r="X1045" s="2667"/>
      <c r="Y1045" s="2668"/>
      <c r="Z1045" s="2665"/>
      <c r="AA1045" s="2666"/>
      <c r="AB1045" s="2665">
        <v>0</v>
      </c>
      <c r="AC1045" s="2666"/>
      <c r="AE1045" s="2173"/>
      <c r="AG1045" s="2173"/>
    </row>
    <row r="1046" spans="1:36">
      <c r="A1046" s="1459"/>
      <c r="B1046" s="33"/>
      <c r="C1046" s="2013">
        <f>IF(E1046&gt;0,MAX($C$890:C1045)+1," ")</f>
        <v>79</v>
      </c>
      <c r="D1046" s="2013">
        <v>43</v>
      </c>
      <c r="E1046" s="2174">
        <f>E1044+F1045</f>
        <v>994.68000000000018</v>
      </c>
      <c r="F1046" s="2665" t="s">
        <v>147</v>
      </c>
      <c r="G1046" s="2666"/>
      <c r="H1046" s="2665">
        <v>1.75</v>
      </c>
      <c r="I1046" s="2666"/>
      <c r="J1046" s="2669">
        <f t="shared" ref="J1046" si="1692">AI1046</f>
        <v>4.1500000000000004</v>
      </c>
      <c r="K1046" s="2670"/>
      <c r="L1046" s="2665">
        <f t="shared" ref="L1046" si="1693">J1046+N1046</f>
        <v>4.1470000000000002</v>
      </c>
      <c r="M1046" s="2666"/>
      <c r="N1046" s="2665">
        <v>-3.0000000000000001E-3</v>
      </c>
      <c r="O1046" s="2666"/>
      <c r="P1046" s="2669"/>
      <c r="Q1046" s="2670"/>
      <c r="R1046" s="2665"/>
      <c r="S1046" s="2666"/>
      <c r="T1046" s="2665"/>
      <c r="U1046" s="2666"/>
      <c r="V1046" s="2665">
        <v>1.75</v>
      </c>
      <c r="W1046" s="2666"/>
      <c r="X1046" s="2669">
        <v>3.6150000000000002</v>
      </c>
      <c r="Y1046" s="2670">
        <v>80.204999999999998</v>
      </c>
      <c r="Z1046" s="2665">
        <f t="shared" ref="Z1046" si="1694">X1046+AB1046</f>
        <v>3.5960000000000001</v>
      </c>
      <c r="AA1046" s="2666"/>
      <c r="AB1046" s="2665">
        <v>-1.9E-2</v>
      </c>
      <c r="AC1046" s="2666"/>
      <c r="AE1046" s="2173">
        <f t="shared" ca="1" si="1629"/>
        <v>1.0999999999999999E-2</v>
      </c>
      <c r="AF1046" s="2173">
        <f t="shared" ref="AF1046" ca="1" si="1695">AE1046</f>
        <v>1.0999999999999999E-2</v>
      </c>
      <c r="AG1046" s="2173">
        <v>3.3149999999999999</v>
      </c>
      <c r="AI1046" s="18">
        <v>4.1500000000000004</v>
      </c>
      <c r="AJ1046" s="18">
        <f t="shared" ref="AJ1046" si="1696">AI1046-0.035-0.15-0.15-0.2</f>
        <v>3.6150000000000002</v>
      </c>
    </row>
    <row r="1047" spans="1:36">
      <c r="A1047" s="1459"/>
      <c r="B1047" s="33"/>
      <c r="C1047" s="2013" t="str">
        <f>IF(E1047&gt;0,MAX($C$5:C1046)+1," ")</f>
        <v xml:space="preserve"> </v>
      </c>
      <c r="D1047" s="2013" t="s">
        <v>147</v>
      </c>
      <c r="E1047" s="2174"/>
      <c r="F1047" s="2665">
        <v>6.93</v>
      </c>
      <c r="G1047" s="2666"/>
      <c r="H1047" s="2665"/>
      <c r="I1047" s="2666"/>
      <c r="J1047" s="2667"/>
      <c r="K1047" s="2668"/>
      <c r="L1047" s="2665"/>
      <c r="M1047" s="2666"/>
      <c r="N1047" s="2665"/>
      <c r="O1047" s="2666"/>
      <c r="P1047" s="2667"/>
      <c r="Q1047" s="2668"/>
      <c r="R1047" s="2665"/>
      <c r="S1047" s="2666"/>
      <c r="T1047" s="2665"/>
      <c r="U1047" s="2666"/>
      <c r="V1047" s="2665"/>
      <c r="W1047" s="2666"/>
      <c r="X1047" s="2667"/>
      <c r="Y1047" s="2668"/>
      <c r="Z1047" s="2665"/>
      <c r="AA1047" s="2666"/>
      <c r="AB1047" s="2665">
        <v>0</v>
      </c>
      <c r="AC1047" s="2666"/>
      <c r="AE1047" s="2173"/>
      <c r="AG1047" s="2173"/>
    </row>
    <row r="1048" spans="1:36">
      <c r="A1048" s="1459"/>
      <c r="B1048" s="33"/>
      <c r="C1048" s="2013">
        <f>IF(E1048&gt;0,MAX($C$890:C1047)+1," ")</f>
        <v>80</v>
      </c>
      <c r="D1048" s="2013" t="s">
        <v>4234</v>
      </c>
      <c r="E1048" s="2174">
        <f>E1046+F1047</f>
        <v>1001.6100000000001</v>
      </c>
      <c r="F1048" s="2665" t="s">
        <v>147</v>
      </c>
      <c r="G1048" s="2666"/>
      <c r="H1048" s="2665">
        <v>1.75</v>
      </c>
      <c r="I1048" s="2666"/>
      <c r="J1048" s="2669">
        <f t="shared" ref="J1048" si="1697">AI1048</f>
        <v>4.16</v>
      </c>
      <c r="K1048" s="2670"/>
      <c r="L1048" s="2665">
        <f t="shared" ref="L1048" si="1698">J1048+N1048</f>
        <v>4.1520000000000001</v>
      </c>
      <c r="M1048" s="2666"/>
      <c r="N1048" s="2665">
        <v>-8.0000000000000002E-3</v>
      </c>
      <c r="O1048" s="2666"/>
      <c r="P1048" s="2669"/>
      <c r="Q1048" s="2670"/>
      <c r="R1048" s="2665"/>
      <c r="S1048" s="2666"/>
      <c r="T1048" s="2665"/>
      <c r="U1048" s="2666"/>
      <c r="V1048" s="2665">
        <v>1.75</v>
      </c>
      <c r="W1048" s="2666"/>
      <c r="X1048" s="2669">
        <v>3.625</v>
      </c>
      <c r="Y1048" s="2670">
        <v>81.204999999999998</v>
      </c>
      <c r="Z1048" s="2665">
        <f t="shared" ref="Z1048" si="1699">X1048+AB1048</f>
        <v>3.64</v>
      </c>
      <c r="AA1048" s="2666"/>
      <c r="AB1048" s="2665">
        <v>1.4999999999999999E-2</v>
      </c>
      <c r="AC1048" s="2666"/>
      <c r="AE1048" s="2173">
        <f t="shared" ca="1" si="1629"/>
        <v>-6.0000000000000001E-3</v>
      </c>
      <c r="AF1048" s="2173">
        <f t="shared" ref="AF1048" ca="1" si="1700">AE1048</f>
        <v>-6.0000000000000001E-3</v>
      </c>
      <c r="AG1048" s="2173">
        <v>3.3250000000000002</v>
      </c>
      <c r="AI1048" s="18">
        <v>4.16</v>
      </c>
      <c r="AJ1048" s="18">
        <f t="shared" ref="AJ1048" si="1701">AI1048-0.035-0.15-0.15-0.2</f>
        <v>3.625</v>
      </c>
    </row>
    <row r="1049" spans="1:36">
      <c r="A1049" s="1459"/>
      <c r="B1049" s="33"/>
      <c r="C1049" s="2013" t="str">
        <f>IF(E1049&gt;0,MAX($C$5:C1048)+1," ")</f>
        <v xml:space="preserve"> </v>
      </c>
      <c r="D1049" s="2013" t="s">
        <v>147</v>
      </c>
      <c r="E1049" s="2174"/>
      <c r="F1049" s="2665">
        <v>18.29</v>
      </c>
      <c r="G1049" s="2666"/>
      <c r="H1049" s="2665"/>
      <c r="I1049" s="2666"/>
      <c r="J1049" s="2667"/>
      <c r="K1049" s="2668"/>
      <c r="L1049" s="2665"/>
      <c r="M1049" s="2666"/>
      <c r="N1049" s="2665"/>
      <c r="O1049" s="2666"/>
      <c r="P1049" s="2667"/>
      <c r="Q1049" s="2668"/>
      <c r="R1049" s="2665"/>
      <c r="S1049" s="2666"/>
      <c r="T1049" s="2665"/>
      <c r="U1049" s="2666"/>
      <c r="V1049" s="2665"/>
      <c r="W1049" s="2666"/>
      <c r="X1049" s="2667"/>
      <c r="Y1049" s="2668"/>
      <c r="Z1049" s="2665"/>
      <c r="AA1049" s="2666"/>
      <c r="AB1049" s="2665">
        <v>0</v>
      </c>
      <c r="AC1049" s="2666"/>
      <c r="AE1049" s="2173"/>
      <c r="AG1049" s="2173"/>
    </row>
    <row r="1050" spans="1:36">
      <c r="A1050" s="1459"/>
      <c r="B1050" s="33"/>
      <c r="C1050" s="2013">
        <f>IF(E1050&gt;0,MAX($C$890:C1049)+1," ")</f>
        <v>81</v>
      </c>
      <c r="D1050" s="2013">
        <v>44</v>
      </c>
      <c r="E1050" s="2174">
        <f>E1048+F1049</f>
        <v>1019.9000000000001</v>
      </c>
      <c r="F1050" s="2665" t="s">
        <v>147</v>
      </c>
      <c r="G1050" s="2666"/>
      <c r="H1050" s="2665">
        <v>1.75</v>
      </c>
      <c r="I1050" s="2666"/>
      <c r="J1050" s="2669">
        <f t="shared" ref="J1050" si="1702">AI1050</f>
        <v>4.18</v>
      </c>
      <c r="K1050" s="2670"/>
      <c r="L1050" s="2665">
        <f t="shared" ref="L1050" si="1703">J1050+N1050</f>
        <v>4.1659999999999995</v>
      </c>
      <c r="M1050" s="2666"/>
      <c r="N1050" s="2665">
        <v>-1.4E-2</v>
      </c>
      <c r="O1050" s="2666"/>
      <c r="P1050" s="2669"/>
      <c r="Q1050" s="2670"/>
      <c r="R1050" s="2665"/>
      <c r="S1050" s="2666"/>
      <c r="T1050" s="2665"/>
      <c r="U1050" s="2666"/>
      <c r="V1050" s="2665">
        <v>1.75</v>
      </c>
      <c r="W1050" s="2666"/>
      <c r="X1050" s="2669">
        <v>3.6449999999999996</v>
      </c>
      <c r="Y1050" s="2670">
        <v>82.204999999999998</v>
      </c>
      <c r="Z1050" s="2665">
        <f t="shared" ref="Z1050" si="1704">X1050+AB1050</f>
        <v>3.6529999999999996</v>
      </c>
      <c r="AA1050" s="2666"/>
      <c r="AB1050" s="2665">
        <v>8.0000000000000002E-3</v>
      </c>
      <c r="AC1050" s="2666"/>
      <c r="AE1050" s="2173">
        <f t="shared" ca="1" si="1629"/>
        <v>1.9E-2</v>
      </c>
      <c r="AF1050" s="2173">
        <f t="shared" ref="AF1050" ca="1" si="1705">AE1050</f>
        <v>1.9E-2</v>
      </c>
      <c r="AG1050" s="2173">
        <v>3.3450000000000002</v>
      </c>
      <c r="AI1050" s="18">
        <v>4.18</v>
      </c>
      <c r="AJ1050" s="18">
        <f t="shared" ref="AJ1050" si="1706">AI1050-0.035-0.15-0.15-0.2</f>
        <v>3.6449999999999996</v>
      </c>
    </row>
    <row r="1051" spans="1:36">
      <c r="A1051" s="1459"/>
      <c r="B1051" s="33"/>
      <c r="C1051" s="2013" t="str">
        <f>IF(E1051&gt;0,MAX($C$5:C1050)+1," ")</f>
        <v xml:space="preserve"> </v>
      </c>
      <c r="D1051" s="2013" t="s">
        <v>147</v>
      </c>
      <c r="E1051" s="2174"/>
      <c r="F1051" s="2665">
        <v>10.65</v>
      </c>
      <c r="G1051" s="2666"/>
      <c r="H1051" s="2665"/>
      <c r="I1051" s="2666"/>
      <c r="J1051" s="2667"/>
      <c r="K1051" s="2668"/>
      <c r="L1051" s="2665"/>
      <c r="M1051" s="2666"/>
      <c r="N1051" s="2665"/>
      <c r="O1051" s="2666"/>
      <c r="P1051" s="2667"/>
      <c r="Q1051" s="2668"/>
      <c r="R1051" s="2665"/>
      <c r="S1051" s="2666"/>
      <c r="T1051" s="2665"/>
      <c r="U1051" s="2666"/>
      <c r="V1051" s="2665"/>
      <c r="W1051" s="2666"/>
      <c r="X1051" s="2667"/>
      <c r="Y1051" s="2668"/>
      <c r="Z1051" s="2665"/>
      <c r="AA1051" s="2666"/>
      <c r="AB1051" s="2665">
        <v>0</v>
      </c>
      <c r="AC1051" s="2666"/>
      <c r="AE1051" s="2173"/>
      <c r="AG1051" s="2173"/>
    </row>
    <row r="1052" spans="1:36">
      <c r="A1052" s="1459"/>
      <c r="B1052" s="33"/>
      <c r="C1052" s="2013">
        <f>IF(E1052&gt;0,MAX($C$890:C1051)+1," ")</f>
        <v>82</v>
      </c>
      <c r="D1052" s="2013" t="s">
        <v>4235</v>
      </c>
      <c r="E1052" s="2174">
        <f>E1050+F1051</f>
        <v>1030.5500000000002</v>
      </c>
      <c r="F1052" s="2665" t="s">
        <v>147</v>
      </c>
      <c r="G1052" s="2666"/>
      <c r="H1052" s="2665">
        <v>1.75</v>
      </c>
      <c r="I1052" s="2666"/>
      <c r="J1052" s="2669">
        <f t="shared" ref="J1052" si="1707">AI1052</f>
        <v>4.2</v>
      </c>
      <c r="K1052" s="2670"/>
      <c r="L1052" s="2665">
        <f t="shared" ref="L1052" si="1708">J1052+N1052</f>
        <v>4.2160000000000002</v>
      </c>
      <c r="M1052" s="2666"/>
      <c r="N1052" s="2665">
        <v>1.6E-2</v>
      </c>
      <c r="O1052" s="2666"/>
      <c r="P1052" s="2669"/>
      <c r="Q1052" s="2670"/>
      <c r="R1052" s="2665"/>
      <c r="S1052" s="2666"/>
      <c r="T1052" s="2665"/>
      <c r="U1052" s="2666"/>
      <c r="V1052" s="2665">
        <v>1.75</v>
      </c>
      <c r="W1052" s="2666"/>
      <c r="X1052" s="2669">
        <v>3.6649999999999996</v>
      </c>
      <c r="Y1052" s="2670">
        <v>83.204999999999998</v>
      </c>
      <c r="Z1052" s="2665">
        <f t="shared" ref="Z1052" si="1709">X1052+AB1052</f>
        <v>3.6719999999999997</v>
      </c>
      <c r="AA1052" s="2666"/>
      <c r="AB1052" s="2665">
        <v>7.0000000000000001E-3</v>
      </c>
      <c r="AC1052" s="2666"/>
      <c r="AE1052" s="2173">
        <f t="shared" ca="1" si="1629"/>
        <v>1.6E-2</v>
      </c>
      <c r="AF1052" s="2173">
        <f t="shared" ref="AF1052" ca="1" si="1710">AE1052</f>
        <v>1.6E-2</v>
      </c>
      <c r="AG1052" s="2173">
        <v>3.3650000000000002</v>
      </c>
      <c r="AI1052" s="18">
        <v>4.2</v>
      </c>
      <c r="AJ1052" s="18">
        <f t="shared" ref="AJ1052" si="1711">AI1052-0.035-0.15-0.15-0.2</f>
        <v>3.6649999999999996</v>
      </c>
    </row>
    <row r="1053" spans="1:36">
      <c r="A1053" s="1459"/>
      <c r="B1053" s="33"/>
      <c r="C1053" s="2013" t="str">
        <f>IF(E1053&gt;0,MAX($C$5:C1052)+1," ")</f>
        <v xml:space="preserve"> </v>
      </c>
      <c r="D1053" s="2013" t="s">
        <v>147</v>
      </c>
      <c r="E1053" s="2174"/>
      <c r="F1053" s="2665">
        <v>8.8800000000000008</v>
      </c>
      <c r="G1053" s="2666"/>
      <c r="H1053" s="2665"/>
      <c r="I1053" s="2666"/>
      <c r="J1053" s="2667"/>
      <c r="K1053" s="2668"/>
      <c r="L1053" s="2665"/>
      <c r="M1053" s="2666"/>
      <c r="N1053" s="2665"/>
      <c r="O1053" s="2666"/>
      <c r="P1053" s="2667"/>
      <c r="Q1053" s="2668"/>
      <c r="R1053" s="2665"/>
      <c r="S1053" s="2666"/>
      <c r="T1053" s="2665"/>
      <c r="U1053" s="2666"/>
      <c r="V1053" s="2665"/>
      <c r="W1053" s="2666"/>
      <c r="X1053" s="2667"/>
      <c r="Y1053" s="2668"/>
      <c r="Z1053" s="2665"/>
      <c r="AA1053" s="2666"/>
      <c r="AB1053" s="2665">
        <v>0</v>
      </c>
      <c r="AC1053" s="2666"/>
      <c r="AE1053" s="2173"/>
      <c r="AG1053" s="2173"/>
    </row>
    <row r="1054" spans="1:36">
      <c r="A1054" s="1459"/>
      <c r="B1054" s="33"/>
      <c r="C1054" s="2013">
        <f>IF(E1054&gt;0,MAX($C$890:C1053)+1," ")</f>
        <v>83</v>
      </c>
      <c r="D1054" s="2013" t="s">
        <v>4236</v>
      </c>
      <c r="E1054" s="2174">
        <f>E1052+F1053</f>
        <v>1039.4300000000003</v>
      </c>
      <c r="F1054" s="2665" t="s">
        <v>147</v>
      </c>
      <c r="G1054" s="2666"/>
      <c r="H1054" s="2665">
        <v>1.75</v>
      </c>
      <c r="I1054" s="2666"/>
      <c r="J1054" s="2669">
        <f t="shared" ref="J1054" si="1712">AI1054</f>
        <v>4.21</v>
      </c>
      <c r="K1054" s="2670"/>
      <c r="L1054" s="2665">
        <f t="shared" ref="L1054" si="1713">J1054+N1054</f>
        <v>4.2190000000000003</v>
      </c>
      <c r="M1054" s="2666"/>
      <c r="N1054" s="2665">
        <v>8.9999999999999993E-3</v>
      </c>
      <c r="O1054" s="2666"/>
      <c r="P1054" s="2669"/>
      <c r="Q1054" s="2670"/>
      <c r="R1054" s="2665"/>
      <c r="S1054" s="2666"/>
      <c r="T1054" s="2665"/>
      <c r="U1054" s="2666"/>
      <c r="V1054" s="2665">
        <v>1.75</v>
      </c>
      <c r="W1054" s="2666"/>
      <c r="X1054" s="2669">
        <v>3.6749999999999994</v>
      </c>
      <c r="Y1054" s="2670">
        <v>84.204999999999998</v>
      </c>
      <c r="Z1054" s="2665">
        <f t="shared" ref="Z1054" si="1714">X1054+AB1054</f>
        <v>3.6579999999999995</v>
      </c>
      <c r="AA1054" s="2666"/>
      <c r="AB1054" s="2665">
        <v>-1.7000000000000001E-2</v>
      </c>
      <c r="AC1054" s="2666"/>
      <c r="AE1054" s="2173">
        <f t="shared" ca="1" si="1629"/>
        <v>1.2999999999999999E-2</v>
      </c>
      <c r="AF1054" s="2173">
        <f t="shared" ref="AF1054" ca="1" si="1715">AE1054</f>
        <v>1.2999999999999999E-2</v>
      </c>
      <c r="AG1054" s="2173">
        <v>3.375</v>
      </c>
      <c r="AI1054" s="18">
        <v>4.21</v>
      </c>
      <c r="AJ1054" s="18">
        <f t="shared" ref="AJ1054" si="1716">AI1054-0.035-0.15-0.15-0.2</f>
        <v>3.6749999999999994</v>
      </c>
    </row>
    <row r="1055" spans="1:36">
      <c r="A1055" s="1459"/>
      <c r="B1055" s="33"/>
      <c r="C1055" s="2013" t="str">
        <f>IF(E1055&gt;0,MAX($C$5:C1054)+1," ")</f>
        <v xml:space="preserve"> </v>
      </c>
      <c r="D1055" s="2013" t="s">
        <v>147</v>
      </c>
      <c r="E1055" s="2174"/>
      <c r="F1055" s="2665">
        <v>5.38</v>
      </c>
      <c r="G1055" s="2666"/>
      <c r="H1055" s="2665"/>
      <c r="I1055" s="2666"/>
      <c r="J1055" s="2667"/>
      <c r="K1055" s="2668"/>
      <c r="L1055" s="2665"/>
      <c r="M1055" s="2666"/>
      <c r="N1055" s="2665"/>
      <c r="O1055" s="2666"/>
      <c r="P1055" s="2667"/>
      <c r="Q1055" s="2668"/>
      <c r="R1055" s="2665"/>
      <c r="S1055" s="2666"/>
      <c r="T1055" s="2665"/>
      <c r="U1055" s="2666"/>
      <c r="V1055" s="2665"/>
      <c r="W1055" s="2666"/>
      <c r="X1055" s="2667"/>
      <c r="Y1055" s="2668"/>
      <c r="Z1055" s="2665"/>
      <c r="AA1055" s="2666"/>
      <c r="AB1055" s="2665">
        <v>0</v>
      </c>
      <c r="AC1055" s="2666"/>
      <c r="AE1055" s="2173"/>
      <c r="AG1055" s="2173"/>
    </row>
    <row r="1056" spans="1:36">
      <c r="A1056" s="1459"/>
      <c r="B1056" s="33"/>
      <c r="C1056" s="2013">
        <f>IF(E1056&gt;0,MAX($C$890:C1055)+1," ")</f>
        <v>84</v>
      </c>
      <c r="D1056" s="2013">
        <v>45</v>
      </c>
      <c r="E1056" s="2174">
        <f>E1054+F1055</f>
        <v>1044.8100000000004</v>
      </c>
      <c r="F1056" s="2665" t="s">
        <v>147</v>
      </c>
      <c r="G1056" s="2666"/>
      <c r="H1056" s="2665">
        <v>1.75</v>
      </c>
      <c r="I1056" s="2666"/>
      <c r="J1056" s="2669">
        <f t="shared" ref="J1056" si="1717">AI1056</f>
        <v>4.2200000000000006</v>
      </c>
      <c r="K1056" s="2670"/>
      <c r="L1056" s="2665">
        <f t="shared" ref="L1056" si="1718">J1056+N1056</f>
        <v>4.2310000000000008</v>
      </c>
      <c r="M1056" s="2666"/>
      <c r="N1056" s="2665">
        <v>1.0999999999999999E-2</v>
      </c>
      <c r="O1056" s="2666"/>
      <c r="P1056" s="2669"/>
      <c r="Q1056" s="2670"/>
      <c r="R1056" s="2665"/>
      <c r="S1056" s="2666"/>
      <c r="T1056" s="2665"/>
      <c r="U1056" s="2666"/>
      <c r="V1056" s="2665">
        <v>1.75</v>
      </c>
      <c r="W1056" s="2666"/>
      <c r="X1056" s="2669">
        <v>3.6850000000000001</v>
      </c>
      <c r="Y1056" s="2670">
        <v>85.204999999999998</v>
      </c>
      <c r="Z1056" s="2665">
        <f t="shared" ref="Z1056" si="1719">X1056+AB1056</f>
        <v>3.6850000000000001</v>
      </c>
      <c r="AA1056" s="2666"/>
      <c r="AB1056" s="2671">
        <v>0</v>
      </c>
      <c r="AC1056" s="2672"/>
      <c r="AE1056" s="2173">
        <f t="shared" ca="1" si="1629"/>
        <v>7.0000000000000001E-3</v>
      </c>
      <c r="AF1056" s="2173">
        <f t="shared" ref="AF1056" ca="1" si="1720">AE1056</f>
        <v>7.0000000000000001E-3</v>
      </c>
      <c r="AG1056" s="2173">
        <v>3.3850000000000002</v>
      </c>
      <c r="AI1056" s="18">
        <v>4.2200000000000006</v>
      </c>
      <c r="AJ1056" s="18">
        <f t="shared" ref="AJ1056" si="1721">AI1056-0.035-0.15-0.15-0.2</f>
        <v>3.6850000000000001</v>
      </c>
    </row>
    <row r="1057" spans="1:36">
      <c r="A1057" s="1459"/>
      <c r="B1057" s="33"/>
      <c r="C1057" s="2013" t="str">
        <f>IF(E1057&gt;0,MAX($C$5:C1056)+1," ")</f>
        <v xml:space="preserve"> </v>
      </c>
      <c r="D1057" s="2013" t="s">
        <v>147</v>
      </c>
      <c r="E1057" s="2174"/>
      <c r="F1057" s="2665">
        <v>3.5</v>
      </c>
      <c r="G1057" s="2666"/>
      <c r="H1057" s="2665"/>
      <c r="I1057" s="2666"/>
      <c r="J1057" s="2667"/>
      <c r="K1057" s="2668"/>
      <c r="L1057" s="2665"/>
      <c r="M1057" s="2666"/>
      <c r="N1057" s="2665"/>
      <c r="O1057" s="2666"/>
      <c r="P1057" s="2667"/>
      <c r="Q1057" s="2668"/>
      <c r="R1057" s="2665"/>
      <c r="S1057" s="2666"/>
      <c r="T1057" s="2665"/>
      <c r="U1057" s="2666"/>
      <c r="V1057" s="2665"/>
      <c r="W1057" s="2666"/>
      <c r="X1057" s="2667"/>
      <c r="Y1057" s="2668"/>
      <c r="Z1057" s="2665"/>
      <c r="AA1057" s="2666"/>
      <c r="AB1057" s="2665">
        <v>0</v>
      </c>
      <c r="AC1057" s="2666"/>
      <c r="AE1057" s="2173"/>
      <c r="AG1057" s="2173"/>
    </row>
    <row r="1058" spans="1:36">
      <c r="A1058" s="1459"/>
      <c r="B1058" s="33"/>
      <c r="C1058" s="2013">
        <f>IF(E1058&gt;0,MAX($C$890:C1057)+1," ")</f>
        <v>85</v>
      </c>
      <c r="D1058" s="2013" t="s">
        <v>4237</v>
      </c>
      <c r="E1058" s="2174">
        <f>E1056+F1057</f>
        <v>1048.3100000000004</v>
      </c>
      <c r="F1058" s="2665" t="s">
        <v>147</v>
      </c>
      <c r="G1058" s="2666"/>
      <c r="H1058" s="2665">
        <v>1.75</v>
      </c>
      <c r="I1058" s="2666"/>
      <c r="J1058" s="2669">
        <f t="shared" ref="J1058" si="1722">AI1058</f>
        <v>4.2200000000000006</v>
      </c>
      <c r="K1058" s="2670"/>
      <c r="L1058" s="2665">
        <f t="shared" ref="L1058" si="1723">J1058+N1058</f>
        <v>4.2030000000000003</v>
      </c>
      <c r="M1058" s="2666"/>
      <c r="N1058" s="2665">
        <v>-1.7000000000000001E-2</v>
      </c>
      <c r="O1058" s="2666"/>
      <c r="P1058" s="2669"/>
      <c r="Q1058" s="2670"/>
      <c r="R1058" s="2665"/>
      <c r="S1058" s="2666"/>
      <c r="T1058" s="2665"/>
      <c r="U1058" s="2666"/>
      <c r="V1058" s="2665">
        <v>1.75</v>
      </c>
      <c r="W1058" s="2666"/>
      <c r="X1058" s="2669">
        <v>3.6850000000000001</v>
      </c>
      <c r="Y1058" s="2670">
        <v>86.204999999999998</v>
      </c>
      <c r="Z1058" s="2665">
        <f t="shared" ref="Z1058" si="1724">X1058+AB1058</f>
        <v>3.6710000000000003</v>
      </c>
      <c r="AA1058" s="2666"/>
      <c r="AB1058" s="2665">
        <v>-1.4E-2</v>
      </c>
      <c r="AC1058" s="2666"/>
      <c r="AE1058" s="2173">
        <f t="shared" ca="1" si="1629"/>
        <v>2E-3</v>
      </c>
      <c r="AF1058" s="2173">
        <f t="shared" ref="AF1058" ca="1" si="1725">AE1058</f>
        <v>2E-3</v>
      </c>
      <c r="AG1058" s="2173">
        <v>3.3850000000000002</v>
      </c>
      <c r="AI1058" s="18">
        <v>4.2200000000000006</v>
      </c>
      <c r="AJ1058" s="18">
        <f t="shared" ref="AJ1058" si="1726">AI1058-0.035-0.15-0.15-0.2</f>
        <v>3.6850000000000001</v>
      </c>
    </row>
    <row r="1059" spans="1:36">
      <c r="A1059" s="1459"/>
      <c r="B1059" s="33"/>
      <c r="C1059" s="2013" t="str">
        <f>IF(E1059&gt;0,MAX($C$5:C1058)+1," ")</f>
        <v xml:space="preserve"> </v>
      </c>
      <c r="D1059" s="2013" t="s">
        <v>147</v>
      </c>
      <c r="E1059" s="2174"/>
      <c r="F1059" s="2665">
        <v>11.86</v>
      </c>
      <c r="G1059" s="2666"/>
      <c r="H1059" s="2665"/>
      <c r="I1059" s="2666"/>
      <c r="J1059" s="2667"/>
      <c r="K1059" s="2668"/>
      <c r="L1059" s="2665"/>
      <c r="M1059" s="2666"/>
      <c r="N1059" s="2665"/>
      <c r="O1059" s="2666"/>
      <c r="P1059" s="2667"/>
      <c r="Q1059" s="2668"/>
      <c r="R1059" s="2665"/>
      <c r="S1059" s="2666"/>
      <c r="T1059" s="2665"/>
      <c r="U1059" s="2666"/>
      <c r="V1059" s="2665"/>
      <c r="W1059" s="2666"/>
      <c r="X1059" s="2667"/>
      <c r="Y1059" s="2668"/>
      <c r="Z1059" s="2665"/>
      <c r="AA1059" s="2666"/>
      <c r="AB1059" s="2665">
        <v>0</v>
      </c>
      <c r="AC1059" s="2666"/>
      <c r="AE1059" s="2173"/>
      <c r="AG1059" s="2173"/>
    </row>
    <row r="1060" spans="1:36">
      <c r="A1060" s="1459"/>
      <c r="B1060" s="33"/>
      <c r="C1060" s="2013">
        <f>IF(E1060&gt;0,MAX($C$890:C1059)+1," ")</f>
        <v>86</v>
      </c>
      <c r="D1060" s="2013">
        <v>46</v>
      </c>
      <c r="E1060" s="2174">
        <f>E1058+F1059</f>
        <v>1060.1700000000003</v>
      </c>
      <c r="F1060" s="2665" t="s">
        <v>147</v>
      </c>
      <c r="G1060" s="2666"/>
      <c r="H1060" s="2665">
        <v>1.75</v>
      </c>
      <c r="I1060" s="2666"/>
      <c r="J1060" s="2669">
        <f t="shared" ref="J1060" si="1727">AI1060</f>
        <v>4.24</v>
      </c>
      <c r="K1060" s="2670"/>
      <c r="L1060" s="2665">
        <f t="shared" ref="L1060" si="1728">J1060+N1060</f>
        <v>4.2290000000000001</v>
      </c>
      <c r="M1060" s="2666"/>
      <c r="N1060" s="2665">
        <v>-1.0999999999999999E-2</v>
      </c>
      <c r="O1060" s="2666"/>
      <c r="P1060" s="2669"/>
      <c r="Q1060" s="2670"/>
      <c r="R1060" s="2665"/>
      <c r="S1060" s="2666"/>
      <c r="T1060" s="2665"/>
      <c r="U1060" s="2666"/>
      <c r="V1060" s="2665">
        <v>1.75</v>
      </c>
      <c r="W1060" s="2666"/>
      <c r="X1060" s="2669">
        <v>3.7049999999999996</v>
      </c>
      <c r="Y1060" s="2670">
        <v>87.204999999999998</v>
      </c>
      <c r="Z1060" s="2665">
        <f t="shared" ref="Z1060" si="1729">X1060+AB1060</f>
        <v>3.6939999999999995</v>
      </c>
      <c r="AA1060" s="2666"/>
      <c r="AB1060" s="2665">
        <v>-1.0999999999999999E-2</v>
      </c>
      <c r="AC1060" s="2666"/>
      <c r="AE1060" s="2173">
        <f t="shared" ca="1" si="1629"/>
        <v>1.7999999999999999E-2</v>
      </c>
      <c r="AF1060" s="2173">
        <f t="shared" ref="AF1060" ca="1" si="1730">AE1060</f>
        <v>1.7999999999999999E-2</v>
      </c>
      <c r="AG1060" s="2173">
        <v>3.4050000000000002</v>
      </c>
      <c r="AI1060" s="18">
        <v>4.24</v>
      </c>
      <c r="AJ1060" s="18">
        <f t="shared" ref="AJ1060" si="1731">AI1060-0.035-0.15-0.15-0.2</f>
        <v>3.7049999999999996</v>
      </c>
    </row>
    <row r="1061" spans="1:36">
      <c r="A1061" s="1459"/>
      <c r="B1061" s="33"/>
      <c r="C1061" s="2013" t="str">
        <f>IF(E1061&gt;0,MAX($C$5:C1060)+1," ")</f>
        <v xml:space="preserve"> </v>
      </c>
      <c r="D1061" s="2013" t="s">
        <v>147</v>
      </c>
      <c r="E1061" s="2174"/>
      <c r="F1061" s="2665">
        <v>15.08</v>
      </c>
      <c r="G1061" s="2666"/>
      <c r="H1061" s="2665"/>
      <c r="I1061" s="2666"/>
      <c r="J1061" s="2667"/>
      <c r="K1061" s="2668"/>
      <c r="L1061" s="2665"/>
      <c r="M1061" s="2666"/>
      <c r="N1061" s="2665"/>
      <c r="O1061" s="2666"/>
      <c r="P1061" s="2667"/>
      <c r="Q1061" s="2668"/>
      <c r="R1061" s="2665"/>
      <c r="S1061" s="2666"/>
      <c r="T1061" s="2665"/>
      <c r="U1061" s="2666"/>
      <c r="V1061" s="2665"/>
      <c r="W1061" s="2666"/>
      <c r="X1061" s="2667"/>
      <c r="Y1061" s="2668"/>
      <c r="Z1061" s="2665"/>
      <c r="AA1061" s="2666"/>
      <c r="AB1061" s="2665">
        <v>0</v>
      </c>
      <c r="AC1061" s="2666"/>
      <c r="AE1061" s="2173"/>
      <c r="AG1061" s="2173"/>
    </row>
    <row r="1062" spans="1:36">
      <c r="A1062" s="1459"/>
      <c r="B1062" s="33"/>
      <c r="C1062" s="2013">
        <f>IF(E1062&gt;0,MAX($C$890:C1061)+1," ")</f>
        <v>87</v>
      </c>
      <c r="D1062" s="2013">
        <v>47</v>
      </c>
      <c r="E1062" s="2174">
        <f>E1060+F1061</f>
        <v>1075.2500000000002</v>
      </c>
      <c r="F1062" s="2665" t="s">
        <v>147</v>
      </c>
      <c r="G1062" s="2666"/>
      <c r="H1062" s="2665">
        <v>1.75</v>
      </c>
      <c r="I1062" s="2666"/>
      <c r="J1062" s="2669">
        <f t="shared" ref="J1062" si="1732">AI1062</f>
        <v>4.26</v>
      </c>
      <c r="K1062" s="2670"/>
      <c r="L1062" s="2665">
        <f t="shared" ref="L1062" si="1733">J1062+N1062</f>
        <v>4.258</v>
      </c>
      <c r="M1062" s="2666"/>
      <c r="N1062" s="2665">
        <v>-2E-3</v>
      </c>
      <c r="O1062" s="2666"/>
      <c r="P1062" s="2669"/>
      <c r="Q1062" s="2670"/>
      <c r="R1062" s="2665"/>
      <c r="S1062" s="2666"/>
      <c r="T1062" s="2665"/>
      <c r="U1062" s="2666"/>
      <c r="V1062" s="2665">
        <v>1.75</v>
      </c>
      <c r="W1062" s="2666"/>
      <c r="X1062" s="2669">
        <v>3.7249999999999992</v>
      </c>
      <c r="Y1062" s="2670">
        <v>88.204999999999998</v>
      </c>
      <c r="Z1062" s="2665">
        <f t="shared" ref="Z1062" si="1734">X1062+AB1062</f>
        <v>3.7169999999999992</v>
      </c>
      <c r="AA1062" s="2666"/>
      <c r="AB1062" s="2665">
        <v>-8.0000000000000002E-3</v>
      </c>
      <c r="AC1062" s="2666"/>
      <c r="AE1062" s="2173">
        <f t="shared" ca="1" si="1629"/>
        <v>-1.7999999999999999E-2</v>
      </c>
      <c r="AF1062" s="2173">
        <f t="shared" ref="AF1062" ca="1" si="1735">AE1062</f>
        <v>-1.7999999999999999E-2</v>
      </c>
      <c r="AG1062" s="2173">
        <v>3.4250000000000003</v>
      </c>
      <c r="AI1062" s="18">
        <v>4.26</v>
      </c>
      <c r="AJ1062" s="18">
        <f t="shared" ref="AJ1062" si="1736">AI1062-0.035-0.15-0.15-0.2</f>
        <v>3.7249999999999992</v>
      </c>
    </row>
    <row r="1063" spans="1:36">
      <c r="A1063" s="1459"/>
      <c r="B1063" s="33"/>
      <c r="C1063" s="2013" t="str">
        <f>IF(E1063&gt;0,MAX($C$5:C1062)+1," ")</f>
        <v xml:space="preserve"> </v>
      </c>
      <c r="D1063" s="2013" t="s">
        <v>147</v>
      </c>
      <c r="E1063" s="2174"/>
      <c r="F1063" s="2665">
        <v>5.01</v>
      </c>
      <c r="G1063" s="2666"/>
      <c r="H1063" s="2665"/>
      <c r="I1063" s="2666"/>
      <c r="J1063" s="2667"/>
      <c r="K1063" s="2668"/>
      <c r="L1063" s="2665"/>
      <c r="M1063" s="2666"/>
      <c r="N1063" s="2665"/>
      <c r="O1063" s="2666"/>
      <c r="P1063" s="2667"/>
      <c r="Q1063" s="2668"/>
      <c r="R1063" s="2665"/>
      <c r="S1063" s="2666"/>
      <c r="T1063" s="2665"/>
      <c r="U1063" s="2666"/>
      <c r="V1063" s="2665"/>
      <c r="W1063" s="2666"/>
      <c r="X1063" s="2667"/>
      <c r="Y1063" s="2668"/>
      <c r="Z1063" s="2665"/>
      <c r="AA1063" s="2666"/>
      <c r="AB1063" s="2665">
        <v>0</v>
      </c>
      <c r="AC1063" s="2666"/>
      <c r="AE1063" s="2173"/>
      <c r="AG1063" s="2173"/>
    </row>
    <row r="1064" spans="1:36">
      <c r="A1064" s="1459"/>
      <c r="B1064" s="33"/>
      <c r="C1064" s="2013">
        <f>IF(E1064&gt;0,MAX($C$890:C1063)+1," ")</f>
        <v>88</v>
      </c>
      <c r="D1064" s="2013">
        <v>48</v>
      </c>
      <c r="E1064" s="2174">
        <f>E1062+F1063</f>
        <v>1080.2600000000002</v>
      </c>
      <c r="F1064" s="2665" t="s">
        <v>147</v>
      </c>
      <c r="G1064" s="2666"/>
      <c r="H1064" s="2665">
        <v>1.75</v>
      </c>
      <c r="I1064" s="2666"/>
      <c r="J1064" s="2669">
        <f t="shared" ref="J1064" si="1737">AI1064</f>
        <v>4.26</v>
      </c>
      <c r="K1064" s="2670"/>
      <c r="L1064" s="2665">
        <f t="shared" ref="L1064" si="1738">J1064+N1064</f>
        <v>4.24</v>
      </c>
      <c r="M1064" s="2666"/>
      <c r="N1064" s="2665">
        <v>-0.02</v>
      </c>
      <c r="O1064" s="2666"/>
      <c r="P1064" s="2669"/>
      <c r="Q1064" s="2670"/>
      <c r="R1064" s="2665"/>
      <c r="S1064" s="2666"/>
      <c r="T1064" s="2665"/>
      <c r="U1064" s="2666"/>
      <c r="V1064" s="2665">
        <v>1.75</v>
      </c>
      <c r="W1064" s="2666"/>
      <c r="X1064" s="2669">
        <v>3.7249999999999992</v>
      </c>
      <c r="Y1064" s="2670">
        <v>89.204999999999998</v>
      </c>
      <c r="Z1064" s="2665">
        <f t="shared" ref="Z1064" si="1739">X1064+AB1064</f>
        <v>3.7119999999999993</v>
      </c>
      <c r="AA1064" s="2666"/>
      <c r="AB1064" s="2665">
        <v>-1.2999999999999999E-2</v>
      </c>
      <c r="AC1064" s="2666"/>
      <c r="AE1064" s="2173">
        <f t="shared" ca="1" si="1629"/>
        <v>-1.4E-2</v>
      </c>
      <c r="AF1064" s="2173">
        <f t="shared" ref="AF1064" ca="1" si="1740">AE1064</f>
        <v>-1.4E-2</v>
      </c>
      <c r="AG1064" s="2173">
        <v>3.4250000000000003</v>
      </c>
      <c r="AI1064" s="18">
        <v>4.26</v>
      </c>
      <c r="AJ1064" s="18">
        <f t="shared" ref="AJ1064" si="1741">AI1064-0.035-0.15-0.15-0.2</f>
        <v>3.7249999999999992</v>
      </c>
    </row>
    <row r="1065" spans="1:36">
      <c r="A1065" s="1459"/>
      <c r="B1065" s="33"/>
      <c r="C1065" s="2013" t="str">
        <f>IF(E1065&gt;0,MAX($C$5:C1064)+1," ")</f>
        <v xml:space="preserve"> </v>
      </c>
      <c r="D1065" s="2013" t="s">
        <v>147</v>
      </c>
      <c r="E1065" s="2174"/>
      <c r="F1065" s="2665">
        <v>14.85</v>
      </c>
      <c r="G1065" s="2666"/>
      <c r="H1065" s="2665"/>
      <c r="I1065" s="2666"/>
      <c r="J1065" s="2667"/>
      <c r="K1065" s="2668"/>
      <c r="L1065" s="2665"/>
      <c r="M1065" s="2666"/>
      <c r="N1065" s="2665"/>
      <c r="O1065" s="2666"/>
      <c r="P1065" s="2667"/>
      <c r="Q1065" s="2668"/>
      <c r="R1065" s="2665"/>
      <c r="S1065" s="2666"/>
      <c r="T1065" s="2665"/>
      <c r="U1065" s="2666"/>
      <c r="V1065" s="2665"/>
      <c r="W1065" s="2666"/>
      <c r="X1065" s="2667"/>
      <c r="Y1065" s="2668"/>
      <c r="Z1065" s="2665"/>
      <c r="AA1065" s="2666"/>
      <c r="AB1065" s="2665">
        <v>0</v>
      </c>
      <c r="AC1065" s="2666"/>
      <c r="AE1065" s="2173"/>
      <c r="AG1065" s="2173"/>
    </row>
    <row r="1066" spans="1:36">
      <c r="A1066" s="1459"/>
      <c r="B1066" s="33"/>
      <c r="C1066" s="2013">
        <f>IF(E1066&gt;0,MAX($C$890:C1065)+1," ")</f>
        <v>89</v>
      </c>
      <c r="D1066" s="2013">
        <v>49</v>
      </c>
      <c r="E1066" s="2174">
        <f>E1064+F1065</f>
        <v>1095.1100000000001</v>
      </c>
      <c r="F1066" s="2665" t="s">
        <v>147</v>
      </c>
      <c r="G1066" s="2666"/>
      <c r="H1066" s="2665">
        <v>1.75</v>
      </c>
      <c r="I1066" s="2666"/>
      <c r="J1066" s="2669">
        <f t="shared" ref="J1066" si="1742">AI1066</f>
        <v>4.28</v>
      </c>
      <c r="K1066" s="2670"/>
      <c r="L1066" s="2665">
        <f t="shared" ref="L1066" si="1743">J1066+N1066</f>
        <v>4.2910000000000004</v>
      </c>
      <c r="M1066" s="2666"/>
      <c r="N1066" s="2665">
        <v>1.0999999999999999E-2</v>
      </c>
      <c r="O1066" s="2666"/>
      <c r="P1066" s="2669"/>
      <c r="Q1066" s="2670"/>
      <c r="R1066" s="2665"/>
      <c r="S1066" s="2666"/>
      <c r="T1066" s="2665"/>
      <c r="U1066" s="2666"/>
      <c r="V1066" s="2665">
        <v>1.75</v>
      </c>
      <c r="W1066" s="2666"/>
      <c r="X1066" s="2669">
        <v>3.7449999999999997</v>
      </c>
      <c r="Y1066" s="2670">
        <v>90.204999999999998</v>
      </c>
      <c r="Z1066" s="2665">
        <f t="shared" ref="Z1066" si="1744">X1066+AB1066</f>
        <v>3.7489999999999997</v>
      </c>
      <c r="AA1066" s="2666"/>
      <c r="AB1066" s="2665">
        <v>4.0000000000000001E-3</v>
      </c>
      <c r="AC1066" s="2666"/>
      <c r="AE1066" s="2173">
        <f t="shared" ca="1" si="1629"/>
        <v>7.0000000000000001E-3</v>
      </c>
      <c r="AF1066" s="2173">
        <f t="shared" ref="AF1066" ca="1" si="1745">AE1066</f>
        <v>7.0000000000000001E-3</v>
      </c>
      <c r="AG1066" s="2173">
        <v>3.4450000000000003</v>
      </c>
      <c r="AI1066" s="18">
        <v>4.28</v>
      </c>
      <c r="AJ1066" s="18">
        <f t="shared" ref="AJ1066" si="1746">AI1066-0.035-0.15-0.15-0.2</f>
        <v>3.7449999999999997</v>
      </c>
    </row>
    <row r="1067" spans="1:36">
      <c r="A1067" s="1459"/>
      <c r="B1067" s="33"/>
      <c r="C1067" s="2013" t="str">
        <f>IF(E1067&gt;0,MAX($C$5:C1066)+1," ")</f>
        <v xml:space="preserve"> </v>
      </c>
      <c r="D1067" s="2013" t="s">
        <v>147</v>
      </c>
      <c r="E1067" s="2174"/>
      <c r="F1067" s="2665">
        <v>9.94</v>
      </c>
      <c r="G1067" s="2666"/>
      <c r="H1067" s="2665"/>
      <c r="I1067" s="2666"/>
      <c r="J1067" s="2667"/>
      <c r="K1067" s="2668"/>
      <c r="L1067" s="2665"/>
      <c r="M1067" s="2666"/>
      <c r="N1067" s="2665"/>
      <c r="O1067" s="2666"/>
      <c r="P1067" s="2667"/>
      <c r="Q1067" s="2668"/>
      <c r="R1067" s="2665"/>
      <c r="S1067" s="2666"/>
      <c r="T1067" s="2665"/>
      <c r="U1067" s="2666"/>
      <c r="V1067" s="2665"/>
      <c r="W1067" s="2666"/>
      <c r="X1067" s="2667"/>
      <c r="Y1067" s="2668"/>
      <c r="Z1067" s="2665"/>
      <c r="AA1067" s="2666"/>
      <c r="AB1067" s="2665">
        <v>0</v>
      </c>
      <c r="AC1067" s="2666"/>
      <c r="AE1067" s="2173"/>
      <c r="AG1067" s="2173"/>
    </row>
    <row r="1068" spans="1:36">
      <c r="A1068" s="1459"/>
      <c r="B1068" s="33"/>
      <c r="C1068" s="2013">
        <f>IF(E1068&gt;0,MAX($C$890:C1067)+1," ")</f>
        <v>90</v>
      </c>
      <c r="D1068" s="2013">
        <v>50</v>
      </c>
      <c r="E1068" s="2174">
        <f>E1066+F1067</f>
        <v>1105.0500000000002</v>
      </c>
      <c r="F1068" s="2665" t="s">
        <v>147</v>
      </c>
      <c r="G1068" s="2666"/>
      <c r="H1068" s="2665">
        <v>1.75</v>
      </c>
      <c r="I1068" s="2666"/>
      <c r="J1068" s="2669">
        <f t="shared" ref="J1068" si="1747">AI1068</f>
        <v>4.29</v>
      </c>
      <c r="K1068" s="2670"/>
      <c r="L1068" s="2665">
        <f t="shared" ref="L1068" si="1748">J1068+N1068</f>
        <v>4.3029999999999999</v>
      </c>
      <c r="M1068" s="2666"/>
      <c r="N1068" s="2665">
        <v>1.2999999999999999E-2</v>
      </c>
      <c r="O1068" s="2666"/>
      <c r="P1068" s="2669"/>
      <c r="Q1068" s="2670"/>
      <c r="R1068" s="2665"/>
      <c r="S1068" s="2666"/>
      <c r="T1068" s="2665"/>
      <c r="U1068" s="2666"/>
      <c r="V1068" s="2665">
        <v>1.75</v>
      </c>
      <c r="W1068" s="2666"/>
      <c r="X1068" s="2669">
        <v>3.7549999999999994</v>
      </c>
      <c r="Y1068" s="2670">
        <v>91.204999999999998</v>
      </c>
      <c r="Z1068" s="2665">
        <f t="shared" ref="Z1068" si="1749">X1068+AB1068</f>
        <v>3.7409999999999997</v>
      </c>
      <c r="AA1068" s="2666"/>
      <c r="AB1068" s="2665">
        <v>-1.4E-2</v>
      </c>
      <c r="AC1068" s="2666"/>
      <c r="AE1068" s="2173">
        <f t="shared" ca="1" si="1629"/>
        <v>3.0000000000000001E-3</v>
      </c>
      <c r="AF1068" s="2173">
        <f t="shared" ref="AF1068" ca="1" si="1750">AE1068</f>
        <v>3.0000000000000001E-3</v>
      </c>
      <c r="AG1068" s="2173">
        <v>3.4550000000000001</v>
      </c>
      <c r="AI1068" s="18">
        <v>4.29</v>
      </c>
      <c r="AJ1068" s="18">
        <f t="shared" ref="AJ1068" si="1751">AI1068-0.035-0.15-0.15-0.2</f>
        <v>3.7549999999999994</v>
      </c>
    </row>
    <row r="1069" spans="1:36">
      <c r="A1069" s="1459"/>
      <c r="B1069" s="33"/>
      <c r="C1069" s="2013" t="str">
        <f>IF(E1069&gt;0,MAX($C$5:C1068)+1," ")</f>
        <v xml:space="preserve"> </v>
      </c>
      <c r="D1069" s="2013" t="s">
        <v>147</v>
      </c>
      <c r="E1069" s="2174"/>
      <c r="F1069" s="2665">
        <v>15.16</v>
      </c>
      <c r="G1069" s="2666"/>
      <c r="H1069" s="2665"/>
      <c r="I1069" s="2666"/>
      <c r="J1069" s="2667"/>
      <c r="K1069" s="2668"/>
      <c r="L1069" s="2665"/>
      <c r="M1069" s="2666"/>
      <c r="N1069" s="2665"/>
      <c r="O1069" s="2666"/>
      <c r="P1069" s="2667"/>
      <c r="Q1069" s="2668"/>
      <c r="R1069" s="2665"/>
      <c r="S1069" s="2666"/>
      <c r="T1069" s="2665"/>
      <c r="U1069" s="2666"/>
      <c r="V1069" s="2665"/>
      <c r="W1069" s="2666"/>
      <c r="X1069" s="2667"/>
      <c r="Y1069" s="2668"/>
      <c r="Z1069" s="2665"/>
      <c r="AA1069" s="2666"/>
      <c r="AB1069" s="2665">
        <v>0</v>
      </c>
      <c r="AC1069" s="2666"/>
      <c r="AE1069" s="2173"/>
      <c r="AG1069" s="2173"/>
    </row>
    <row r="1070" spans="1:36">
      <c r="A1070" s="1459"/>
      <c r="B1070" s="33"/>
      <c r="C1070" s="2013">
        <f>IF(E1070&gt;0,MAX($C$890:C1069)+1," ")</f>
        <v>91</v>
      </c>
      <c r="D1070" s="2013">
        <v>51</v>
      </c>
      <c r="E1070" s="2174">
        <f>E1068+F1069</f>
        <v>1120.2100000000003</v>
      </c>
      <c r="F1070" s="2665" t="s">
        <v>147</v>
      </c>
      <c r="G1070" s="2666"/>
      <c r="H1070" s="2665">
        <v>1.75</v>
      </c>
      <c r="I1070" s="2666"/>
      <c r="J1070" s="2669">
        <f t="shared" ref="J1070" si="1752">AI1070</f>
        <v>4.3100000000000005</v>
      </c>
      <c r="K1070" s="2670"/>
      <c r="L1070" s="2665">
        <f t="shared" ref="L1070" si="1753">J1070+N1070</f>
        <v>4.33</v>
      </c>
      <c r="M1070" s="2666"/>
      <c r="N1070" s="2665">
        <v>0.02</v>
      </c>
      <c r="O1070" s="2666"/>
      <c r="P1070" s="2669"/>
      <c r="Q1070" s="2670"/>
      <c r="R1070" s="2665"/>
      <c r="S1070" s="2666"/>
      <c r="T1070" s="2665"/>
      <c r="U1070" s="2666"/>
      <c r="V1070" s="2665">
        <v>1.75</v>
      </c>
      <c r="W1070" s="2666"/>
      <c r="X1070" s="2669">
        <v>3.7749999999999999</v>
      </c>
      <c r="Y1070" s="2670">
        <v>92.204999999999998</v>
      </c>
      <c r="Z1070" s="2665">
        <f t="shared" ref="Z1070" si="1754">X1070+AB1070</f>
        <v>3.786</v>
      </c>
      <c r="AA1070" s="2666"/>
      <c r="AB1070" s="2665">
        <v>1.0999999999999999E-2</v>
      </c>
      <c r="AC1070" s="2666"/>
      <c r="AE1070" s="2173">
        <f t="shared" ca="1" si="1629"/>
        <v>-5.0000000000000001E-3</v>
      </c>
      <c r="AF1070" s="2173">
        <f t="shared" ref="AF1070" ca="1" si="1755">AE1070</f>
        <v>-5.0000000000000001E-3</v>
      </c>
      <c r="AG1070" s="2173">
        <v>3.4750000000000001</v>
      </c>
      <c r="AI1070" s="18">
        <v>4.3100000000000005</v>
      </c>
      <c r="AJ1070" s="18">
        <f t="shared" ref="AJ1070" si="1756">AI1070-0.035-0.15-0.15-0.2</f>
        <v>3.7749999999999999</v>
      </c>
    </row>
    <row r="1071" spans="1:36">
      <c r="A1071" s="1459"/>
      <c r="B1071" s="33"/>
      <c r="C1071" s="2013" t="str">
        <f>IF(E1071&gt;0,MAX($C$5:C1070)+1," ")</f>
        <v xml:space="preserve"> </v>
      </c>
      <c r="D1071" s="2013" t="s">
        <v>147</v>
      </c>
      <c r="E1071" s="2174"/>
      <c r="F1071" s="2665">
        <v>10.99</v>
      </c>
      <c r="G1071" s="2666"/>
      <c r="H1071" s="2665"/>
      <c r="I1071" s="2666"/>
      <c r="J1071" s="2667"/>
      <c r="K1071" s="2668"/>
      <c r="L1071" s="2665"/>
      <c r="M1071" s="2666"/>
      <c r="N1071" s="2665"/>
      <c r="O1071" s="2666"/>
      <c r="P1071" s="2667"/>
      <c r="Q1071" s="2668"/>
      <c r="R1071" s="2665"/>
      <c r="S1071" s="2666"/>
      <c r="T1071" s="2665"/>
      <c r="U1071" s="2666"/>
      <c r="V1071" s="2665"/>
      <c r="W1071" s="2666"/>
      <c r="X1071" s="2667"/>
      <c r="Y1071" s="2668"/>
      <c r="Z1071" s="2665"/>
      <c r="AA1071" s="2666"/>
      <c r="AB1071" s="2665">
        <v>0</v>
      </c>
      <c r="AC1071" s="2666"/>
      <c r="AE1071" s="2173"/>
      <c r="AG1071" s="2173"/>
    </row>
    <row r="1072" spans="1:36">
      <c r="A1072" s="1459"/>
      <c r="B1072" s="33"/>
      <c r="C1072" s="2013">
        <f>IF(E1072&gt;0,MAX($C$890:C1071)+1," ")</f>
        <v>92</v>
      </c>
      <c r="D1072" s="2013" t="s">
        <v>4238</v>
      </c>
      <c r="E1072" s="2174">
        <f>E1070+F1071</f>
        <v>1131.2000000000003</v>
      </c>
      <c r="F1072" s="2665" t="s">
        <v>147</v>
      </c>
      <c r="G1072" s="2666"/>
      <c r="H1072" s="2665">
        <v>1.75</v>
      </c>
      <c r="I1072" s="2666"/>
      <c r="J1072" s="2669">
        <f t="shared" ref="J1072" si="1757">AI1072</f>
        <v>4.33</v>
      </c>
      <c r="K1072" s="2670"/>
      <c r="L1072" s="2665">
        <f t="shared" ref="L1072" si="1758">J1072+N1072</f>
        <v>4.3319999999999999</v>
      </c>
      <c r="M1072" s="2666"/>
      <c r="N1072" s="2665">
        <v>2E-3</v>
      </c>
      <c r="O1072" s="2666"/>
      <c r="P1072" s="2669"/>
      <c r="Q1072" s="2670"/>
      <c r="R1072" s="2665"/>
      <c r="S1072" s="2666"/>
      <c r="T1072" s="2665"/>
      <c r="U1072" s="2666"/>
      <c r="V1072" s="2665">
        <v>1.75</v>
      </c>
      <c r="W1072" s="2666"/>
      <c r="X1072" s="2669">
        <v>3.7949999999999995</v>
      </c>
      <c r="Y1072" s="2670">
        <v>93.204999999999998</v>
      </c>
      <c r="Z1072" s="2665">
        <f t="shared" ref="Z1072" si="1759">X1072+AB1072</f>
        <v>3.8019999999999996</v>
      </c>
      <c r="AA1072" s="2666"/>
      <c r="AB1072" s="2665">
        <v>7.0000000000000001E-3</v>
      </c>
      <c r="AC1072" s="2666"/>
      <c r="AE1072" s="2173">
        <f t="shared" ca="1" si="1629"/>
        <v>8.9999999999999993E-3</v>
      </c>
      <c r="AF1072" s="2173">
        <f t="shared" ref="AF1072" ca="1" si="1760">AE1072</f>
        <v>8.9999999999999993E-3</v>
      </c>
      <c r="AG1072" s="2173">
        <v>3.4950000000000001</v>
      </c>
      <c r="AI1072" s="18">
        <v>4.33</v>
      </c>
      <c r="AJ1072" s="18">
        <f t="shared" ref="AJ1072" si="1761">AI1072-0.035-0.15-0.15-0.2</f>
        <v>3.7949999999999995</v>
      </c>
    </row>
    <row r="1073" spans="1:36">
      <c r="A1073" s="1459"/>
      <c r="B1073" s="33"/>
      <c r="C1073" s="2013" t="str">
        <f>IF(E1073&gt;0,MAX($C$5:C1072)+1," ")</f>
        <v xml:space="preserve"> </v>
      </c>
      <c r="D1073" s="2013" t="s">
        <v>147</v>
      </c>
      <c r="E1073" s="2174"/>
      <c r="F1073" s="2665">
        <v>12.33</v>
      </c>
      <c r="G1073" s="2666"/>
      <c r="H1073" s="2665"/>
      <c r="I1073" s="2666"/>
      <c r="J1073" s="2667"/>
      <c r="K1073" s="2668"/>
      <c r="L1073" s="2665"/>
      <c r="M1073" s="2666"/>
      <c r="N1073" s="2665"/>
      <c r="O1073" s="2666"/>
      <c r="P1073" s="2667"/>
      <c r="Q1073" s="2668"/>
      <c r="R1073" s="2665"/>
      <c r="S1073" s="2666"/>
      <c r="T1073" s="2665"/>
      <c r="U1073" s="2666"/>
      <c r="V1073" s="2665"/>
      <c r="W1073" s="2666"/>
      <c r="X1073" s="2667"/>
      <c r="Y1073" s="2668"/>
      <c r="Z1073" s="2665"/>
      <c r="AA1073" s="2666"/>
      <c r="AB1073" s="2665">
        <v>0</v>
      </c>
      <c r="AC1073" s="2666"/>
      <c r="AE1073" s="2173"/>
      <c r="AG1073" s="2173"/>
    </row>
    <row r="1074" spans="1:36">
      <c r="A1074" s="1459"/>
      <c r="B1074" s="33"/>
      <c r="C1074" s="2013">
        <f>IF(E1074&gt;0,MAX($C$890:C1073)+1," ")</f>
        <v>93</v>
      </c>
      <c r="D1074" s="2013">
        <v>52</v>
      </c>
      <c r="E1074" s="2174">
        <f>E1072+F1073</f>
        <v>1143.5300000000002</v>
      </c>
      <c r="F1074" s="2665" t="s">
        <v>147</v>
      </c>
      <c r="G1074" s="2666"/>
      <c r="H1074" s="2665">
        <v>1.75</v>
      </c>
      <c r="I1074" s="2666"/>
      <c r="J1074" s="2669">
        <f t="shared" ref="J1074" si="1762">AI1074</f>
        <v>4.34</v>
      </c>
      <c r="K1074" s="2670"/>
      <c r="L1074" s="2665">
        <f t="shared" ref="L1074" si="1763">J1074+N1074</f>
        <v>4.3410000000000002</v>
      </c>
      <c r="M1074" s="2666"/>
      <c r="N1074" s="2665">
        <v>1E-3</v>
      </c>
      <c r="O1074" s="2666"/>
      <c r="P1074" s="2669"/>
      <c r="Q1074" s="2670"/>
      <c r="R1074" s="2665"/>
      <c r="S1074" s="2666"/>
      <c r="T1074" s="2665"/>
      <c r="U1074" s="2666"/>
      <c r="V1074" s="2665">
        <v>1.75</v>
      </c>
      <c r="W1074" s="2666"/>
      <c r="X1074" s="2669">
        <v>3.8049999999999988</v>
      </c>
      <c r="Y1074" s="2670">
        <v>94.204999999999998</v>
      </c>
      <c r="Z1074" s="2665">
        <f t="shared" ref="Z1074" si="1764">X1074+AB1074</f>
        <v>3.8159999999999989</v>
      </c>
      <c r="AA1074" s="2666"/>
      <c r="AB1074" s="2665">
        <v>1.0999999999999999E-2</v>
      </c>
      <c r="AC1074" s="2666"/>
      <c r="AE1074" s="2173">
        <f t="shared" ca="1" si="1629"/>
        <v>6.0000000000000001E-3</v>
      </c>
      <c r="AF1074" s="2173">
        <f t="shared" ref="AF1074" ca="1" si="1765">AE1074</f>
        <v>6.0000000000000001E-3</v>
      </c>
      <c r="AG1074" s="2173">
        <v>3.5049999999999999</v>
      </c>
      <c r="AI1074" s="18">
        <v>4.34</v>
      </c>
      <c r="AJ1074" s="18">
        <f t="shared" ref="AJ1074" si="1766">AI1074-0.035-0.15-0.15-0.2</f>
        <v>3.8049999999999988</v>
      </c>
    </row>
    <row r="1075" spans="1:36">
      <c r="A1075" s="1459"/>
      <c r="B1075" s="33"/>
      <c r="C1075" s="2013" t="str">
        <f>IF(E1075&gt;0,MAX($C$5:C1074)+1," ")</f>
        <v xml:space="preserve"> </v>
      </c>
      <c r="D1075" s="2013" t="s">
        <v>147</v>
      </c>
      <c r="E1075" s="2174"/>
      <c r="F1075" s="2665">
        <v>4.66</v>
      </c>
      <c r="G1075" s="2666"/>
      <c r="H1075" s="2665"/>
      <c r="I1075" s="2666"/>
      <c r="J1075" s="2667"/>
      <c r="K1075" s="2668"/>
      <c r="L1075" s="2665"/>
      <c r="M1075" s="2666"/>
      <c r="N1075" s="2665"/>
      <c r="O1075" s="2666"/>
      <c r="P1075" s="2667"/>
      <c r="Q1075" s="2668"/>
      <c r="R1075" s="2665"/>
      <c r="S1075" s="2666"/>
      <c r="T1075" s="2665"/>
      <c r="U1075" s="2666"/>
      <c r="V1075" s="2665"/>
      <c r="W1075" s="2666"/>
      <c r="X1075" s="2667"/>
      <c r="Y1075" s="2668"/>
      <c r="Z1075" s="2665"/>
      <c r="AA1075" s="2666"/>
      <c r="AB1075" s="2665">
        <v>0</v>
      </c>
      <c r="AC1075" s="2666"/>
      <c r="AE1075" s="2173"/>
      <c r="AG1075" s="2173"/>
    </row>
    <row r="1076" spans="1:36">
      <c r="A1076" s="1459"/>
      <c r="B1076" s="33"/>
      <c r="C1076" s="2013">
        <f>IF(E1076&gt;0,MAX($C$890:C1075)+1," ")</f>
        <v>94</v>
      </c>
      <c r="D1076" s="2013" t="s">
        <v>4239</v>
      </c>
      <c r="E1076" s="2174">
        <f>E1074+F1075</f>
        <v>1148.1900000000003</v>
      </c>
      <c r="F1076" s="2665" t="s">
        <v>147</v>
      </c>
      <c r="G1076" s="2666"/>
      <c r="H1076" s="2665">
        <v>1.75</v>
      </c>
      <c r="I1076" s="2666"/>
      <c r="J1076" s="2669">
        <f t="shared" ref="J1076" si="1767">AI1076</f>
        <v>4.3499999999999996</v>
      </c>
      <c r="K1076" s="2670"/>
      <c r="L1076" s="2665">
        <f t="shared" ref="L1076" si="1768">J1076+N1076</f>
        <v>4.3319999999999999</v>
      </c>
      <c r="M1076" s="2666"/>
      <c r="N1076" s="2665">
        <v>-1.7999999999999999E-2</v>
      </c>
      <c r="O1076" s="2666"/>
      <c r="P1076" s="2669"/>
      <c r="Q1076" s="2670"/>
      <c r="R1076" s="2665"/>
      <c r="S1076" s="2666"/>
      <c r="T1076" s="2665"/>
      <c r="U1076" s="2666"/>
      <c r="V1076" s="2665">
        <v>1.75</v>
      </c>
      <c r="W1076" s="2666"/>
      <c r="X1076" s="2669">
        <v>3.8149999999999986</v>
      </c>
      <c r="Y1076" s="2670">
        <v>95.204999999999998</v>
      </c>
      <c r="Z1076" s="2665">
        <f t="shared" ref="Z1076" si="1769">X1076+AB1076</f>
        <v>3.7999999999999985</v>
      </c>
      <c r="AA1076" s="2666"/>
      <c r="AB1076" s="2665">
        <v>-1.4999999999999999E-2</v>
      </c>
      <c r="AC1076" s="2666"/>
      <c r="AE1076" s="2173">
        <f t="shared" ca="1" si="1629"/>
        <v>-1.2E-2</v>
      </c>
      <c r="AF1076" s="2173">
        <f t="shared" ref="AF1076" ca="1" si="1770">AE1076</f>
        <v>-1.2E-2</v>
      </c>
      <c r="AG1076" s="2173">
        <v>3.5150000000000001</v>
      </c>
      <c r="AI1076" s="18">
        <v>4.3499999999999996</v>
      </c>
      <c r="AJ1076" s="18">
        <f t="shared" ref="AJ1076" si="1771">AI1076-0.035-0.15-0.15-0.2</f>
        <v>3.8149999999999986</v>
      </c>
    </row>
    <row r="1077" spans="1:36">
      <c r="A1077" s="1459"/>
      <c r="B1077" s="33"/>
      <c r="C1077" s="2013" t="str">
        <f>IF(E1077&gt;0,MAX($C$5:C1076)+1," ")</f>
        <v xml:space="preserve"> </v>
      </c>
      <c r="D1077" s="2013" t="s">
        <v>147</v>
      </c>
      <c r="E1077" s="2174"/>
      <c r="F1077" s="2665">
        <v>16.11</v>
      </c>
      <c r="G1077" s="2666"/>
      <c r="H1077" s="2665"/>
      <c r="I1077" s="2666"/>
      <c r="J1077" s="2667"/>
      <c r="K1077" s="2668"/>
      <c r="L1077" s="2665"/>
      <c r="M1077" s="2666"/>
      <c r="N1077" s="2665"/>
      <c r="O1077" s="2666"/>
      <c r="P1077" s="2667"/>
      <c r="Q1077" s="2668"/>
      <c r="R1077" s="2665"/>
      <c r="S1077" s="2666"/>
      <c r="T1077" s="2665"/>
      <c r="U1077" s="2666"/>
      <c r="V1077" s="2665"/>
      <c r="W1077" s="2666"/>
      <c r="X1077" s="2667"/>
      <c r="Y1077" s="2668"/>
      <c r="Z1077" s="2665"/>
      <c r="AA1077" s="2666"/>
      <c r="AB1077" s="2665">
        <v>0</v>
      </c>
      <c r="AC1077" s="2666"/>
      <c r="AE1077" s="2173"/>
      <c r="AG1077" s="2173"/>
    </row>
    <row r="1078" spans="1:36">
      <c r="A1078" s="1459"/>
      <c r="B1078" s="33"/>
      <c r="C1078" s="2013">
        <f>IF(E1078&gt;0,MAX($C$890:C1077)+1," ")</f>
        <v>95</v>
      </c>
      <c r="D1078" s="2013">
        <v>54</v>
      </c>
      <c r="E1078" s="2174">
        <f>E1076+F1077</f>
        <v>1164.3000000000002</v>
      </c>
      <c r="F1078" s="2665" t="s">
        <v>147</v>
      </c>
      <c r="G1078" s="2666"/>
      <c r="H1078" s="2665">
        <v>1.75</v>
      </c>
      <c r="I1078" s="2666"/>
      <c r="J1078" s="2669">
        <f t="shared" ref="J1078" si="1772">AI1078</f>
        <v>4.3599999999999994</v>
      </c>
      <c r="K1078" s="2670"/>
      <c r="L1078" s="2665">
        <f t="shared" ref="L1078" si="1773">J1078+N1078</f>
        <v>4.3629999999999995</v>
      </c>
      <c r="M1078" s="2666"/>
      <c r="N1078" s="2665">
        <v>3.0000000000000001E-3</v>
      </c>
      <c r="O1078" s="2666"/>
      <c r="P1078" s="2669"/>
      <c r="Q1078" s="2670"/>
      <c r="R1078" s="2665"/>
      <c r="S1078" s="2666"/>
      <c r="T1078" s="2665"/>
      <c r="U1078" s="2666"/>
      <c r="V1078" s="2665">
        <v>1.75</v>
      </c>
      <c r="W1078" s="2666"/>
      <c r="X1078" s="2669">
        <v>3.8249999999999984</v>
      </c>
      <c r="Y1078" s="2670">
        <v>96.204999999999998</v>
      </c>
      <c r="Z1078" s="2665">
        <f t="shared" ref="Z1078" si="1774">X1078+AB1078</f>
        <v>3.8249999999999984</v>
      </c>
      <c r="AA1078" s="2666"/>
      <c r="AB1078" s="2671">
        <v>0</v>
      </c>
      <c r="AC1078" s="2672"/>
      <c r="AE1078" s="2173">
        <f t="shared" ca="1" si="1629"/>
        <v>-1.2E-2</v>
      </c>
      <c r="AF1078" s="2173">
        <f t="shared" ref="AF1078" ca="1" si="1775">AE1078</f>
        <v>-1.2E-2</v>
      </c>
      <c r="AG1078" s="2173">
        <v>3.5249999999999999</v>
      </c>
      <c r="AI1078" s="18">
        <v>4.3599999999999994</v>
      </c>
      <c r="AJ1078" s="18">
        <f t="shared" ref="AJ1078" si="1776">AI1078-0.035-0.15-0.15-0.2</f>
        <v>3.8249999999999984</v>
      </c>
    </row>
    <row r="1079" spans="1:36">
      <c r="A1079" s="1459"/>
      <c r="B1079" s="33"/>
      <c r="C1079" s="2013" t="str">
        <f>IF(E1079&gt;0,MAX($C$5:C1078)+1," ")</f>
        <v xml:space="preserve"> </v>
      </c>
      <c r="D1079" s="2013" t="s">
        <v>147</v>
      </c>
      <c r="E1079" s="2174"/>
      <c r="F1079" s="2665">
        <v>18.12</v>
      </c>
      <c r="G1079" s="2666"/>
      <c r="H1079" s="2665"/>
      <c r="I1079" s="2666"/>
      <c r="J1079" s="2667"/>
      <c r="K1079" s="2668"/>
      <c r="L1079" s="2665"/>
      <c r="M1079" s="2666"/>
      <c r="N1079" s="2665"/>
      <c r="O1079" s="2666"/>
      <c r="P1079" s="2667"/>
      <c r="Q1079" s="2668"/>
      <c r="R1079" s="2665"/>
      <c r="S1079" s="2666"/>
      <c r="T1079" s="2665"/>
      <c r="U1079" s="2666"/>
      <c r="V1079" s="2665"/>
      <c r="W1079" s="2666"/>
      <c r="X1079" s="2667"/>
      <c r="Y1079" s="2668"/>
      <c r="Z1079" s="2665"/>
      <c r="AA1079" s="2666"/>
      <c r="AB1079" s="2665">
        <v>0</v>
      </c>
      <c r="AC1079" s="2666"/>
      <c r="AE1079" s="2173"/>
      <c r="AG1079" s="2173"/>
    </row>
    <row r="1080" spans="1:36">
      <c r="A1080" s="1459"/>
      <c r="B1080" s="33"/>
      <c r="C1080" s="2013">
        <f>IF(E1080&gt;0,MAX($C$890:C1079)+1," ")</f>
        <v>96</v>
      </c>
      <c r="D1080" s="2013">
        <v>55</v>
      </c>
      <c r="E1080" s="2174">
        <f>E1078+F1079</f>
        <v>1182.42</v>
      </c>
      <c r="F1080" s="2665" t="s">
        <v>147</v>
      </c>
      <c r="G1080" s="2666"/>
      <c r="H1080" s="2665">
        <v>1.75</v>
      </c>
      <c r="I1080" s="2666"/>
      <c r="J1080" s="2669">
        <f t="shared" ref="J1080" si="1777">AI1080</f>
        <v>4.37</v>
      </c>
      <c r="K1080" s="2670"/>
      <c r="L1080" s="2665">
        <f t="shared" ref="L1080" si="1778">J1080+N1080</f>
        <v>4.3819999999999997</v>
      </c>
      <c r="M1080" s="2666"/>
      <c r="N1080" s="2665">
        <v>1.2E-2</v>
      </c>
      <c r="O1080" s="2666"/>
      <c r="P1080" s="2669"/>
      <c r="Q1080" s="2670"/>
      <c r="R1080" s="2665"/>
      <c r="S1080" s="2666"/>
      <c r="T1080" s="2665"/>
      <c r="U1080" s="2666"/>
      <c r="V1080" s="2665">
        <v>1.75</v>
      </c>
      <c r="W1080" s="2666"/>
      <c r="X1080" s="2669">
        <v>3.8349999999999991</v>
      </c>
      <c r="Y1080" s="2670">
        <v>97.204999999999998</v>
      </c>
      <c r="Z1080" s="2665">
        <f t="shared" ref="Z1080" si="1779">X1080+AB1080</f>
        <v>3.8149999999999991</v>
      </c>
      <c r="AA1080" s="2666"/>
      <c r="AB1080" s="2665">
        <v>-0.02</v>
      </c>
      <c r="AC1080" s="2666"/>
      <c r="AE1080" s="2173">
        <f t="shared" ca="1" si="1629"/>
        <v>1E-3</v>
      </c>
      <c r="AF1080" s="2173">
        <f t="shared" ref="AF1080" ca="1" si="1780">AE1080</f>
        <v>1E-3</v>
      </c>
      <c r="AG1080" s="2173">
        <v>3.5350000000000001</v>
      </c>
      <c r="AI1080" s="18">
        <v>4.37</v>
      </c>
      <c r="AJ1080" s="18">
        <f t="shared" ref="AJ1080" si="1781">AI1080-0.035-0.15-0.15-0.2</f>
        <v>3.8349999999999991</v>
      </c>
    </row>
    <row r="1081" spans="1:36">
      <c r="A1081" s="1459"/>
      <c r="B1081" s="33"/>
      <c r="C1081" s="2013" t="str">
        <f>IF(E1081&gt;0,MAX($C$5:C1080)+1," ")</f>
        <v xml:space="preserve"> </v>
      </c>
      <c r="D1081" s="2013" t="s">
        <v>147</v>
      </c>
      <c r="E1081" s="2174"/>
      <c r="F1081" s="2665">
        <v>10.6</v>
      </c>
      <c r="G1081" s="2666"/>
      <c r="H1081" s="2665"/>
      <c r="I1081" s="2666"/>
      <c r="J1081" s="2667"/>
      <c r="K1081" s="2668"/>
      <c r="L1081" s="2665"/>
      <c r="M1081" s="2666"/>
      <c r="N1081" s="2665"/>
      <c r="O1081" s="2666"/>
      <c r="P1081" s="2667"/>
      <c r="Q1081" s="2668"/>
      <c r="R1081" s="2665"/>
      <c r="S1081" s="2666"/>
      <c r="T1081" s="2665"/>
      <c r="U1081" s="2666"/>
      <c r="V1081" s="2665"/>
      <c r="W1081" s="2666"/>
      <c r="X1081" s="2667"/>
      <c r="Y1081" s="2668"/>
      <c r="Z1081" s="2665"/>
      <c r="AA1081" s="2666"/>
      <c r="AB1081" s="2665">
        <v>0</v>
      </c>
      <c r="AC1081" s="2666"/>
      <c r="AE1081" s="2173"/>
      <c r="AG1081" s="2173"/>
    </row>
    <row r="1082" spans="1:36">
      <c r="A1082" s="1459"/>
      <c r="B1082" s="33"/>
      <c r="C1082" s="2013">
        <f>IF(E1082&gt;0,MAX($C$890:C1081)+1," ")</f>
        <v>97</v>
      </c>
      <c r="D1082" s="2013" t="s">
        <v>4240</v>
      </c>
      <c r="E1082" s="2174">
        <f>E1080+F1081</f>
        <v>1193.02</v>
      </c>
      <c r="F1082" s="2665" t="s">
        <v>147</v>
      </c>
      <c r="G1082" s="2666"/>
      <c r="H1082" s="2665">
        <v>1.75</v>
      </c>
      <c r="I1082" s="2666"/>
      <c r="J1082" s="2669">
        <f t="shared" ref="J1082" si="1782">AI1082</f>
        <v>4.38</v>
      </c>
      <c r="K1082" s="2670"/>
      <c r="L1082" s="2665">
        <f t="shared" ref="L1082" si="1783">J1082+N1082</f>
        <v>4.3609999999999998</v>
      </c>
      <c r="M1082" s="2666"/>
      <c r="N1082" s="2665">
        <v>-1.9E-2</v>
      </c>
      <c r="O1082" s="2666"/>
      <c r="P1082" s="2669"/>
      <c r="Q1082" s="2670"/>
      <c r="R1082" s="2665"/>
      <c r="S1082" s="2666"/>
      <c r="T1082" s="2665"/>
      <c r="U1082" s="2666"/>
      <c r="V1082" s="2665">
        <v>1.75</v>
      </c>
      <c r="W1082" s="2666"/>
      <c r="X1082" s="2669">
        <v>3.8449999999999989</v>
      </c>
      <c r="Y1082" s="2670">
        <v>98.204999999999998</v>
      </c>
      <c r="Z1082" s="2665">
        <f t="shared" ref="Z1082" si="1784">X1082+AB1082</f>
        <v>3.839999999999999</v>
      </c>
      <c r="AA1082" s="2666"/>
      <c r="AB1082" s="2665">
        <v>-5.0000000000000001E-3</v>
      </c>
      <c r="AC1082" s="2666"/>
      <c r="AE1082" s="2173">
        <f t="shared" ca="1" si="1629"/>
        <v>-1.6E-2</v>
      </c>
      <c r="AF1082" s="2173">
        <f t="shared" ref="AF1082" ca="1" si="1785">AE1082</f>
        <v>-1.6E-2</v>
      </c>
      <c r="AG1082" s="2173">
        <v>3.5449999999999999</v>
      </c>
      <c r="AI1082" s="18">
        <v>4.38</v>
      </c>
      <c r="AJ1082" s="18">
        <f t="shared" ref="AJ1082" si="1786">AI1082-0.035-0.15-0.15-0.2</f>
        <v>3.8449999999999989</v>
      </c>
    </row>
    <row r="1083" spans="1:36">
      <c r="A1083" s="1459"/>
      <c r="B1083" s="33"/>
      <c r="C1083" s="2013" t="str">
        <f>IF(E1083&gt;0,MAX($C$5:C1082)+1," ")</f>
        <v xml:space="preserve"> </v>
      </c>
      <c r="D1083" s="2013" t="s">
        <v>147</v>
      </c>
      <c r="E1083" s="2174"/>
      <c r="F1083" s="2665">
        <v>12.35</v>
      </c>
      <c r="G1083" s="2666"/>
      <c r="H1083" s="2665"/>
      <c r="I1083" s="2666"/>
      <c r="J1083" s="2667"/>
      <c r="K1083" s="2668"/>
      <c r="L1083" s="2665"/>
      <c r="M1083" s="2666"/>
      <c r="N1083" s="2665"/>
      <c r="O1083" s="2666"/>
      <c r="P1083" s="2667"/>
      <c r="Q1083" s="2668"/>
      <c r="R1083" s="2665"/>
      <c r="S1083" s="2666"/>
      <c r="T1083" s="2665"/>
      <c r="U1083" s="2666"/>
      <c r="V1083" s="2665"/>
      <c r="W1083" s="2666"/>
      <c r="X1083" s="2667"/>
      <c r="Y1083" s="2668"/>
      <c r="Z1083" s="2665"/>
      <c r="AA1083" s="2666"/>
      <c r="AB1083" s="2665">
        <v>0</v>
      </c>
      <c r="AC1083" s="2666"/>
      <c r="AE1083" s="2173"/>
      <c r="AG1083" s="2173"/>
    </row>
    <row r="1084" spans="1:36">
      <c r="A1084" s="1459"/>
      <c r="B1084" s="33"/>
      <c r="C1084" s="2013">
        <f>IF(E1084&gt;0,MAX($C$890:C1083)+1," ")</f>
        <v>98</v>
      </c>
      <c r="D1084" s="2013">
        <v>56</v>
      </c>
      <c r="E1084" s="2174">
        <f>E1082+F1083</f>
        <v>1205.3699999999999</v>
      </c>
      <c r="F1084" s="2665" t="s">
        <v>147</v>
      </c>
      <c r="G1084" s="2666"/>
      <c r="H1084" s="2665">
        <v>1.75</v>
      </c>
      <c r="I1084" s="2666"/>
      <c r="J1084" s="2669">
        <f t="shared" ref="J1084" si="1787">AI1084</f>
        <v>4.3900000000000006</v>
      </c>
      <c r="K1084" s="2670"/>
      <c r="L1084" s="2665">
        <f t="shared" ref="L1084" si="1788">J1084+N1084</f>
        <v>4.3910000000000009</v>
      </c>
      <c r="M1084" s="2666"/>
      <c r="N1084" s="2665">
        <v>1E-3</v>
      </c>
      <c r="O1084" s="2666"/>
      <c r="P1084" s="2669"/>
      <c r="Q1084" s="2670"/>
      <c r="R1084" s="2665"/>
      <c r="S1084" s="2666"/>
      <c r="T1084" s="2665"/>
      <c r="U1084" s="2666"/>
      <c r="V1084" s="2665">
        <v>1.75</v>
      </c>
      <c r="W1084" s="2666"/>
      <c r="X1084" s="2669">
        <v>3.8549999999999995</v>
      </c>
      <c r="Y1084" s="2670">
        <v>99.204999999999998</v>
      </c>
      <c r="Z1084" s="2665">
        <f t="shared" ref="Z1084" si="1789">X1084+AB1084</f>
        <v>3.8729999999999993</v>
      </c>
      <c r="AA1084" s="2666"/>
      <c r="AB1084" s="2665">
        <v>1.7999999999999999E-2</v>
      </c>
      <c r="AC1084" s="2666"/>
      <c r="AE1084" s="2173">
        <f t="shared" ref="AE1084:AE1106" ca="1" si="1790">RANDBETWEEN(-20,20)/1000</f>
        <v>2E-3</v>
      </c>
      <c r="AF1084" s="2173">
        <f t="shared" ref="AF1084" ca="1" si="1791">AE1084</f>
        <v>2E-3</v>
      </c>
      <c r="AG1084" s="2173">
        <v>3.5550000000000002</v>
      </c>
      <c r="AI1084" s="18">
        <v>4.3900000000000006</v>
      </c>
      <c r="AJ1084" s="18">
        <f t="shared" ref="AJ1084" si="1792">AI1084-0.035-0.15-0.15-0.2</f>
        <v>3.8549999999999995</v>
      </c>
    </row>
    <row r="1085" spans="1:36">
      <c r="A1085" s="1459"/>
      <c r="B1085" s="33"/>
      <c r="C1085" s="2013" t="str">
        <f>IF(E1085&gt;0,MAX($C$5:C1084)+1," ")</f>
        <v xml:space="preserve"> </v>
      </c>
      <c r="D1085" s="2013" t="s">
        <v>147</v>
      </c>
      <c r="E1085" s="2174"/>
      <c r="F1085" s="2665">
        <v>10.02</v>
      </c>
      <c r="G1085" s="2666"/>
      <c r="H1085" s="2665"/>
      <c r="I1085" s="2666"/>
      <c r="J1085" s="2667"/>
      <c r="K1085" s="2668"/>
      <c r="L1085" s="2665"/>
      <c r="M1085" s="2666"/>
      <c r="N1085" s="2665"/>
      <c r="O1085" s="2666"/>
      <c r="P1085" s="2667"/>
      <c r="Q1085" s="2668"/>
      <c r="R1085" s="2665"/>
      <c r="S1085" s="2666"/>
      <c r="T1085" s="2665"/>
      <c r="U1085" s="2666"/>
      <c r="V1085" s="2665"/>
      <c r="W1085" s="2666"/>
      <c r="X1085" s="2667"/>
      <c r="Y1085" s="2668"/>
      <c r="Z1085" s="2665"/>
      <c r="AA1085" s="2666"/>
      <c r="AB1085" s="2665">
        <v>0</v>
      </c>
      <c r="AC1085" s="2666"/>
      <c r="AE1085" s="2173"/>
      <c r="AG1085" s="2173"/>
    </row>
    <row r="1086" spans="1:36">
      <c r="A1086" s="1459"/>
      <c r="B1086" s="33"/>
      <c r="C1086" s="2013">
        <f>IF(E1086&gt;0,MAX($C$890:C1085)+1," ")</f>
        <v>99</v>
      </c>
      <c r="D1086" s="2013">
        <v>57</v>
      </c>
      <c r="E1086" s="2174">
        <f>E1084+F1085</f>
        <v>1215.3899999999999</v>
      </c>
      <c r="F1086" s="2665" t="s">
        <v>147</v>
      </c>
      <c r="G1086" s="2666"/>
      <c r="H1086" s="2665">
        <v>1.75</v>
      </c>
      <c r="I1086" s="2666"/>
      <c r="J1086" s="2669">
        <f t="shared" ref="J1086" si="1793">AI1086</f>
        <v>4.38</v>
      </c>
      <c r="K1086" s="2670"/>
      <c r="L1086" s="2665">
        <f t="shared" ref="L1086" si="1794">J1086+N1086</f>
        <v>4.3899999999999997</v>
      </c>
      <c r="M1086" s="2666"/>
      <c r="N1086" s="2665">
        <v>0.01</v>
      </c>
      <c r="O1086" s="2666"/>
      <c r="P1086" s="2669"/>
      <c r="Q1086" s="2670"/>
      <c r="R1086" s="2665"/>
      <c r="S1086" s="2666"/>
      <c r="T1086" s="2665"/>
      <c r="U1086" s="2666"/>
      <c r="V1086" s="2665">
        <v>1.75</v>
      </c>
      <c r="W1086" s="2666"/>
      <c r="X1086" s="2669">
        <v>3.8449999999999989</v>
      </c>
      <c r="Y1086" s="2670">
        <v>100.205</v>
      </c>
      <c r="Z1086" s="2665">
        <f t="shared" ref="Z1086" si="1795">X1086+AB1086</f>
        <v>3.8409999999999989</v>
      </c>
      <c r="AA1086" s="2666"/>
      <c r="AB1086" s="2665">
        <v>-4.0000000000000001E-3</v>
      </c>
      <c r="AC1086" s="2666"/>
      <c r="AE1086" s="2173">
        <f t="shared" ca="1" si="1790"/>
        <v>0.02</v>
      </c>
      <c r="AF1086" s="2173">
        <f t="shared" ref="AF1086" ca="1" si="1796">AE1086</f>
        <v>0.02</v>
      </c>
      <c r="AG1086" s="2173">
        <v>3.5449999999999999</v>
      </c>
      <c r="AI1086" s="18">
        <v>4.38</v>
      </c>
      <c r="AJ1086" s="18">
        <f t="shared" ref="AJ1086" si="1797">AI1086-0.035-0.15-0.15-0.2</f>
        <v>3.8449999999999989</v>
      </c>
    </row>
    <row r="1087" spans="1:36">
      <c r="A1087" s="1459"/>
      <c r="B1087" s="33"/>
      <c r="C1087" s="2013" t="str">
        <f>IF(E1087&gt;0,MAX($C$5:C1086)+1," ")</f>
        <v xml:space="preserve"> </v>
      </c>
      <c r="D1087" s="2013" t="s">
        <v>147</v>
      </c>
      <c r="E1087" s="2174"/>
      <c r="F1087" s="2665">
        <v>16.28</v>
      </c>
      <c r="G1087" s="2666"/>
      <c r="H1087" s="2665"/>
      <c r="I1087" s="2666"/>
      <c r="J1087" s="2667"/>
      <c r="K1087" s="2668"/>
      <c r="L1087" s="2665"/>
      <c r="M1087" s="2666"/>
      <c r="N1087" s="2665"/>
      <c r="O1087" s="2666"/>
      <c r="P1087" s="2667"/>
      <c r="Q1087" s="2668"/>
      <c r="R1087" s="2665"/>
      <c r="S1087" s="2666"/>
      <c r="T1087" s="2665"/>
      <c r="U1087" s="2666"/>
      <c r="V1087" s="2665"/>
      <c r="W1087" s="2666"/>
      <c r="X1087" s="2667"/>
      <c r="Y1087" s="2668"/>
      <c r="Z1087" s="2665"/>
      <c r="AA1087" s="2666"/>
      <c r="AB1087" s="2665">
        <v>0</v>
      </c>
      <c r="AC1087" s="2666"/>
      <c r="AE1087" s="2173"/>
      <c r="AG1087" s="2173"/>
    </row>
    <row r="1088" spans="1:36">
      <c r="A1088" s="1459"/>
      <c r="B1088" s="33"/>
      <c r="C1088" s="2013">
        <f>IF(E1088&gt;0,MAX($C$890:C1087)+1," ")</f>
        <v>100</v>
      </c>
      <c r="D1088" s="2013" t="s">
        <v>4241</v>
      </c>
      <c r="E1088" s="2174">
        <f>E1086+F1087</f>
        <v>1231.6699999999998</v>
      </c>
      <c r="F1088" s="2665" t="s">
        <v>147</v>
      </c>
      <c r="G1088" s="2666"/>
      <c r="H1088" s="2665">
        <v>1.75</v>
      </c>
      <c r="I1088" s="2666"/>
      <c r="J1088" s="2669">
        <f t="shared" ref="J1088" si="1798">AI1088</f>
        <v>4.37</v>
      </c>
      <c r="K1088" s="2670"/>
      <c r="L1088" s="2665">
        <f t="shared" ref="L1088" si="1799">J1088+N1088</f>
        <v>4.3550000000000004</v>
      </c>
      <c r="M1088" s="2666"/>
      <c r="N1088" s="2665">
        <v>-1.4999999999999999E-2</v>
      </c>
      <c r="O1088" s="2666"/>
      <c r="P1088" s="2669"/>
      <c r="Q1088" s="2670"/>
      <c r="R1088" s="2665"/>
      <c r="S1088" s="2666"/>
      <c r="T1088" s="2665"/>
      <c r="U1088" s="2666"/>
      <c r="V1088" s="2665">
        <v>1.75</v>
      </c>
      <c r="W1088" s="2666"/>
      <c r="X1088" s="2669">
        <v>3.8349999999999991</v>
      </c>
      <c r="Y1088" s="2670">
        <v>101.205</v>
      </c>
      <c r="Z1088" s="2665">
        <f t="shared" ref="Z1088" si="1800">X1088+AB1088</f>
        <v>3.835999999999999</v>
      </c>
      <c r="AA1088" s="2666"/>
      <c r="AB1088" s="2665">
        <v>1E-3</v>
      </c>
      <c r="AC1088" s="2666"/>
      <c r="AE1088" s="2173">
        <f t="shared" ca="1" si="1790"/>
        <v>-5.0000000000000001E-3</v>
      </c>
      <c r="AF1088" s="2173">
        <f t="shared" ref="AF1088" ca="1" si="1801">AE1088</f>
        <v>-5.0000000000000001E-3</v>
      </c>
      <c r="AG1088" s="2173">
        <v>3.5350000000000001</v>
      </c>
      <c r="AI1088" s="18">
        <v>4.37</v>
      </c>
      <c r="AJ1088" s="18">
        <f t="shared" ref="AJ1088" si="1802">AI1088-0.035-0.15-0.15-0.2</f>
        <v>3.8349999999999991</v>
      </c>
    </row>
    <row r="1089" spans="1:36">
      <c r="A1089" s="1459"/>
      <c r="B1089" s="33"/>
      <c r="C1089" s="2013" t="str">
        <f>IF(E1089&gt;0,MAX($C$5:C1088)+1," ")</f>
        <v xml:space="preserve"> </v>
      </c>
      <c r="D1089" s="2013" t="s">
        <v>147</v>
      </c>
      <c r="E1089" s="2174"/>
      <c r="F1089" s="2665">
        <v>12.83</v>
      </c>
      <c r="G1089" s="2666"/>
      <c r="H1089" s="2665"/>
      <c r="I1089" s="2666"/>
      <c r="J1089" s="2667"/>
      <c r="K1089" s="2668"/>
      <c r="L1089" s="2665"/>
      <c r="M1089" s="2666"/>
      <c r="N1089" s="2665"/>
      <c r="O1089" s="2666"/>
      <c r="P1089" s="2667"/>
      <c r="Q1089" s="2668"/>
      <c r="R1089" s="2665"/>
      <c r="S1089" s="2666"/>
      <c r="T1089" s="2665"/>
      <c r="U1089" s="2666"/>
      <c r="V1089" s="2665"/>
      <c r="W1089" s="2666"/>
      <c r="X1089" s="2667"/>
      <c r="Y1089" s="2668"/>
      <c r="Z1089" s="2665"/>
      <c r="AA1089" s="2666"/>
      <c r="AB1089" s="2665">
        <v>0</v>
      </c>
      <c r="AC1089" s="2666"/>
      <c r="AE1089" s="2173"/>
      <c r="AG1089" s="2173"/>
    </row>
    <row r="1090" spans="1:36">
      <c r="A1090" s="1459"/>
      <c r="B1090" s="33"/>
      <c r="C1090" s="2013">
        <f>IF(E1090&gt;0,MAX($C$890:C1089)+1," ")</f>
        <v>101</v>
      </c>
      <c r="D1090" s="2013" t="s">
        <v>4242</v>
      </c>
      <c r="E1090" s="2174">
        <f>E1088+F1089</f>
        <v>1244.4999999999998</v>
      </c>
      <c r="F1090" s="2665" t="s">
        <v>147</v>
      </c>
      <c r="G1090" s="2666"/>
      <c r="H1090" s="2665">
        <v>1.75</v>
      </c>
      <c r="I1090" s="2666"/>
      <c r="J1090" s="2669">
        <f t="shared" ref="J1090" si="1803">AI1090</f>
        <v>4.3599999999999994</v>
      </c>
      <c r="K1090" s="2670"/>
      <c r="L1090" s="2665">
        <f t="shared" ref="L1090" si="1804">J1090+N1090</f>
        <v>4.3429999999999991</v>
      </c>
      <c r="M1090" s="2666"/>
      <c r="N1090" s="2665">
        <v>-1.7000000000000001E-2</v>
      </c>
      <c r="O1090" s="2666"/>
      <c r="P1090" s="2669"/>
      <c r="Q1090" s="2670"/>
      <c r="R1090" s="2665"/>
      <c r="S1090" s="2666"/>
      <c r="T1090" s="2665"/>
      <c r="U1090" s="2666"/>
      <c r="V1090" s="2665">
        <v>1.75</v>
      </c>
      <c r="W1090" s="2666"/>
      <c r="X1090" s="2669">
        <v>3.8249999999999984</v>
      </c>
      <c r="Y1090" s="2670">
        <v>102.205</v>
      </c>
      <c r="Z1090" s="2665">
        <f t="shared" ref="Z1090" si="1805">X1090+AB1090</f>
        <v>3.8139999999999983</v>
      </c>
      <c r="AA1090" s="2666"/>
      <c r="AB1090" s="2665">
        <v>-1.0999999999999999E-2</v>
      </c>
      <c r="AC1090" s="2666"/>
      <c r="AE1090" s="2173">
        <f t="shared" ca="1" si="1790"/>
        <v>-8.0000000000000002E-3</v>
      </c>
      <c r="AF1090" s="2173">
        <f t="shared" ref="AF1090" ca="1" si="1806">AE1090</f>
        <v>-8.0000000000000002E-3</v>
      </c>
      <c r="AG1090" s="2173">
        <v>3.5249999999999999</v>
      </c>
      <c r="AI1090" s="18">
        <v>4.3599999999999994</v>
      </c>
      <c r="AJ1090" s="18">
        <f t="shared" ref="AJ1090" si="1807">AI1090-0.035-0.15-0.15-0.2</f>
        <v>3.8249999999999984</v>
      </c>
    </row>
    <row r="1091" spans="1:36">
      <c r="A1091" s="1459"/>
      <c r="B1091" s="33"/>
      <c r="C1091" s="2013" t="str">
        <f>IF(E1091&gt;0,MAX($C$5:C1090)+1," ")</f>
        <v xml:space="preserve"> </v>
      </c>
      <c r="D1091" s="2013" t="s">
        <v>147</v>
      </c>
      <c r="E1091" s="2174"/>
      <c r="F1091" s="2665">
        <v>12.83</v>
      </c>
      <c r="G1091" s="2666"/>
      <c r="H1091" s="2665"/>
      <c r="I1091" s="2666"/>
      <c r="J1091" s="2667"/>
      <c r="K1091" s="2668"/>
      <c r="L1091" s="2665"/>
      <c r="M1091" s="2666"/>
      <c r="N1091" s="2665"/>
      <c r="O1091" s="2666"/>
      <c r="P1091" s="2667"/>
      <c r="Q1091" s="2668"/>
      <c r="R1091" s="2665"/>
      <c r="S1091" s="2666"/>
      <c r="T1091" s="2665"/>
      <c r="U1091" s="2666"/>
      <c r="V1091" s="2665"/>
      <c r="W1091" s="2666"/>
      <c r="X1091" s="2667"/>
      <c r="Y1091" s="2668"/>
      <c r="Z1091" s="2665"/>
      <c r="AA1091" s="2666"/>
      <c r="AB1091" s="2665">
        <v>0</v>
      </c>
      <c r="AC1091" s="2666"/>
      <c r="AE1091" s="2173"/>
      <c r="AG1091" s="2173"/>
    </row>
    <row r="1092" spans="1:36">
      <c r="A1092" s="1459"/>
      <c r="B1092" s="33"/>
      <c r="C1092" s="2013">
        <f>IF(E1092&gt;0,MAX($C$890:C1091)+1," ")</f>
        <v>102</v>
      </c>
      <c r="D1092" s="2013" t="s">
        <v>4243</v>
      </c>
      <c r="E1092" s="2174">
        <f>E1090+F1091</f>
        <v>1257.3299999999997</v>
      </c>
      <c r="F1092" s="2665" t="s">
        <v>147</v>
      </c>
      <c r="G1092" s="2666"/>
      <c r="H1092" s="2665">
        <v>1.75</v>
      </c>
      <c r="I1092" s="2666"/>
      <c r="J1092" s="2669">
        <f t="shared" ref="J1092" si="1808">AI1092</f>
        <v>4.3499999999999996</v>
      </c>
      <c r="K1092" s="2670"/>
      <c r="L1092" s="2665">
        <f t="shared" ref="L1092" si="1809">J1092+N1092</f>
        <v>4.3679999999999994</v>
      </c>
      <c r="M1092" s="2666"/>
      <c r="N1092" s="2665">
        <v>1.7999999999999999E-2</v>
      </c>
      <c r="O1092" s="2666"/>
      <c r="P1092" s="2669"/>
      <c r="Q1092" s="2670"/>
      <c r="R1092" s="2665"/>
      <c r="S1092" s="2666"/>
      <c r="T1092" s="2665"/>
      <c r="U1092" s="2666"/>
      <c r="V1092" s="2665">
        <v>1.75</v>
      </c>
      <c r="W1092" s="2666"/>
      <c r="X1092" s="2669">
        <v>3.8149999999999986</v>
      </c>
      <c r="Y1092" s="2670">
        <v>103.205</v>
      </c>
      <c r="Z1092" s="2665">
        <f t="shared" ref="Z1092" si="1810">X1092+AB1092</f>
        <v>3.7979999999999987</v>
      </c>
      <c r="AA1092" s="2666"/>
      <c r="AB1092" s="2665">
        <v>-1.7000000000000001E-2</v>
      </c>
      <c r="AC1092" s="2666"/>
      <c r="AE1092" s="2173">
        <f t="shared" ca="1" si="1790"/>
        <v>8.0000000000000002E-3</v>
      </c>
      <c r="AF1092" s="2173">
        <f t="shared" ref="AF1092" ca="1" si="1811">AE1092</f>
        <v>8.0000000000000002E-3</v>
      </c>
      <c r="AG1092" s="2173">
        <v>3.5150000000000001</v>
      </c>
      <c r="AI1092" s="18">
        <v>4.3499999999999996</v>
      </c>
      <c r="AJ1092" s="18">
        <f t="shared" ref="AJ1092" si="1812">AI1092-0.035-0.15-0.15-0.2</f>
        <v>3.8149999999999986</v>
      </c>
    </row>
    <row r="1093" spans="1:36">
      <c r="A1093" s="1459"/>
      <c r="B1093" s="33"/>
      <c r="C1093" s="2013" t="str">
        <f>IF(E1093&gt;0,MAX($C$5:C1092)+1," ")</f>
        <v xml:space="preserve"> </v>
      </c>
      <c r="D1093" s="2013" t="s">
        <v>147</v>
      </c>
      <c r="E1093" s="2174"/>
      <c r="F1093" s="2665">
        <v>7.83</v>
      </c>
      <c r="G1093" s="2666"/>
      <c r="H1093" s="2665"/>
      <c r="I1093" s="2666"/>
      <c r="J1093" s="2667"/>
      <c r="K1093" s="2668"/>
      <c r="L1093" s="2665"/>
      <c r="M1093" s="2666"/>
      <c r="N1093" s="2665"/>
      <c r="O1093" s="2666"/>
      <c r="P1093" s="2667"/>
      <c r="Q1093" s="2668"/>
      <c r="R1093" s="2665"/>
      <c r="S1093" s="2666"/>
      <c r="T1093" s="2665"/>
      <c r="U1093" s="2666"/>
      <c r="V1093" s="2665"/>
      <c r="W1093" s="2666"/>
      <c r="X1093" s="2667"/>
      <c r="Y1093" s="2668"/>
      <c r="Z1093" s="2665"/>
      <c r="AA1093" s="2666"/>
      <c r="AB1093" s="2665">
        <v>0</v>
      </c>
      <c r="AC1093" s="2666"/>
      <c r="AE1093" s="2173"/>
      <c r="AG1093" s="2173"/>
    </row>
    <row r="1094" spans="1:36">
      <c r="A1094" s="1459"/>
      <c r="B1094" s="33"/>
      <c r="C1094" s="2013">
        <f>IF(E1094&gt;0,MAX($C$890:C1093)+1," ")</f>
        <v>103</v>
      </c>
      <c r="D1094" s="2013">
        <v>58</v>
      </c>
      <c r="E1094" s="2174">
        <f>E1092+F1093</f>
        <v>1265.1599999999996</v>
      </c>
      <c r="F1094" s="2665" t="s">
        <v>147</v>
      </c>
      <c r="G1094" s="2666"/>
      <c r="H1094" s="2665">
        <v>1.75</v>
      </c>
      <c r="I1094" s="2666"/>
      <c r="J1094" s="2669">
        <f t="shared" ref="J1094" si="1813">AI1094</f>
        <v>4.34</v>
      </c>
      <c r="K1094" s="2670"/>
      <c r="L1094" s="2665">
        <f t="shared" ref="L1094" si="1814">J1094+N1094</f>
        <v>4.359</v>
      </c>
      <c r="M1094" s="2666"/>
      <c r="N1094" s="2665">
        <v>1.9E-2</v>
      </c>
      <c r="O1094" s="2666"/>
      <c r="P1094" s="2669"/>
      <c r="Q1094" s="2670"/>
      <c r="R1094" s="2665"/>
      <c r="S1094" s="2666"/>
      <c r="T1094" s="2665"/>
      <c r="U1094" s="2666"/>
      <c r="V1094" s="2665">
        <v>1.75</v>
      </c>
      <c r="W1094" s="2666"/>
      <c r="X1094" s="2669">
        <v>3.8049999999999988</v>
      </c>
      <c r="Y1094" s="2670">
        <v>104.205</v>
      </c>
      <c r="Z1094" s="2665">
        <f t="shared" ref="Z1094" si="1815">X1094+AB1094</f>
        <v>3.8159999999999989</v>
      </c>
      <c r="AA1094" s="2666"/>
      <c r="AB1094" s="2665">
        <v>1.0999999999999999E-2</v>
      </c>
      <c r="AC1094" s="2666"/>
      <c r="AE1094" s="2173">
        <f t="shared" ca="1" si="1790"/>
        <v>8.9999999999999993E-3</v>
      </c>
      <c r="AF1094" s="2173">
        <f t="shared" ref="AF1094" ca="1" si="1816">AE1094</f>
        <v>8.9999999999999993E-3</v>
      </c>
      <c r="AG1094" s="2173">
        <v>3.5049999999999999</v>
      </c>
      <c r="AI1094" s="18">
        <v>4.34</v>
      </c>
      <c r="AJ1094" s="18">
        <f t="shared" ref="AJ1094" si="1817">AI1094-0.035-0.15-0.15-0.2</f>
        <v>3.8049999999999988</v>
      </c>
    </row>
    <row r="1095" spans="1:36">
      <c r="A1095" s="1459"/>
      <c r="B1095" s="33"/>
      <c r="C1095" s="2013" t="str">
        <f>IF(E1095&gt;0,MAX($C$5:C1094)+1," ")</f>
        <v xml:space="preserve"> </v>
      </c>
      <c r="D1095" s="2013" t="s">
        <v>147</v>
      </c>
      <c r="E1095" s="2174"/>
      <c r="F1095" s="2665">
        <v>14.75</v>
      </c>
      <c r="G1095" s="2666"/>
      <c r="H1095" s="2665"/>
      <c r="I1095" s="2666"/>
      <c r="J1095" s="2667"/>
      <c r="K1095" s="2668"/>
      <c r="L1095" s="2665"/>
      <c r="M1095" s="2666"/>
      <c r="N1095" s="2665"/>
      <c r="O1095" s="2666"/>
      <c r="P1095" s="2667"/>
      <c r="Q1095" s="2668"/>
      <c r="R1095" s="2665"/>
      <c r="S1095" s="2666"/>
      <c r="T1095" s="2665"/>
      <c r="U1095" s="2666"/>
      <c r="V1095" s="2665"/>
      <c r="W1095" s="2666"/>
      <c r="X1095" s="2667"/>
      <c r="Y1095" s="2668"/>
      <c r="Z1095" s="2665"/>
      <c r="AA1095" s="2666"/>
      <c r="AB1095" s="2665">
        <v>0</v>
      </c>
      <c r="AC1095" s="2666"/>
      <c r="AE1095" s="2173"/>
      <c r="AG1095" s="2173"/>
    </row>
    <row r="1096" spans="1:36">
      <c r="A1096" s="1459"/>
      <c r="B1096" s="33"/>
      <c r="C1096" s="2013">
        <f>IF(E1096&gt;0,MAX($C$890:C1095)+1," ")</f>
        <v>104</v>
      </c>
      <c r="D1096" s="2013">
        <v>59</v>
      </c>
      <c r="E1096" s="2174">
        <f>E1094+F1095</f>
        <v>1279.9099999999996</v>
      </c>
      <c r="F1096" s="2665" t="s">
        <v>147</v>
      </c>
      <c r="G1096" s="2666"/>
      <c r="H1096" s="2665">
        <v>1.75</v>
      </c>
      <c r="I1096" s="2666"/>
      <c r="J1096" s="2669">
        <f t="shared" ref="J1096" si="1818">AI1096</f>
        <v>4.33</v>
      </c>
      <c r="K1096" s="2670"/>
      <c r="L1096" s="2665">
        <f t="shared" ref="L1096" si="1819">J1096+N1096</f>
        <v>4.3100000000000005</v>
      </c>
      <c r="M1096" s="2666"/>
      <c r="N1096" s="2665">
        <v>-0.02</v>
      </c>
      <c r="O1096" s="2666"/>
      <c r="P1096" s="2669"/>
      <c r="Q1096" s="2670"/>
      <c r="R1096" s="2665"/>
      <c r="S1096" s="2666"/>
      <c r="T1096" s="2665"/>
      <c r="U1096" s="2666"/>
      <c r="V1096" s="2665">
        <v>1.75</v>
      </c>
      <c r="W1096" s="2666"/>
      <c r="X1096" s="2669">
        <v>3.7949999999999995</v>
      </c>
      <c r="Y1096" s="2670">
        <v>105.205</v>
      </c>
      <c r="Z1096" s="2665">
        <f t="shared" ref="Z1096" si="1820">X1096+AB1096</f>
        <v>3.8009999999999993</v>
      </c>
      <c r="AA1096" s="2666"/>
      <c r="AB1096" s="2665">
        <v>6.0000000000000001E-3</v>
      </c>
      <c r="AC1096" s="2666"/>
      <c r="AE1096" s="2173">
        <f t="shared" ca="1" si="1790"/>
        <v>0.01</v>
      </c>
      <c r="AF1096" s="2173">
        <f t="shared" ref="AF1096" ca="1" si="1821">AE1096</f>
        <v>0.01</v>
      </c>
      <c r="AG1096" s="2173">
        <v>3.4950000000000001</v>
      </c>
      <c r="AI1096" s="18">
        <v>4.33</v>
      </c>
      <c r="AJ1096" s="18">
        <f t="shared" ref="AJ1096" si="1822">AI1096-0.035-0.15-0.15-0.2</f>
        <v>3.7949999999999995</v>
      </c>
    </row>
    <row r="1097" spans="1:36">
      <c r="A1097" s="1459"/>
      <c r="B1097" s="33"/>
      <c r="C1097" s="2013" t="str">
        <f>IF(E1097&gt;0,MAX($C$5:C1096)+1," ")</f>
        <v xml:space="preserve"> </v>
      </c>
      <c r="D1097" s="2013" t="s">
        <v>147</v>
      </c>
      <c r="E1097" s="2174"/>
      <c r="F1097" s="2665">
        <v>15.37</v>
      </c>
      <c r="G1097" s="2666"/>
      <c r="H1097" s="2665"/>
      <c r="I1097" s="2666"/>
      <c r="J1097" s="2667"/>
      <c r="K1097" s="2668"/>
      <c r="L1097" s="2665"/>
      <c r="M1097" s="2666"/>
      <c r="N1097" s="2665"/>
      <c r="O1097" s="2666"/>
      <c r="P1097" s="2667"/>
      <c r="Q1097" s="2668"/>
      <c r="R1097" s="2665"/>
      <c r="S1097" s="2666"/>
      <c r="T1097" s="2665"/>
      <c r="U1097" s="2666"/>
      <c r="V1097" s="2665"/>
      <c r="W1097" s="2666"/>
      <c r="X1097" s="2667"/>
      <c r="Y1097" s="2668"/>
      <c r="Z1097" s="2665"/>
      <c r="AA1097" s="2666"/>
      <c r="AB1097" s="2665">
        <v>0</v>
      </c>
      <c r="AC1097" s="2666"/>
      <c r="AE1097" s="2173"/>
      <c r="AG1097" s="2173"/>
    </row>
    <row r="1098" spans="1:36">
      <c r="A1098" s="1459"/>
      <c r="B1098" s="33"/>
      <c r="C1098" s="2013">
        <f>IF(E1098&gt;0,MAX($C$890:C1097)+1," ")</f>
        <v>105</v>
      </c>
      <c r="D1098" s="2013">
        <v>60</v>
      </c>
      <c r="E1098" s="2174">
        <f>E1096+F1097</f>
        <v>1295.2799999999995</v>
      </c>
      <c r="F1098" s="2665" t="s">
        <v>147</v>
      </c>
      <c r="G1098" s="2666"/>
      <c r="H1098" s="2665">
        <v>1.75</v>
      </c>
      <c r="I1098" s="2666"/>
      <c r="J1098" s="2669">
        <f t="shared" ref="J1098" si="1823">AI1098</f>
        <v>4.2699999999999996</v>
      </c>
      <c r="K1098" s="2670"/>
      <c r="L1098" s="2665">
        <f t="shared" ref="L1098" si="1824">J1098+N1098</f>
        <v>4.2589999999999995</v>
      </c>
      <c r="M1098" s="2666"/>
      <c r="N1098" s="2665">
        <v>-1.0999999999999999E-2</v>
      </c>
      <c r="O1098" s="2666"/>
      <c r="P1098" s="2669"/>
      <c r="Q1098" s="2670"/>
      <c r="R1098" s="2665"/>
      <c r="S1098" s="2666"/>
      <c r="T1098" s="2665"/>
      <c r="U1098" s="2666"/>
      <c r="V1098" s="2665">
        <v>1.75</v>
      </c>
      <c r="W1098" s="2666"/>
      <c r="X1098" s="2669">
        <v>3.734999999999999</v>
      </c>
      <c r="Y1098" s="2670">
        <v>106.205</v>
      </c>
      <c r="Z1098" s="2665">
        <f t="shared" ref="Z1098" si="1825">X1098+AB1098</f>
        <v>3.7169999999999992</v>
      </c>
      <c r="AA1098" s="2666"/>
      <c r="AB1098" s="2665">
        <v>-1.7999999999999999E-2</v>
      </c>
      <c r="AC1098" s="2666"/>
      <c r="AE1098" s="2173">
        <f t="shared" ca="1" si="1790"/>
        <v>-7.0000000000000001E-3</v>
      </c>
      <c r="AF1098" s="2173">
        <f t="shared" ref="AF1098" ca="1" si="1826">AE1098</f>
        <v>-7.0000000000000001E-3</v>
      </c>
      <c r="AG1098" s="2173">
        <v>3.4350000000000001</v>
      </c>
      <c r="AI1098" s="18">
        <v>4.2699999999999996</v>
      </c>
      <c r="AJ1098" s="18">
        <f t="shared" ref="AJ1098" si="1827">AI1098-0.035-0.15-0.15-0.2</f>
        <v>3.734999999999999</v>
      </c>
    </row>
    <row r="1099" spans="1:36">
      <c r="A1099" s="1459"/>
      <c r="B1099" s="33"/>
      <c r="C1099" s="2013" t="str">
        <f>IF(E1099&gt;0,MAX($C$5:C1098)+1," ")</f>
        <v xml:space="preserve"> </v>
      </c>
      <c r="D1099" s="2013" t="s">
        <v>147</v>
      </c>
      <c r="E1099" s="2174"/>
      <c r="F1099" s="2665">
        <v>8.35</v>
      </c>
      <c r="G1099" s="2666"/>
      <c r="H1099" s="2665"/>
      <c r="I1099" s="2666"/>
      <c r="J1099" s="2667"/>
      <c r="K1099" s="2668"/>
      <c r="L1099" s="2665"/>
      <c r="M1099" s="2666"/>
      <c r="N1099" s="2665"/>
      <c r="O1099" s="2666"/>
      <c r="P1099" s="2667"/>
      <c r="Q1099" s="2668"/>
      <c r="R1099" s="2665"/>
      <c r="S1099" s="2666"/>
      <c r="T1099" s="2665"/>
      <c r="U1099" s="2666"/>
      <c r="V1099" s="2665"/>
      <c r="W1099" s="2666"/>
      <c r="X1099" s="2667"/>
      <c r="Y1099" s="2668"/>
      <c r="Z1099" s="2665"/>
      <c r="AA1099" s="2666"/>
      <c r="AB1099" s="2665">
        <v>0</v>
      </c>
      <c r="AC1099" s="2666"/>
      <c r="AE1099" s="2173"/>
      <c r="AG1099" s="2173"/>
    </row>
    <row r="1100" spans="1:36">
      <c r="A1100" s="1459"/>
      <c r="B1100" s="33"/>
      <c r="C1100" s="2013">
        <f>IF(E1100&gt;0,MAX($C$890:C1099)+1," ")</f>
        <v>106</v>
      </c>
      <c r="D1100" s="2013" t="s">
        <v>4244</v>
      </c>
      <c r="E1100" s="2174">
        <f>E1098+F1099</f>
        <v>1303.6299999999994</v>
      </c>
      <c r="F1100" s="2665" t="s">
        <v>147</v>
      </c>
      <c r="G1100" s="2666"/>
      <c r="H1100" s="2665">
        <v>1.75</v>
      </c>
      <c r="I1100" s="2666"/>
      <c r="J1100" s="2669">
        <f t="shared" ref="J1100" si="1828">AI1100</f>
        <v>4.24</v>
      </c>
      <c r="K1100" s="2670"/>
      <c r="L1100" s="2665">
        <f t="shared" ref="L1100" si="1829">J1100+N1100</f>
        <v>4.2280000000000006</v>
      </c>
      <c r="M1100" s="2666"/>
      <c r="N1100" s="2665">
        <v>-1.2E-2</v>
      </c>
      <c r="O1100" s="2666"/>
      <c r="P1100" s="2669"/>
      <c r="Q1100" s="2670"/>
      <c r="R1100" s="2665"/>
      <c r="S1100" s="2666"/>
      <c r="T1100" s="2665"/>
      <c r="U1100" s="2666"/>
      <c r="V1100" s="2665">
        <v>1.75</v>
      </c>
      <c r="W1100" s="2666"/>
      <c r="X1100" s="2669">
        <v>3.7049999999999996</v>
      </c>
      <c r="Y1100" s="2670">
        <v>107.205</v>
      </c>
      <c r="Z1100" s="2665">
        <f t="shared" ref="Z1100" si="1830">X1100+AB1100</f>
        <v>3.6849999999999996</v>
      </c>
      <c r="AA1100" s="2666"/>
      <c r="AB1100" s="2665">
        <v>-0.02</v>
      </c>
      <c r="AC1100" s="2666"/>
      <c r="AE1100" s="2173">
        <f t="shared" ca="1" si="1790"/>
        <v>-6.0000000000000001E-3</v>
      </c>
      <c r="AF1100" s="2173">
        <f t="shared" ref="AF1100" ca="1" si="1831">AE1100</f>
        <v>-6.0000000000000001E-3</v>
      </c>
      <c r="AG1100" s="2173">
        <v>3.4050000000000002</v>
      </c>
      <c r="AI1100" s="18">
        <v>4.24</v>
      </c>
      <c r="AJ1100" s="18">
        <f t="shared" ref="AJ1100" si="1832">AI1100-0.035-0.15-0.15-0.2</f>
        <v>3.7049999999999996</v>
      </c>
    </row>
    <row r="1101" spans="1:36">
      <c r="A1101" s="1459"/>
      <c r="B1101" s="33"/>
      <c r="C1101" s="2013" t="str">
        <f>IF(E1101&gt;0,MAX($C$5:C1100)+1," ")</f>
        <v xml:space="preserve"> </v>
      </c>
      <c r="D1101" s="2013" t="s">
        <v>147</v>
      </c>
      <c r="E1101" s="2174"/>
      <c r="F1101" s="2665">
        <v>12.62</v>
      </c>
      <c r="G1101" s="2666"/>
      <c r="H1101" s="2665"/>
      <c r="I1101" s="2666"/>
      <c r="J1101" s="2667"/>
      <c r="K1101" s="2668"/>
      <c r="L1101" s="2665"/>
      <c r="M1101" s="2666"/>
      <c r="N1101" s="2665"/>
      <c r="O1101" s="2666"/>
      <c r="P1101" s="2667"/>
      <c r="Q1101" s="2668"/>
      <c r="R1101" s="2665"/>
      <c r="S1101" s="2666"/>
      <c r="T1101" s="2665"/>
      <c r="U1101" s="2666"/>
      <c r="V1101" s="2665"/>
      <c r="W1101" s="2666"/>
      <c r="X1101" s="2667"/>
      <c r="Y1101" s="2668"/>
      <c r="Z1101" s="2665"/>
      <c r="AA1101" s="2666"/>
      <c r="AB1101" s="2665">
        <v>0</v>
      </c>
      <c r="AC1101" s="2666"/>
      <c r="AE1101" s="2173"/>
      <c r="AG1101" s="2173"/>
    </row>
    <row r="1102" spans="1:36">
      <c r="A1102" s="1459"/>
      <c r="B1102" s="33"/>
      <c r="C1102" s="2013">
        <f>IF(E1102&gt;0,MAX($C$890:C1101)+1," ")</f>
        <v>107</v>
      </c>
      <c r="D1102" s="2013" t="s">
        <v>4245</v>
      </c>
      <c r="E1102" s="2174">
        <f>E1100+F1101</f>
        <v>1316.2499999999993</v>
      </c>
      <c r="F1102" s="2665" t="s">
        <v>147</v>
      </c>
      <c r="G1102" s="2666"/>
      <c r="H1102" s="2665">
        <v>1.75</v>
      </c>
      <c r="I1102" s="2666"/>
      <c r="J1102" s="2669">
        <f t="shared" ref="J1102" si="1833">AI1102</f>
        <v>4.1899999999999995</v>
      </c>
      <c r="K1102" s="2670"/>
      <c r="L1102" s="2665">
        <f t="shared" ref="L1102" si="1834">J1102+N1102</f>
        <v>4.2069999999999999</v>
      </c>
      <c r="M1102" s="2666"/>
      <c r="N1102" s="2665">
        <v>1.7000000000000001E-2</v>
      </c>
      <c r="O1102" s="2666"/>
      <c r="P1102" s="2669"/>
      <c r="Q1102" s="2670"/>
      <c r="R1102" s="2665"/>
      <c r="S1102" s="2666"/>
      <c r="T1102" s="2665"/>
      <c r="U1102" s="2666"/>
      <c r="V1102" s="2665">
        <v>1.75</v>
      </c>
      <c r="W1102" s="2666"/>
      <c r="X1102" s="2669">
        <v>3.6549999999999989</v>
      </c>
      <c r="Y1102" s="2670">
        <v>108.205</v>
      </c>
      <c r="Z1102" s="2665">
        <f t="shared" ref="Z1102" si="1835">X1102+AB1102</f>
        <v>3.645999999999999</v>
      </c>
      <c r="AA1102" s="2666"/>
      <c r="AB1102" s="2665">
        <v>-8.9999999999999993E-3</v>
      </c>
      <c r="AC1102" s="2666"/>
      <c r="AE1102" s="2173">
        <f t="shared" ca="1" si="1790"/>
        <v>0</v>
      </c>
      <c r="AF1102" s="2173">
        <f t="shared" ref="AF1102" ca="1" si="1836">AE1102</f>
        <v>0</v>
      </c>
      <c r="AG1102" s="2173">
        <v>3.355</v>
      </c>
      <c r="AI1102" s="18">
        <v>4.1899999999999995</v>
      </c>
      <c r="AJ1102" s="18">
        <f t="shared" ref="AJ1102" si="1837">AI1102-0.035-0.15-0.15-0.2</f>
        <v>3.6549999999999989</v>
      </c>
    </row>
    <row r="1103" spans="1:36">
      <c r="A1103" s="1459"/>
      <c r="B1103" s="33"/>
      <c r="C1103" s="2013" t="str">
        <f>IF(E1103&gt;0,MAX($C$5:C1102)+1," ")</f>
        <v xml:space="preserve"> </v>
      </c>
      <c r="D1103" s="2013" t="s">
        <v>147</v>
      </c>
      <c r="E1103" s="2174"/>
      <c r="F1103" s="2665">
        <v>12.62</v>
      </c>
      <c r="G1103" s="2666"/>
      <c r="H1103" s="2665"/>
      <c r="I1103" s="2666"/>
      <c r="J1103" s="2667"/>
      <c r="K1103" s="2668"/>
      <c r="L1103" s="2665"/>
      <c r="M1103" s="2666"/>
      <c r="N1103" s="2665"/>
      <c r="O1103" s="2666"/>
      <c r="P1103" s="2667"/>
      <c r="Q1103" s="2668"/>
      <c r="R1103" s="2665"/>
      <c r="S1103" s="2666"/>
      <c r="T1103" s="2665"/>
      <c r="U1103" s="2666"/>
      <c r="V1103" s="2665"/>
      <c r="W1103" s="2666"/>
      <c r="X1103" s="2667"/>
      <c r="Y1103" s="2668"/>
      <c r="Z1103" s="2665"/>
      <c r="AA1103" s="2666"/>
      <c r="AB1103" s="2665">
        <v>0</v>
      </c>
      <c r="AC1103" s="2666"/>
      <c r="AE1103" s="2173"/>
      <c r="AG1103" s="2173"/>
    </row>
    <row r="1104" spans="1:36">
      <c r="A1104" s="1459"/>
      <c r="B1104" s="33"/>
      <c r="C1104" s="2013">
        <f>IF(E1104&gt;0,MAX($C$890:C1103)+1," ")</f>
        <v>108</v>
      </c>
      <c r="D1104" s="2013" t="s">
        <v>4246</v>
      </c>
      <c r="E1104" s="2174">
        <f>E1102+F1103</f>
        <v>1328.8699999999992</v>
      </c>
      <c r="F1104" s="2665" t="s">
        <v>147</v>
      </c>
      <c r="G1104" s="2666"/>
      <c r="H1104" s="2665">
        <v>1.75</v>
      </c>
      <c r="I1104" s="2666"/>
      <c r="J1104" s="2669">
        <f t="shared" ref="J1104" si="1838">AI1104</f>
        <v>4.1500000000000004</v>
      </c>
      <c r="K1104" s="2670"/>
      <c r="L1104" s="2665">
        <f t="shared" ref="L1104" si="1839">J1104+N1104</f>
        <v>4.1360000000000001</v>
      </c>
      <c r="M1104" s="2666"/>
      <c r="N1104" s="2665">
        <v>-1.4E-2</v>
      </c>
      <c r="O1104" s="2666"/>
      <c r="P1104" s="2669"/>
      <c r="Q1104" s="2670"/>
      <c r="R1104" s="2665"/>
      <c r="S1104" s="2666"/>
      <c r="T1104" s="2665"/>
      <c r="U1104" s="2666"/>
      <c r="V1104" s="2665">
        <v>1.75</v>
      </c>
      <c r="W1104" s="2666"/>
      <c r="X1104" s="2669">
        <v>3.6150000000000002</v>
      </c>
      <c r="Y1104" s="2670">
        <v>109.205</v>
      </c>
      <c r="Z1104" s="2665">
        <f t="shared" ref="Z1104" si="1840">X1104+AB1104</f>
        <v>3.6110000000000002</v>
      </c>
      <c r="AA1104" s="2666"/>
      <c r="AB1104" s="2665">
        <v>-4.0000000000000001E-3</v>
      </c>
      <c r="AC1104" s="2666"/>
      <c r="AE1104" s="2173">
        <f t="shared" ca="1" si="1790"/>
        <v>-1.0999999999999999E-2</v>
      </c>
      <c r="AF1104" s="2173">
        <f t="shared" ref="AF1104" ca="1" si="1841">AE1104</f>
        <v>-1.0999999999999999E-2</v>
      </c>
      <c r="AG1104" s="2173">
        <v>3.3149999999999999</v>
      </c>
      <c r="AI1104" s="18">
        <v>4.1500000000000004</v>
      </c>
      <c r="AJ1104" s="18">
        <f t="shared" ref="AJ1104" si="1842">AI1104-0.035-0.15-0.15-0.2</f>
        <v>3.6150000000000002</v>
      </c>
    </row>
    <row r="1105" spans="1:36">
      <c r="A1105" s="1459"/>
      <c r="B1105" s="33"/>
      <c r="C1105" s="2013" t="str">
        <f>IF(E1105&gt;0,MAX($C$5:C1104)+1," ")</f>
        <v xml:space="preserve"> </v>
      </c>
      <c r="D1105" s="2013" t="s">
        <v>147</v>
      </c>
      <c r="E1105" s="2174"/>
      <c r="F1105" s="2665">
        <v>3.72</v>
      </c>
      <c r="G1105" s="2666"/>
      <c r="H1105" s="2665"/>
      <c r="I1105" s="2666"/>
      <c r="J1105" s="2667"/>
      <c r="K1105" s="2668"/>
      <c r="L1105" s="2665"/>
      <c r="M1105" s="2666"/>
      <c r="N1105" s="2665"/>
      <c r="O1105" s="2666"/>
      <c r="P1105" s="2667"/>
      <c r="Q1105" s="2668"/>
      <c r="R1105" s="2665"/>
      <c r="S1105" s="2666"/>
      <c r="T1105" s="2665"/>
      <c r="U1105" s="2666"/>
      <c r="V1105" s="2665"/>
      <c r="W1105" s="2666"/>
      <c r="X1105" s="2667"/>
      <c r="Y1105" s="2668"/>
      <c r="Z1105" s="2665"/>
      <c r="AA1105" s="2666"/>
      <c r="AB1105" s="2665">
        <v>0</v>
      </c>
      <c r="AC1105" s="2666"/>
      <c r="AE1105" s="2173"/>
      <c r="AG1105" s="2173"/>
    </row>
    <row r="1106" spans="1:36">
      <c r="A1106" s="1459"/>
      <c r="B1106" s="33"/>
      <c r="C1106" s="2013">
        <f>IF(E1106&gt;0,MAX($C$890:C1105)+1," ")</f>
        <v>109</v>
      </c>
      <c r="D1106" s="2013" t="s">
        <v>4247</v>
      </c>
      <c r="E1106" s="2174">
        <f>E1104+F1105</f>
        <v>1332.5899999999992</v>
      </c>
      <c r="F1106" s="2665" t="s">
        <v>147</v>
      </c>
      <c r="G1106" s="2666"/>
      <c r="H1106" s="2665">
        <v>1.75</v>
      </c>
      <c r="I1106" s="2666"/>
      <c r="J1106" s="2669">
        <f t="shared" ref="J1106" si="1843">AI1106</f>
        <v>4.13</v>
      </c>
      <c r="K1106" s="2670"/>
      <c r="L1106" s="2665">
        <f t="shared" ref="L1106" si="1844">J1106+N1106</f>
        <v>4.1339999999999995</v>
      </c>
      <c r="M1106" s="2666"/>
      <c r="N1106" s="2665">
        <v>4.0000000000000001E-3</v>
      </c>
      <c r="O1106" s="2666"/>
      <c r="P1106" s="2669"/>
      <c r="Q1106" s="2670"/>
      <c r="R1106" s="2665"/>
      <c r="S1106" s="2666"/>
      <c r="T1106" s="2665"/>
      <c r="U1106" s="2666"/>
      <c r="V1106" s="2665">
        <v>1.75</v>
      </c>
      <c r="W1106" s="2666"/>
      <c r="X1106" s="2669">
        <v>3.5949999999999998</v>
      </c>
      <c r="Y1106" s="2670">
        <v>110.205</v>
      </c>
      <c r="Z1106" s="2665">
        <f t="shared" ref="Z1106" si="1845">X1106+AB1106</f>
        <v>3.6039999999999996</v>
      </c>
      <c r="AA1106" s="2666"/>
      <c r="AB1106" s="2665">
        <v>8.9999999999999993E-3</v>
      </c>
      <c r="AC1106" s="2666"/>
      <c r="AE1106" s="2173">
        <f t="shared" ca="1" si="1790"/>
        <v>4.0000000000000001E-3</v>
      </c>
      <c r="AF1106" s="2173">
        <f t="shared" ref="AF1106" ca="1" si="1846">AE1106</f>
        <v>4.0000000000000001E-3</v>
      </c>
      <c r="AG1106" s="2173">
        <v>3.2949999999999999</v>
      </c>
      <c r="AI1106" s="18">
        <v>4.13</v>
      </c>
      <c r="AJ1106" s="18">
        <f t="shared" ref="AJ1106" si="1847">AI1106-0.035-0.15-0.15-0.2</f>
        <v>3.5949999999999998</v>
      </c>
    </row>
    <row r="1107" spans="1:36">
      <c r="A1107" s="1459" t="s">
        <v>536</v>
      </c>
      <c r="B1107" s="33"/>
      <c r="C1107" s="2013" t="str">
        <f>IF(E1107&gt;0,MAX($C$5:C1106)+1," ")</f>
        <v xml:space="preserve"> </v>
      </c>
      <c r="D1107" s="2013"/>
      <c r="E1107" s="2174"/>
      <c r="F1107" s="2665"/>
      <c r="G1107" s="2666"/>
      <c r="H1107" s="2665"/>
      <c r="I1107" s="2666"/>
      <c r="J1107" s="2667"/>
      <c r="K1107" s="2668"/>
      <c r="L1107" s="2665"/>
      <c r="M1107" s="2666"/>
      <c r="N1107" s="2665"/>
      <c r="O1107" s="2666"/>
      <c r="P1107" s="2667"/>
      <c r="Q1107" s="2668"/>
      <c r="R1107" s="2665"/>
      <c r="S1107" s="2666"/>
      <c r="T1107" s="2665"/>
      <c r="U1107" s="2666"/>
      <c r="V1107" s="2665"/>
      <c r="W1107" s="2666"/>
      <c r="X1107" s="2667"/>
      <c r="Y1107" s="2668"/>
      <c r="Z1107" s="2665"/>
      <c r="AA1107" s="2666"/>
      <c r="AB1107" s="2665">
        <v>0</v>
      </c>
      <c r="AC1107" s="2666"/>
    </row>
  </sheetData>
  <autoFilter ref="H4:AC1107">
    <filterColumn colId="0" showButton="0"/>
    <filterColumn colId="2" showButton="0"/>
    <filterColumn colId="4" showButton="0"/>
    <filterColumn colId="6" showButton="0"/>
    <filterColumn colId="8" showButton="0"/>
    <filterColumn colId="10" showButton="0"/>
    <filterColumn colId="12" showButton="0"/>
    <filterColumn colId="14" showButton="0"/>
    <filterColumn colId="16" showButton="0"/>
    <filterColumn colId="18" showButton="0"/>
    <filterColumn colId="20" showButton="0"/>
  </autoFilter>
  <mergeCells count="13171">
    <mergeCell ref="C1:AC1"/>
    <mergeCell ref="C3:C4"/>
    <mergeCell ref="D3:D4"/>
    <mergeCell ref="E3:E4"/>
    <mergeCell ref="F3:G4"/>
    <mergeCell ref="H3:O3"/>
    <mergeCell ref="P3:U3"/>
    <mergeCell ref="V3:AC3"/>
    <mergeCell ref="Z6:AA6"/>
    <mergeCell ref="AB6:AC6"/>
    <mergeCell ref="F7:G7"/>
    <mergeCell ref="H7:I7"/>
    <mergeCell ref="J7:K7"/>
    <mergeCell ref="L7:M7"/>
    <mergeCell ref="N7:O7"/>
    <mergeCell ref="P7:Q7"/>
    <mergeCell ref="R7:S7"/>
    <mergeCell ref="T7:U7"/>
    <mergeCell ref="V7:W7"/>
    <mergeCell ref="X7:Y7"/>
    <mergeCell ref="Z7:AA7"/>
    <mergeCell ref="AB7:AC7"/>
    <mergeCell ref="P6:Q6"/>
    <mergeCell ref="R6:S6"/>
    <mergeCell ref="T6:U6"/>
    <mergeCell ref="V6:W6"/>
    <mergeCell ref="X6:Y6"/>
    <mergeCell ref="F6:G6"/>
    <mergeCell ref="H6:I6"/>
    <mergeCell ref="J6:K6"/>
    <mergeCell ref="L6:M6"/>
    <mergeCell ref="N6:O6"/>
    <mergeCell ref="AB4:AC4"/>
    <mergeCell ref="F5:G5"/>
    <mergeCell ref="H5:I5"/>
    <mergeCell ref="J5:K5"/>
    <mergeCell ref="L5:M5"/>
    <mergeCell ref="N5:O5"/>
    <mergeCell ref="P5:Q5"/>
    <mergeCell ref="R5:S5"/>
    <mergeCell ref="T5:U5"/>
    <mergeCell ref="V5:W5"/>
    <mergeCell ref="X5:Y5"/>
    <mergeCell ref="Z5:AA5"/>
    <mergeCell ref="AB5:AC5"/>
    <mergeCell ref="R4:S4"/>
    <mergeCell ref="T4:U4"/>
    <mergeCell ref="V4:W4"/>
    <mergeCell ref="X4:Y4"/>
    <mergeCell ref="Z4:AA4"/>
    <mergeCell ref="H4:I4"/>
    <mergeCell ref="J4:K4"/>
    <mergeCell ref="L4:M4"/>
    <mergeCell ref="N4:O4"/>
    <mergeCell ref="P4:Q4"/>
    <mergeCell ref="Z10:AA10"/>
    <mergeCell ref="AB10:AC10"/>
    <mergeCell ref="F11:G11"/>
    <mergeCell ref="H11:I11"/>
    <mergeCell ref="J11:K11"/>
    <mergeCell ref="L11:M11"/>
    <mergeCell ref="N11:O11"/>
    <mergeCell ref="P11:Q11"/>
    <mergeCell ref="R11:S11"/>
    <mergeCell ref="T11:U11"/>
    <mergeCell ref="V11:W11"/>
    <mergeCell ref="X11:Y11"/>
    <mergeCell ref="Z11:AA11"/>
    <mergeCell ref="AB11:AC11"/>
    <mergeCell ref="P10:Q10"/>
    <mergeCell ref="R10:S10"/>
    <mergeCell ref="T10:U10"/>
    <mergeCell ref="V10:W10"/>
    <mergeCell ref="X10:Y10"/>
    <mergeCell ref="F10:G10"/>
    <mergeCell ref="H10:I10"/>
    <mergeCell ref="J10:K10"/>
    <mergeCell ref="L10:M10"/>
    <mergeCell ref="N10:O10"/>
    <mergeCell ref="Z8:AA8"/>
    <mergeCell ref="AB8:AC8"/>
    <mergeCell ref="F9:G9"/>
    <mergeCell ref="H9:I9"/>
    <mergeCell ref="J9:K9"/>
    <mergeCell ref="L9:M9"/>
    <mergeCell ref="N9:O9"/>
    <mergeCell ref="P9:Q9"/>
    <mergeCell ref="R9:S9"/>
    <mergeCell ref="T9:U9"/>
    <mergeCell ref="V9:W9"/>
    <mergeCell ref="X9:Y9"/>
    <mergeCell ref="Z9:AA9"/>
    <mergeCell ref="AB9:AC9"/>
    <mergeCell ref="P8:Q8"/>
    <mergeCell ref="R8:S8"/>
    <mergeCell ref="T8:U8"/>
    <mergeCell ref="V8:W8"/>
    <mergeCell ref="X8:Y8"/>
    <mergeCell ref="F8:G8"/>
    <mergeCell ref="H8:I8"/>
    <mergeCell ref="J8:K8"/>
    <mergeCell ref="L8:M8"/>
    <mergeCell ref="N8:O8"/>
    <mergeCell ref="Z14:AA14"/>
    <mergeCell ref="AB14:AC14"/>
    <mergeCell ref="F15:G15"/>
    <mergeCell ref="H15:I15"/>
    <mergeCell ref="J15:K15"/>
    <mergeCell ref="L15:M15"/>
    <mergeCell ref="N15:O15"/>
    <mergeCell ref="P15:Q15"/>
    <mergeCell ref="R15:S15"/>
    <mergeCell ref="T15:U15"/>
    <mergeCell ref="V15:W15"/>
    <mergeCell ref="X15:Y15"/>
    <mergeCell ref="Z15:AA15"/>
    <mergeCell ref="AB15:AC15"/>
    <mergeCell ref="P14:Q14"/>
    <mergeCell ref="R14:S14"/>
    <mergeCell ref="T14:U14"/>
    <mergeCell ref="V14:W14"/>
    <mergeCell ref="X14:Y14"/>
    <mergeCell ref="F14:G14"/>
    <mergeCell ref="H14:I14"/>
    <mergeCell ref="J14:K14"/>
    <mergeCell ref="L14:M14"/>
    <mergeCell ref="N14:O14"/>
    <mergeCell ref="Z12:AA12"/>
    <mergeCell ref="AB12:AC12"/>
    <mergeCell ref="F13:G13"/>
    <mergeCell ref="H13:I13"/>
    <mergeCell ref="J13:K13"/>
    <mergeCell ref="L13:M13"/>
    <mergeCell ref="N13:O13"/>
    <mergeCell ref="P13:Q13"/>
    <mergeCell ref="R13:S13"/>
    <mergeCell ref="T13:U13"/>
    <mergeCell ref="V13:W13"/>
    <mergeCell ref="X13:Y13"/>
    <mergeCell ref="Z13:AA13"/>
    <mergeCell ref="AB13:AC13"/>
    <mergeCell ref="P12:Q12"/>
    <mergeCell ref="R12:S12"/>
    <mergeCell ref="T12:U12"/>
    <mergeCell ref="V12:W12"/>
    <mergeCell ref="X12:Y12"/>
    <mergeCell ref="F12:G12"/>
    <mergeCell ref="H12:I12"/>
    <mergeCell ref="J12:K12"/>
    <mergeCell ref="L12:M12"/>
    <mergeCell ref="N12:O12"/>
    <mergeCell ref="Z18:AA18"/>
    <mergeCell ref="AB18:AC18"/>
    <mergeCell ref="F19:G19"/>
    <mergeCell ref="H19:I19"/>
    <mergeCell ref="J19:K19"/>
    <mergeCell ref="L19:M19"/>
    <mergeCell ref="N19:O19"/>
    <mergeCell ref="P19:Q19"/>
    <mergeCell ref="R19:S19"/>
    <mergeCell ref="T19:U19"/>
    <mergeCell ref="V19:W19"/>
    <mergeCell ref="X19:Y19"/>
    <mergeCell ref="Z19:AA19"/>
    <mergeCell ref="AB19:AC19"/>
    <mergeCell ref="P18:Q18"/>
    <mergeCell ref="R18:S18"/>
    <mergeCell ref="T18:U18"/>
    <mergeCell ref="V18:W18"/>
    <mergeCell ref="X18:Y18"/>
    <mergeCell ref="F18:G18"/>
    <mergeCell ref="H18:I18"/>
    <mergeCell ref="J18:K18"/>
    <mergeCell ref="L18:M18"/>
    <mergeCell ref="N18:O18"/>
    <mergeCell ref="Z16:AA16"/>
    <mergeCell ref="AB16:AC16"/>
    <mergeCell ref="F17:G17"/>
    <mergeCell ref="H17:I17"/>
    <mergeCell ref="J17:K17"/>
    <mergeCell ref="L17:M17"/>
    <mergeCell ref="N17:O17"/>
    <mergeCell ref="P17:Q17"/>
    <mergeCell ref="R17:S17"/>
    <mergeCell ref="T17:U17"/>
    <mergeCell ref="V17:W17"/>
    <mergeCell ref="X17:Y17"/>
    <mergeCell ref="Z17:AA17"/>
    <mergeCell ref="AB17:AC17"/>
    <mergeCell ref="P16:Q16"/>
    <mergeCell ref="R16:S16"/>
    <mergeCell ref="T16:U16"/>
    <mergeCell ref="V16:W16"/>
    <mergeCell ref="X16:Y16"/>
    <mergeCell ref="F16:G16"/>
    <mergeCell ref="H16:I16"/>
    <mergeCell ref="J16:K16"/>
    <mergeCell ref="L16:M16"/>
    <mergeCell ref="N16:O16"/>
    <mergeCell ref="Z22:AA22"/>
    <mergeCell ref="AB22:AC22"/>
    <mergeCell ref="F23:G23"/>
    <mergeCell ref="H23:I23"/>
    <mergeCell ref="J23:K23"/>
    <mergeCell ref="L23:M23"/>
    <mergeCell ref="N23:O23"/>
    <mergeCell ref="P23:Q23"/>
    <mergeCell ref="R23:S23"/>
    <mergeCell ref="T23:U23"/>
    <mergeCell ref="V23:W23"/>
    <mergeCell ref="X23:Y23"/>
    <mergeCell ref="Z23:AA23"/>
    <mergeCell ref="AB23:AC23"/>
    <mergeCell ref="P22:Q22"/>
    <mergeCell ref="R22:S22"/>
    <mergeCell ref="T22:U22"/>
    <mergeCell ref="V22:W22"/>
    <mergeCell ref="X22:Y22"/>
    <mergeCell ref="F22:G22"/>
    <mergeCell ref="H22:I22"/>
    <mergeCell ref="J22:K22"/>
    <mergeCell ref="L22:M22"/>
    <mergeCell ref="N22:O22"/>
    <mergeCell ref="Z20:AA20"/>
    <mergeCell ref="AB20:AC20"/>
    <mergeCell ref="F21:G21"/>
    <mergeCell ref="H21:I21"/>
    <mergeCell ref="J21:K21"/>
    <mergeCell ref="L21:M21"/>
    <mergeCell ref="N21:O21"/>
    <mergeCell ref="P21:Q21"/>
    <mergeCell ref="R21:S21"/>
    <mergeCell ref="T21:U21"/>
    <mergeCell ref="V21:W21"/>
    <mergeCell ref="X21:Y21"/>
    <mergeCell ref="Z21:AA21"/>
    <mergeCell ref="AB21:AC21"/>
    <mergeCell ref="P20:Q20"/>
    <mergeCell ref="R20:S20"/>
    <mergeCell ref="T20:U20"/>
    <mergeCell ref="V20:W20"/>
    <mergeCell ref="X20:Y20"/>
    <mergeCell ref="F20:G20"/>
    <mergeCell ref="H20:I20"/>
    <mergeCell ref="J20:K20"/>
    <mergeCell ref="L20:M20"/>
    <mergeCell ref="N20:O20"/>
    <mergeCell ref="Z26:AA26"/>
    <mergeCell ref="AB26:AC26"/>
    <mergeCell ref="F27:G27"/>
    <mergeCell ref="H27:I27"/>
    <mergeCell ref="J27:K27"/>
    <mergeCell ref="L27:M27"/>
    <mergeCell ref="N27:O27"/>
    <mergeCell ref="P27:Q27"/>
    <mergeCell ref="R27:S27"/>
    <mergeCell ref="T27:U27"/>
    <mergeCell ref="V27:W27"/>
    <mergeCell ref="X27:Y27"/>
    <mergeCell ref="Z27:AA27"/>
    <mergeCell ref="AB27:AC27"/>
    <mergeCell ref="P26:Q26"/>
    <mergeCell ref="R26:S26"/>
    <mergeCell ref="T26:U26"/>
    <mergeCell ref="V26:W26"/>
    <mergeCell ref="X26:Y26"/>
    <mergeCell ref="F26:G26"/>
    <mergeCell ref="H26:I26"/>
    <mergeCell ref="J26:K26"/>
    <mergeCell ref="L26:M26"/>
    <mergeCell ref="N26:O26"/>
    <mergeCell ref="Z24:AA24"/>
    <mergeCell ref="AB24:AC24"/>
    <mergeCell ref="F25:G25"/>
    <mergeCell ref="H25:I25"/>
    <mergeCell ref="J25:K25"/>
    <mergeCell ref="L25:M25"/>
    <mergeCell ref="N25:O25"/>
    <mergeCell ref="P25:Q25"/>
    <mergeCell ref="R25:S25"/>
    <mergeCell ref="T25:U25"/>
    <mergeCell ref="V25:W25"/>
    <mergeCell ref="X25:Y25"/>
    <mergeCell ref="Z25:AA25"/>
    <mergeCell ref="AB25:AC25"/>
    <mergeCell ref="P24:Q24"/>
    <mergeCell ref="R24:S24"/>
    <mergeCell ref="T24:U24"/>
    <mergeCell ref="V24:W24"/>
    <mergeCell ref="X24:Y24"/>
    <mergeCell ref="F24:G24"/>
    <mergeCell ref="H24:I24"/>
    <mergeCell ref="J24:K24"/>
    <mergeCell ref="L24:M24"/>
    <mergeCell ref="N24:O24"/>
    <mergeCell ref="Z30:AA30"/>
    <mergeCell ref="AB30:AC30"/>
    <mergeCell ref="F31:G31"/>
    <mergeCell ref="H31:I31"/>
    <mergeCell ref="J31:K31"/>
    <mergeCell ref="L31:M31"/>
    <mergeCell ref="N31:O31"/>
    <mergeCell ref="P31:Q31"/>
    <mergeCell ref="R31:S31"/>
    <mergeCell ref="T31:U31"/>
    <mergeCell ref="V31:W31"/>
    <mergeCell ref="X31:Y31"/>
    <mergeCell ref="Z31:AA31"/>
    <mergeCell ref="AB31:AC31"/>
    <mergeCell ref="P30:Q30"/>
    <mergeCell ref="R30:S30"/>
    <mergeCell ref="T30:U30"/>
    <mergeCell ref="V30:W30"/>
    <mergeCell ref="X30:Y30"/>
    <mergeCell ref="F30:G30"/>
    <mergeCell ref="H30:I30"/>
    <mergeCell ref="J30:K30"/>
    <mergeCell ref="L30:M30"/>
    <mergeCell ref="N30:O30"/>
    <mergeCell ref="Z28:AA28"/>
    <mergeCell ref="AB28:AC28"/>
    <mergeCell ref="F29:G29"/>
    <mergeCell ref="H29:I29"/>
    <mergeCell ref="J29:K29"/>
    <mergeCell ref="L29:M29"/>
    <mergeCell ref="N29:O29"/>
    <mergeCell ref="P29:Q29"/>
    <mergeCell ref="R29:S29"/>
    <mergeCell ref="T29:U29"/>
    <mergeCell ref="V29:W29"/>
    <mergeCell ref="X29:Y29"/>
    <mergeCell ref="Z29:AA29"/>
    <mergeCell ref="AB29:AC29"/>
    <mergeCell ref="P28:Q28"/>
    <mergeCell ref="R28:S28"/>
    <mergeCell ref="T28:U28"/>
    <mergeCell ref="V28:W28"/>
    <mergeCell ref="X28:Y28"/>
    <mergeCell ref="F28:G28"/>
    <mergeCell ref="H28:I28"/>
    <mergeCell ref="J28:K28"/>
    <mergeCell ref="L28:M28"/>
    <mergeCell ref="N28:O28"/>
    <mergeCell ref="Z34:AA34"/>
    <mergeCell ref="AB34:AC34"/>
    <mergeCell ref="F35:G35"/>
    <mergeCell ref="H35:I35"/>
    <mergeCell ref="J35:K35"/>
    <mergeCell ref="L35:M35"/>
    <mergeCell ref="N35:O35"/>
    <mergeCell ref="P35:Q35"/>
    <mergeCell ref="R35:S35"/>
    <mergeCell ref="T35:U35"/>
    <mergeCell ref="V35:W35"/>
    <mergeCell ref="X35:Y35"/>
    <mergeCell ref="Z35:AA35"/>
    <mergeCell ref="AB35:AC35"/>
    <mergeCell ref="P34:Q34"/>
    <mergeCell ref="R34:S34"/>
    <mergeCell ref="T34:U34"/>
    <mergeCell ref="V34:W34"/>
    <mergeCell ref="X34:Y34"/>
    <mergeCell ref="F34:G34"/>
    <mergeCell ref="H34:I34"/>
    <mergeCell ref="J34:K34"/>
    <mergeCell ref="L34:M34"/>
    <mergeCell ref="N34:O34"/>
    <mergeCell ref="Z32:AA32"/>
    <mergeCell ref="AB32:AC32"/>
    <mergeCell ref="F33:G33"/>
    <mergeCell ref="H33:I33"/>
    <mergeCell ref="J33:K33"/>
    <mergeCell ref="L33:M33"/>
    <mergeCell ref="N33:O33"/>
    <mergeCell ref="P33:Q33"/>
    <mergeCell ref="R33:S33"/>
    <mergeCell ref="T33:U33"/>
    <mergeCell ref="V33:W33"/>
    <mergeCell ref="X33:Y33"/>
    <mergeCell ref="Z33:AA33"/>
    <mergeCell ref="AB33:AC33"/>
    <mergeCell ref="P32:Q32"/>
    <mergeCell ref="R32:S32"/>
    <mergeCell ref="T32:U32"/>
    <mergeCell ref="V32:W32"/>
    <mergeCell ref="X32:Y32"/>
    <mergeCell ref="F32:G32"/>
    <mergeCell ref="H32:I32"/>
    <mergeCell ref="J32:K32"/>
    <mergeCell ref="L32:M32"/>
    <mergeCell ref="N32:O32"/>
    <mergeCell ref="Z38:AA38"/>
    <mergeCell ref="AB38:AC38"/>
    <mergeCell ref="F39:G39"/>
    <mergeCell ref="H39:I39"/>
    <mergeCell ref="J39:K39"/>
    <mergeCell ref="L39:M39"/>
    <mergeCell ref="N39:O39"/>
    <mergeCell ref="P39:Q39"/>
    <mergeCell ref="R39:S39"/>
    <mergeCell ref="T39:U39"/>
    <mergeCell ref="V39:W39"/>
    <mergeCell ref="X39:Y39"/>
    <mergeCell ref="Z39:AA39"/>
    <mergeCell ref="AB39:AC39"/>
    <mergeCell ref="P38:Q38"/>
    <mergeCell ref="R38:S38"/>
    <mergeCell ref="T38:U38"/>
    <mergeCell ref="V38:W38"/>
    <mergeCell ref="X38:Y38"/>
    <mergeCell ref="F38:G38"/>
    <mergeCell ref="H38:I38"/>
    <mergeCell ref="J38:K38"/>
    <mergeCell ref="L38:M38"/>
    <mergeCell ref="N38:O38"/>
    <mergeCell ref="Z36:AA36"/>
    <mergeCell ref="AB36:AC36"/>
    <mergeCell ref="F37:G37"/>
    <mergeCell ref="H37:I37"/>
    <mergeCell ref="J37:K37"/>
    <mergeCell ref="L37:M37"/>
    <mergeCell ref="N37:O37"/>
    <mergeCell ref="P37:Q37"/>
    <mergeCell ref="R37:S37"/>
    <mergeCell ref="T37:U37"/>
    <mergeCell ref="V37:W37"/>
    <mergeCell ref="X37:Y37"/>
    <mergeCell ref="Z37:AA37"/>
    <mergeCell ref="AB37:AC37"/>
    <mergeCell ref="P36:Q36"/>
    <mergeCell ref="R36:S36"/>
    <mergeCell ref="T36:U36"/>
    <mergeCell ref="V36:W36"/>
    <mergeCell ref="X36:Y36"/>
    <mergeCell ref="F36:G36"/>
    <mergeCell ref="H36:I36"/>
    <mergeCell ref="J36:K36"/>
    <mergeCell ref="L36:M36"/>
    <mergeCell ref="N36:O36"/>
    <mergeCell ref="Z42:AA42"/>
    <mergeCell ref="AB42:AC42"/>
    <mergeCell ref="F43:G43"/>
    <mergeCell ref="H43:I43"/>
    <mergeCell ref="J43:K43"/>
    <mergeCell ref="L43:M43"/>
    <mergeCell ref="N43:O43"/>
    <mergeCell ref="P43:Q43"/>
    <mergeCell ref="R43:S43"/>
    <mergeCell ref="T43:U43"/>
    <mergeCell ref="V43:W43"/>
    <mergeCell ref="X43:Y43"/>
    <mergeCell ref="Z43:AA43"/>
    <mergeCell ref="AB43:AC43"/>
    <mergeCell ref="P42:Q42"/>
    <mergeCell ref="R42:S42"/>
    <mergeCell ref="T42:U42"/>
    <mergeCell ref="V42:W42"/>
    <mergeCell ref="X42:Y42"/>
    <mergeCell ref="F42:G42"/>
    <mergeCell ref="H42:I42"/>
    <mergeCell ref="J42:K42"/>
    <mergeCell ref="L42:M42"/>
    <mergeCell ref="N42:O42"/>
    <mergeCell ref="Z40:AA40"/>
    <mergeCell ref="AB40:AC40"/>
    <mergeCell ref="F41:G41"/>
    <mergeCell ref="H41:I41"/>
    <mergeCell ref="J41:K41"/>
    <mergeCell ref="L41:M41"/>
    <mergeCell ref="N41:O41"/>
    <mergeCell ref="P41:Q41"/>
    <mergeCell ref="R41:S41"/>
    <mergeCell ref="T41:U41"/>
    <mergeCell ref="V41:W41"/>
    <mergeCell ref="X41:Y41"/>
    <mergeCell ref="Z41:AA41"/>
    <mergeCell ref="AB41:AC41"/>
    <mergeCell ref="P40:Q40"/>
    <mergeCell ref="R40:S40"/>
    <mergeCell ref="T40:U40"/>
    <mergeCell ref="V40:W40"/>
    <mergeCell ref="X40:Y40"/>
    <mergeCell ref="F40:G40"/>
    <mergeCell ref="H40:I40"/>
    <mergeCell ref="J40:K40"/>
    <mergeCell ref="L40:M40"/>
    <mergeCell ref="N40:O40"/>
    <mergeCell ref="Z46:AA46"/>
    <mergeCell ref="AB46:AC46"/>
    <mergeCell ref="F47:G47"/>
    <mergeCell ref="H47:I47"/>
    <mergeCell ref="J47:K47"/>
    <mergeCell ref="L47:M47"/>
    <mergeCell ref="N47:O47"/>
    <mergeCell ref="P47:Q47"/>
    <mergeCell ref="R47:S47"/>
    <mergeCell ref="T47:U47"/>
    <mergeCell ref="V47:W47"/>
    <mergeCell ref="X47:Y47"/>
    <mergeCell ref="Z47:AA47"/>
    <mergeCell ref="AB47:AC47"/>
    <mergeCell ref="P46:Q46"/>
    <mergeCell ref="R46:S46"/>
    <mergeCell ref="T46:U46"/>
    <mergeCell ref="V46:W46"/>
    <mergeCell ref="X46:Y46"/>
    <mergeCell ref="F46:G46"/>
    <mergeCell ref="H46:I46"/>
    <mergeCell ref="J46:K46"/>
    <mergeCell ref="L46:M46"/>
    <mergeCell ref="N46:O46"/>
    <mergeCell ref="Z44:AA44"/>
    <mergeCell ref="AB44:AC44"/>
    <mergeCell ref="F45:G45"/>
    <mergeCell ref="H45:I45"/>
    <mergeCell ref="J45:K45"/>
    <mergeCell ref="L45:M45"/>
    <mergeCell ref="N45:O45"/>
    <mergeCell ref="P45:Q45"/>
    <mergeCell ref="R45:S45"/>
    <mergeCell ref="T45:U45"/>
    <mergeCell ref="V45:W45"/>
    <mergeCell ref="X45:Y45"/>
    <mergeCell ref="Z45:AA45"/>
    <mergeCell ref="AB45:AC45"/>
    <mergeCell ref="P44:Q44"/>
    <mergeCell ref="R44:S44"/>
    <mergeCell ref="T44:U44"/>
    <mergeCell ref="V44:W44"/>
    <mergeCell ref="X44:Y44"/>
    <mergeCell ref="F44:G44"/>
    <mergeCell ref="H44:I44"/>
    <mergeCell ref="J44:K44"/>
    <mergeCell ref="L44:M44"/>
    <mergeCell ref="N44:O44"/>
    <mergeCell ref="Z50:AA50"/>
    <mergeCell ref="AB50:AC50"/>
    <mergeCell ref="F51:G51"/>
    <mergeCell ref="H51:I51"/>
    <mergeCell ref="J51:K51"/>
    <mergeCell ref="L51:M51"/>
    <mergeCell ref="N51:O51"/>
    <mergeCell ref="P51:Q51"/>
    <mergeCell ref="R51:S51"/>
    <mergeCell ref="T51:U51"/>
    <mergeCell ref="V51:W51"/>
    <mergeCell ref="X51:Y51"/>
    <mergeCell ref="Z51:AA51"/>
    <mergeCell ref="AB51:AC51"/>
    <mergeCell ref="P50:Q50"/>
    <mergeCell ref="R50:S50"/>
    <mergeCell ref="T50:U50"/>
    <mergeCell ref="V50:W50"/>
    <mergeCell ref="X50:Y50"/>
    <mergeCell ref="F50:G50"/>
    <mergeCell ref="H50:I50"/>
    <mergeCell ref="J50:K50"/>
    <mergeCell ref="L50:M50"/>
    <mergeCell ref="N50:O50"/>
    <mergeCell ref="Z48:AA48"/>
    <mergeCell ref="AB48:AC48"/>
    <mergeCell ref="F49:G49"/>
    <mergeCell ref="H49:I49"/>
    <mergeCell ref="J49:K49"/>
    <mergeCell ref="L49:M49"/>
    <mergeCell ref="N49:O49"/>
    <mergeCell ref="P49:Q49"/>
    <mergeCell ref="R49:S49"/>
    <mergeCell ref="T49:U49"/>
    <mergeCell ref="V49:W49"/>
    <mergeCell ref="X49:Y49"/>
    <mergeCell ref="Z49:AA49"/>
    <mergeCell ref="AB49:AC49"/>
    <mergeCell ref="P48:Q48"/>
    <mergeCell ref="R48:S48"/>
    <mergeCell ref="T48:U48"/>
    <mergeCell ref="V48:W48"/>
    <mergeCell ref="X48:Y48"/>
    <mergeCell ref="F48:G48"/>
    <mergeCell ref="H48:I48"/>
    <mergeCell ref="J48:K48"/>
    <mergeCell ref="L48:M48"/>
    <mergeCell ref="N48:O48"/>
    <mergeCell ref="Z54:AA54"/>
    <mergeCell ref="AB54:AC54"/>
    <mergeCell ref="F55:G55"/>
    <mergeCell ref="H55:I55"/>
    <mergeCell ref="J55:K55"/>
    <mergeCell ref="L55:M55"/>
    <mergeCell ref="N55:O55"/>
    <mergeCell ref="P55:Q55"/>
    <mergeCell ref="R55:S55"/>
    <mergeCell ref="T55:U55"/>
    <mergeCell ref="V55:W55"/>
    <mergeCell ref="X55:Y55"/>
    <mergeCell ref="Z55:AA55"/>
    <mergeCell ref="AB55:AC55"/>
    <mergeCell ref="P54:Q54"/>
    <mergeCell ref="R54:S54"/>
    <mergeCell ref="T54:U54"/>
    <mergeCell ref="V54:W54"/>
    <mergeCell ref="X54:Y54"/>
    <mergeCell ref="F54:G54"/>
    <mergeCell ref="H54:I54"/>
    <mergeCell ref="J54:K54"/>
    <mergeCell ref="L54:M54"/>
    <mergeCell ref="N54:O54"/>
    <mergeCell ref="Z52:AA52"/>
    <mergeCell ref="AB52:AC52"/>
    <mergeCell ref="F53:G53"/>
    <mergeCell ref="H53:I53"/>
    <mergeCell ref="J53:K53"/>
    <mergeCell ref="L53:M53"/>
    <mergeCell ref="N53:O53"/>
    <mergeCell ref="P53:Q53"/>
    <mergeCell ref="R53:S53"/>
    <mergeCell ref="T53:U53"/>
    <mergeCell ref="V53:W53"/>
    <mergeCell ref="X53:Y53"/>
    <mergeCell ref="Z53:AA53"/>
    <mergeCell ref="AB53:AC53"/>
    <mergeCell ref="P52:Q52"/>
    <mergeCell ref="R52:S52"/>
    <mergeCell ref="T52:U52"/>
    <mergeCell ref="V52:W52"/>
    <mergeCell ref="X52:Y52"/>
    <mergeCell ref="F52:G52"/>
    <mergeCell ref="H52:I52"/>
    <mergeCell ref="J52:K52"/>
    <mergeCell ref="L52:M52"/>
    <mergeCell ref="N52:O52"/>
    <mergeCell ref="Z58:AA58"/>
    <mergeCell ref="AB58:AC58"/>
    <mergeCell ref="F59:G59"/>
    <mergeCell ref="H59:I59"/>
    <mergeCell ref="J59:K59"/>
    <mergeCell ref="L59:M59"/>
    <mergeCell ref="N59:O59"/>
    <mergeCell ref="P59:Q59"/>
    <mergeCell ref="R59:S59"/>
    <mergeCell ref="T59:U59"/>
    <mergeCell ref="V59:W59"/>
    <mergeCell ref="X59:Y59"/>
    <mergeCell ref="Z59:AA59"/>
    <mergeCell ref="AB59:AC59"/>
    <mergeCell ref="P58:Q58"/>
    <mergeCell ref="R58:S58"/>
    <mergeCell ref="T58:U58"/>
    <mergeCell ref="V58:W58"/>
    <mergeCell ref="X58:Y58"/>
    <mergeCell ref="F58:G58"/>
    <mergeCell ref="H58:I58"/>
    <mergeCell ref="J58:K58"/>
    <mergeCell ref="L58:M58"/>
    <mergeCell ref="N58:O58"/>
    <mergeCell ref="Z56:AA56"/>
    <mergeCell ref="AB56:AC56"/>
    <mergeCell ref="F57:G57"/>
    <mergeCell ref="H57:I57"/>
    <mergeCell ref="J57:K57"/>
    <mergeCell ref="L57:M57"/>
    <mergeCell ref="N57:O57"/>
    <mergeCell ref="P57:Q57"/>
    <mergeCell ref="R57:S57"/>
    <mergeCell ref="T57:U57"/>
    <mergeCell ref="V57:W57"/>
    <mergeCell ref="X57:Y57"/>
    <mergeCell ref="Z57:AA57"/>
    <mergeCell ref="AB57:AC57"/>
    <mergeCell ref="P56:Q56"/>
    <mergeCell ref="R56:S56"/>
    <mergeCell ref="T56:U56"/>
    <mergeCell ref="V56:W56"/>
    <mergeCell ref="X56:Y56"/>
    <mergeCell ref="F56:G56"/>
    <mergeCell ref="H56:I56"/>
    <mergeCell ref="J56:K56"/>
    <mergeCell ref="L56:M56"/>
    <mergeCell ref="N56:O56"/>
    <mergeCell ref="Z62:AA62"/>
    <mergeCell ref="AB62:AC62"/>
    <mergeCell ref="F63:G63"/>
    <mergeCell ref="H63:I63"/>
    <mergeCell ref="J63:K63"/>
    <mergeCell ref="L63:M63"/>
    <mergeCell ref="N63:O63"/>
    <mergeCell ref="P63:Q63"/>
    <mergeCell ref="R63:S63"/>
    <mergeCell ref="T63:U63"/>
    <mergeCell ref="V63:W63"/>
    <mergeCell ref="X63:Y63"/>
    <mergeCell ref="Z63:AA63"/>
    <mergeCell ref="AB63:AC63"/>
    <mergeCell ref="P62:Q62"/>
    <mergeCell ref="R62:S62"/>
    <mergeCell ref="T62:U62"/>
    <mergeCell ref="V62:W62"/>
    <mergeCell ref="X62:Y62"/>
    <mergeCell ref="F62:G62"/>
    <mergeCell ref="H62:I62"/>
    <mergeCell ref="J62:K62"/>
    <mergeCell ref="L62:M62"/>
    <mergeCell ref="N62:O62"/>
    <mergeCell ref="Z60:AA60"/>
    <mergeCell ref="AB60:AC60"/>
    <mergeCell ref="F61:G61"/>
    <mergeCell ref="H61:I61"/>
    <mergeCell ref="J61:K61"/>
    <mergeCell ref="L61:M61"/>
    <mergeCell ref="N61:O61"/>
    <mergeCell ref="P61:Q61"/>
    <mergeCell ref="R61:S61"/>
    <mergeCell ref="T61:U61"/>
    <mergeCell ref="V61:W61"/>
    <mergeCell ref="X61:Y61"/>
    <mergeCell ref="Z61:AA61"/>
    <mergeCell ref="AB61:AC61"/>
    <mergeCell ref="P60:Q60"/>
    <mergeCell ref="R60:S60"/>
    <mergeCell ref="T60:U60"/>
    <mergeCell ref="V60:W60"/>
    <mergeCell ref="X60:Y60"/>
    <mergeCell ref="F60:G60"/>
    <mergeCell ref="H60:I60"/>
    <mergeCell ref="J60:K60"/>
    <mergeCell ref="L60:M60"/>
    <mergeCell ref="N60:O60"/>
    <mergeCell ref="Z66:AA66"/>
    <mergeCell ref="AB66:AC66"/>
    <mergeCell ref="F67:G67"/>
    <mergeCell ref="H67:I67"/>
    <mergeCell ref="J67:K67"/>
    <mergeCell ref="L67:M67"/>
    <mergeCell ref="N67:O67"/>
    <mergeCell ref="P67:Q67"/>
    <mergeCell ref="R67:S67"/>
    <mergeCell ref="T67:U67"/>
    <mergeCell ref="V67:W67"/>
    <mergeCell ref="X67:Y67"/>
    <mergeCell ref="Z67:AA67"/>
    <mergeCell ref="AB67:AC67"/>
    <mergeCell ref="P66:Q66"/>
    <mergeCell ref="R66:S66"/>
    <mergeCell ref="T66:U66"/>
    <mergeCell ref="V66:W66"/>
    <mergeCell ref="X66:Y66"/>
    <mergeCell ref="F66:G66"/>
    <mergeCell ref="H66:I66"/>
    <mergeCell ref="J66:K66"/>
    <mergeCell ref="L66:M66"/>
    <mergeCell ref="N66:O66"/>
    <mergeCell ref="Z64:AA64"/>
    <mergeCell ref="AB64:AC64"/>
    <mergeCell ref="F65:G65"/>
    <mergeCell ref="H65:I65"/>
    <mergeCell ref="J65:K65"/>
    <mergeCell ref="L65:M65"/>
    <mergeCell ref="N65:O65"/>
    <mergeCell ref="P65:Q65"/>
    <mergeCell ref="R65:S65"/>
    <mergeCell ref="T65:U65"/>
    <mergeCell ref="V65:W65"/>
    <mergeCell ref="X65:Y65"/>
    <mergeCell ref="Z65:AA65"/>
    <mergeCell ref="AB65:AC65"/>
    <mergeCell ref="P64:Q64"/>
    <mergeCell ref="R64:S64"/>
    <mergeCell ref="T64:U64"/>
    <mergeCell ref="V64:W64"/>
    <mergeCell ref="X64:Y64"/>
    <mergeCell ref="F64:G64"/>
    <mergeCell ref="H64:I64"/>
    <mergeCell ref="J64:K64"/>
    <mergeCell ref="L64:M64"/>
    <mergeCell ref="N64:O64"/>
    <mergeCell ref="Z70:AA70"/>
    <mergeCell ref="AB70:AC70"/>
    <mergeCell ref="F71:G71"/>
    <mergeCell ref="H71:I71"/>
    <mergeCell ref="J71:K71"/>
    <mergeCell ref="L71:M71"/>
    <mergeCell ref="N71:O71"/>
    <mergeCell ref="P71:Q71"/>
    <mergeCell ref="R71:S71"/>
    <mergeCell ref="T71:U71"/>
    <mergeCell ref="V71:W71"/>
    <mergeCell ref="X71:Y71"/>
    <mergeCell ref="Z71:AA71"/>
    <mergeCell ref="AB71:AC71"/>
    <mergeCell ref="P70:Q70"/>
    <mergeCell ref="R70:S70"/>
    <mergeCell ref="T70:U70"/>
    <mergeCell ref="V70:W70"/>
    <mergeCell ref="X70:Y70"/>
    <mergeCell ref="F70:G70"/>
    <mergeCell ref="H70:I70"/>
    <mergeCell ref="J70:K70"/>
    <mergeCell ref="L70:M70"/>
    <mergeCell ref="N70:O70"/>
    <mergeCell ref="Z68:AA68"/>
    <mergeCell ref="AB68:AC68"/>
    <mergeCell ref="F69:G69"/>
    <mergeCell ref="H69:I69"/>
    <mergeCell ref="J69:K69"/>
    <mergeCell ref="L69:M69"/>
    <mergeCell ref="N69:O69"/>
    <mergeCell ref="P69:Q69"/>
    <mergeCell ref="R69:S69"/>
    <mergeCell ref="T69:U69"/>
    <mergeCell ref="V69:W69"/>
    <mergeCell ref="X69:Y69"/>
    <mergeCell ref="Z69:AA69"/>
    <mergeCell ref="AB69:AC69"/>
    <mergeCell ref="P68:Q68"/>
    <mergeCell ref="R68:S68"/>
    <mergeCell ref="T68:U68"/>
    <mergeCell ref="V68:W68"/>
    <mergeCell ref="X68:Y68"/>
    <mergeCell ref="F68:G68"/>
    <mergeCell ref="H68:I68"/>
    <mergeCell ref="J68:K68"/>
    <mergeCell ref="L68:M68"/>
    <mergeCell ref="N68:O68"/>
    <mergeCell ref="Z74:AA74"/>
    <mergeCell ref="AB74:AC74"/>
    <mergeCell ref="F75:G75"/>
    <mergeCell ref="H75:I75"/>
    <mergeCell ref="J75:K75"/>
    <mergeCell ref="L75:M75"/>
    <mergeCell ref="N75:O75"/>
    <mergeCell ref="P75:Q75"/>
    <mergeCell ref="R75:S75"/>
    <mergeCell ref="T75:U75"/>
    <mergeCell ref="V75:W75"/>
    <mergeCell ref="X75:Y75"/>
    <mergeCell ref="Z75:AA75"/>
    <mergeCell ref="AB75:AC75"/>
    <mergeCell ref="P74:Q74"/>
    <mergeCell ref="R74:S74"/>
    <mergeCell ref="T74:U74"/>
    <mergeCell ref="V74:W74"/>
    <mergeCell ref="X74:Y74"/>
    <mergeCell ref="F74:G74"/>
    <mergeCell ref="H74:I74"/>
    <mergeCell ref="J74:K74"/>
    <mergeCell ref="L74:M74"/>
    <mergeCell ref="N74:O74"/>
    <mergeCell ref="Z72:AA72"/>
    <mergeCell ref="AB72:AC72"/>
    <mergeCell ref="F73:G73"/>
    <mergeCell ref="H73:I73"/>
    <mergeCell ref="J73:K73"/>
    <mergeCell ref="L73:M73"/>
    <mergeCell ref="N73:O73"/>
    <mergeCell ref="P73:Q73"/>
    <mergeCell ref="R73:S73"/>
    <mergeCell ref="T73:U73"/>
    <mergeCell ref="V73:W73"/>
    <mergeCell ref="X73:Y73"/>
    <mergeCell ref="Z73:AA73"/>
    <mergeCell ref="AB73:AC73"/>
    <mergeCell ref="P72:Q72"/>
    <mergeCell ref="R72:S72"/>
    <mergeCell ref="T72:U72"/>
    <mergeCell ref="V72:W72"/>
    <mergeCell ref="X72:Y72"/>
    <mergeCell ref="F72:G72"/>
    <mergeCell ref="H72:I72"/>
    <mergeCell ref="J72:K72"/>
    <mergeCell ref="L72:M72"/>
    <mergeCell ref="N72:O72"/>
    <mergeCell ref="Z78:AA78"/>
    <mergeCell ref="AB78:AC78"/>
    <mergeCell ref="F79:G79"/>
    <mergeCell ref="H79:I79"/>
    <mergeCell ref="J79:K79"/>
    <mergeCell ref="L79:M79"/>
    <mergeCell ref="N79:O79"/>
    <mergeCell ref="P79:Q79"/>
    <mergeCell ref="R79:S79"/>
    <mergeCell ref="T79:U79"/>
    <mergeCell ref="V79:W79"/>
    <mergeCell ref="X79:Y79"/>
    <mergeCell ref="Z79:AA79"/>
    <mergeCell ref="AB79:AC79"/>
    <mergeCell ref="P78:Q78"/>
    <mergeCell ref="R78:S78"/>
    <mergeCell ref="T78:U78"/>
    <mergeCell ref="V78:W78"/>
    <mergeCell ref="X78:Y78"/>
    <mergeCell ref="F78:G78"/>
    <mergeCell ref="H78:I78"/>
    <mergeCell ref="J78:K78"/>
    <mergeCell ref="L78:M78"/>
    <mergeCell ref="N78:O78"/>
    <mergeCell ref="Z76:AA76"/>
    <mergeCell ref="AB76:AC76"/>
    <mergeCell ref="F77:G77"/>
    <mergeCell ref="H77:I77"/>
    <mergeCell ref="J77:K77"/>
    <mergeCell ref="L77:M77"/>
    <mergeCell ref="N77:O77"/>
    <mergeCell ref="P77:Q77"/>
    <mergeCell ref="R77:S77"/>
    <mergeCell ref="T77:U77"/>
    <mergeCell ref="V77:W77"/>
    <mergeCell ref="X77:Y77"/>
    <mergeCell ref="Z77:AA77"/>
    <mergeCell ref="AB77:AC77"/>
    <mergeCell ref="P76:Q76"/>
    <mergeCell ref="R76:S76"/>
    <mergeCell ref="T76:U76"/>
    <mergeCell ref="V76:W76"/>
    <mergeCell ref="X76:Y76"/>
    <mergeCell ref="F76:G76"/>
    <mergeCell ref="H76:I76"/>
    <mergeCell ref="J76:K76"/>
    <mergeCell ref="L76:M76"/>
    <mergeCell ref="N76:O76"/>
    <mergeCell ref="Z82:AA82"/>
    <mergeCell ref="AB82:AC82"/>
    <mergeCell ref="F83:G83"/>
    <mergeCell ref="H83:I83"/>
    <mergeCell ref="J83:K83"/>
    <mergeCell ref="L83:M83"/>
    <mergeCell ref="N83:O83"/>
    <mergeCell ref="P83:Q83"/>
    <mergeCell ref="R83:S83"/>
    <mergeCell ref="T83:U83"/>
    <mergeCell ref="V83:W83"/>
    <mergeCell ref="X83:Y83"/>
    <mergeCell ref="Z83:AA83"/>
    <mergeCell ref="AB83:AC83"/>
    <mergeCell ref="P82:Q82"/>
    <mergeCell ref="R82:S82"/>
    <mergeCell ref="T82:U82"/>
    <mergeCell ref="V82:W82"/>
    <mergeCell ref="X82:Y82"/>
    <mergeCell ref="F82:G82"/>
    <mergeCell ref="H82:I82"/>
    <mergeCell ref="J82:K82"/>
    <mergeCell ref="L82:M82"/>
    <mergeCell ref="N82:O82"/>
    <mergeCell ref="Z80:AA80"/>
    <mergeCell ref="AB80:AC80"/>
    <mergeCell ref="F81:G81"/>
    <mergeCell ref="H81:I81"/>
    <mergeCell ref="J81:K81"/>
    <mergeCell ref="L81:M81"/>
    <mergeCell ref="N81:O81"/>
    <mergeCell ref="P81:Q81"/>
    <mergeCell ref="R81:S81"/>
    <mergeCell ref="T81:U81"/>
    <mergeCell ref="V81:W81"/>
    <mergeCell ref="X81:Y81"/>
    <mergeCell ref="Z81:AA81"/>
    <mergeCell ref="AB81:AC81"/>
    <mergeCell ref="P80:Q80"/>
    <mergeCell ref="R80:S80"/>
    <mergeCell ref="T80:U80"/>
    <mergeCell ref="V80:W80"/>
    <mergeCell ref="X80:Y80"/>
    <mergeCell ref="F80:G80"/>
    <mergeCell ref="H80:I80"/>
    <mergeCell ref="J80:K80"/>
    <mergeCell ref="L80:M80"/>
    <mergeCell ref="N80:O80"/>
    <mergeCell ref="Z86:AA86"/>
    <mergeCell ref="AB86:AC86"/>
    <mergeCell ref="F87:G87"/>
    <mergeCell ref="H87:I87"/>
    <mergeCell ref="J87:K87"/>
    <mergeCell ref="L87:M87"/>
    <mergeCell ref="N87:O87"/>
    <mergeCell ref="P87:Q87"/>
    <mergeCell ref="R87:S87"/>
    <mergeCell ref="T87:U87"/>
    <mergeCell ref="V87:W87"/>
    <mergeCell ref="X87:Y87"/>
    <mergeCell ref="Z87:AA87"/>
    <mergeCell ref="AB87:AC87"/>
    <mergeCell ref="P86:Q86"/>
    <mergeCell ref="R86:S86"/>
    <mergeCell ref="T86:U86"/>
    <mergeCell ref="V86:W86"/>
    <mergeCell ref="X86:Y86"/>
    <mergeCell ref="F86:G86"/>
    <mergeCell ref="H86:I86"/>
    <mergeCell ref="J86:K86"/>
    <mergeCell ref="L86:M86"/>
    <mergeCell ref="N86:O86"/>
    <mergeCell ref="Z84:AA84"/>
    <mergeCell ref="AB84:AC84"/>
    <mergeCell ref="F85:G85"/>
    <mergeCell ref="H85:I85"/>
    <mergeCell ref="J85:K85"/>
    <mergeCell ref="L85:M85"/>
    <mergeCell ref="N85:O85"/>
    <mergeCell ref="P85:Q85"/>
    <mergeCell ref="R85:S85"/>
    <mergeCell ref="T85:U85"/>
    <mergeCell ref="V85:W85"/>
    <mergeCell ref="X85:Y85"/>
    <mergeCell ref="Z85:AA85"/>
    <mergeCell ref="AB85:AC85"/>
    <mergeCell ref="P84:Q84"/>
    <mergeCell ref="R84:S84"/>
    <mergeCell ref="T84:U84"/>
    <mergeCell ref="V84:W84"/>
    <mergeCell ref="X84:Y84"/>
    <mergeCell ref="F84:G84"/>
    <mergeCell ref="H84:I84"/>
    <mergeCell ref="J84:K84"/>
    <mergeCell ref="L84:M84"/>
    <mergeCell ref="N84:O84"/>
    <mergeCell ref="Z90:AA90"/>
    <mergeCell ref="AB90:AC90"/>
    <mergeCell ref="F91:G91"/>
    <mergeCell ref="H91:I91"/>
    <mergeCell ref="J91:K91"/>
    <mergeCell ref="L91:M91"/>
    <mergeCell ref="N91:O91"/>
    <mergeCell ref="P91:Q91"/>
    <mergeCell ref="R91:S91"/>
    <mergeCell ref="T91:U91"/>
    <mergeCell ref="V91:W91"/>
    <mergeCell ref="X91:Y91"/>
    <mergeCell ref="Z91:AA91"/>
    <mergeCell ref="AB91:AC91"/>
    <mergeCell ref="P90:Q90"/>
    <mergeCell ref="R90:S90"/>
    <mergeCell ref="T90:U90"/>
    <mergeCell ref="V90:W90"/>
    <mergeCell ref="X90:Y90"/>
    <mergeCell ref="F90:G90"/>
    <mergeCell ref="H90:I90"/>
    <mergeCell ref="J90:K90"/>
    <mergeCell ref="L90:M90"/>
    <mergeCell ref="N90:O90"/>
    <mergeCell ref="Z88:AA88"/>
    <mergeCell ref="AB88:AC88"/>
    <mergeCell ref="F89:G89"/>
    <mergeCell ref="H89:I89"/>
    <mergeCell ref="J89:K89"/>
    <mergeCell ref="L89:M89"/>
    <mergeCell ref="N89:O89"/>
    <mergeCell ref="P89:Q89"/>
    <mergeCell ref="R89:S89"/>
    <mergeCell ref="T89:U89"/>
    <mergeCell ref="V89:W89"/>
    <mergeCell ref="X89:Y89"/>
    <mergeCell ref="Z89:AA89"/>
    <mergeCell ref="AB89:AC89"/>
    <mergeCell ref="P88:Q88"/>
    <mergeCell ref="R88:S88"/>
    <mergeCell ref="T88:U88"/>
    <mergeCell ref="V88:W88"/>
    <mergeCell ref="X88:Y88"/>
    <mergeCell ref="F88:G88"/>
    <mergeCell ref="H88:I88"/>
    <mergeCell ref="J88:K88"/>
    <mergeCell ref="L88:M88"/>
    <mergeCell ref="N88:O88"/>
    <mergeCell ref="Z94:AA94"/>
    <mergeCell ref="AB94:AC94"/>
    <mergeCell ref="F95:G95"/>
    <mergeCell ref="H95:I95"/>
    <mergeCell ref="J95:K95"/>
    <mergeCell ref="L95:M95"/>
    <mergeCell ref="N95:O95"/>
    <mergeCell ref="P95:Q95"/>
    <mergeCell ref="R95:S95"/>
    <mergeCell ref="T95:U95"/>
    <mergeCell ref="V95:W95"/>
    <mergeCell ref="X95:Y95"/>
    <mergeCell ref="Z95:AA95"/>
    <mergeCell ref="AB95:AC95"/>
    <mergeCell ref="P94:Q94"/>
    <mergeCell ref="R94:S94"/>
    <mergeCell ref="T94:U94"/>
    <mergeCell ref="V94:W94"/>
    <mergeCell ref="X94:Y94"/>
    <mergeCell ref="F94:G94"/>
    <mergeCell ref="H94:I94"/>
    <mergeCell ref="J94:K94"/>
    <mergeCell ref="L94:M94"/>
    <mergeCell ref="N94:O94"/>
    <mergeCell ref="Z92:AA92"/>
    <mergeCell ref="AB92:AC92"/>
    <mergeCell ref="F93:G93"/>
    <mergeCell ref="H93:I93"/>
    <mergeCell ref="J93:K93"/>
    <mergeCell ref="L93:M93"/>
    <mergeCell ref="N93:O93"/>
    <mergeCell ref="P93:Q93"/>
    <mergeCell ref="R93:S93"/>
    <mergeCell ref="T93:U93"/>
    <mergeCell ref="V93:W93"/>
    <mergeCell ref="X93:Y93"/>
    <mergeCell ref="Z93:AA93"/>
    <mergeCell ref="AB93:AC93"/>
    <mergeCell ref="P92:Q92"/>
    <mergeCell ref="R92:S92"/>
    <mergeCell ref="T92:U92"/>
    <mergeCell ref="V92:W92"/>
    <mergeCell ref="X92:Y92"/>
    <mergeCell ref="F92:G92"/>
    <mergeCell ref="H92:I92"/>
    <mergeCell ref="J92:K92"/>
    <mergeCell ref="L92:M92"/>
    <mergeCell ref="N92:O92"/>
    <mergeCell ref="Z98:AA98"/>
    <mergeCell ref="AB98:AC98"/>
    <mergeCell ref="F99:G99"/>
    <mergeCell ref="H99:I99"/>
    <mergeCell ref="J99:K99"/>
    <mergeCell ref="L99:M99"/>
    <mergeCell ref="N99:O99"/>
    <mergeCell ref="P99:Q99"/>
    <mergeCell ref="R99:S99"/>
    <mergeCell ref="T99:U99"/>
    <mergeCell ref="V99:W99"/>
    <mergeCell ref="X99:Y99"/>
    <mergeCell ref="Z99:AA99"/>
    <mergeCell ref="AB99:AC99"/>
    <mergeCell ref="P98:Q98"/>
    <mergeCell ref="R98:S98"/>
    <mergeCell ref="T98:U98"/>
    <mergeCell ref="V98:W98"/>
    <mergeCell ref="X98:Y98"/>
    <mergeCell ref="F98:G98"/>
    <mergeCell ref="H98:I98"/>
    <mergeCell ref="J98:K98"/>
    <mergeCell ref="L98:M98"/>
    <mergeCell ref="N98:O98"/>
    <mergeCell ref="Z96:AA96"/>
    <mergeCell ref="AB96:AC96"/>
    <mergeCell ref="F97:G97"/>
    <mergeCell ref="H97:I97"/>
    <mergeCell ref="J97:K97"/>
    <mergeCell ref="L97:M97"/>
    <mergeCell ref="N97:O97"/>
    <mergeCell ref="P97:Q97"/>
    <mergeCell ref="R97:S97"/>
    <mergeCell ref="T97:U97"/>
    <mergeCell ref="V97:W97"/>
    <mergeCell ref="X97:Y97"/>
    <mergeCell ref="Z97:AA97"/>
    <mergeCell ref="AB97:AC97"/>
    <mergeCell ref="P96:Q96"/>
    <mergeCell ref="R96:S96"/>
    <mergeCell ref="T96:U96"/>
    <mergeCell ref="V96:W96"/>
    <mergeCell ref="X96:Y96"/>
    <mergeCell ref="F96:G96"/>
    <mergeCell ref="H96:I96"/>
    <mergeCell ref="J96:K96"/>
    <mergeCell ref="L96:M96"/>
    <mergeCell ref="N96:O96"/>
    <mergeCell ref="Z102:AA102"/>
    <mergeCell ref="AB102:AC102"/>
    <mergeCell ref="F103:G103"/>
    <mergeCell ref="H103:I103"/>
    <mergeCell ref="J103:K103"/>
    <mergeCell ref="L103:M103"/>
    <mergeCell ref="N103:O103"/>
    <mergeCell ref="P103:Q103"/>
    <mergeCell ref="R103:S103"/>
    <mergeCell ref="T103:U103"/>
    <mergeCell ref="V103:W103"/>
    <mergeCell ref="X103:Y103"/>
    <mergeCell ref="Z103:AA103"/>
    <mergeCell ref="AB103:AC103"/>
    <mergeCell ref="P102:Q102"/>
    <mergeCell ref="R102:S102"/>
    <mergeCell ref="T102:U102"/>
    <mergeCell ref="V102:W102"/>
    <mergeCell ref="X102:Y102"/>
    <mergeCell ref="F102:G102"/>
    <mergeCell ref="H102:I102"/>
    <mergeCell ref="J102:K102"/>
    <mergeCell ref="L102:M102"/>
    <mergeCell ref="N102:O102"/>
    <mergeCell ref="Z100:AA100"/>
    <mergeCell ref="AB100:AC100"/>
    <mergeCell ref="F101:G101"/>
    <mergeCell ref="H101:I101"/>
    <mergeCell ref="J101:K101"/>
    <mergeCell ref="L101:M101"/>
    <mergeCell ref="N101:O101"/>
    <mergeCell ref="P101:Q101"/>
    <mergeCell ref="R101:S101"/>
    <mergeCell ref="T101:U101"/>
    <mergeCell ref="V101:W101"/>
    <mergeCell ref="X101:Y101"/>
    <mergeCell ref="Z101:AA101"/>
    <mergeCell ref="AB101:AC101"/>
    <mergeCell ref="P100:Q100"/>
    <mergeCell ref="R100:S100"/>
    <mergeCell ref="T100:U100"/>
    <mergeCell ref="V100:W100"/>
    <mergeCell ref="X100:Y100"/>
    <mergeCell ref="F100:G100"/>
    <mergeCell ref="H100:I100"/>
    <mergeCell ref="J100:K100"/>
    <mergeCell ref="L100:M100"/>
    <mergeCell ref="N100:O100"/>
    <mergeCell ref="Z106:AA106"/>
    <mergeCell ref="AB106:AC106"/>
    <mergeCell ref="F107:G107"/>
    <mergeCell ref="H107:I107"/>
    <mergeCell ref="J107:K107"/>
    <mergeCell ref="L107:M107"/>
    <mergeCell ref="N107:O107"/>
    <mergeCell ref="P107:Q107"/>
    <mergeCell ref="R107:S107"/>
    <mergeCell ref="T107:U107"/>
    <mergeCell ref="V107:W107"/>
    <mergeCell ref="X107:Y107"/>
    <mergeCell ref="Z107:AA107"/>
    <mergeCell ref="AB107:AC107"/>
    <mergeCell ref="P106:Q106"/>
    <mergeCell ref="R106:S106"/>
    <mergeCell ref="T106:U106"/>
    <mergeCell ref="V106:W106"/>
    <mergeCell ref="X106:Y106"/>
    <mergeCell ref="F106:G106"/>
    <mergeCell ref="H106:I106"/>
    <mergeCell ref="J106:K106"/>
    <mergeCell ref="L106:M106"/>
    <mergeCell ref="N106:O106"/>
    <mergeCell ref="Z104:AA104"/>
    <mergeCell ref="AB104:AC104"/>
    <mergeCell ref="F105:G105"/>
    <mergeCell ref="H105:I105"/>
    <mergeCell ref="J105:K105"/>
    <mergeCell ref="L105:M105"/>
    <mergeCell ref="N105:O105"/>
    <mergeCell ref="P105:Q105"/>
    <mergeCell ref="R105:S105"/>
    <mergeCell ref="T105:U105"/>
    <mergeCell ref="V105:W105"/>
    <mergeCell ref="X105:Y105"/>
    <mergeCell ref="Z105:AA105"/>
    <mergeCell ref="AB105:AC105"/>
    <mergeCell ref="P104:Q104"/>
    <mergeCell ref="R104:S104"/>
    <mergeCell ref="T104:U104"/>
    <mergeCell ref="V104:W104"/>
    <mergeCell ref="X104:Y104"/>
    <mergeCell ref="F104:G104"/>
    <mergeCell ref="H104:I104"/>
    <mergeCell ref="J104:K104"/>
    <mergeCell ref="L104:M104"/>
    <mergeCell ref="N104:O104"/>
    <mergeCell ref="Z110:AA110"/>
    <mergeCell ref="AB110:AC110"/>
    <mergeCell ref="F111:G111"/>
    <mergeCell ref="H111:I111"/>
    <mergeCell ref="J111:K111"/>
    <mergeCell ref="L111:M111"/>
    <mergeCell ref="N111:O111"/>
    <mergeCell ref="P111:Q111"/>
    <mergeCell ref="R111:S111"/>
    <mergeCell ref="T111:U111"/>
    <mergeCell ref="V111:W111"/>
    <mergeCell ref="X111:Y111"/>
    <mergeCell ref="Z111:AA111"/>
    <mergeCell ref="AB111:AC111"/>
    <mergeCell ref="P110:Q110"/>
    <mergeCell ref="R110:S110"/>
    <mergeCell ref="T110:U110"/>
    <mergeCell ref="V110:W110"/>
    <mergeCell ref="X110:Y110"/>
    <mergeCell ref="F110:G110"/>
    <mergeCell ref="H110:I110"/>
    <mergeCell ref="J110:K110"/>
    <mergeCell ref="L110:M110"/>
    <mergeCell ref="N110:O110"/>
    <mergeCell ref="Z108:AA108"/>
    <mergeCell ref="AB108:AC108"/>
    <mergeCell ref="F109:G109"/>
    <mergeCell ref="H109:I109"/>
    <mergeCell ref="J109:K109"/>
    <mergeCell ref="L109:M109"/>
    <mergeCell ref="N109:O109"/>
    <mergeCell ref="P109:Q109"/>
    <mergeCell ref="R109:S109"/>
    <mergeCell ref="T109:U109"/>
    <mergeCell ref="V109:W109"/>
    <mergeCell ref="X109:Y109"/>
    <mergeCell ref="Z109:AA109"/>
    <mergeCell ref="AB109:AC109"/>
    <mergeCell ref="P108:Q108"/>
    <mergeCell ref="R108:S108"/>
    <mergeCell ref="T108:U108"/>
    <mergeCell ref="V108:W108"/>
    <mergeCell ref="X108:Y108"/>
    <mergeCell ref="F108:G108"/>
    <mergeCell ref="H108:I108"/>
    <mergeCell ref="J108:K108"/>
    <mergeCell ref="L108:M108"/>
    <mergeCell ref="N108:O108"/>
    <mergeCell ref="Z114:AA114"/>
    <mergeCell ref="AB114:AC114"/>
    <mergeCell ref="F115:G115"/>
    <mergeCell ref="H115:I115"/>
    <mergeCell ref="J115:K115"/>
    <mergeCell ref="L115:M115"/>
    <mergeCell ref="N115:O115"/>
    <mergeCell ref="P115:Q115"/>
    <mergeCell ref="R115:S115"/>
    <mergeCell ref="T115:U115"/>
    <mergeCell ref="V115:W115"/>
    <mergeCell ref="X115:Y115"/>
    <mergeCell ref="Z115:AA115"/>
    <mergeCell ref="AB115:AC115"/>
    <mergeCell ref="P114:Q114"/>
    <mergeCell ref="R114:S114"/>
    <mergeCell ref="T114:U114"/>
    <mergeCell ref="V114:W114"/>
    <mergeCell ref="X114:Y114"/>
    <mergeCell ref="F114:G114"/>
    <mergeCell ref="H114:I114"/>
    <mergeCell ref="J114:K114"/>
    <mergeCell ref="L114:M114"/>
    <mergeCell ref="N114:O114"/>
    <mergeCell ref="Z112:AA112"/>
    <mergeCell ref="AB112:AC112"/>
    <mergeCell ref="F113:G113"/>
    <mergeCell ref="H113:I113"/>
    <mergeCell ref="J113:K113"/>
    <mergeCell ref="L113:M113"/>
    <mergeCell ref="N113:O113"/>
    <mergeCell ref="P113:Q113"/>
    <mergeCell ref="R113:S113"/>
    <mergeCell ref="T113:U113"/>
    <mergeCell ref="V113:W113"/>
    <mergeCell ref="X113:Y113"/>
    <mergeCell ref="Z113:AA113"/>
    <mergeCell ref="AB113:AC113"/>
    <mergeCell ref="P112:Q112"/>
    <mergeCell ref="R112:S112"/>
    <mergeCell ref="T112:U112"/>
    <mergeCell ref="V112:W112"/>
    <mergeCell ref="X112:Y112"/>
    <mergeCell ref="F112:G112"/>
    <mergeCell ref="H112:I112"/>
    <mergeCell ref="J112:K112"/>
    <mergeCell ref="L112:M112"/>
    <mergeCell ref="N112:O112"/>
    <mergeCell ref="Z118:AA118"/>
    <mergeCell ref="AB118:AC118"/>
    <mergeCell ref="F119:G119"/>
    <mergeCell ref="H119:I119"/>
    <mergeCell ref="J119:K119"/>
    <mergeCell ref="L119:M119"/>
    <mergeCell ref="N119:O119"/>
    <mergeCell ref="P119:Q119"/>
    <mergeCell ref="R119:S119"/>
    <mergeCell ref="T119:U119"/>
    <mergeCell ref="V119:W119"/>
    <mergeCell ref="X119:Y119"/>
    <mergeCell ref="Z119:AA119"/>
    <mergeCell ref="AB119:AC119"/>
    <mergeCell ref="P118:Q118"/>
    <mergeCell ref="R118:S118"/>
    <mergeCell ref="T118:U118"/>
    <mergeCell ref="V118:W118"/>
    <mergeCell ref="X118:Y118"/>
    <mergeCell ref="F118:G118"/>
    <mergeCell ref="H118:I118"/>
    <mergeCell ref="J118:K118"/>
    <mergeCell ref="L118:M118"/>
    <mergeCell ref="N118:O118"/>
    <mergeCell ref="Z116:AA116"/>
    <mergeCell ref="AB116:AC116"/>
    <mergeCell ref="F117:G117"/>
    <mergeCell ref="H117:I117"/>
    <mergeCell ref="J117:K117"/>
    <mergeCell ref="L117:M117"/>
    <mergeCell ref="N117:O117"/>
    <mergeCell ref="P117:Q117"/>
    <mergeCell ref="R117:S117"/>
    <mergeCell ref="T117:U117"/>
    <mergeCell ref="V117:W117"/>
    <mergeCell ref="X117:Y117"/>
    <mergeCell ref="Z117:AA117"/>
    <mergeCell ref="AB117:AC117"/>
    <mergeCell ref="P116:Q116"/>
    <mergeCell ref="R116:S116"/>
    <mergeCell ref="T116:U116"/>
    <mergeCell ref="V116:W116"/>
    <mergeCell ref="X116:Y116"/>
    <mergeCell ref="F116:G116"/>
    <mergeCell ref="H116:I116"/>
    <mergeCell ref="J116:K116"/>
    <mergeCell ref="L116:M116"/>
    <mergeCell ref="N116:O116"/>
    <mergeCell ref="Z122:AA122"/>
    <mergeCell ref="AB122:AC122"/>
    <mergeCell ref="F123:G123"/>
    <mergeCell ref="H123:I123"/>
    <mergeCell ref="J123:K123"/>
    <mergeCell ref="L123:M123"/>
    <mergeCell ref="N123:O123"/>
    <mergeCell ref="P123:Q123"/>
    <mergeCell ref="R123:S123"/>
    <mergeCell ref="T123:U123"/>
    <mergeCell ref="V123:W123"/>
    <mergeCell ref="X123:Y123"/>
    <mergeCell ref="Z123:AA123"/>
    <mergeCell ref="AB123:AC123"/>
    <mergeCell ref="P122:Q122"/>
    <mergeCell ref="R122:S122"/>
    <mergeCell ref="T122:U122"/>
    <mergeCell ref="V122:W122"/>
    <mergeCell ref="X122:Y122"/>
    <mergeCell ref="F122:G122"/>
    <mergeCell ref="H122:I122"/>
    <mergeCell ref="J122:K122"/>
    <mergeCell ref="L122:M122"/>
    <mergeCell ref="N122:O122"/>
    <mergeCell ref="Z120:AA120"/>
    <mergeCell ref="AB120:AC120"/>
    <mergeCell ref="F121:G121"/>
    <mergeCell ref="H121:I121"/>
    <mergeCell ref="J121:K121"/>
    <mergeCell ref="L121:M121"/>
    <mergeCell ref="N121:O121"/>
    <mergeCell ref="P121:Q121"/>
    <mergeCell ref="R121:S121"/>
    <mergeCell ref="T121:U121"/>
    <mergeCell ref="V121:W121"/>
    <mergeCell ref="X121:Y121"/>
    <mergeCell ref="Z121:AA121"/>
    <mergeCell ref="AB121:AC121"/>
    <mergeCell ref="P120:Q120"/>
    <mergeCell ref="R120:S120"/>
    <mergeCell ref="T120:U120"/>
    <mergeCell ref="V120:W120"/>
    <mergeCell ref="X120:Y120"/>
    <mergeCell ref="F120:G120"/>
    <mergeCell ref="H120:I120"/>
    <mergeCell ref="J120:K120"/>
    <mergeCell ref="L120:M120"/>
    <mergeCell ref="N120:O120"/>
    <mergeCell ref="Z126:AA126"/>
    <mergeCell ref="AB126:AC126"/>
    <mergeCell ref="F127:G127"/>
    <mergeCell ref="H127:I127"/>
    <mergeCell ref="J127:K127"/>
    <mergeCell ref="L127:M127"/>
    <mergeCell ref="N127:O127"/>
    <mergeCell ref="P127:Q127"/>
    <mergeCell ref="R127:S127"/>
    <mergeCell ref="T127:U127"/>
    <mergeCell ref="V127:W127"/>
    <mergeCell ref="X127:Y127"/>
    <mergeCell ref="Z127:AA127"/>
    <mergeCell ref="AB127:AC127"/>
    <mergeCell ref="P126:Q126"/>
    <mergeCell ref="R126:S126"/>
    <mergeCell ref="T126:U126"/>
    <mergeCell ref="V126:W126"/>
    <mergeCell ref="X126:Y126"/>
    <mergeCell ref="F126:G126"/>
    <mergeCell ref="H126:I126"/>
    <mergeCell ref="J126:K126"/>
    <mergeCell ref="L126:M126"/>
    <mergeCell ref="N126:O126"/>
    <mergeCell ref="Z124:AA124"/>
    <mergeCell ref="AB124:AC124"/>
    <mergeCell ref="F125:G125"/>
    <mergeCell ref="H125:I125"/>
    <mergeCell ref="J125:K125"/>
    <mergeCell ref="L125:M125"/>
    <mergeCell ref="N125:O125"/>
    <mergeCell ref="P125:Q125"/>
    <mergeCell ref="R125:S125"/>
    <mergeCell ref="T125:U125"/>
    <mergeCell ref="V125:W125"/>
    <mergeCell ref="X125:Y125"/>
    <mergeCell ref="Z125:AA125"/>
    <mergeCell ref="AB125:AC125"/>
    <mergeCell ref="P124:Q124"/>
    <mergeCell ref="R124:S124"/>
    <mergeCell ref="T124:U124"/>
    <mergeCell ref="V124:W124"/>
    <mergeCell ref="X124:Y124"/>
    <mergeCell ref="F124:G124"/>
    <mergeCell ref="H124:I124"/>
    <mergeCell ref="J124:K124"/>
    <mergeCell ref="L124:M124"/>
    <mergeCell ref="N124:O124"/>
    <mergeCell ref="Z130:AA130"/>
    <mergeCell ref="AB130:AC130"/>
    <mergeCell ref="F131:G131"/>
    <mergeCell ref="H131:I131"/>
    <mergeCell ref="J131:K131"/>
    <mergeCell ref="L131:M131"/>
    <mergeCell ref="N131:O131"/>
    <mergeCell ref="P131:Q131"/>
    <mergeCell ref="R131:S131"/>
    <mergeCell ref="T131:U131"/>
    <mergeCell ref="V131:W131"/>
    <mergeCell ref="X131:Y131"/>
    <mergeCell ref="Z131:AA131"/>
    <mergeCell ref="AB131:AC131"/>
    <mergeCell ref="P130:Q130"/>
    <mergeCell ref="R130:S130"/>
    <mergeCell ref="T130:U130"/>
    <mergeCell ref="V130:W130"/>
    <mergeCell ref="X130:Y130"/>
    <mergeCell ref="F130:G130"/>
    <mergeCell ref="H130:I130"/>
    <mergeCell ref="J130:K130"/>
    <mergeCell ref="L130:M130"/>
    <mergeCell ref="N130:O130"/>
    <mergeCell ref="Z128:AA128"/>
    <mergeCell ref="AB128:AC128"/>
    <mergeCell ref="F129:G129"/>
    <mergeCell ref="H129:I129"/>
    <mergeCell ref="J129:K129"/>
    <mergeCell ref="L129:M129"/>
    <mergeCell ref="N129:O129"/>
    <mergeCell ref="P129:Q129"/>
    <mergeCell ref="R129:S129"/>
    <mergeCell ref="T129:U129"/>
    <mergeCell ref="V129:W129"/>
    <mergeCell ref="X129:Y129"/>
    <mergeCell ref="Z129:AA129"/>
    <mergeCell ref="AB129:AC129"/>
    <mergeCell ref="P128:Q128"/>
    <mergeCell ref="R128:S128"/>
    <mergeCell ref="T128:U128"/>
    <mergeCell ref="V128:W128"/>
    <mergeCell ref="X128:Y128"/>
    <mergeCell ref="F128:G128"/>
    <mergeCell ref="H128:I128"/>
    <mergeCell ref="J128:K128"/>
    <mergeCell ref="L128:M128"/>
    <mergeCell ref="N128:O128"/>
    <mergeCell ref="Z134:AA134"/>
    <mergeCell ref="AB134:AC134"/>
    <mergeCell ref="F135:G135"/>
    <mergeCell ref="H135:I135"/>
    <mergeCell ref="J135:K135"/>
    <mergeCell ref="L135:M135"/>
    <mergeCell ref="N135:O135"/>
    <mergeCell ref="P135:Q135"/>
    <mergeCell ref="R135:S135"/>
    <mergeCell ref="T135:U135"/>
    <mergeCell ref="V135:W135"/>
    <mergeCell ref="X135:Y135"/>
    <mergeCell ref="Z135:AA135"/>
    <mergeCell ref="AB135:AC135"/>
    <mergeCell ref="P134:Q134"/>
    <mergeCell ref="R134:S134"/>
    <mergeCell ref="T134:U134"/>
    <mergeCell ref="V134:W134"/>
    <mergeCell ref="X134:Y134"/>
    <mergeCell ref="F134:G134"/>
    <mergeCell ref="H134:I134"/>
    <mergeCell ref="J134:K134"/>
    <mergeCell ref="L134:M134"/>
    <mergeCell ref="N134:O134"/>
    <mergeCell ref="Z132:AA132"/>
    <mergeCell ref="AB132:AC132"/>
    <mergeCell ref="F133:G133"/>
    <mergeCell ref="H133:I133"/>
    <mergeCell ref="J133:K133"/>
    <mergeCell ref="L133:M133"/>
    <mergeCell ref="N133:O133"/>
    <mergeCell ref="P133:Q133"/>
    <mergeCell ref="R133:S133"/>
    <mergeCell ref="T133:U133"/>
    <mergeCell ref="V133:W133"/>
    <mergeCell ref="X133:Y133"/>
    <mergeCell ref="Z133:AA133"/>
    <mergeCell ref="AB133:AC133"/>
    <mergeCell ref="P132:Q132"/>
    <mergeCell ref="R132:S132"/>
    <mergeCell ref="T132:U132"/>
    <mergeCell ref="V132:W132"/>
    <mergeCell ref="X132:Y132"/>
    <mergeCell ref="F132:G132"/>
    <mergeCell ref="H132:I132"/>
    <mergeCell ref="J132:K132"/>
    <mergeCell ref="L132:M132"/>
    <mergeCell ref="N132:O132"/>
    <mergeCell ref="Z138:AA138"/>
    <mergeCell ref="AB138:AC138"/>
    <mergeCell ref="F139:G139"/>
    <mergeCell ref="H139:I139"/>
    <mergeCell ref="J139:K139"/>
    <mergeCell ref="L139:M139"/>
    <mergeCell ref="N139:O139"/>
    <mergeCell ref="P139:Q139"/>
    <mergeCell ref="R139:S139"/>
    <mergeCell ref="T139:U139"/>
    <mergeCell ref="V139:W139"/>
    <mergeCell ref="X139:Y139"/>
    <mergeCell ref="Z139:AA139"/>
    <mergeCell ref="AB139:AC139"/>
    <mergeCell ref="P138:Q138"/>
    <mergeCell ref="R138:S138"/>
    <mergeCell ref="T138:U138"/>
    <mergeCell ref="V138:W138"/>
    <mergeCell ref="X138:Y138"/>
    <mergeCell ref="F138:G138"/>
    <mergeCell ref="H138:I138"/>
    <mergeCell ref="J138:K138"/>
    <mergeCell ref="L138:M138"/>
    <mergeCell ref="N138:O138"/>
    <mergeCell ref="Z136:AA136"/>
    <mergeCell ref="AB136:AC136"/>
    <mergeCell ref="F137:G137"/>
    <mergeCell ref="H137:I137"/>
    <mergeCell ref="J137:K137"/>
    <mergeCell ref="L137:M137"/>
    <mergeCell ref="N137:O137"/>
    <mergeCell ref="P137:Q137"/>
    <mergeCell ref="R137:S137"/>
    <mergeCell ref="T137:U137"/>
    <mergeCell ref="V137:W137"/>
    <mergeCell ref="X137:Y137"/>
    <mergeCell ref="Z137:AA137"/>
    <mergeCell ref="AB137:AC137"/>
    <mergeCell ref="P136:Q136"/>
    <mergeCell ref="R136:S136"/>
    <mergeCell ref="T136:U136"/>
    <mergeCell ref="V136:W136"/>
    <mergeCell ref="X136:Y136"/>
    <mergeCell ref="F136:G136"/>
    <mergeCell ref="H136:I136"/>
    <mergeCell ref="J136:K136"/>
    <mergeCell ref="L136:M136"/>
    <mergeCell ref="N136:O136"/>
    <mergeCell ref="Z142:AA142"/>
    <mergeCell ref="AB142:AC142"/>
    <mergeCell ref="F143:G143"/>
    <mergeCell ref="H143:I143"/>
    <mergeCell ref="J143:K143"/>
    <mergeCell ref="L143:M143"/>
    <mergeCell ref="N143:O143"/>
    <mergeCell ref="P143:Q143"/>
    <mergeCell ref="R143:S143"/>
    <mergeCell ref="T143:U143"/>
    <mergeCell ref="V143:W143"/>
    <mergeCell ref="X143:Y143"/>
    <mergeCell ref="Z143:AA143"/>
    <mergeCell ref="AB143:AC143"/>
    <mergeCell ref="P142:Q142"/>
    <mergeCell ref="R142:S142"/>
    <mergeCell ref="T142:U142"/>
    <mergeCell ref="V142:W142"/>
    <mergeCell ref="X142:Y142"/>
    <mergeCell ref="F142:G142"/>
    <mergeCell ref="H142:I142"/>
    <mergeCell ref="J142:K142"/>
    <mergeCell ref="L142:M142"/>
    <mergeCell ref="N142:O142"/>
    <mergeCell ref="Z140:AA140"/>
    <mergeCell ref="AB140:AC140"/>
    <mergeCell ref="F141:G141"/>
    <mergeCell ref="H141:I141"/>
    <mergeCell ref="J141:K141"/>
    <mergeCell ref="L141:M141"/>
    <mergeCell ref="N141:O141"/>
    <mergeCell ref="P141:Q141"/>
    <mergeCell ref="R141:S141"/>
    <mergeCell ref="T141:U141"/>
    <mergeCell ref="V141:W141"/>
    <mergeCell ref="X141:Y141"/>
    <mergeCell ref="Z141:AA141"/>
    <mergeCell ref="AB141:AC141"/>
    <mergeCell ref="P140:Q140"/>
    <mergeCell ref="R140:S140"/>
    <mergeCell ref="T140:U140"/>
    <mergeCell ref="V140:W140"/>
    <mergeCell ref="X140:Y140"/>
    <mergeCell ref="F140:G140"/>
    <mergeCell ref="H140:I140"/>
    <mergeCell ref="J140:K140"/>
    <mergeCell ref="L140:M140"/>
    <mergeCell ref="N140:O140"/>
    <mergeCell ref="Z146:AA146"/>
    <mergeCell ref="AB146:AC146"/>
    <mergeCell ref="F147:G147"/>
    <mergeCell ref="H147:I147"/>
    <mergeCell ref="J147:K147"/>
    <mergeCell ref="L147:M147"/>
    <mergeCell ref="N147:O147"/>
    <mergeCell ref="P147:Q147"/>
    <mergeCell ref="R147:S147"/>
    <mergeCell ref="T147:U147"/>
    <mergeCell ref="V147:W147"/>
    <mergeCell ref="X147:Y147"/>
    <mergeCell ref="Z147:AA147"/>
    <mergeCell ref="AB147:AC147"/>
    <mergeCell ref="P146:Q146"/>
    <mergeCell ref="R146:S146"/>
    <mergeCell ref="T146:U146"/>
    <mergeCell ref="V146:W146"/>
    <mergeCell ref="X146:Y146"/>
    <mergeCell ref="F146:G146"/>
    <mergeCell ref="H146:I146"/>
    <mergeCell ref="J146:K146"/>
    <mergeCell ref="L146:M146"/>
    <mergeCell ref="N146:O146"/>
    <mergeCell ref="Z144:AA144"/>
    <mergeCell ref="AB144:AC144"/>
    <mergeCell ref="F145:G145"/>
    <mergeCell ref="H145:I145"/>
    <mergeCell ref="J145:K145"/>
    <mergeCell ref="L145:M145"/>
    <mergeCell ref="N145:O145"/>
    <mergeCell ref="P145:Q145"/>
    <mergeCell ref="R145:S145"/>
    <mergeCell ref="T145:U145"/>
    <mergeCell ref="V145:W145"/>
    <mergeCell ref="X145:Y145"/>
    <mergeCell ref="Z145:AA145"/>
    <mergeCell ref="AB145:AC145"/>
    <mergeCell ref="P144:Q144"/>
    <mergeCell ref="R144:S144"/>
    <mergeCell ref="T144:U144"/>
    <mergeCell ref="V144:W144"/>
    <mergeCell ref="X144:Y144"/>
    <mergeCell ref="F144:G144"/>
    <mergeCell ref="H144:I144"/>
    <mergeCell ref="J144:K144"/>
    <mergeCell ref="L144:M144"/>
    <mergeCell ref="N144:O144"/>
    <mergeCell ref="Z150:AA150"/>
    <mergeCell ref="AB150:AC150"/>
    <mergeCell ref="F151:G151"/>
    <mergeCell ref="H151:I151"/>
    <mergeCell ref="J151:K151"/>
    <mergeCell ref="L151:M151"/>
    <mergeCell ref="N151:O151"/>
    <mergeCell ref="P151:Q151"/>
    <mergeCell ref="R151:S151"/>
    <mergeCell ref="T151:U151"/>
    <mergeCell ref="V151:W151"/>
    <mergeCell ref="X151:Y151"/>
    <mergeCell ref="Z151:AA151"/>
    <mergeCell ref="AB151:AC151"/>
    <mergeCell ref="P150:Q150"/>
    <mergeCell ref="R150:S150"/>
    <mergeCell ref="T150:U150"/>
    <mergeCell ref="V150:W150"/>
    <mergeCell ref="X150:Y150"/>
    <mergeCell ref="F150:G150"/>
    <mergeCell ref="H150:I150"/>
    <mergeCell ref="J150:K150"/>
    <mergeCell ref="L150:M150"/>
    <mergeCell ref="N150:O150"/>
    <mergeCell ref="Z148:AA148"/>
    <mergeCell ref="AB148:AC148"/>
    <mergeCell ref="F149:G149"/>
    <mergeCell ref="H149:I149"/>
    <mergeCell ref="J149:K149"/>
    <mergeCell ref="L149:M149"/>
    <mergeCell ref="N149:O149"/>
    <mergeCell ref="P149:Q149"/>
    <mergeCell ref="R149:S149"/>
    <mergeCell ref="T149:U149"/>
    <mergeCell ref="V149:W149"/>
    <mergeCell ref="X149:Y149"/>
    <mergeCell ref="Z149:AA149"/>
    <mergeCell ref="AB149:AC149"/>
    <mergeCell ref="P148:Q148"/>
    <mergeCell ref="R148:S148"/>
    <mergeCell ref="T148:U148"/>
    <mergeCell ref="V148:W148"/>
    <mergeCell ref="X148:Y148"/>
    <mergeCell ref="F148:G148"/>
    <mergeCell ref="H148:I148"/>
    <mergeCell ref="J148:K148"/>
    <mergeCell ref="L148:M148"/>
    <mergeCell ref="N148:O148"/>
    <mergeCell ref="Z154:AA154"/>
    <mergeCell ref="AB154:AC154"/>
    <mergeCell ref="F155:G155"/>
    <mergeCell ref="H155:I155"/>
    <mergeCell ref="J155:K155"/>
    <mergeCell ref="L155:M155"/>
    <mergeCell ref="N155:O155"/>
    <mergeCell ref="P155:Q155"/>
    <mergeCell ref="R155:S155"/>
    <mergeCell ref="T155:U155"/>
    <mergeCell ref="V155:W155"/>
    <mergeCell ref="X155:Y155"/>
    <mergeCell ref="Z155:AA155"/>
    <mergeCell ref="AB155:AC155"/>
    <mergeCell ref="P154:Q154"/>
    <mergeCell ref="R154:S154"/>
    <mergeCell ref="T154:U154"/>
    <mergeCell ref="V154:W154"/>
    <mergeCell ref="X154:Y154"/>
    <mergeCell ref="F154:G154"/>
    <mergeCell ref="H154:I154"/>
    <mergeCell ref="J154:K154"/>
    <mergeCell ref="L154:M154"/>
    <mergeCell ref="N154:O154"/>
    <mergeCell ref="Z152:AA152"/>
    <mergeCell ref="AB152:AC152"/>
    <mergeCell ref="F153:G153"/>
    <mergeCell ref="H153:I153"/>
    <mergeCell ref="J153:K153"/>
    <mergeCell ref="L153:M153"/>
    <mergeCell ref="N153:O153"/>
    <mergeCell ref="P153:Q153"/>
    <mergeCell ref="R153:S153"/>
    <mergeCell ref="T153:U153"/>
    <mergeCell ref="V153:W153"/>
    <mergeCell ref="X153:Y153"/>
    <mergeCell ref="Z153:AA153"/>
    <mergeCell ref="AB153:AC153"/>
    <mergeCell ref="P152:Q152"/>
    <mergeCell ref="R152:S152"/>
    <mergeCell ref="T152:U152"/>
    <mergeCell ref="V152:W152"/>
    <mergeCell ref="X152:Y152"/>
    <mergeCell ref="F152:G152"/>
    <mergeCell ref="H152:I152"/>
    <mergeCell ref="J152:K152"/>
    <mergeCell ref="L152:M152"/>
    <mergeCell ref="N152:O152"/>
    <mergeCell ref="Z158:AA158"/>
    <mergeCell ref="AB158:AC158"/>
    <mergeCell ref="F159:G159"/>
    <mergeCell ref="H159:I159"/>
    <mergeCell ref="J159:K159"/>
    <mergeCell ref="L159:M159"/>
    <mergeCell ref="N159:O159"/>
    <mergeCell ref="P159:Q159"/>
    <mergeCell ref="R159:S159"/>
    <mergeCell ref="T159:U159"/>
    <mergeCell ref="V159:W159"/>
    <mergeCell ref="X159:Y159"/>
    <mergeCell ref="Z159:AA159"/>
    <mergeCell ref="AB159:AC159"/>
    <mergeCell ref="P158:Q158"/>
    <mergeCell ref="R158:S158"/>
    <mergeCell ref="T158:U158"/>
    <mergeCell ref="V158:W158"/>
    <mergeCell ref="X158:Y158"/>
    <mergeCell ref="F158:G158"/>
    <mergeCell ref="H158:I158"/>
    <mergeCell ref="J158:K158"/>
    <mergeCell ref="L158:M158"/>
    <mergeCell ref="N158:O158"/>
    <mergeCell ref="Z156:AA156"/>
    <mergeCell ref="AB156:AC156"/>
    <mergeCell ref="F157:G157"/>
    <mergeCell ref="H157:I157"/>
    <mergeCell ref="J157:K157"/>
    <mergeCell ref="L157:M157"/>
    <mergeCell ref="N157:O157"/>
    <mergeCell ref="P157:Q157"/>
    <mergeCell ref="R157:S157"/>
    <mergeCell ref="T157:U157"/>
    <mergeCell ref="V157:W157"/>
    <mergeCell ref="X157:Y157"/>
    <mergeCell ref="Z157:AA157"/>
    <mergeCell ref="AB157:AC157"/>
    <mergeCell ref="P156:Q156"/>
    <mergeCell ref="R156:S156"/>
    <mergeCell ref="T156:U156"/>
    <mergeCell ref="V156:W156"/>
    <mergeCell ref="X156:Y156"/>
    <mergeCell ref="F156:G156"/>
    <mergeCell ref="H156:I156"/>
    <mergeCell ref="J156:K156"/>
    <mergeCell ref="L156:M156"/>
    <mergeCell ref="N156:O156"/>
    <mergeCell ref="Z162:AA162"/>
    <mergeCell ref="AB162:AC162"/>
    <mergeCell ref="F163:G163"/>
    <mergeCell ref="H163:I163"/>
    <mergeCell ref="J163:K163"/>
    <mergeCell ref="L163:M163"/>
    <mergeCell ref="N163:O163"/>
    <mergeCell ref="P163:Q163"/>
    <mergeCell ref="R163:S163"/>
    <mergeCell ref="T163:U163"/>
    <mergeCell ref="V163:W163"/>
    <mergeCell ref="X163:Y163"/>
    <mergeCell ref="Z163:AA163"/>
    <mergeCell ref="AB163:AC163"/>
    <mergeCell ref="P162:Q162"/>
    <mergeCell ref="R162:S162"/>
    <mergeCell ref="T162:U162"/>
    <mergeCell ref="V162:W162"/>
    <mergeCell ref="X162:Y162"/>
    <mergeCell ref="F162:G162"/>
    <mergeCell ref="H162:I162"/>
    <mergeCell ref="J162:K162"/>
    <mergeCell ref="L162:M162"/>
    <mergeCell ref="N162:O162"/>
    <mergeCell ref="Z160:AA160"/>
    <mergeCell ref="AB160:AC160"/>
    <mergeCell ref="F161:G161"/>
    <mergeCell ref="H161:I161"/>
    <mergeCell ref="J161:K161"/>
    <mergeCell ref="L161:M161"/>
    <mergeCell ref="N161:O161"/>
    <mergeCell ref="P161:Q161"/>
    <mergeCell ref="R161:S161"/>
    <mergeCell ref="T161:U161"/>
    <mergeCell ref="V161:W161"/>
    <mergeCell ref="X161:Y161"/>
    <mergeCell ref="Z161:AA161"/>
    <mergeCell ref="AB161:AC161"/>
    <mergeCell ref="P160:Q160"/>
    <mergeCell ref="R160:S160"/>
    <mergeCell ref="T160:U160"/>
    <mergeCell ref="V160:W160"/>
    <mergeCell ref="X160:Y160"/>
    <mergeCell ref="F160:G160"/>
    <mergeCell ref="H160:I160"/>
    <mergeCell ref="J160:K160"/>
    <mergeCell ref="L160:M160"/>
    <mergeCell ref="N160:O160"/>
    <mergeCell ref="Z166:AA166"/>
    <mergeCell ref="AB166:AC166"/>
    <mergeCell ref="F167:G167"/>
    <mergeCell ref="H167:I167"/>
    <mergeCell ref="J167:K167"/>
    <mergeCell ref="L167:M167"/>
    <mergeCell ref="N167:O167"/>
    <mergeCell ref="P167:Q167"/>
    <mergeCell ref="R167:S167"/>
    <mergeCell ref="T167:U167"/>
    <mergeCell ref="V167:W167"/>
    <mergeCell ref="X167:Y167"/>
    <mergeCell ref="Z167:AA167"/>
    <mergeCell ref="AB167:AC167"/>
    <mergeCell ref="P166:Q166"/>
    <mergeCell ref="R166:S166"/>
    <mergeCell ref="T166:U166"/>
    <mergeCell ref="V166:W166"/>
    <mergeCell ref="X166:Y166"/>
    <mergeCell ref="F166:G166"/>
    <mergeCell ref="H166:I166"/>
    <mergeCell ref="J166:K166"/>
    <mergeCell ref="L166:M166"/>
    <mergeCell ref="N166:O166"/>
    <mergeCell ref="Z164:AA164"/>
    <mergeCell ref="AB164:AC164"/>
    <mergeCell ref="F165:G165"/>
    <mergeCell ref="H165:I165"/>
    <mergeCell ref="J165:K165"/>
    <mergeCell ref="L165:M165"/>
    <mergeCell ref="N165:O165"/>
    <mergeCell ref="P165:Q165"/>
    <mergeCell ref="R165:S165"/>
    <mergeCell ref="T165:U165"/>
    <mergeCell ref="V165:W165"/>
    <mergeCell ref="X165:Y165"/>
    <mergeCell ref="Z165:AA165"/>
    <mergeCell ref="AB165:AC165"/>
    <mergeCell ref="P164:Q164"/>
    <mergeCell ref="R164:S164"/>
    <mergeCell ref="T164:U164"/>
    <mergeCell ref="V164:W164"/>
    <mergeCell ref="X164:Y164"/>
    <mergeCell ref="F164:G164"/>
    <mergeCell ref="H164:I164"/>
    <mergeCell ref="J164:K164"/>
    <mergeCell ref="L164:M164"/>
    <mergeCell ref="N164:O164"/>
    <mergeCell ref="Z170:AA170"/>
    <mergeCell ref="AB170:AC170"/>
    <mergeCell ref="F171:G171"/>
    <mergeCell ref="H171:I171"/>
    <mergeCell ref="J171:K171"/>
    <mergeCell ref="L171:M171"/>
    <mergeCell ref="N171:O171"/>
    <mergeCell ref="P171:Q171"/>
    <mergeCell ref="R171:S171"/>
    <mergeCell ref="T171:U171"/>
    <mergeCell ref="V171:W171"/>
    <mergeCell ref="X171:Y171"/>
    <mergeCell ref="Z171:AA171"/>
    <mergeCell ref="AB171:AC171"/>
    <mergeCell ref="P170:Q170"/>
    <mergeCell ref="R170:S170"/>
    <mergeCell ref="T170:U170"/>
    <mergeCell ref="V170:W170"/>
    <mergeCell ref="X170:Y170"/>
    <mergeCell ref="F170:G170"/>
    <mergeCell ref="H170:I170"/>
    <mergeCell ref="J170:K170"/>
    <mergeCell ref="L170:M170"/>
    <mergeCell ref="N170:O170"/>
    <mergeCell ref="Z168:AA168"/>
    <mergeCell ref="AB168:AC168"/>
    <mergeCell ref="F169:G169"/>
    <mergeCell ref="H169:I169"/>
    <mergeCell ref="J169:K169"/>
    <mergeCell ref="L169:M169"/>
    <mergeCell ref="N169:O169"/>
    <mergeCell ref="P169:Q169"/>
    <mergeCell ref="R169:S169"/>
    <mergeCell ref="T169:U169"/>
    <mergeCell ref="V169:W169"/>
    <mergeCell ref="X169:Y169"/>
    <mergeCell ref="Z169:AA169"/>
    <mergeCell ref="AB169:AC169"/>
    <mergeCell ref="P168:Q168"/>
    <mergeCell ref="R168:S168"/>
    <mergeCell ref="T168:U168"/>
    <mergeCell ref="V168:W168"/>
    <mergeCell ref="X168:Y168"/>
    <mergeCell ref="F168:G168"/>
    <mergeCell ref="H168:I168"/>
    <mergeCell ref="J168:K168"/>
    <mergeCell ref="L168:M168"/>
    <mergeCell ref="N168:O168"/>
    <mergeCell ref="Z174:AA174"/>
    <mergeCell ref="AB174:AC174"/>
    <mergeCell ref="F175:G175"/>
    <mergeCell ref="H175:I175"/>
    <mergeCell ref="J175:K175"/>
    <mergeCell ref="L175:M175"/>
    <mergeCell ref="N175:O175"/>
    <mergeCell ref="P175:Q175"/>
    <mergeCell ref="R175:S175"/>
    <mergeCell ref="T175:U175"/>
    <mergeCell ref="V175:W175"/>
    <mergeCell ref="X175:Y175"/>
    <mergeCell ref="Z175:AA175"/>
    <mergeCell ref="AB175:AC175"/>
    <mergeCell ref="P174:Q174"/>
    <mergeCell ref="R174:S174"/>
    <mergeCell ref="T174:U174"/>
    <mergeCell ref="V174:W174"/>
    <mergeCell ref="X174:Y174"/>
    <mergeCell ref="F174:G174"/>
    <mergeCell ref="H174:I174"/>
    <mergeCell ref="J174:K174"/>
    <mergeCell ref="L174:M174"/>
    <mergeCell ref="N174:O174"/>
    <mergeCell ref="Z172:AA172"/>
    <mergeCell ref="AB172:AC172"/>
    <mergeCell ref="F173:G173"/>
    <mergeCell ref="H173:I173"/>
    <mergeCell ref="J173:K173"/>
    <mergeCell ref="L173:M173"/>
    <mergeCell ref="N173:O173"/>
    <mergeCell ref="P173:Q173"/>
    <mergeCell ref="R173:S173"/>
    <mergeCell ref="T173:U173"/>
    <mergeCell ref="V173:W173"/>
    <mergeCell ref="X173:Y173"/>
    <mergeCell ref="Z173:AA173"/>
    <mergeCell ref="AB173:AC173"/>
    <mergeCell ref="P172:Q172"/>
    <mergeCell ref="R172:S172"/>
    <mergeCell ref="T172:U172"/>
    <mergeCell ref="V172:W172"/>
    <mergeCell ref="X172:Y172"/>
    <mergeCell ref="F172:G172"/>
    <mergeCell ref="H172:I172"/>
    <mergeCell ref="J172:K172"/>
    <mergeCell ref="L172:M172"/>
    <mergeCell ref="N172:O172"/>
    <mergeCell ref="Z178:AA178"/>
    <mergeCell ref="AB178:AC178"/>
    <mergeCell ref="F179:G179"/>
    <mergeCell ref="H179:I179"/>
    <mergeCell ref="J179:K179"/>
    <mergeCell ref="L179:M179"/>
    <mergeCell ref="N179:O179"/>
    <mergeCell ref="P179:Q179"/>
    <mergeCell ref="R179:S179"/>
    <mergeCell ref="T179:U179"/>
    <mergeCell ref="V179:W179"/>
    <mergeCell ref="X179:Y179"/>
    <mergeCell ref="Z179:AA179"/>
    <mergeCell ref="AB179:AC179"/>
    <mergeCell ref="P178:Q178"/>
    <mergeCell ref="R178:S178"/>
    <mergeCell ref="T178:U178"/>
    <mergeCell ref="V178:W178"/>
    <mergeCell ref="X178:Y178"/>
    <mergeCell ref="F178:G178"/>
    <mergeCell ref="H178:I178"/>
    <mergeCell ref="J178:K178"/>
    <mergeCell ref="L178:M178"/>
    <mergeCell ref="N178:O178"/>
    <mergeCell ref="Z176:AA176"/>
    <mergeCell ref="AB176:AC176"/>
    <mergeCell ref="F177:G177"/>
    <mergeCell ref="H177:I177"/>
    <mergeCell ref="J177:K177"/>
    <mergeCell ref="L177:M177"/>
    <mergeCell ref="N177:O177"/>
    <mergeCell ref="P177:Q177"/>
    <mergeCell ref="R177:S177"/>
    <mergeCell ref="T177:U177"/>
    <mergeCell ref="V177:W177"/>
    <mergeCell ref="X177:Y177"/>
    <mergeCell ref="Z177:AA177"/>
    <mergeCell ref="AB177:AC177"/>
    <mergeCell ref="P176:Q176"/>
    <mergeCell ref="R176:S176"/>
    <mergeCell ref="T176:U176"/>
    <mergeCell ref="V176:W176"/>
    <mergeCell ref="X176:Y176"/>
    <mergeCell ref="F176:G176"/>
    <mergeCell ref="H176:I176"/>
    <mergeCell ref="J176:K176"/>
    <mergeCell ref="L176:M176"/>
    <mergeCell ref="N176:O176"/>
    <mergeCell ref="Z182:AA182"/>
    <mergeCell ref="AB182:AC182"/>
    <mergeCell ref="F183:G183"/>
    <mergeCell ref="H183:I183"/>
    <mergeCell ref="J183:K183"/>
    <mergeCell ref="L183:M183"/>
    <mergeCell ref="N183:O183"/>
    <mergeCell ref="P183:Q183"/>
    <mergeCell ref="R183:S183"/>
    <mergeCell ref="T183:U183"/>
    <mergeCell ref="V183:W183"/>
    <mergeCell ref="X183:Y183"/>
    <mergeCell ref="Z183:AA183"/>
    <mergeCell ref="AB183:AC183"/>
    <mergeCell ref="P182:Q182"/>
    <mergeCell ref="R182:S182"/>
    <mergeCell ref="T182:U182"/>
    <mergeCell ref="V182:W182"/>
    <mergeCell ref="X182:Y182"/>
    <mergeCell ref="F182:G182"/>
    <mergeCell ref="H182:I182"/>
    <mergeCell ref="J182:K182"/>
    <mergeCell ref="L182:M182"/>
    <mergeCell ref="N182:O182"/>
    <mergeCell ref="Z180:AA180"/>
    <mergeCell ref="AB180:AC180"/>
    <mergeCell ref="F181:G181"/>
    <mergeCell ref="H181:I181"/>
    <mergeCell ref="J181:K181"/>
    <mergeCell ref="L181:M181"/>
    <mergeCell ref="N181:O181"/>
    <mergeCell ref="P181:Q181"/>
    <mergeCell ref="R181:S181"/>
    <mergeCell ref="T181:U181"/>
    <mergeCell ref="V181:W181"/>
    <mergeCell ref="X181:Y181"/>
    <mergeCell ref="Z181:AA181"/>
    <mergeCell ref="AB181:AC181"/>
    <mergeCell ref="P180:Q180"/>
    <mergeCell ref="R180:S180"/>
    <mergeCell ref="T180:U180"/>
    <mergeCell ref="V180:W180"/>
    <mergeCell ref="X180:Y180"/>
    <mergeCell ref="F180:G180"/>
    <mergeCell ref="H180:I180"/>
    <mergeCell ref="J180:K180"/>
    <mergeCell ref="L180:M180"/>
    <mergeCell ref="N180:O180"/>
    <mergeCell ref="Z186:AA186"/>
    <mergeCell ref="AB186:AC186"/>
    <mergeCell ref="F187:G187"/>
    <mergeCell ref="H187:I187"/>
    <mergeCell ref="J187:K187"/>
    <mergeCell ref="L187:M187"/>
    <mergeCell ref="N187:O187"/>
    <mergeCell ref="P187:Q187"/>
    <mergeCell ref="R187:S187"/>
    <mergeCell ref="T187:U187"/>
    <mergeCell ref="V187:W187"/>
    <mergeCell ref="X187:Y187"/>
    <mergeCell ref="Z187:AA187"/>
    <mergeCell ref="AB187:AC187"/>
    <mergeCell ref="P186:Q186"/>
    <mergeCell ref="R186:S186"/>
    <mergeCell ref="T186:U186"/>
    <mergeCell ref="V186:W186"/>
    <mergeCell ref="X186:Y186"/>
    <mergeCell ref="F186:G186"/>
    <mergeCell ref="H186:I186"/>
    <mergeCell ref="J186:K186"/>
    <mergeCell ref="L186:M186"/>
    <mergeCell ref="N186:O186"/>
    <mergeCell ref="Z184:AA184"/>
    <mergeCell ref="AB184:AC184"/>
    <mergeCell ref="F185:G185"/>
    <mergeCell ref="H185:I185"/>
    <mergeCell ref="J185:K185"/>
    <mergeCell ref="L185:M185"/>
    <mergeCell ref="N185:O185"/>
    <mergeCell ref="P185:Q185"/>
    <mergeCell ref="R185:S185"/>
    <mergeCell ref="T185:U185"/>
    <mergeCell ref="V185:W185"/>
    <mergeCell ref="X185:Y185"/>
    <mergeCell ref="Z185:AA185"/>
    <mergeCell ref="AB185:AC185"/>
    <mergeCell ref="P184:Q184"/>
    <mergeCell ref="R184:S184"/>
    <mergeCell ref="T184:U184"/>
    <mergeCell ref="V184:W184"/>
    <mergeCell ref="X184:Y184"/>
    <mergeCell ref="F184:G184"/>
    <mergeCell ref="H184:I184"/>
    <mergeCell ref="J184:K184"/>
    <mergeCell ref="L184:M184"/>
    <mergeCell ref="N184:O184"/>
    <mergeCell ref="Z190:AA190"/>
    <mergeCell ref="AB190:AC190"/>
    <mergeCell ref="F191:G191"/>
    <mergeCell ref="H191:I191"/>
    <mergeCell ref="J191:K191"/>
    <mergeCell ref="L191:M191"/>
    <mergeCell ref="N191:O191"/>
    <mergeCell ref="P191:Q191"/>
    <mergeCell ref="R191:S191"/>
    <mergeCell ref="T191:U191"/>
    <mergeCell ref="V191:W191"/>
    <mergeCell ref="X191:Y191"/>
    <mergeCell ref="Z191:AA191"/>
    <mergeCell ref="AB191:AC191"/>
    <mergeCell ref="P190:Q190"/>
    <mergeCell ref="R190:S190"/>
    <mergeCell ref="T190:U190"/>
    <mergeCell ref="V190:W190"/>
    <mergeCell ref="X190:Y190"/>
    <mergeCell ref="F190:G190"/>
    <mergeCell ref="H190:I190"/>
    <mergeCell ref="J190:K190"/>
    <mergeCell ref="L190:M190"/>
    <mergeCell ref="N190:O190"/>
    <mergeCell ref="Z188:AA188"/>
    <mergeCell ref="AB188:AC188"/>
    <mergeCell ref="F189:G189"/>
    <mergeCell ref="H189:I189"/>
    <mergeCell ref="J189:K189"/>
    <mergeCell ref="L189:M189"/>
    <mergeCell ref="N189:O189"/>
    <mergeCell ref="P189:Q189"/>
    <mergeCell ref="R189:S189"/>
    <mergeCell ref="T189:U189"/>
    <mergeCell ref="V189:W189"/>
    <mergeCell ref="X189:Y189"/>
    <mergeCell ref="Z189:AA189"/>
    <mergeCell ref="AB189:AC189"/>
    <mergeCell ref="P188:Q188"/>
    <mergeCell ref="R188:S188"/>
    <mergeCell ref="T188:U188"/>
    <mergeCell ref="V188:W188"/>
    <mergeCell ref="X188:Y188"/>
    <mergeCell ref="F188:G188"/>
    <mergeCell ref="H188:I188"/>
    <mergeCell ref="J188:K188"/>
    <mergeCell ref="L188:M188"/>
    <mergeCell ref="N188:O188"/>
    <mergeCell ref="Z194:AA194"/>
    <mergeCell ref="AB194:AC194"/>
    <mergeCell ref="F195:G195"/>
    <mergeCell ref="H195:I195"/>
    <mergeCell ref="J195:K195"/>
    <mergeCell ref="L195:M195"/>
    <mergeCell ref="N195:O195"/>
    <mergeCell ref="P195:Q195"/>
    <mergeCell ref="R195:S195"/>
    <mergeCell ref="T195:U195"/>
    <mergeCell ref="V195:W195"/>
    <mergeCell ref="X195:Y195"/>
    <mergeCell ref="Z195:AA195"/>
    <mergeCell ref="AB195:AC195"/>
    <mergeCell ref="P194:Q194"/>
    <mergeCell ref="R194:S194"/>
    <mergeCell ref="T194:U194"/>
    <mergeCell ref="V194:W194"/>
    <mergeCell ref="X194:Y194"/>
    <mergeCell ref="F194:G194"/>
    <mergeCell ref="H194:I194"/>
    <mergeCell ref="J194:K194"/>
    <mergeCell ref="L194:M194"/>
    <mergeCell ref="N194:O194"/>
    <mergeCell ref="Z192:AA192"/>
    <mergeCell ref="AB192:AC192"/>
    <mergeCell ref="F193:G193"/>
    <mergeCell ref="H193:I193"/>
    <mergeCell ref="J193:K193"/>
    <mergeCell ref="L193:M193"/>
    <mergeCell ref="N193:O193"/>
    <mergeCell ref="P193:Q193"/>
    <mergeCell ref="R193:S193"/>
    <mergeCell ref="T193:U193"/>
    <mergeCell ref="V193:W193"/>
    <mergeCell ref="X193:Y193"/>
    <mergeCell ref="Z193:AA193"/>
    <mergeCell ref="AB193:AC193"/>
    <mergeCell ref="P192:Q192"/>
    <mergeCell ref="R192:S192"/>
    <mergeCell ref="T192:U192"/>
    <mergeCell ref="V192:W192"/>
    <mergeCell ref="X192:Y192"/>
    <mergeCell ref="F192:G192"/>
    <mergeCell ref="H192:I192"/>
    <mergeCell ref="J192:K192"/>
    <mergeCell ref="L192:M192"/>
    <mergeCell ref="N192:O192"/>
    <mergeCell ref="Z198:AA198"/>
    <mergeCell ref="AB198:AC198"/>
    <mergeCell ref="F199:G199"/>
    <mergeCell ref="H199:I199"/>
    <mergeCell ref="J199:K199"/>
    <mergeCell ref="L199:M199"/>
    <mergeCell ref="N199:O199"/>
    <mergeCell ref="P199:Q199"/>
    <mergeCell ref="R199:S199"/>
    <mergeCell ref="T199:U199"/>
    <mergeCell ref="V199:W199"/>
    <mergeCell ref="X199:Y199"/>
    <mergeCell ref="Z199:AA199"/>
    <mergeCell ref="AB199:AC199"/>
    <mergeCell ref="P198:Q198"/>
    <mergeCell ref="R198:S198"/>
    <mergeCell ref="T198:U198"/>
    <mergeCell ref="V198:W198"/>
    <mergeCell ref="X198:Y198"/>
    <mergeCell ref="F198:G198"/>
    <mergeCell ref="H198:I198"/>
    <mergeCell ref="J198:K198"/>
    <mergeCell ref="L198:M198"/>
    <mergeCell ref="N198:O198"/>
    <mergeCell ref="Z196:AA196"/>
    <mergeCell ref="AB196:AC196"/>
    <mergeCell ref="F197:G197"/>
    <mergeCell ref="H197:I197"/>
    <mergeCell ref="J197:K197"/>
    <mergeCell ref="L197:M197"/>
    <mergeCell ref="N197:O197"/>
    <mergeCell ref="P197:Q197"/>
    <mergeCell ref="R197:S197"/>
    <mergeCell ref="T197:U197"/>
    <mergeCell ref="V197:W197"/>
    <mergeCell ref="X197:Y197"/>
    <mergeCell ref="Z197:AA197"/>
    <mergeCell ref="AB197:AC197"/>
    <mergeCell ref="P196:Q196"/>
    <mergeCell ref="R196:S196"/>
    <mergeCell ref="T196:U196"/>
    <mergeCell ref="V196:W196"/>
    <mergeCell ref="X196:Y196"/>
    <mergeCell ref="F196:G196"/>
    <mergeCell ref="H196:I196"/>
    <mergeCell ref="J196:K196"/>
    <mergeCell ref="L196:M196"/>
    <mergeCell ref="N196:O196"/>
    <mergeCell ref="Z202:AA202"/>
    <mergeCell ref="AB202:AC202"/>
    <mergeCell ref="F203:G203"/>
    <mergeCell ref="H203:I203"/>
    <mergeCell ref="J203:K203"/>
    <mergeCell ref="L203:M203"/>
    <mergeCell ref="N203:O203"/>
    <mergeCell ref="P203:Q203"/>
    <mergeCell ref="R203:S203"/>
    <mergeCell ref="T203:U203"/>
    <mergeCell ref="V203:W203"/>
    <mergeCell ref="X203:Y203"/>
    <mergeCell ref="Z203:AA203"/>
    <mergeCell ref="AB203:AC203"/>
    <mergeCell ref="P202:Q202"/>
    <mergeCell ref="R202:S202"/>
    <mergeCell ref="T202:U202"/>
    <mergeCell ref="V202:W202"/>
    <mergeCell ref="X202:Y202"/>
    <mergeCell ref="F202:G202"/>
    <mergeCell ref="H202:I202"/>
    <mergeCell ref="J202:K202"/>
    <mergeCell ref="L202:M202"/>
    <mergeCell ref="N202:O202"/>
    <mergeCell ref="Z200:AA200"/>
    <mergeCell ref="AB200:AC200"/>
    <mergeCell ref="F201:G201"/>
    <mergeCell ref="H201:I201"/>
    <mergeCell ref="J201:K201"/>
    <mergeCell ref="L201:M201"/>
    <mergeCell ref="N201:O201"/>
    <mergeCell ref="P201:Q201"/>
    <mergeCell ref="R201:S201"/>
    <mergeCell ref="T201:U201"/>
    <mergeCell ref="V201:W201"/>
    <mergeCell ref="X201:Y201"/>
    <mergeCell ref="Z201:AA201"/>
    <mergeCell ref="AB201:AC201"/>
    <mergeCell ref="P200:Q200"/>
    <mergeCell ref="R200:S200"/>
    <mergeCell ref="T200:U200"/>
    <mergeCell ref="V200:W200"/>
    <mergeCell ref="X200:Y200"/>
    <mergeCell ref="F200:G200"/>
    <mergeCell ref="H200:I200"/>
    <mergeCell ref="J200:K200"/>
    <mergeCell ref="L200:M200"/>
    <mergeCell ref="N200:O200"/>
    <mergeCell ref="Z206:AA206"/>
    <mergeCell ref="AB206:AC206"/>
    <mergeCell ref="F207:G207"/>
    <mergeCell ref="H207:I207"/>
    <mergeCell ref="J207:K207"/>
    <mergeCell ref="L207:M207"/>
    <mergeCell ref="N207:O207"/>
    <mergeCell ref="P207:Q207"/>
    <mergeCell ref="R207:S207"/>
    <mergeCell ref="T207:U207"/>
    <mergeCell ref="V207:W207"/>
    <mergeCell ref="X207:Y207"/>
    <mergeCell ref="Z207:AA207"/>
    <mergeCell ref="AB207:AC207"/>
    <mergeCell ref="P206:Q206"/>
    <mergeCell ref="R206:S206"/>
    <mergeCell ref="T206:U206"/>
    <mergeCell ref="V206:W206"/>
    <mergeCell ref="X206:Y206"/>
    <mergeCell ref="F206:G206"/>
    <mergeCell ref="H206:I206"/>
    <mergeCell ref="J206:K206"/>
    <mergeCell ref="L206:M206"/>
    <mergeCell ref="N206:O206"/>
    <mergeCell ref="Z204:AA204"/>
    <mergeCell ref="AB204:AC204"/>
    <mergeCell ref="F205:G205"/>
    <mergeCell ref="H205:I205"/>
    <mergeCell ref="J205:K205"/>
    <mergeCell ref="L205:M205"/>
    <mergeCell ref="N205:O205"/>
    <mergeCell ref="P205:Q205"/>
    <mergeCell ref="R205:S205"/>
    <mergeCell ref="T205:U205"/>
    <mergeCell ref="V205:W205"/>
    <mergeCell ref="X205:Y205"/>
    <mergeCell ref="Z205:AA205"/>
    <mergeCell ref="AB205:AC205"/>
    <mergeCell ref="P204:Q204"/>
    <mergeCell ref="R204:S204"/>
    <mergeCell ref="T204:U204"/>
    <mergeCell ref="V204:W204"/>
    <mergeCell ref="X204:Y204"/>
    <mergeCell ref="F204:G204"/>
    <mergeCell ref="H204:I204"/>
    <mergeCell ref="J204:K204"/>
    <mergeCell ref="L204:M204"/>
    <mergeCell ref="N204:O204"/>
    <mergeCell ref="Z210:AA210"/>
    <mergeCell ref="AB210:AC210"/>
    <mergeCell ref="F211:G211"/>
    <mergeCell ref="H211:I211"/>
    <mergeCell ref="J211:K211"/>
    <mergeCell ref="L211:M211"/>
    <mergeCell ref="N211:O211"/>
    <mergeCell ref="P211:Q211"/>
    <mergeCell ref="R211:S211"/>
    <mergeCell ref="T211:U211"/>
    <mergeCell ref="V211:W211"/>
    <mergeCell ref="X211:Y211"/>
    <mergeCell ref="Z211:AA211"/>
    <mergeCell ref="AB211:AC211"/>
    <mergeCell ref="P210:Q210"/>
    <mergeCell ref="R210:S210"/>
    <mergeCell ref="T210:U210"/>
    <mergeCell ref="V210:W210"/>
    <mergeCell ref="X210:Y210"/>
    <mergeCell ref="F210:G210"/>
    <mergeCell ref="H210:I210"/>
    <mergeCell ref="J210:K210"/>
    <mergeCell ref="L210:M210"/>
    <mergeCell ref="N210:O210"/>
    <mergeCell ref="Z208:AA208"/>
    <mergeCell ref="AB208:AC208"/>
    <mergeCell ref="F209:G209"/>
    <mergeCell ref="H209:I209"/>
    <mergeCell ref="J209:K209"/>
    <mergeCell ref="L209:M209"/>
    <mergeCell ref="N209:O209"/>
    <mergeCell ref="P209:Q209"/>
    <mergeCell ref="R209:S209"/>
    <mergeCell ref="T209:U209"/>
    <mergeCell ref="V209:W209"/>
    <mergeCell ref="X209:Y209"/>
    <mergeCell ref="Z209:AA209"/>
    <mergeCell ref="AB209:AC209"/>
    <mergeCell ref="P208:Q208"/>
    <mergeCell ref="R208:S208"/>
    <mergeCell ref="T208:U208"/>
    <mergeCell ref="V208:W208"/>
    <mergeCell ref="X208:Y208"/>
    <mergeCell ref="F208:G208"/>
    <mergeCell ref="H208:I208"/>
    <mergeCell ref="J208:K208"/>
    <mergeCell ref="L208:M208"/>
    <mergeCell ref="N208:O208"/>
    <mergeCell ref="Z214:AA214"/>
    <mergeCell ref="AB214:AC214"/>
    <mergeCell ref="F215:G215"/>
    <mergeCell ref="H215:I215"/>
    <mergeCell ref="J215:K215"/>
    <mergeCell ref="L215:M215"/>
    <mergeCell ref="N215:O215"/>
    <mergeCell ref="P215:Q215"/>
    <mergeCell ref="R215:S215"/>
    <mergeCell ref="T215:U215"/>
    <mergeCell ref="V215:W215"/>
    <mergeCell ref="X215:Y215"/>
    <mergeCell ref="Z215:AA215"/>
    <mergeCell ref="AB215:AC215"/>
    <mergeCell ref="P214:Q214"/>
    <mergeCell ref="R214:S214"/>
    <mergeCell ref="T214:U214"/>
    <mergeCell ref="V214:W214"/>
    <mergeCell ref="X214:Y214"/>
    <mergeCell ref="F214:G214"/>
    <mergeCell ref="H214:I214"/>
    <mergeCell ref="J214:K214"/>
    <mergeCell ref="L214:M214"/>
    <mergeCell ref="N214:O214"/>
    <mergeCell ref="Z212:AA212"/>
    <mergeCell ref="AB212:AC212"/>
    <mergeCell ref="F213:G213"/>
    <mergeCell ref="H213:I213"/>
    <mergeCell ref="J213:K213"/>
    <mergeCell ref="L213:M213"/>
    <mergeCell ref="N213:O213"/>
    <mergeCell ref="P213:Q213"/>
    <mergeCell ref="R213:S213"/>
    <mergeCell ref="T213:U213"/>
    <mergeCell ref="V213:W213"/>
    <mergeCell ref="X213:Y213"/>
    <mergeCell ref="Z213:AA213"/>
    <mergeCell ref="AB213:AC213"/>
    <mergeCell ref="P212:Q212"/>
    <mergeCell ref="R212:S212"/>
    <mergeCell ref="T212:U212"/>
    <mergeCell ref="V212:W212"/>
    <mergeCell ref="X212:Y212"/>
    <mergeCell ref="F212:G212"/>
    <mergeCell ref="H212:I212"/>
    <mergeCell ref="J212:K212"/>
    <mergeCell ref="L212:M212"/>
    <mergeCell ref="N212:O212"/>
    <mergeCell ref="Z218:AA218"/>
    <mergeCell ref="AB218:AC218"/>
    <mergeCell ref="F219:G219"/>
    <mergeCell ref="H219:I219"/>
    <mergeCell ref="J219:K219"/>
    <mergeCell ref="L219:M219"/>
    <mergeCell ref="N219:O219"/>
    <mergeCell ref="P219:Q219"/>
    <mergeCell ref="R219:S219"/>
    <mergeCell ref="T219:U219"/>
    <mergeCell ref="V219:W219"/>
    <mergeCell ref="X219:Y219"/>
    <mergeCell ref="Z219:AA219"/>
    <mergeCell ref="AB219:AC219"/>
    <mergeCell ref="P218:Q218"/>
    <mergeCell ref="R218:S218"/>
    <mergeCell ref="T218:U218"/>
    <mergeCell ref="V218:W218"/>
    <mergeCell ref="X218:Y218"/>
    <mergeCell ref="F218:G218"/>
    <mergeCell ref="H218:I218"/>
    <mergeCell ref="J218:K218"/>
    <mergeCell ref="L218:M218"/>
    <mergeCell ref="N218:O218"/>
    <mergeCell ref="Z216:AA216"/>
    <mergeCell ref="AB216:AC216"/>
    <mergeCell ref="F217:G217"/>
    <mergeCell ref="H217:I217"/>
    <mergeCell ref="J217:K217"/>
    <mergeCell ref="L217:M217"/>
    <mergeCell ref="N217:O217"/>
    <mergeCell ref="P217:Q217"/>
    <mergeCell ref="R217:S217"/>
    <mergeCell ref="T217:U217"/>
    <mergeCell ref="V217:W217"/>
    <mergeCell ref="X217:Y217"/>
    <mergeCell ref="Z217:AA217"/>
    <mergeCell ref="AB217:AC217"/>
    <mergeCell ref="P216:Q216"/>
    <mergeCell ref="R216:S216"/>
    <mergeCell ref="T216:U216"/>
    <mergeCell ref="V216:W216"/>
    <mergeCell ref="X216:Y216"/>
    <mergeCell ref="F216:G216"/>
    <mergeCell ref="H216:I216"/>
    <mergeCell ref="J216:K216"/>
    <mergeCell ref="L216:M216"/>
    <mergeCell ref="N216:O216"/>
    <mergeCell ref="Z222:AA222"/>
    <mergeCell ref="AB222:AC222"/>
    <mergeCell ref="C225:C226"/>
    <mergeCell ref="D225:D226"/>
    <mergeCell ref="E225:E226"/>
    <mergeCell ref="F225:G226"/>
    <mergeCell ref="H225:O225"/>
    <mergeCell ref="P225:U225"/>
    <mergeCell ref="V225:AC225"/>
    <mergeCell ref="H226:I226"/>
    <mergeCell ref="J226:K226"/>
    <mergeCell ref="L226:M226"/>
    <mergeCell ref="N226:O226"/>
    <mergeCell ref="P226:Q226"/>
    <mergeCell ref="R226:S226"/>
    <mergeCell ref="T226:U226"/>
    <mergeCell ref="P222:Q222"/>
    <mergeCell ref="R222:S222"/>
    <mergeCell ref="T222:U222"/>
    <mergeCell ref="V222:W222"/>
    <mergeCell ref="X222:Y222"/>
    <mergeCell ref="F222:G222"/>
    <mergeCell ref="H222:I222"/>
    <mergeCell ref="J222:K222"/>
    <mergeCell ref="L222:M222"/>
    <mergeCell ref="N222:O222"/>
    <mergeCell ref="Z220:AA220"/>
    <mergeCell ref="AB220:AC220"/>
    <mergeCell ref="F221:G221"/>
    <mergeCell ref="H221:I221"/>
    <mergeCell ref="J221:K221"/>
    <mergeCell ref="L221:M221"/>
    <mergeCell ref="N221:O221"/>
    <mergeCell ref="P221:Q221"/>
    <mergeCell ref="R221:S221"/>
    <mergeCell ref="T221:U221"/>
    <mergeCell ref="V221:W221"/>
    <mergeCell ref="X221:Y221"/>
    <mergeCell ref="Z221:AA221"/>
    <mergeCell ref="AB221:AC221"/>
    <mergeCell ref="P220:Q220"/>
    <mergeCell ref="R220:S220"/>
    <mergeCell ref="T220:U220"/>
    <mergeCell ref="V220:W220"/>
    <mergeCell ref="X220:Y220"/>
    <mergeCell ref="F220:G220"/>
    <mergeCell ref="H220:I220"/>
    <mergeCell ref="J220:K220"/>
    <mergeCell ref="L220:M220"/>
    <mergeCell ref="N220:O220"/>
    <mergeCell ref="Z228:AA228"/>
    <mergeCell ref="AB228:AC228"/>
    <mergeCell ref="F229:G229"/>
    <mergeCell ref="H229:I229"/>
    <mergeCell ref="J229:K229"/>
    <mergeCell ref="L229:M229"/>
    <mergeCell ref="N229:O229"/>
    <mergeCell ref="P229:Q229"/>
    <mergeCell ref="R229:S229"/>
    <mergeCell ref="T229:U229"/>
    <mergeCell ref="V229:W229"/>
    <mergeCell ref="X229:Y229"/>
    <mergeCell ref="Z229:AA229"/>
    <mergeCell ref="AB229:AC229"/>
    <mergeCell ref="P228:Q228"/>
    <mergeCell ref="R228:S228"/>
    <mergeCell ref="T228:U228"/>
    <mergeCell ref="V228:W228"/>
    <mergeCell ref="X228:Y228"/>
    <mergeCell ref="F228:G228"/>
    <mergeCell ref="H228:I228"/>
    <mergeCell ref="J228:K228"/>
    <mergeCell ref="L228:M228"/>
    <mergeCell ref="N228:O228"/>
    <mergeCell ref="V226:W226"/>
    <mergeCell ref="X226:Y226"/>
    <mergeCell ref="Z226:AA226"/>
    <mergeCell ref="AB226:AC226"/>
    <mergeCell ref="F227:G227"/>
    <mergeCell ref="H227:I227"/>
    <mergeCell ref="J227:K227"/>
    <mergeCell ref="L227:M227"/>
    <mergeCell ref="N227:O227"/>
    <mergeCell ref="P227:Q227"/>
    <mergeCell ref="R227:S227"/>
    <mergeCell ref="T227:U227"/>
    <mergeCell ref="V227:W227"/>
    <mergeCell ref="X227:Y227"/>
    <mergeCell ref="Z227:AA227"/>
    <mergeCell ref="AB227:AC227"/>
    <mergeCell ref="Z232:AA232"/>
    <mergeCell ref="AB232:AC232"/>
    <mergeCell ref="F233:G233"/>
    <mergeCell ref="H233:I233"/>
    <mergeCell ref="J233:K233"/>
    <mergeCell ref="L233:M233"/>
    <mergeCell ref="N233:O233"/>
    <mergeCell ref="P233:Q233"/>
    <mergeCell ref="R233:S233"/>
    <mergeCell ref="T233:U233"/>
    <mergeCell ref="V233:W233"/>
    <mergeCell ref="X233:Y233"/>
    <mergeCell ref="Z233:AA233"/>
    <mergeCell ref="AB233:AC233"/>
    <mergeCell ref="P232:Q232"/>
    <mergeCell ref="R232:S232"/>
    <mergeCell ref="T232:U232"/>
    <mergeCell ref="V232:W232"/>
    <mergeCell ref="X232:Y232"/>
    <mergeCell ref="F232:G232"/>
    <mergeCell ref="H232:I232"/>
    <mergeCell ref="J232:K232"/>
    <mergeCell ref="L232:M232"/>
    <mergeCell ref="N232:O232"/>
    <mergeCell ref="Z230:AA230"/>
    <mergeCell ref="AB230:AC230"/>
    <mergeCell ref="F231:G231"/>
    <mergeCell ref="H231:I231"/>
    <mergeCell ref="J231:K231"/>
    <mergeCell ref="L231:M231"/>
    <mergeCell ref="N231:O231"/>
    <mergeCell ref="P231:Q231"/>
    <mergeCell ref="R231:S231"/>
    <mergeCell ref="T231:U231"/>
    <mergeCell ref="V231:W231"/>
    <mergeCell ref="X231:Y231"/>
    <mergeCell ref="Z231:AA231"/>
    <mergeCell ref="AB231:AC231"/>
    <mergeCell ref="P230:Q230"/>
    <mergeCell ref="R230:S230"/>
    <mergeCell ref="T230:U230"/>
    <mergeCell ref="V230:W230"/>
    <mergeCell ref="X230:Y230"/>
    <mergeCell ref="F230:G230"/>
    <mergeCell ref="H230:I230"/>
    <mergeCell ref="J230:K230"/>
    <mergeCell ref="L230:M230"/>
    <mergeCell ref="N230:O230"/>
    <mergeCell ref="Z236:AA236"/>
    <mergeCell ref="AB236:AC236"/>
    <mergeCell ref="F237:G237"/>
    <mergeCell ref="H237:I237"/>
    <mergeCell ref="J237:K237"/>
    <mergeCell ref="L237:M237"/>
    <mergeCell ref="N237:O237"/>
    <mergeCell ref="P237:Q237"/>
    <mergeCell ref="R237:S237"/>
    <mergeCell ref="T237:U237"/>
    <mergeCell ref="V237:W237"/>
    <mergeCell ref="X237:Y237"/>
    <mergeCell ref="Z237:AA237"/>
    <mergeCell ref="AB237:AC237"/>
    <mergeCell ref="P236:Q236"/>
    <mergeCell ref="R236:S236"/>
    <mergeCell ref="T236:U236"/>
    <mergeCell ref="V236:W236"/>
    <mergeCell ref="X236:Y236"/>
    <mergeCell ref="F236:G236"/>
    <mergeCell ref="H236:I236"/>
    <mergeCell ref="J236:K236"/>
    <mergeCell ref="L236:M236"/>
    <mergeCell ref="N236:O236"/>
    <mergeCell ref="Z234:AA234"/>
    <mergeCell ref="AB234:AC234"/>
    <mergeCell ref="F235:G235"/>
    <mergeCell ref="H235:I235"/>
    <mergeCell ref="J235:K235"/>
    <mergeCell ref="L235:M235"/>
    <mergeCell ref="N235:O235"/>
    <mergeCell ref="P235:Q235"/>
    <mergeCell ref="R235:S235"/>
    <mergeCell ref="T235:U235"/>
    <mergeCell ref="V235:W235"/>
    <mergeCell ref="X235:Y235"/>
    <mergeCell ref="Z235:AA235"/>
    <mergeCell ref="AB235:AC235"/>
    <mergeCell ref="P234:Q234"/>
    <mergeCell ref="R234:S234"/>
    <mergeCell ref="T234:U234"/>
    <mergeCell ref="V234:W234"/>
    <mergeCell ref="X234:Y234"/>
    <mergeCell ref="F234:G234"/>
    <mergeCell ref="H234:I234"/>
    <mergeCell ref="J234:K234"/>
    <mergeCell ref="L234:M234"/>
    <mergeCell ref="N234:O234"/>
    <mergeCell ref="Z240:AA240"/>
    <mergeCell ref="AB240:AC240"/>
    <mergeCell ref="F241:G241"/>
    <mergeCell ref="H241:I241"/>
    <mergeCell ref="J241:K241"/>
    <mergeCell ref="L241:M241"/>
    <mergeCell ref="N241:O241"/>
    <mergeCell ref="P241:Q241"/>
    <mergeCell ref="R241:S241"/>
    <mergeCell ref="T241:U241"/>
    <mergeCell ref="V241:W241"/>
    <mergeCell ref="X241:Y241"/>
    <mergeCell ref="Z241:AA241"/>
    <mergeCell ref="AB241:AC241"/>
    <mergeCell ref="P240:Q240"/>
    <mergeCell ref="R240:S240"/>
    <mergeCell ref="T240:U240"/>
    <mergeCell ref="V240:W240"/>
    <mergeCell ref="X240:Y240"/>
    <mergeCell ref="F240:G240"/>
    <mergeCell ref="H240:I240"/>
    <mergeCell ref="J240:K240"/>
    <mergeCell ref="L240:M240"/>
    <mergeCell ref="N240:O240"/>
    <mergeCell ref="Z238:AA238"/>
    <mergeCell ref="AB238:AC238"/>
    <mergeCell ref="F239:G239"/>
    <mergeCell ref="H239:I239"/>
    <mergeCell ref="J239:K239"/>
    <mergeCell ref="L239:M239"/>
    <mergeCell ref="N239:O239"/>
    <mergeCell ref="P239:Q239"/>
    <mergeCell ref="R239:S239"/>
    <mergeCell ref="T239:U239"/>
    <mergeCell ref="V239:W239"/>
    <mergeCell ref="X239:Y239"/>
    <mergeCell ref="Z239:AA239"/>
    <mergeCell ref="AB239:AC239"/>
    <mergeCell ref="P238:Q238"/>
    <mergeCell ref="R238:S238"/>
    <mergeCell ref="T238:U238"/>
    <mergeCell ref="V238:W238"/>
    <mergeCell ref="X238:Y238"/>
    <mergeCell ref="F238:G238"/>
    <mergeCell ref="H238:I238"/>
    <mergeCell ref="J238:K238"/>
    <mergeCell ref="L238:M238"/>
    <mergeCell ref="N238:O238"/>
    <mergeCell ref="Z244:AA244"/>
    <mergeCell ref="AB244:AC244"/>
    <mergeCell ref="F245:G245"/>
    <mergeCell ref="H245:I245"/>
    <mergeCell ref="J245:K245"/>
    <mergeCell ref="L245:M245"/>
    <mergeCell ref="N245:O245"/>
    <mergeCell ref="P245:Q245"/>
    <mergeCell ref="R245:S245"/>
    <mergeCell ref="T245:U245"/>
    <mergeCell ref="V245:W245"/>
    <mergeCell ref="X245:Y245"/>
    <mergeCell ref="Z245:AA245"/>
    <mergeCell ref="AB245:AC245"/>
    <mergeCell ref="P244:Q244"/>
    <mergeCell ref="R244:S244"/>
    <mergeCell ref="T244:U244"/>
    <mergeCell ref="V244:W244"/>
    <mergeCell ref="X244:Y244"/>
    <mergeCell ref="F244:G244"/>
    <mergeCell ref="H244:I244"/>
    <mergeCell ref="J244:K244"/>
    <mergeCell ref="L244:M244"/>
    <mergeCell ref="N244:O244"/>
    <mergeCell ref="Z242:AA242"/>
    <mergeCell ref="AB242:AC242"/>
    <mergeCell ref="F243:G243"/>
    <mergeCell ref="H243:I243"/>
    <mergeCell ref="J243:K243"/>
    <mergeCell ref="L243:M243"/>
    <mergeCell ref="N243:O243"/>
    <mergeCell ref="P243:Q243"/>
    <mergeCell ref="R243:S243"/>
    <mergeCell ref="T243:U243"/>
    <mergeCell ref="V243:W243"/>
    <mergeCell ref="X243:Y243"/>
    <mergeCell ref="Z243:AA243"/>
    <mergeCell ref="AB243:AC243"/>
    <mergeCell ref="P242:Q242"/>
    <mergeCell ref="R242:S242"/>
    <mergeCell ref="T242:U242"/>
    <mergeCell ref="V242:W242"/>
    <mergeCell ref="X242:Y242"/>
    <mergeCell ref="F242:G242"/>
    <mergeCell ref="H242:I242"/>
    <mergeCell ref="J242:K242"/>
    <mergeCell ref="L242:M242"/>
    <mergeCell ref="N242:O242"/>
    <mergeCell ref="Z248:AA248"/>
    <mergeCell ref="AB248:AC248"/>
    <mergeCell ref="F249:G249"/>
    <mergeCell ref="H249:I249"/>
    <mergeCell ref="J249:K249"/>
    <mergeCell ref="L249:M249"/>
    <mergeCell ref="N249:O249"/>
    <mergeCell ref="P249:Q249"/>
    <mergeCell ref="R249:S249"/>
    <mergeCell ref="T249:U249"/>
    <mergeCell ref="V249:W249"/>
    <mergeCell ref="X249:Y249"/>
    <mergeCell ref="Z249:AA249"/>
    <mergeCell ref="AB249:AC249"/>
    <mergeCell ref="P248:Q248"/>
    <mergeCell ref="R248:S248"/>
    <mergeCell ref="T248:U248"/>
    <mergeCell ref="V248:W248"/>
    <mergeCell ref="X248:Y248"/>
    <mergeCell ref="F248:G248"/>
    <mergeCell ref="H248:I248"/>
    <mergeCell ref="J248:K248"/>
    <mergeCell ref="L248:M248"/>
    <mergeCell ref="N248:O248"/>
    <mergeCell ref="Z246:AA246"/>
    <mergeCell ref="AB246:AC246"/>
    <mergeCell ref="F247:G247"/>
    <mergeCell ref="H247:I247"/>
    <mergeCell ref="J247:K247"/>
    <mergeCell ref="L247:M247"/>
    <mergeCell ref="N247:O247"/>
    <mergeCell ref="P247:Q247"/>
    <mergeCell ref="R247:S247"/>
    <mergeCell ref="T247:U247"/>
    <mergeCell ref="V247:W247"/>
    <mergeCell ref="X247:Y247"/>
    <mergeCell ref="Z247:AA247"/>
    <mergeCell ref="AB247:AC247"/>
    <mergeCell ref="P246:Q246"/>
    <mergeCell ref="R246:S246"/>
    <mergeCell ref="T246:U246"/>
    <mergeCell ref="V246:W246"/>
    <mergeCell ref="X246:Y246"/>
    <mergeCell ref="F246:G246"/>
    <mergeCell ref="H246:I246"/>
    <mergeCell ref="J246:K246"/>
    <mergeCell ref="L246:M246"/>
    <mergeCell ref="N246:O246"/>
    <mergeCell ref="Z252:AA252"/>
    <mergeCell ref="AB252:AC252"/>
    <mergeCell ref="F253:G253"/>
    <mergeCell ref="H253:I253"/>
    <mergeCell ref="J253:K253"/>
    <mergeCell ref="L253:M253"/>
    <mergeCell ref="N253:O253"/>
    <mergeCell ref="P253:Q253"/>
    <mergeCell ref="R253:S253"/>
    <mergeCell ref="T253:U253"/>
    <mergeCell ref="V253:W253"/>
    <mergeCell ref="X253:Y253"/>
    <mergeCell ref="Z253:AA253"/>
    <mergeCell ref="AB253:AC253"/>
    <mergeCell ref="P252:Q252"/>
    <mergeCell ref="R252:S252"/>
    <mergeCell ref="T252:U252"/>
    <mergeCell ref="V252:W252"/>
    <mergeCell ref="X252:Y252"/>
    <mergeCell ref="F252:G252"/>
    <mergeCell ref="H252:I252"/>
    <mergeCell ref="J252:K252"/>
    <mergeCell ref="L252:M252"/>
    <mergeCell ref="N252:O252"/>
    <mergeCell ref="Z250:AA250"/>
    <mergeCell ref="AB250:AC250"/>
    <mergeCell ref="F251:G251"/>
    <mergeCell ref="H251:I251"/>
    <mergeCell ref="J251:K251"/>
    <mergeCell ref="L251:M251"/>
    <mergeCell ref="N251:O251"/>
    <mergeCell ref="P251:Q251"/>
    <mergeCell ref="R251:S251"/>
    <mergeCell ref="T251:U251"/>
    <mergeCell ref="V251:W251"/>
    <mergeCell ref="X251:Y251"/>
    <mergeCell ref="Z251:AA251"/>
    <mergeCell ref="AB251:AC251"/>
    <mergeCell ref="P250:Q250"/>
    <mergeCell ref="R250:S250"/>
    <mergeCell ref="T250:U250"/>
    <mergeCell ref="V250:W250"/>
    <mergeCell ref="X250:Y250"/>
    <mergeCell ref="F250:G250"/>
    <mergeCell ref="H250:I250"/>
    <mergeCell ref="J250:K250"/>
    <mergeCell ref="L250:M250"/>
    <mergeCell ref="N250:O250"/>
    <mergeCell ref="Z256:AA256"/>
    <mergeCell ref="AB256:AC256"/>
    <mergeCell ref="F257:G257"/>
    <mergeCell ref="H257:I257"/>
    <mergeCell ref="J257:K257"/>
    <mergeCell ref="L257:M257"/>
    <mergeCell ref="N257:O257"/>
    <mergeCell ref="P257:Q257"/>
    <mergeCell ref="R257:S257"/>
    <mergeCell ref="T257:U257"/>
    <mergeCell ref="V257:W257"/>
    <mergeCell ref="X257:Y257"/>
    <mergeCell ref="Z257:AA257"/>
    <mergeCell ref="AB257:AC257"/>
    <mergeCell ref="P256:Q256"/>
    <mergeCell ref="R256:S256"/>
    <mergeCell ref="T256:U256"/>
    <mergeCell ref="V256:W256"/>
    <mergeCell ref="X256:Y256"/>
    <mergeCell ref="F256:G256"/>
    <mergeCell ref="H256:I256"/>
    <mergeCell ref="J256:K256"/>
    <mergeCell ref="L256:M256"/>
    <mergeCell ref="N256:O256"/>
    <mergeCell ref="Z254:AA254"/>
    <mergeCell ref="AB254:AC254"/>
    <mergeCell ref="F255:G255"/>
    <mergeCell ref="H255:I255"/>
    <mergeCell ref="J255:K255"/>
    <mergeCell ref="L255:M255"/>
    <mergeCell ref="N255:O255"/>
    <mergeCell ref="P255:Q255"/>
    <mergeCell ref="R255:S255"/>
    <mergeCell ref="T255:U255"/>
    <mergeCell ref="V255:W255"/>
    <mergeCell ref="X255:Y255"/>
    <mergeCell ref="Z255:AA255"/>
    <mergeCell ref="AB255:AC255"/>
    <mergeCell ref="P254:Q254"/>
    <mergeCell ref="R254:S254"/>
    <mergeCell ref="T254:U254"/>
    <mergeCell ref="V254:W254"/>
    <mergeCell ref="X254:Y254"/>
    <mergeCell ref="F254:G254"/>
    <mergeCell ref="H254:I254"/>
    <mergeCell ref="J254:K254"/>
    <mergeCell ref="L254:M254"/>
    <mergeCell ref="N254:O254"/>
    <mergeCell ref="Z260:AA260"/>
    <mergeCell ref="AB260:AC260"/>
    <mergeCell ref="F261:G261"/>
    <mergeCell ref="H261:I261"/>
    <mergeCell ref="J261:K261"/>
    <mergeCell ref="L261:M261"/>
    <mergeCell ref="N261:O261"/>
    <mergeCell ref="P261:Q261"/>
    <mergeCell ref="R261:S261"/>
    <mergeCell ref="T261:U261"/>
    <mergeCell ref="V261:W261"/>
    <mergeCell ref="X261:Y261"/>
    <mergeCell ref="Z261:AA261"/>
    <mergeCell ref="AB261:AC261"/>
    <mergeCell ref="P260:Q260"/>
    <mergeCell ref="R260:S260"/>
    <mergeCell ref="T260:U260"/>
    <mergeCell ref="V260:W260"/>
    <mergeCell ref="X260:Y260"/>
    <mergeCell ref="F260:G260"/>
    <mergeCell ref="H260:I260"/>
    <mergeCell ref="J260:K260"/>
    <mergeCell ref="L260:M260"/>
    <mergeCell ref="N260:O260"/>
    <mergeCell ref="Z258:AA258"/>
    <mergeCell ref="AB258:AC258"/>
    <mergeCell ref="F259:G259"/>
    <mergeCell ref="H259:I259"/>
    <mergeCell ref="J259:K259"/>
    <mergeCell ref="L259:M259"/>
    <mergeCell ref="N259:O259"/>
    <mergeCell ref="P259:Q259"/>
    <mergeCell ref="R259:S259"/>
    <mergeCell ref="T259:U259"/>
    <mergeCell ref="V259:W259"/>
    <mergeCell ref="X259:Y259"/>
    <mergeCell ref="Z259:AA259"/>
    <mergeCell ref="AB259:AC259"/>
    <mergeCell ref="P258:Q258"/>
    <mergeCell ref="R258:S258"/>
    <mergeCell ref="T258:U258"/>
    <mergeCell ref="V258:W258"/>
    <mergeCell ref="X258:Y258"/>
    <mergeCell ref="F258:G258"/>
    <mergeCell ref="H258:I258"/>
    <mergeCell ref="J258:K258"/>
    <mergeCell ref="L258:M258"/>
    <mergeCell ref="N258:O258"/>
    <mergeCell ref="Z264:AA264"/>
    <mergeCell ref="AB264:AC264"/>
    <mergeCell ref="F265:G265"/>
    <mergeCell ref="H265:I265"/>
    <mergeCell ref="J265:K265"/>
    <mergeCell ref="L265:M265"/>
    <mergeCell ref="N265:O265"/>
    <mergeCell ref="P265:Q265"/>
    <mergeCell ref="R265:S265"/>
    <mergeCell ref="T265:U265"/>
    <mergeCell ref="V265:W265"/>
    <mergeCell ref="X265:Y265"/>
    <mergeCell ref="Z265:AA265"/>
    <mergeCell ref="AB265:AC265"/>
    <mergeCell ref="P264:Q264"/>
    <mergeCell ref="R264:S264"/>
    <mergeCell ref="T264:U264"/>
    <mergeCell ref="V264:W264"/>
    <mergeCell ref="X264:Y264"/>
    <mergeCell ref="F264:G264"/>
    <mergeCell ref="H264:I264"/>
    <mergeCell ref="J264:K264"/>
    <mergeCell ref="L264:M264"/>
    <mergeCell ref="N264:O264"/>
    <mergeCell ref="Z262:AA262"/>
    <mergeCell ref="AB262:AC262"/>
    <mergeCell ref="F263:G263"/>
    <mergeCell ref="H263:I263"/>
    <mergeCell ref="J263:K263"/>
    <mergeCell ref="L263:M263"/>
    <mergeCell ref="N263:O263"/>
    <mergeCell ref="P263:Q263"/>
    <mergeCell ref="R263:S263"/>
    <mergeCell ref="T263:U263"/>
    <mergeCell ref="V263:W263"/>
    <mergeCell ref="X263:Y263"/>
    <mergeCell ref="Z263:AA263"/>
    <mergeCell ref="AB263:AC263"/>
    <mergeCell ref="P262:Q262"/>
    <mergeCell ref="R262:S262"/>
    <mergeCell ref="T262:U262"/>
    <mergeCell ref="V262:W262"/>
    <mergeCell ref="X262:Y262"/>
    <mergeCell ref="F262:G262"/>
    <mergeCell ref="H262:I262"/>
    <mergeCell ref="J262:K262"/>
    <mergeCell ref="L262:M262"/>
    <mergeCell ref="N262:O262"/>
    <mergeCell ref="Z268:AA268"/>
    <mergeCell ref="AB268:AC268"/>
    <mergeCell ref="F269:G269"/>
    <mergeCell ref="H269:I269"/>
    <mergeCell ref="J269:K269"/>
    <mergeCell ref="L269:M269"/>
    <mergeCell ref="N269:O269"/>
    <mergeCell ref="P269:Q269"/>
    <mergeCell ref="R269:S269"/>
    <mergeCell ref="T269:U269"/>
    <mergeCell ref="V269:W269"/>
    <mergeCell ref="X269:Y269"/>
    <mergeCell ref="Z269:AA269"/>
    <mergeCell ref="AB269:AC269"/>
    <mergeCell ref="P268:Q268"/>
    <mergeCell ref="R268:S268"/>
    <mergeCell ref="T268:U268"/>
    <mergeCell ref="V268:W268"/>
    <mergeCell ref="X268:Y268"/>
    <mergeCell ref="F268:G268"/>
    <mergeCell ref="H268:I268"/>
    <mergeCell ref="J268:K268"/>
    <mergeCell ref="L268:M268"/>
    <mergeCell ref="N268:O268"/>
    <mergeCell ref="Z266:AA266"/>
    <mergeCell ref="AB266:AC266"/>
    <mergeCell ref="F267:G267"/>
    <mergeCell ref="H267:I267"/>
    <mergeCell ref="J267:K267"/>
    <mergeCell ref="L267:M267"/>
    <mergeCell ref="N267:O267"/>
    <mergeCell ref="P267:Q267"/>
    <mergeCell ref="R267:S267"/>
    <mergeCell ref="T267:U267"/>
    <mergeCell ref="V267:W267"/>
    <mergeCell ref="X267:Y267"/>
    <mergeCell ref="Z267:AA267"/>
    <mergeCell ref="AB267:AC267"/>
    <mergeCell ref="P266:Q266"/>
    <mergeCell ref="R266:S266"/>
    <mergeCell ref="T266:U266"/>
    <mergeCell ref="V266:W266"/>
    <mergeCell ref="X266:Y266"/>
    <mergeCell ref="F266:G266"/>
    <mergeCell ref="H266:I266"/>
    <mergeCell ref="J266:K266"/>
    <mergeCell ref="L266:M266"/>
    <mergeCell ref="N266:O266"/>
    <mergeCell ref="Z272:AA272"/>
    <mergeCell ref="AB272:AC272"/>
    <mergeCell ref="F273:G273"/>
    <mergeCell ref="H273:I273"/>
    <mergeCell ref="J273:K273"/>
    <mergeCell ref="L273:M273"/>
    <mergeCell ref="N273:O273"/>
    <mergeCell ref="P273:Q273"/>
    <mergeCell ref="R273:S273"/>
    <mergeCell ref="T273:U273"/>
    <mergeCell ref="V273:W273"/>
    <mergeCell ref="X273:Y273"/>
    <mergeCell ref="Z273:AA273"/>
    <mergeCell ref="AB273:AC273"/>
    <mergeCell ref="P272:Q272"/>
    <mergeCell ref="R272:S272"/>
    <mergeCell ref="T272:U272"/>
    <mergeCell ref="V272:W272"/>
    <mergeCell ref="X272:Y272"/>
    <mergeCell ref="F272:G272"/>
    <mergeCell ref="H272:I272"/>
    <mergeCell ref="J272:K272"/>
    <mergeCell ref="L272:M272"/>
    <mergeCell ref="N272:O272"/>
    <mergeCell ref="Z270:AA270"/>
    <mergeCell ref="AB270:AC270"/>
    <mergeCell ref="F271:G271"/>
    <mergeCell ref="H271:I271"/>
    <mergeCell ref="J271:K271"/>
    <mergeCell ref="L271:M271"/>
    <mergeCell ref="N271:O271"/>
    <mergeCell ref="P271:Q271"/>
    <mergeCell ref="R271:S271"/>
    <mergeCell ref="T271:U271"/>
    <mergeCell ref="V271:W271"/>
    <mergeCell ref="X271:Y271"/>
    <mergeCell ref="Z271:AA271"/>
    <mergeCell ref="AB271:AC271"/>
    <mergeCell ref="P270:Q270"/>
    <mergeCell ref="R270:S270"/>
    <mergeCell ref="T270:U270"/>
    <mergeCell ref="V270:W270"/>
    <mergeCell ref="X270:Y270"/>
    <mergeCell ref="F270:G270"/>
    <mergeCell ref="H270:I270"/>
    <mergeCell ref="J270:K270"/>
    <mergeCell ref="L270:M270"/>
    <mergeCell ref="N270:O270"/>
    <mergeCell ref="Z276:AA276"/>
    <mergeCell ref="AB276:AC276"/>
    <mergeCell ref="F277:G277"/>
    <mergeCell ref="H277:I277"/>
    <mergeCell ref="J277:K277"/>
    <mergeCell ref="L277:M277"/>
    <mergeCell ref="N277:O277"/>
    <mergeCell ref="P277:Q277"/>
    <mergeCell ref="R277:S277"/>
    <mergeCell ref="T277:U277"/>
    <mergeCell ref="V277:W277"/>
    <mergeCell ref="X277:Y277"/>
    <mergeCell ref="Z277:AA277"/>
    <mergeCell ref="AB277:AC277"/>
    <mergeCell ref="P276:Q276"/>
    <mergeCell ref="R276:S276"/>
    <mergeCell ref="T276:U276"/>
    <mergeCell ref="V276:W276"/>
    <mergeCell ref="X276:Y276"/>
    <mergeCell ref="F276:G276"/>
    <mergeCell ref="H276:I276"/>
    <mergeCell ref="J276:K276"/>
    <mergeCell ref="L276:M276"/>
    <mergeCell ref="N276:O276"/>
    <mergeCell ref="Z274:AA274"/>
    <mergeCell ref="AB274:AC274"/>
    <mergeCell ref="F275:G275"/>
    <mergeCell ref="H275:I275"/>
    <mergeCell ref="J275:K275"/>
    <mergeCell ref="L275:M275"/>
    <mergeCell ref="N275:O275"/>
    <mergeCell ref="P275:Q275"/>
    <mergeCell ref="R275:S275"/>
    <mergeCell ref="T275:U275"/>
    <mergeCell ref="V275:W275"/>
    <mergeCell ref="X275:Y275"/>
    <mergeCell ref="Z275:AA275"/>
    <mergeCell ref="AB275:AC275"/>
    <mergeCell ref="P274:Q274"/>
    <mergeCell ref="R274:S274"/>
    <mergeCell ref="T274:U274"/>
    <mergeCell ref="V274:W274"/>
    <mergeCell ref="X274:Y274"/>
    <mergeCell ref="F274:G274"/>
    <mergeCell ref="H274:I274"/>
    <mergeCell ref="J274:K274"/>
    <mergeCell ref="L274:M274"/>
    <mergeCell ref="N274:O274"/>
    <mergeCell ref="Z280:AA280"/>
    <mergeCell ref="AB280:AC280"/>
    <mergeCell ref="F281:G281"/>
    <mergeCell ref="H281:I281"/>
    <mergeCell ref="J281:K281"/>
    <mergeCell ref="L281:M281"/>
    <mergeCell ref="N281:O281"/>
    <mergeCell ref="P281:Q281"/>
    <mergeCell ref="R281:S281"/>
    <mergeCell ref="T281:U281"/>
    <mergeCell ref="V281:W281"/>
    <mergeCell ref="X281:Y281"/>
    <mergeCell ref="Z281:AA281"/>
    <mergeCell ref="AB281:AC281"/>
    <mergeCell ref="P280:Q280"/>
    <mergeCell ref="R280:S280"/>
    <mergeCell ref="T280:U280"/>
    <mergeCell ref="V280:W280"/>
    <mergeCell ref="X280:Y280"/>
    <mergeCell ref="F280:G280"/>
    <mergeCell ref="H280:I280"/>
    <mergeCell ref="J280:K280"/>
    <mergeCell ref="L280:M280"/>
    <mergeCell ref="N280:O280"/>
    <mergeCell ref="Z278:AA278"/>
    <mergeCell ref="AB278:AC278"/>
    <mergeCell ref="F279:G279"/>
    <mergeCell ref="H279:I279"/>
    <mergeCell ref="J279:K279"/>
    <mergeCell ref="L279:M279"/>
    <mergeCell ref="N279:O279"/>
    <mergeCell ref="P279:Q279"/>
    <mergeCell ref="R279:S279"/>
    <mergeCell ref="T279:U279"/>
    <mergeCell ref="V279:W279"/>
    <mergeCell ref="X279:Y279"/>
    <mergeCell ref="Z279:AA279"/>
    <mergeCell ref="AB279:AC279"/>
    <mergeCell ref="P278:Q278"/>
    <mergeCell ref="R278:S278"/>
    <mergeCell ref="T278:U278"/>
    <mergeCell ref="V278:W278"/>
    <mergeCell ref="X278:Y278"/>
    <mergeCell ref="F278:G278"/>
    <mergeCell ref="H278:I278"/>
    <mergeCell ref="J278:K278"/>
    <mergeCell ref="L278:M278"/>
    <mergeCell ref="N278:O278"/>
    <mergeCell ref="Z284:AA284"/>
    <mergeCell ref="AB284:AC284"/>
    <mergeCell ref="F285:G285"/>
    <mergeCell ref="H285:I285"/>
    <mergeCell ref="J285:K285"/>
    <mergeCell ref="L285:M285"/>
    <mergeCell ref="N285:O285"/>
    <mergeCell ref="P285:Q285"/>
    <mergeCell ref="R285:S285"/>
    <mergeCell ref="T285:U285"/>
    <mergeCell ref="V285:W285"/>
    <mergeCell ref="X285:Y285"/>
    <mergeCell ref="Z285:AA285"/>
    <mergeCell ref="AB285:AC285"/>
    <mergeCell ref="P284:Q284"/>
    <mergeCell ref="R284:S284"/>
    <mergeCell ref="T284:U284"/>
    <mergeCell ref="V284:W284"/>
    <mergeCell ref="X284:Y284"/>
    <mergeCell ref="F284:G284"/>
    <mergeCell ref="H284:I284"/>
    <mergeCell ref="J284:K284"/>
    <mergeCell ref="L284:M284"/>
    <mergeCell ref="N284:O284"/>
    <mergeCell ref="Z282:AA282"/>
    <mergeCell ref="AB282:AC282"/>
    <mergeCell ref="F283:G283"/>
    <mergeCell ref="H283:I283"/>
    <mergeCell ref="J283:K283"/>
    <mergeCell ref="L283:M283"/>
    <mergeCell ref="N283:O283"/>
    <mergeCell ref="P283:Q283"/>
    <mergeCell ref="R283:S283"/>
    <mergeCell ref="T283:U283"/>
    <mergeCell ref="V283:W283"/>
    <mergeCell ref="X283:Y283"/>
    <mergeCell ref="Z283:AA283"/>
    <mergeCell ref="AB283:AC283"/>
    <mergeCell ref="P282:Q282"/>
    <mergeCell ref="R282:S282"/>
    <mergeCell ref="T282:U282"/>
    <mergeCell ref="V282:W282"/>
    <mergeCell ref="X282:Y282"/>
    <mergeCell ref="F282:G282"/>
    <mergeCell ref="H282:I282"/>
    <mergeCell ref="J282:K282"/>
    <mergeCell ref="L282:M282"/>
    <mergeCell ref="N282:O282"/>
    <mergeCell ref="Z288:AA288"/>
    <mergeCell ref="AB288:AC288"/>
    <mergeCell ref="F289:G289"/>
    <mergeCell ref="H289:I289"/>
    <mergeCell ref="J289:K289"/>
    <mergeCell ref="L289:M289"/>
    <mergeCell ref="N289:O289"/>
    <mergeCell ref="P289:Q289"/>
    <mergeCell ref="R289:S289"/>
    <mergeCell ref="T289:U289"/>
    <mergeCell ref="V289:W289"/>
    <mergeCell ref="X289:Y289"/>
    <mergeCell ref="Z289:AA289"/>
    <mergeCell ref="AB289:AC289"/>
    <mergeCell ref="P288:Q288"/>
    <mergeCell ref="R288:S288"/>
    <mergeCell ref="T288:U288"/>
    <mergeCell ref="V288:W288"/>
    <mergeCell ref="X288:Y288"/>
    <mergeCell ref="F288:G288"/>
    <mergeCell ref="H288:I288"/>
    <mergeCell ref="J288:K288"/>
    <mergeCell ref="L288:M288"/>
    <mergeCell ref="N288:O288"/>
    <mergeCell ref="Z286:AA286"/>
    <mergeCell ref="AB286:AC286"/>
    <mergeCell ref="F287:G287"/>
    <mergeCell ref="H287:I287"/>
    <mergeCell ref="J287:K287"/>
    <mergeCell ref="L287:M287"/>
    <mergeCell ref="N287:O287"/>
    <mergeCell ref="P287:Q287"/>
    <mergeCell ref="R287:S287"/>
    <mergeCell ref="T287:U287"/>
    <mergeCell ref="V287:W287"/>
    <mergeCell ref="X287:Y287"/>
    <mergeCell ref="Z287:AA287"/>
    <mergeCell ref="AB287:AC287"/>
    <mergeCell ref="P286:Q286"/>
    <mergeCell ref="R286:S286"/>
    <mergeCell ref="T286:U286"/>
    <mergeCell ref="V286:W286"/>
    <mergeCell ref="X286:Y286"/>
    <mergeCell ref="F286:G286"/>
    <mergeCell ref="H286:I286"/>
    <mergeCell ref="J286:K286"/>
    <mergeCell ref="L286:M286"/>
    <mergeCell ref="N286:O286"/>
    <mergeCell ref="Z292:AA292"/>
    <mergeCell ref="AB292:AC292"/>
    <mergeCell ref="F293:G293"/>
    <mergeCell ref="H293:I293"/>
    <mergeCell ref="J293:K293"/>
    <mergeCell ref="L293:M293"/>
    <mergeCell ref="N293:O293"/>
    <mergeCell ref="P293:Q293"/>
    <mergeCell ref="R293:S293"/>
    <mergeCell ref="T293:U293"/>
    <mergeCell ref="V293:W293"/>
    <mergeCell ref="X293:Y293"/>
    <mergeCell ref="Z293:AA293"/>
    <mergeCell ref="AB293:AC293"/>
    <mergeCell ref="P292:Q292"/>
    <mergeCell ref="R292:S292"/>
    <mergeCell ref="T292:U292"/>
    <mergeCell ref="V292:W292"/>
    <mergeCell ref="X292:Y292"/>
    <mergeCell ref="F292:G292"/>
    <mergeCell ref="H292:I292"/>
    <mergeCell ref="J292:K292"/>
    <mergeCell ref="L292:M292"/>
    <mergeCell ref="N292:O292"/>
    <mergeCell ref="Z290:AA290"/>
    <mergeCell ref="AB290:AC290"/>
    <mergeCell ref="F291:G291"/>
    <mergeCell ref="H291:I291"/>
    <mergeCell ref="J291:K291"/>
    <mergeCell ref="L291:M291"/>
    <mergeCell ref="N291:O291"/>
    <mergeCell ref="P291:Q291"/>
    <mergeCell ref="R291:S291"/>
    <mergeCell ref="T291:U291"/>
    <mergeCell ref="V291:W291"/>
    <mergeCell ref="X291:Y291"/>
    <mergeCell ref="Z291:AA291"/>
    <mergeCell ref="AB291:AC291"/>
    <mergeCell ref="P290:Q290"/>
    <mergeCell ref="R290:S290"/>
    <mergeCell ref="T290:U290"/>
    <mergeCell ref="V290:W290"/>
    <mergeCell ref="X290:Y290"/>
    <mergeCell ref="F290:G290"/>
    <mergeCell ref="H290:I290"/>
    <mergeCell ref="J290:K290"/>
    <mergeCell ref="L290:M290"/>
    <mergeCell ref="N290:O290"/>
    <mergeCell ref="Z296:AA296"/>
    <mergeCell ref="AB296:AC296"/>
    <mergeCell ref="F297:G297"/>
    <mergeCell ref="H297:I297"/>
    <mergeCell ref="J297:K297"/>
    <mergeCell ref="L297:M297"/>
    <mergeCell ref="N297:O297"/>
    <mergeCell ref="P297:Q297"/>
    <mergeCell ref="R297:S297"/>
    <mergeCell ref="T297:U297"/>
    <mergeCell ref="V297:W297"/>
    <mergeCell ref="X297:Y297"/>
    <mergeCell ref="Z297:AA297"/>
    <mergeCell ref="AB297:AC297"/>
    <mergeCell ref="P296:Q296"/>
    <mergeCell ref="R296:S296"/>
    <mergeCell ref="T296:U296"/>
    <mergeCell ref="V296:W296"/>
    <mergeCell ref="X296:Y296"/>
    <mergeCell ref="F296:G296"/>
    <mergeCell ref="H296:I296"/>
    <mergeCell ref="J296:K296"/>
    <mergeCell ref="L296:M296"/>
    <mergeCell ref="N296:O296"/>
    <mergeCell ref="Z294:AA294"/>
    <mergeCell ref="AB294:AC294"/>
    <mergeCell ref="F295:G295"/>
    <mergeCell ref="H295:I295"/>
    <mergeCell ref="J295:K295"/>
    <mergeCell ref="L295:M295"/>
    <mergeCell ref="N295:O295"/>
    <mergeCell ref="P295:Q295"/>
    <mergeCell ref="R295:S295"/>
    <mergeCell ref="T295:U295"/>
    <mergeCell ref="V295:W295"/>
    <mergeCell ref="X295:Y295"/>
    <mergeCell ref="Z295:AA295"/>
    <mergeCell ref="AB295:AC295"/>
    <mergeCell ref="P294:Q294"/>
    <mergeCell ref="R294:S294"/>
    <mergeCell ref="T294:U294"/>
    <mergeCell ref="V294:W294"/>
    <mergeCell ref="X294:Y294"/>
    <mergeCell ref="F294:G294"/>
    <mergeCell ref="H294:I294"/>
    <mergeCell ref="J294:K294"/>
    <mergeCell ref="L294:M294"/>
    <mergeCell ref="N294:O294"/>
    <mergeCell ref="Z300:AA300"/>
    <mergeCell ref="AB300:AC300"/>
    <mergeCell ref="F301:G301"/>
    <mergeCell ref="H301:I301"/>
    <mergeCell ref="J301:K301"/>
    <mergeCell ref="L301:M301"/>
    <mergeCell ref="N301:O301"/>
    <mergeCell ref="P301:Q301"/>
    <mergeCell ref="R301:S301"/>
    <mergeCell ref="T301:U301"/>
    <mergeCell ref="V301:W301"/>
    <mergeCell ref="X301:Y301"/>
    <mergeCell ref="Z301:AA301"/>
    <mergeCell ref="AB301:AC301"/>
    <mergeCell ref="P300:Q300"/>
    <mergeCell ref="R300:S300"/>
    <mergeCell ref="T300:U300"/>
    <mergeCell ref="V300:W300"/>
    <mergeCell ref="X300:Y300"/>
    <mergeCell ref="F300:G300"/>
    <mergeCell ref="H300:I300"/>
    <mergeCell ref="J300:K300"/>
    <mergeCell ref="L300:M300"/>
    <mergeCell ref="N300:O300"/>
    <mergeCell ref="Z298:AA298"/>
    <mergeCell ref="AB298:AC298"/>
    <mergeCell ref="F299:G299"/>
    <mergeCell ref="H299:I299"/>
    <mergeCell ref="J299:K299"/>
    <mergeCell ref="L299:M299"/>
    <mergeCell ref="N299:O299"/>
    <mergeCell ref="P299:Q299"/>
    <mergeCell ref="R299:S299"/>
    <mergeCell ref="T299:U299"/>
    <mergeCell ref="V299:W299"/>
    <mergeCell ref="X299:Y299"/>
    <mergeCell ref="Z299:AA299"/>
    <mergeCell ref="AB299:AC299"/>
    <mergeCell ref="P298:Q298"/>
    <mergeCell ref="R298:S298"/>
    <mergeCell ref="T298:U298"/>
    <mergeCell ref="V298:W298"/>
    <mergeCell ref="X298:Y298"/>
    <mergeCell ref="F298:G298"/>
    <mergeCell ref="H298:I298"/>
    <mergeCell ref="J298:K298"/>
    <mergeCell ref="L298:M298"/>
    <mergeCell ref="N298:O298"/>
    <mergeCell ref="Z304:AA304"/>
    <mergeCell ref="AB304:AC304"/>
    <mergeCell ref="F305:G305"/>
    <mergeCell ref="H305:I305"/>
    <mergeCell ref="J305:K305"/>
    <mergeCell ref="L305:M305"/>
    <mergeCell ref="N305:O305"/>
    <mergeCell ref="P305:Q305"/>
    <mergeCell ref="R305:S305"/>
    <mergeCell ref="T305:U305"/>
    <mergeCell ref="V305:W305"/>
    <mergeCell ref="X305:Y305"/>
    <mergeCell ref="Z305:AA305"/>
    <mergeCell ref="AB305:AC305"/>
    <mergeCell ref="P304:Q304"/>
    <mergeCell ref="R304:S304"/>
    <mergeCell ref="T304:U304"/>
    <mergeCell ref="V304:W304"/>
    <mergeCell ref="X304:Y304"/>
    <mergeCell ref="F304:G304"/>
    <mergeCell ref="H304:I304"/>
    <mergeCell ref="J304:K304"/>
    <mergeCell ref="L304:M304"/>
    <mergeCell ref="N304:O304"/>
    <mergeCell ref="Z302:AA302"/>
    <mergeCell ref="AB302:AC302"/>
    <mergeCell ref="F303:G303"/>
    <mergeCell ref="H303:I303"/>
    <mergeCell ref="J303:K303"/>
    <mergeCell ref="L303:M303"/>
    <mergeCell ref="N303:O303"/>
    <mergeCell ref="P303:Q303"/>
    <mergeCell ref="R303:S303"/>
    <mergeCell ref="T303:U303"/>
    <mergeCell ref="V303:W303"/>
    <mergeCell ref="X303:Y303"/>
    <mergeCell ref="Z303:AA303"/>
    <mergeCell ref="AB303:AC303"/>
    <mergeCell ref="P302:Q302"/>
    <mergeCell ref="R302:S302"/>
    <mergeCell ref="T302:U302"/>
    <mergeCell ref="V302:W302"/>
    <mergeCell ref="X302:Y302"/>
    <mergeCell ref="F302:G302"/>
    <mergeCell ref="H302:I302"/>
    <mergeCell ref="J302:K302"/>
    <mergeCell ref="L302:M302"/>
    <mergeCell ref="N302:O302"/>
    <mergeCell ref="Z308:AA308"/>
    <mergeCell ref="AB308:AC308"/>
    <mergeCell ref="F309:G309"/>
    <mergeCell ref="H309:I309"/>
    <mergeCell ref="J309:K309"/>
    <mergeCell ref="L309:M309"/>
    <mergeCell ref="N309:O309"/>
    <mergeCell ref="P309:Q309"/>
    <mergeCell ref="R309:S309"/>
    <mergeCell ref="T309:U309"/>
    <mergeCell ref="V309:W309"/>
    <mergeCell ref="X309:Y309"/>
    <mergeCell ref="Z309:AA309"/>
    <mergeCell ref="AB309:AC309"/>
    <mergeCell ref="P308:Q308"/>
    <mergeCell ref="R308:S308"/>
    <mergeCell ref="T308:U308"/>
    <mergeCell ref="V308:W308"/>
    <mergeCell ref="X308:Y308"/>
    <mergeCell ref="F308:G308"/>
    <mergeCell ref="H308:I308"/>
    <mergeCell ref="J308:K308"/>
    <mergeCell ref="L308:M308"/>
    <mergeCell ref="N308:O308"/>
    <mergeCell ref="Z306:AA306"/>
    <mergeCell ref="AB306:AC306"/>
    <mergeCell ref="F307:G307"/>
    <mergeCell ref="H307:I307"/>
    <mergeCell ref="J307:K307"/>
    <mergeCell ref="L307:M307"/>
    <mergeCell ref="N307:O307"/>
    <mergeCell ref="P307:Q307"/>
    <mergeCell ref="R307:S307"/>
    <mergeCell ref="T307:U307"/>
    <mergeCell ref="V307:W307"/>
    <mergeCell ref="X307:Y307"/>
    <mergeCell ref="Z307:AA307"/>
    <mergeCell ref="AB307:AC307"/>
    <mergeCell ref="P306:Q306"/>
    <mergeCell ref="R306:S306"/>
    <mergeCell ref="T306:U306"/>
    <mergeCell ref="V306:W306"/>
    <mergeCell ref="X306:Y306"/>
    <mergeCell ref="F306:G306"/>
    <mergeCell ref="H306:I306"/>
    <mergeCell ref="J306:K306"/>
    <mergeCell ref="L306:M306"/>
    <mergeCell ref="N306:O306"/>
    <mergeCell ref="Z312:AA312"/>
    <mergeCell ref="AB312:AC312"/>
    <mergeCell ref="F313:G313"/>
    <mergeCell ref="H313:I313"/>
    <mergeCell ref="J313:K313"/>
    <mergeCell ref="L313:M313"/>
    <mergeCell ref="N313:O313"/>
    <mergeCell ref="P313:Q313"/>
    <mergeCell ref="R313:S313"/>
    <mergeCell ref="T313:U313"/>
    <mergeCell ref="V313:W313"/>
    <mergeCell ref="X313:Y313"/>
    <mergeCell ref="Z313:AA313"/>
    <mergeCell ref="AB313:AC313"/>
    <mergeCell ref="P312:Q312"/>
    <mergeCell ref="R312:S312"/>
    <mergeCell ref="T312:U312"/>
    <mergeCell ref="V312:W312"/>
    <mergeCell ref="X312:Y312"/>
    <mergeCell ref="F312:G312"/>
    <mergeCell ref="H312:I312"/>
    <mergeCell ref="J312:K312"/>
    <mergeCell ref="L312:M312"/>
    <mergeCell ref="N312:O312"/>
    <mergeCell ref="Z310:AA310"/>
    <mergeCell ref="AB310:AC310"/>
    <mergeCell ref="F311:G311"/>
    <mergeCell ref="H311:I311"/>
    <mergeCell ref="J311:K311"/>
    <mergeCell ref="L311:M311"/>
    <mergeCell ref="N311:O311"/>
    <mergeCell ref="P311:Q311"/>
    <mergeCell ref="R311:S311"/>
    <mergeCell ref="T311:U311"/>
    <mergeCell ref="V311:W311"/>
    <mergeCell ref="X311:Y311"/>
    <mergeCell ref="Z311:AA311"/>
    <mergeCell ref="AB311:AC311"/>
    <mergeCell ref="P310:Q310"/>
    <mergeCell ref="R310:S310"/>
    <mergeCell ref="T310:U310"/>
    <mergeCell ref="V310:W310"/>
    <mergeCell ref="X310:Y310"/>
    <mergeCell ref="F310:G310"/>
    <mergeCell ref="H310:I310"/>
    <mergeCell ref="J310:K310"/>
    <mergeCell ref="L310:M310"/>
    <mergeCell ref="N310:O310"/>
    <mergeCell ref="Z316:AA316"/>
    <mergeCell ref="AB316:AC316"/>
    <mergeCell ref="F317:G317"/>
    <mergeCell ref="H317:I317"/>
    <mergeCell ref="J317:K317"/>
    <mergeCell ref="L317:M317"/>
    <mergeCell ref="N317:O317"/>
    <mergeCell ref="P317:Q317"/>
    <mergeCell ref="R317:S317"/>
    <mergeCell ref="T317:U317"/>
    <mergeCell ref="V317:W317"/>
    <mergeCell ref="X317:Y317"/>
    <mergeCell ref="Z317:AA317"/>
    <mergeCell ref="AB317:AC317"/>
    <mergeCell ref="P316:Q316"/>
    <mergeCell ref="R316:S316"/>
    <mergeCell ref="T316:U316"/>
    <mergeCell ref="V316:W316"/>
    <mergeCell ref="X316:Y316"/>
    <mergeCell ref="F316:G316"/>
    <mergeCell ref="H316:I316"/>
    <mergeCell ref="J316:K316"/>
    <mergeCell ref="L316:M316"/>
    <mergeCell ref="N316:O316"/>
    <mergeCell ref="Z314:AA314"/>
    <mergeCell ref="AB314:AC314"/>
    <mergeCell ref="F315:G315"/>
    <mergeCell ref="H315:I315"/>
    <mergeCell ref="J315:K315"/>
    <mergeCell ref="L315:M315"/>
    <mergeCell ref="N315:O315"/>
    <mergeCell ref="P315:Q315"/>
    <mergeCell ref="R315:S315"/>
    <mergeCell ref="T315:U315"/>
    <mergeCell ref="V315:W315"/>
    <mergeCell ref="X315:Y315"/>
    <mergeCell ref="Z315:AA315"/>
    <mergeCell ref="AB315:AC315"/>
    <mergeCell ref="P314:Q314"/>
    <mergeCell ref="R314:S314"/>
    <mergeCell ref="T314:U314"/>
    <mergeCell ref="V314:W314"/>
    <mergeCell ref="X314:Y314"/>
    <mergeCell ref="F314:G314"/>
    <mergeCell ref="H314:I314"/>
    <mergeCell ref="J314:K314"/>
    <mergeCell ref="L314:M314"/>
    <mergeCell ref="N314:O314"/>
    <mergeCell ref="Z320:AA320"/>
    <mergeCell ref="AB320:AC320"/>
    <mergeCell ref="F321:G321"/>
    <mergeCell ref="H321:I321"/>
    <mergeCell ref="J321:K321"/>
    <mergeCell ref="L321:M321"/>
    <mergeCell ref="N321:O321"/>
    <mergeCell ref="P321:Q321"/>
    <mergeCell ref="R321:S321"/>
    <mergeCell ref="T321:U321"/>
    <mergeCell ref="V321:W321"/>
    <mergeCell ref="X321:Y321"/>
    <mergeCell ref="Z321:AA321"/>
    <mergeCell ref="AB321:AC321"/>
    <mergeCell ref="P320:Q320"/>
    <mergeCell ref="R320:S320"/>
    <mergeCell ref="T320:U320"/>
    <mergeCell ref="V320:W320"/>
    <mergeCell ref="X320:Y320"/>
    <mergeCell ref="F320:G320"/>
    <mergeCell ref="H320:I320"/>
    <mergeCell ref="J320:K320"/>
    <mergeCell ref="L320:M320"/>
    <mergeCell ref="N320:O320"/>
    <mergeCell ref="Z318:AA318"/>
    <mergeCell ref="AB318:AC318"/>
    <mergeCell ref="F319:G319"/>
    <mergeCell ref="H319:I319"/>
    <mergeCell ref="J319:K319"/>
    <mergeCell ref="L319:M319"/>
    <mergeCell ref="N319:O319"/>
    <mergeCell ref="P319:Q319"/>
    <mergeCell ref="R319:S319"/>
    <mergeCell ref="T319:U319"/>
    <mergeCell ref="V319:W319"/>
    <mergeCell ref="X319:Y319"/>
    <mergeCell ref="Z319:AA319"/>
    <mergeCell ref="AB319:AC319"/>
    <mergeCell ref="P318:Q318"/>
    <mergeCell ref="R318:S318"/>
    <mergeCell ref="T318:U318"/>
    <mergeCell ref="V318:W318"/>
    <mergeCell ref="X318:Y318"/>
    <mergeCell ref="F318:G318"/>
    <mergeCell ref="H318:I318"/>
    <mergeCell ref="J318:K318"/>
    <mergeCell ref="L318:M318"/>
    <mergeCell ref="N318:O318"/>
    <mergeCell ref="Z324:AA324"/>
    <mergeCell ref="AB324:AC324"/>
    <mergeCell ref="F325:G325"/>
    <mergeCell ref="H325:I325"/>
    <mergeCell ref="J325:K325"/>
    <mergeCell ref="L325:M325"/>
    <mergeCell ref="N325:O325"/>
    <mergeCell ref="P325:Q325"/>
    <mergeCell ref="R325:S325"/>
    <mergeCell ref="T325:U325"/>
    <mergeCell ref="V325:W325"/>
    <mergeCell ref="X325:Y325"/>
    <mergeCell ref="Z325:AA325"/>
    <mergeCell ref="AB325:AC325"/>
    <mergeCell ref="P324:Q324"/>
    <mergeCell ref="R324:S324"/>
    <mergeCell ref="T324:U324"/>
    <mergeCell ref="V324:W324"/>
    <mergeCell ref="X324:Y324"/>
    <mergeCell ref="F324:G324"/>
    <mergeCell ref="H324:I324"/>
    <mergeCell ref="J324:K324"/>
    <mergeCell ref="L324:M324"/>
    <mergeCell ref="N324:O324"/>
    <mergeCell ref="Z322:AA322"/>
    <mergeCell ref="AB322:AC322"/>
    <mergeCell ref="F323:G323"/>
    <mergeCell ref="H323:I323"/>
    <mergeCell ref="J323:K323"/>
    <mergeCell ref="L323:M323"/>
    <mergeCell ref="N323:O323"/>
    <mergeCell ref="P323:Q323"/>
    <mergeCell ref="R323:S323"/>
    <mergeCell ref="T323:U323"/>
    <mergeCell ref="V323:W323"/>
    <mergeCell ref="X323:Y323"/>
    <mergeCell ref="Z323:AA323"/>
    <mergeCell ref="AB323:AC323"/>
    <mergeCell ref="P322:Q322"/>
    <mergeCell ref="R322:S322"/>
    <mergeCell ref="T322:U322"/>
    <mergeCell ref="V322:W322"/>
    <mergeCell ref="X322:Y322"/>
    <mergeCell ref="F322:G322"/>
    <mergeCell ref="H322:I322"/>
    <mergeCell ref="J322:K322"/>
    <mergeCell ref="L322:M322"/>
    <mergeCell ref="N322:O322"/>
    <mergeCell ref="Z328:AA328"/>
    <mergeCell ref="AB328:AC328"/>
    <mergeCell ref="F329:G329"/>
    <mergeCell ref="H329:I329"/>
    <mergeCell ref="J329:K329"/>
    <mergeCell ref="L329:M329"/>
    <mergeCell ref="N329:O329"/>
    <mergeCell ref="P329:Q329"/>
    <mergeCell ref="R329:S329"/>
    <mergeCell ref="T329:U329"/>
    <mergeCell ref="V329:W329"/>
    <mergeCell ref="X329:Y329"/>
    <mergeCell ref="Z329:AA329"/>
    <mergeCell ref="AB329:AC329"/>
    <mergeCell ref="P328:Q328"/>
    <mergeCell ref="R328:S328"/>
    <mergeCell ref="T328:U328"/>
    <mergeCell ref="V328:W328"/>
    <mergeCell ref="X328:Y328"/>
    <mergeCell ref="F328:G328"/>
    <mergeCell ref="H328:I328"/>
    <mergeCell ref="J328:K328"/>
    <mergeCell ref="L328:M328"/>
    <mergeCell ref="N328:O328"/>
    <mergeCell ref="Z326:AA326"/>
    <mergeCell ref="AB326:AC326"/>
    <mergeCell ref="F327:G327"/>
    <mergeCell ref="H327:I327"/>
    <mergeCell ref="J327:K327"/>
    <mergeCell ref="L327:M327"/>
    <mergeCell ref="N327:O327"/>
    <mergeCell ref="P327:Q327"/>
    <mergeCell ref="R327:S327"/>
    <mergeCell ref="T327:U327"/>
    <mergeCell ref="V327:W327"/>
    <mergeCell ref="X327:Y327"/>
    <mergeCell ref="Z327:AA327"/>
    <mergeCell ref="AB327:AC327"/>
    <mergeCell ref="P326:Q326"/>
    <mergeCell ref="R326:S326"/>
    <mergeCell ref="T326:U326"/>
    <mergeCell ref="V326:W326"/>
    <mergeCell ref="X326:Y326"/>
    <mergeCell ref="F326:G326"/>
    <mergeCell ref="H326:I326"/>
    <mergeCell ref="J326:K326"/>
    <mergeCell ref="L326:M326"/>
    <mergeCell ref="N326:O326"/>
    <mergeCell ref="Z332:AA332"/>
    <mergeCell ref="AB332:AC332"/>
    <mergeCell ref="F333:G333"/>
    <mergeCell ref="H333:I333"/>
    <mergeCell ref="J333:K333"/>
    <mergeCell ref="L333:M333"/>
    <mergeCell ref="N333:O333"/>
    <mergeCell ref="P333:Q333"/>
    <mergeCell ref="R333:S333"/>
    <mergeCell ref="T333:U333"/>
    <mergeCell ref="V333:W333"/>
    <mergeCell ref="X333:Y333"/>
    <mergeCell ref="Z333:AA333"/>
    <mergeCell ref="AB333:AC333"/>
    <mergeCell ref="P332:Q332"/>
    <mergeCell ref="R332:S332"/>
    <mergeCell ref="T332:U332"/>
    <mergeCell ref="V332:W332"/>
    <mergeCell ref="X332:Y332"/>
    <mergeCell ref="F332:G332"/>
    <mergeCell ref="H332:I332"/>
    <mergeCell ref="J332:K332"/>
    <mergeCell ref="L332:M332"/>
    <mergeCell ref="N332:O332"/>
    <mergeCell ref="Z330:AA330"/>
    <mergeCell ref="AB330:AC330"/>
    <mergeCell ref="F331:G331"/>
    <mergeCell ref="H331:I331"/>
    <mergeCell ref="J331:K331"/>
    <mergeCell ref="L331:M331"/>
    <mergeCell ref="N331:O331"/>
    <mergeCell ref="P331:Q331"/>
    <mergeCell ref="R331:S331"/>
    <mergeCell ref="T331:U331"/>
    <mergeCell ref="V331:W331"/>
    <mergeCell ref="X331:Y331"/>
    <mergeCell ref="Z331:AA331"/>
    <mergeCell ref="AB331:AC331"/>
    <mergeCell ref="P330:Q330"/>
    <mergeCell ref="R330:S330"/>
    <mergeCell ref="T330:U330"/>
    <mergeCell ref="V330:W330"/>
    <mergeCell ref="X330:Y330"/>
    <mergeCell ref="F330:G330"/>
    <mergeCell ref="H330:I330"/>
    <mergeCell ref="J330:K330"/>
    <mergeCell ref="L330:M330"/>
    <mergeCell ref="N330:O330"/>
    <mergeCell ref="Z336:AA336"/>
    <mergeCell ref="AB336:AC336"/>
    <mergeCell ref="F337:G337"/>
    <mergeCell ref="H337:I337"/>
    <mergeCell ref="J337:K337"/>
    <mergeCell ref="L337:M337"/>
    <mergeCell ref="N337:O337"/>
    <mergeCell ref="P337:Q337"/>
    <mergeCell ref="R337:S337"/>
    <mergeCell ref="T337:U337"/>
    <mergeCell ref="V337:W337"/>
    <mergeCell ref="X337:Y337"/>
    <mergeCell ref="Z337:AA337"/>
    <mergeCell ref="AB337:AC337"/>
    <mergeCell ref="P336:Q336"/>
    <mergeCell ref="R336:S336"/>
    <mergeCell ref="T336:U336"/>
    <mergeCell ref="V336:W336"/>
    <mergeCell ref="X336:Y336"/>
    <mergeCell ref="F336:G336"/>
    <mergeCell ref="H336:I336"/>
    <mergeCell ref="J336:K336"/>
    <mergeCell ref="L336:M336"/>
    <mergeCell ref="N336:O336"/>
    <mergeCell ref="Z334:AA334"/>
    <mergeCell ref="AB334:AC334"/>
    <mergeCell ref="F335:G335"/>
    <mergeCell ref="H335:I335"/>
    <mergeCell ref="J335:K335"/>
    <mergeCell ref="L335:M335"/>
    <mergeCell ref="N335:O335"/>
    <mergeCell ref="P335:Q335"/>
    <mergeCell ref="R335:S335"/>
    <mergeCell ref="T335:U335"/>
    <mergeCell ref="V335:W335"/>
    <mergeCell ref="X335:Y335"/>
    <mergeCell ref="Z335:AA335"/>
    <mergeCell ref="AB335:AC335"/>
    <mergeCell ref="P334:Q334"/>
    <mergeCell ref="R334:S334"/>
    <mergeCell ref="T334:U334"/>
    <mergeCell ref="V334:W334"/>
    <mergeCell ref="X334:Y334"/>
    <mergeCell ref="F334:G334"/>
    <mergeCell ref="H334:I334"/>
    <mergeCell ref="J334:K334"/>
    <mergeCell ref="L334:M334"/>
    <mergeCell ref="N334:O334"/>
    <mergeCell ref="Z340:AA340"/>
    <mergeCell ref="AB340:AC340"/>
    <mergeCell ref="F341:G341"/>
    <mergeCell ref="H341:I341"/>
    <mergeCell ref="J341:K341"/>
    <mergeCell ref="L341:M341"/>
    <mergeCell ref="N341:O341"/>
    <mergeCell ref="P341:Q341"/>
    <mergeCell ref="R341:S341"/>
    <mergeCell ref="T341:U341"/>
    <mergeCell ref="V341:W341"/>
    <mergeCell ref="X341:Y341"/>
    <mergeCell ref="Z341:AA341"/>
    <mergeCell ref="AB341:AC341"/>
    <mergeCell ref="P340:Q340"/>
    <mergeCell ref="R340:S340"/>
    <mergeCell ref="T340:U340"/>
    <mergeCell ref="V340:W340"/>
    <mergeCell ref="X340:Y340"/>
    <mergeCell ref="F340:G340"/>
    <mergeCell ref="H340:I340"/>
    <mergeCell ref="J340:K340"/>
    <mergeCell ref="L340:M340"/>
    <mergeCell ref="N340:O340"/>
    <mergeCell ref="Z338:AA338"/>
    <mergeCell ref="AB338:AC338"/>
    <mergeCell ref="F339:G339"/>
    <mergeCell ref="H339:I339"/>
    <mergeCell ref="J339:K339"/>
    <mergeCell ref="L339:M339"/>
    <mergeCell ref="N339:O339"/>
    <mergeCell ref="P339:Q339"/>
    <mergeCell ref="R339:S339"/>
    <mergeCell ref="T339:U339"/>
    <mergeCell ref="V339:W339"/>
    <mergeCell ref="X339:Y339"/>
    <mergeCell ref="Z339:AA339"/>
    <mergeCell ref="AB339:AC339"/>
    <mergeCell ref="P338:Q338"/>
    <mergeCell ref="R338:S338"/>
    <mergeCell ref="T338:U338"/>
    <mergeCell ref="V338:W338"/>
    <mergeCell ref="X338:Y338"/>
    <mergeCell ref="F338:G338"/>
    <mergeCell ref="H338:I338"/>
    <mergeCell ref="J338:K338"/>
    <mergeCell ref="L338:M338"/>
    <mergeCell ref="N338:O338"/>
    <mergeCell ref="Z344:AA344"/>
    <mergeCell ref="AB344:AC344"/>
    <mergeCell ref="F345:G345"/>
    <mergeCell ref="H345:I345"/>
    <mergeCell ref="J345:K345"/>
    <mergeCell ref="L345:M345"/>
    <mergeCell ref="N345:O345"/>
    <mergeCell ref="P345:Q345"/>
    <mergeCell ref="R345:S345"/>
    <mergeCell ref="T345:U345"/>
    <mergeCell ref="V345:W345"/>
    <mergeCell ref="X345:Y345"/>
    <mergeCell ref="Z345:AA345"/>
    <mergeCell ref="AB345:AC345"/>
    <mergeCell ref="P344:Q344"/>
    <mergeCell ref="R344:S344"/>
    <mergeCell ref="T344:U344"/>
    <mergeCell ref="V344:W344"/>
    <mergeCell ref="X344:Y344"/>
    <mergeCell ref="F344:G344"/>
    <mergeCell ref="H344:I344"/>
    <mergeCell ref="J344:K344"/>
    <mergeCell ref="L344:M344"/>
    <mergeCell ref="N344:O344"/>
    <mergeCell ref="Z342:AA342"/>
    <mergeCell ref="AB342:AC342"/>
    <mergeCell ref="F343:G343"/>
    <mergeCell ref="H343:I343"/>
    <mergeCell ref="J343:K343"/>
    <mergeCell ref="L343:M343"/>
    <mergeCell ref="N343:O343"/>
    <mergeCell ref="P343:Q343"/>
    <mergeCell ref="R343:S343"/>
    <mergeCell ref="T343:U343"/>
    <mergeCell ref="V343:W343"/>
    <mergeCell ref="X343:Y343"/>
    <mergeCell ref="Z343:AA343"/>
    <mergeCell ref="AB343:AC343"/>
    <mergeCell ref="P342:Q342"/>
    <mergeCell ref="R342:S342"/>
    <mergeCell ref="T342:U342"/>
    <mergeCell ref="V342:W342"/>
    <mergeCell ref="X342:Y342"/>
    <mergeCell ref="F342:G342"/>
    <mergeCell ref="H342:I342"/>
    <mergeCell ref="J342:K342"/>
    <mergeCell ref="L342:M342"/>
    <mergeCell ref="N342:O342"/>
    <mergeCell ref="Z348:AA348"/>
    <mergeCell ref="AB348:AC348"/>
    <mergeCell ref="F349:G349"/>
    <mergeCell ref="H349:I349"/>
    <mergeCell ref="J349:K349"/>
    <mergeCell ref="L349:M349"/>
    <mergeCell ref="N349:O349"/>
    <mergeCell ref="P349:Q349"/>
    <mergeCell ref="R349:S349"/>
    <mergeCell ref="T349:U349"/>
    <mergeCell ref="V349:W349"/>
    <mergeCell ref="X349:Y349"/>
    <mergeCell ref="Z349:AA349"/>
    <mergeCell ref="AB349:AC349"/>
    <mergeCell ref="P348:Q348"/>
    <mergeCell ref="R348:S348"/>
    <mergeCell ref="T348:U348"/>
    <mergeCell ref="V348:W348"/>
    <mergeCell ref="X348:Y348"/>
    <mergeCell ref="F348:G348"/>
    <mergeCell ref="H348:I348"/>
    <mergeCell ref="J348:K348"/>
    <mergeCell ref="L348:M348"/>
    <mergeCell ref="N348:O348"/>
    <mergeCell ref="Z346:AA346"/>
    <mergeCell ref="AB346:AC346"/>
    <mergeCell ref="F347:G347"/>
    <mergeCell ref="H347:I347"/>
    <mergeCell ref="J347:K347"/>
    <mergeCell ref="L347:M347"/>
    <mergeCell ref="N347:O347"/>
    <mergeCell ref="P347:Q347"/>
    <mergeCell ref="R347:S347"/>
    <mergeCell ref="T347:U347"/>
    <mergeCell ref="V347:W347"/>
    <mergeCell ref="X347:Y347"/>
    <mergeCell ref="Z347:AA347"/>
    <mergeCell ref="AB347:AC347"/>
    <mergeCell ref="P346:Q346"/>
    <mergeCell ref="R346:S346"/>
    <mergeCell ref="T346:U346"/>
    <mergeCell ref="V346:W346"/>
    <mergeCell ref="X346:Y346"/>
    <mergeCell ref="F346:G346"/>
    <mergeCell ref="H346:I346"/>
    <mergeCell ref="J346:K346"/>
    <mergeCell ref="L346:M346"/>
    <mergeCell ref="N346:O346"/>
    <mergeCell ref="Z352:AA352"/>
    <mergeCell ref="AB352:AC352"/>
    <mergeCell ref="F353:G353"/>
    <mergeCell ref="H353:I353"/>
    <mergeCell ref="J353:K353"/>
    <mergeCell ref="L353:M353"/>
    <mergeCell ref="N353:O353"/>
    <mergeCell ref="P353:Q353"/>
    <mergeCell ref="R353:S353"/>
    <mergeCell ref="T353:U353"/>
    <mergeCell ref="V353:W353"/>
    <mergeCell ref="X353:Y353"/>
    <mergeCell ref="Z353:AA353"/>
    <mergeCell ref="AB353:AC353"/>
    <mergeCell ref="P352:Q352"/>
    <mergeCell ref="R352:S352"/>
    <mergeCell ref="T352:U352"/>
    <mergeCell ref="V352:W352"/>
    <mergeCell ref="X352:Y352"/>
    <mergeCell ref="F352:G352"/>
    <mergeCell ref="H352:I352"/>
    <mergeCell ref="J352:K352"/>
    <mergeCell ref="L352:M352"/>
    <mergeCell ref="N352:O352"/>
    <mergeCell ref="Z350:AA350"/>
    <mergeCell ref="AB350:AC350"/>
    <mergeCell ref="F351:G351"/>
    <mergeCell ref="H351:I351"/>
    <mergeCell ref="J351:K351"/>
    <mergeCell ref="L351:M351"/>
    <mergeCell ref="N351:O351"/>
    <mergeCell ref="P351:Q351"/>
    <mergeCell ref="R351:S351"/>
    <mergeCell ref="T351:U351"/>
    <mergeCell ref="V351:W351"/>
    <mergeCell ref="X351:Y351"/>
    <mergeCell ref="Z351:AA351"/>
    <mergeCell ref="AB351:AC351"/>
    <mergeCell ref="P350:Q350"/>
    <mergeCell ref="R350:S350"/>
    <mergeCell ref="T350:U350"/>
    <mergeCell ref="V350:W350"/>
    <mergeCell ref="X350:Y350"/>
    <mergeCell ref="F350:G350"/>
    <mergeCell ref="H350:I350"/>
    <mergeCell ref="J350:K350"/>
    <mergeCell ref="L350:M350"/>
    <mergeCell ref="N350:O350"/>
    <mergeCell ref="Z356:AA356"/>
    <mergeCell ref="AB356:AC356"/>
    <mergeCell ref="F357:G357"/>
    <mergeCell ref="H357:I357"/>
    <mergeCell ref="J357:K357"/>
    <mergeCell ref="L357:M357"/>
    <mergeCell ref="N357:O357"/>
    <mergeCell ref="P357:Q357"/>
    <mergeCell ref="R357:S357"/>
    <mergeCell ref="T357:U357"/>
    <mergeCell ref="V357:W357"/>
    <mergeCell ref="X357:Y357"/>
    <mergeCell ref="Z357:AA357"/>
    <mergeCell ref="AB357:AC357"/>
    <mergeCell ref="P356:Q356"/>
    <mergeCell ref="R356:S356"/>
    <mergeCell ref="T356:U356"/>
    <mergeCell ref="V356:W356"/>
    <mergeCell ref="X356:Y356"/>
    <mergeCell ref="F356:G356"/>
    <mergeCell ref="H356:I356"/>
    <mergeCell ref="J356:K356"/>
    <mergeCell ref="L356:M356"/>
    <mergeCell ref="N356:O356"/>
    <mergeCell ref="Z354:AA354"/>
    <mergeCell ref="AB354:AC354"/>
    <mergeCell ref="F355:G355"/>
    <mergeCell ref="H355:I355"/>
    <mergeCell ref="J355:K355"/>
    <mergeCell ref="L355:M355"/>
    <mergeCell ref="N355:O355"/>
    <mergeCell ref="P355:Q355"/>
    <mergeCell ref="R355:S355"/>
    <mergeCell ref="T355:U355"/>
    <mergeCell ref="V355:W355"/>
    <mergeCell ref="X355:Y355"/>
    <mergeCell ref="Z355:AA355"/>
    <mergeCell ref="AB355:AC355"/>
    <mergeCell ref="P354:Q354"/>
    <mergeCell ref="R354:S354"/>
    <mergeCell ref="T354:U354"/>
    <mergeCell ref="V354:W354"/>
    <mergeCell ref="X354:Y354"/>
    <mergeCell ref="F354:G354"/>
    <mergeCell ref="H354:I354"/>
    <mergeCell ref="J354:K354"/>
    <mergeCell ref="L354:M354"/>
    <mergeCell ref="N354:O354"/>
    <mergeCell ref="Z360:AA360"/>
    <mergeCell ref="AB360:AC360"/>
    <mergeCell ref="F361:G361"/>
    <mergeCell ref="H361:I361"/>
    <mergeCell ref="J361:K361"/>
    <mergeCell ref="L361:M361"/>
    <mergeCell ref="N361:O361"/>
    <mergeCell ref="P361:Q361"/>
    <mergeCell ref="R361:S361"/>
    <mergeCell ref="T361:U361"/>
    <mergeCell ref="V361:W361"/>
    <mergeCell ref="X361:Y361"/>
    <mergeCell ref="Z361:AA361"/>
    <mergeCell ref="AB361:AC361"/>
    <mergeCell ref="P360:Q360"/>
    <mergeCell ref="R360:S360"/>
    <mergeCell ref="T360:U360"/>
    <mergeCell ref="V360:W360"/>
    <mergeCell ref="X360:Y360"/>
    <mergeCell ref="F360:G360"/>
    <mergeCell ref="H360:I360"/>
    <mergeCell ref="J360:K360"/>
    <mergeCell ref="L360:M360"/>
    <mergeCell ref="N360:O360"/>
    <mergeCell ref="Z358:AA358"/>
    <mergeCell ref="AB358:AC358"/>
    <mergeCell ref="F359:G359"/>
    <mergeCell ref="H359:I359"/>
    <mergeCell ref="J359:K359"/>
    <mergeCell ref="L359:M359"/>
    <mergeCell ref="N359:O359"/>
    <mergeCell ref="P359:Q359"/>
    <mergeCell ref="R359:S359"/>
    <mergeCell ref="T359:U359"/>
    <mergeCell ref="V359:W359"/>
    <mergeCell ref="X359:Y359"/>
    <mergeCell ref="Z359:AA359"/>
    <mergeCell ref="AB359:AC359"/>
    <mergeCell ref="P358:Q358"/>
    <mergeCell ref="R358:S358"/>
    <mergeCell ref="T358:U358"/>
    <mergeCell ref="V358:W358"/>
    <mergeCell ref="X358:Y358"/>
    <mergeCell ref="F358:G358"/>
    <mergeCell ref="H358:I358"/>
    <mergeCell ref="J358:K358"/>
    <mergeCell ref="L358:M358"/>
    <mergeCell ref="N358:O358"/>
    <mergeCell ref="Z364:AA364"/>
    <mergeCell ref="AB364:AC364"/>
    <mergeCell ref="F365:G365"/>
    <mergeCell ref="H365:I365"/>
    <mergeCell ref="J365:K365"/>
    <mergeCell ref="L365:M365"/>
    <mergeCell ref="N365:O365"/>
    <mergeCell ref="P365:Q365"/>
    <mergeCell ref="R365:S365"/>
    <mergeCell ref="T365:U365"/>
    <mergeCell ref="V365:W365"/>
    <mergeCell ref="X365:Y365"/>
    <mergeCell ref="Z365:AA365"/>
    <mergeCell ref="AB365:AC365"/>
    <mergeCell ref="P364:Q364"/>
    <mergeCell ref="R364:S364"/>
    <mergeCell ref="T364:U364"/>
    <mergeCell ref="V364:W364"/>
    <mergeCell ref="X364:Y364"/>
    <mergeCell ref="F364:G364"/>
    <mergeCell ref="H364:I364"/>
    <mergeCell ref="J364:K364"/>
    <mergeCell ref="L364:M364"/>
    <mergeCell ref="N364:O364"/>
    <mergeCell ref="Z362:AA362"/>
    <mergeCell ref="AB362:AC362"/>
    <mergeCell ref="F363:G363"/>
    <mergeCell ref="H363:I363"/>
    <mergeCell ref="J363:K363"/>
    <mergeCell ref="L363:M363"/>
    <mergeCell ref="N363:O363"/>
    <mergeCell ref="P363:Q363"/>
    <mergeCell ref="R363:S363"/>
    <mergeCell ref="T363:U363"/>
    <mergeCell ref="V363:W363"/>
    <mergeCell ref="X363:Y363"/>
    <mergeCell ref="Z363:AA363"/>
    <mergeCell ref="AB363:AC363"/>
    <mergeCell ref="P362:Q362"/>
    <mergeCell ref="R362:S362"/>
    <mergeCell ref="T362:U362"/>
    <mergeCell ref="V362:W362"/>
    <mergeCell ref="X362:Y362"/>
    <mergeCell ref="F362:G362"/>
    <mergeCell ref="H362:I362"/>
    <mergeCell ref="J362:K362"/>
    <mergeCell ref="L362:M362"/>
    <mergeCell ref="N362:O362"/>
    <mergeCell ref="Z368:AA368"/>
    <mergeCell ref="AB368:AC368"/>
    <mergeCell ref="F369:G369"/>
    <mergeCell ref="H369:I369"/>
    <mergeCell ref="J369:K369"/>
    <mergeCell ref="L369:M369"/>
    <mergeCell ref="N369:O369"/>
    <mergeCell ref="P369:Q369"/>
    <mergeCell ref="R369:S369"/>
    <mergeCell ref="T369:U369"/>
    <mergeCell ref="V369:W369"/>
    <mergeCell ref="X369:Y369"/>
    <mergeCell ref="Z369:AA369"/>
    <mergeCell ref="AB369:AC369"/>
    <mergeCell ref="P368:Q368"/>
    <mergeCell ref="R368:S368"/>
    <mergeCell ref="T368:U368"/>
    <mergeCell ref="V368:W368"/>
    <mergeCell ref="X368:Y368"/>
    <mergeCell ref="F368:G368"/>
    <mergeCell ref="H368:I368"/>
    <mergeCell ref="J368:K368"/>
    <mergeCell ref="L368:M368"/>
    <mergeCell ref="N368:O368"/>
    <mergeCell ref="Z366:AA366"/>
    <mergeCell ref="AB366:AC366"/>
    <mergeCell ref="F367:G367"/>
    <mergeCell ref="H367:I367"/>
    <mergeCell ref="J367:K367"/>
    <mergeCell ref="L367:M367"/>
    <mergeCell ref="N367:O367"/>
    <mergeCell ref="P367:Q367"/>
    <mergeCell ref="R367:S367"/>
    <mergeCell ref="T367:U367"/>
    <mergeCell ref="V367:W367"/>
    <mergeCell ref="X367:Y367"/>
    <mergeCell ref="Z367:AA367"/>
    <mergeCell ref="AB367:AC367"/>
    <mergeCell ref="P366:Q366"/>
    <mergeCell ref="R366:S366"/>
    <mergeCell ref="T366:U366"/>
    <mergeCell ref="V366:W366"/>
    <mergeCell ref="X366:Y366"/>
    <mergeCell ref="F366:G366"/>
    <mergeCell ref="H366:I366"/>
    <mergeCell ref="J366:K366"/>
    <mergeCell ref="L366:M366"/>
    <mergeCell ref="N366:O366"/>
    <mergeCell ref="Z372:AA372"/>
    <mergeCell ref="AB372:AC372"/>
    <mergeCell ref="F373:G373"/>
    <mergeCell ref="H373:I373"/>
    <mergeCell ref="J373:K373"/>
    <mergeCell ref="L373:M373"/>
    <mergeCell ref="N373:O373"/>
    <mergeCell ref="P373:Q373"/>
    <mergeCell ref="R373:S373"/>
    <mergeCell ref="T373:U373"/>
    <mergeCell ref="V373:W373"/>
    <mergeCell ref="X373:Y373"/>
    <mergeCell ref="Z373:AA373"/>
    <mergeCell ref="AB373:AC373"/>
    <mergeCell ref="P372:Q372"/>
    <mergeCell ref="R372:S372"/>
    <mergeCell ref="T372:U372"/>
    <mergeCell ref="V372:W372"/>
    <mergeCell ref="X372:Y372"/>
    <mergeCell ref="F372:G372"/>
    <mergeCell ref="H372:I372"/>
    <mergeCell ref="J372:K372"/>
    <mergeCell ref="L372:M372"/>
    <mergeCell ref="N372:O372"/>
    <mergeCell ref="Z370:AA370"/>
    <mergeCell ref="AB370:AC370"/>
    <mergeCell ref="F371:G371"/>
    <mergeCell ref="H371:I371"/>
    <mergeCell ref="J371:K371"/>
    <mergeCell ref="L371:M371"/>
    <mergeCell ref="N371:O371"/>
    <mergeCell ref="P371:Q371"/>
    <mergeCell ref="R371:S371"/>
    <mergeCell ref="T371:U371"/>
    <mergeCell ref="V371:W371"/>
    <mergeCell ref="X371:Y371"/>
    <mergeCell ref="Z371:AA371"/>
    <mergeCell ref="AB371:AC371"/>
    <mergeCell ref="P370:Q370"/>
    <mergeCell ref="R370:S370"/>
    <mergeCell ref="T370:U370"/>
    <mergeCell ref="V370:W370"/>
    <mergeCell ref="X370:Y370"/>
    <mergeCell ref="F370:G370"/>
    <mergeCell ref="H370:I370"/>
    <mergeCell ref="J370:K370"/>
    <mergeCell ref="L370:M370"/>
    <mergeCell ref="N370:O370"/>
    <mergeCell ref="Z376:AA376"/>
    <mergeCell ref="AB376:AC376"/>
    <mergeCell ref="F377:G377"/>
    <mergeCell ref="H377:I377"/>
    <mergeCell ref="J377:K377"/>
    <mergeCell ref="L377:M377"/>
    <mergeCell ref="N377:O377"/>
    <mergeCell ref="P377:Q377"/>
    <mergeCell ref="R377:S377"/>
    <mergeCell ref="T377:U377"/>
    <mergeCell ref="V377:W377"/>
    <mergeCell ref="X377:Y377"/>
    <mergeCell ref="Z377:AA377"/>
    <mergeCell ref="AB377:AC377"/>
    <mergeCell ref="P376:Q376"/>
    <mergeCell ref="R376:S376"/>
    <mergeCell ref="T376:U376"/>
    <mergeCell ref="V376:W376"/>
    <mergeCell ref="X376:Y376"/>
    <mergeCell ref="F376:G376"/>
    <mergeCell ref="H376:I376"/>
    <mergeCell ref="J376:K376"/>
    <mergeCell ref="L376:M376"/>
    <mergeCell ref="N376:O376"/>
    <mergeCell ref="Z374:AA374"/>
    <mergeCell ref="AB374:AC374"/>
    <mergeCell ref="F375:G375"/>
    <mergeCell ref="H375:I375"/>
    <mergeCell ref="J375:K375"/>
    <mergeCell ref="L375:M375"/>
    <mergeCell ref="N375:O375"/>
    <mergeCell ref="P375:Q375"/>
    <mergeCell ref="R375:S375"/>
    <mergeCell ref="T375:U375"/>
    <mergeCell ref="V375:W375"/>
    <mergeCell ref="X375:Y375"/>
    <mergeCell ref="Z375:AA375"/>
    <mergeCell ref="AB375:AC375"/>
    <mergeCell ref="P374:Q374"/>
    <mergeCell ref="R374:S374"/>
    <mergeCell ref="T374:U374"/>
    <mergeCell ref="V374:W374"/>
    <mergeCell ref="X374:Y374"/>
    <mergeCell ref="F374:G374"/>
    <mergeCell ref="H374:I374"/>
    <mergeCell ref="J374:K374"/>
    <mergeCell ref="L374:M374"/>
    <mergeCell ref="N374:O374"/>
    <mergeCell ref="Z380:AA380"/>
    <mergeCell ref="AB380:AC380"/>
    <mergeCell ref="F381:G381"/>
    <mergeCell ref="H381:I381"/>
    <mergeCell ref="J381:K381"/>
    <mergeCell ref="L381:M381"/>
    <mergeCell ref="N381:O381"/>
    <mergeCell ref="P381:Q381"/>
    <mergeCell ref="R381:S381"/>
    <mergeCell ref="T381:U381"/>
    <mergeCell ref="V381:W381"/>
    <mergeCell ref="X381:Y381"/>
    <mergeCell ref="Z381:AA381"/>
    <mergeCell ref="AB381:AC381"/>
    <mergeCell ref="P380:Q380"/>
    <mergeCell ref="R380:S380"/>
    <mergeCell ref="T380:U380"/>
    <mergeCell ref="V380:W380"/>
    <mergeCell ref="X380:Y380"/>
    <mergeCell ref="F380:G380"/>
    <mergeCell ref="H380:I380"/>
    <mergeCell ref="J380:K380"/>
    <mergeCell ref="L380:M380"/>
    <mergeCell ref="N380:O380"/>
    <mergeCell ref="Z378:AA378"/>
    <mergeCell ref="AB378:AC378"/>
    <mergeCell ref="F379:G379"/>
    <mergeCell ref="H379:I379"/>
    <mergeCell ref="J379:K379"/>
    <mergeCell ref="L379:M379"/>
    <mergeCell ref="N379:O379"/>
    <mergeCell ref="P379:Q379"/>
    <mergeCell ref="R379:S379"/>
    <mergeCell ref="T379:U379"/>
    <mergeCell ref="V379:W379"/>
    <mergeCell ref="X379:Y379"/>
    <mergeCell ref="Z379:AA379"/>
    <mergeCell ref="AB379:AC379"/>
    <mergeCell ref="P378:Q378"/>
    <mergeCell ref="R378:S378"/>
    <mergeCell ref="T378:U378"/>
    <mergeCell ref="V378:W378"/>
    <mergeCell ref="X378:Y378"/>
    <mergeCell ref="F378:G378"/>
    <mergeCell ref="H378:I378"/>
    <mergeCell ref="J378:K378"/>
    <mergeCell ref="L378:M378"/>
    <mergeCell ref="N378:O378"/>
    <mergeCell ref="Z384:AA384"/>
    <mergeCell ref="AB384:AC384"/>
    <mergeCell ref="F385:G385"/>
    <mergeCell ref="H385:I385"/>
    <mergeCell ref="J385:K385"/>
    <mergeCell ref="L385:M385"/>
    <mergeCell ref="N385:O385"/>
    <mergeCell ref="P385:Q385"/>
    <mergeCell ref="R385:S385"/>
    <mergeCell ref="T385:U385"/>
    <mergeCell ref="V385:W385"/>
    <mergeCell ref="X385:Y385"/>
    <mergeCell ref="Z385:AA385"/>
    <mergeCell ref="AB385:AC385"/>
    <mergeCell ref="P384:Q384"/>
    <mergeCell ref="R384:S384"/>
    <mergeCell ref="T384:U384"/>
    <mergeCell ref="V384:W384"/>
    <mergeCell ref="X384:Y384"/>
    <mergeCell ref="F384:G384"/>
    <mergeCell ref="H384:I384"/>
    <mergeCell ref="J384:K384"/>
    <mergeCell ref="L384:M384"/>
    <mergeCell ref="N384:O384"/>
    <mergeCell ref="Z382:AA382"/>
    <mergeCell ref="AB382:AC382"/>
    <mergeCell ref="F383:G383"/>
    <mergeCell ref="H383:I383"/>
    <mergeCell ref="J383:K383"/>
    <mergeCell ref="L383:M383"/>
    <mergeCell ref="N383:O383"/>
    <mergeCell ref="P383:Q383"/>
    <mergeCell ref="R383:S383"/>
    <mergeCell ref="T383:U383"/>
    <mergeCell ref="V383:W383"/>
    <mergeCell ref="X383:Y383"/>
    <mergeCell ref="Z383:AA383"/>
    <mergeCell ref="AB383:AC383"/>
    <mergeCell ref="P382:Q382"/>
    <mergeCell ref="R382:S382"/>
    <mergeCell ref="T382:U382"/>
    <mergeCell ref="V382:W382"/>
    <mergeCell ref="X382:Y382"/>
    <mergeCell ref="F382:G382"/>
    <mergeCell ref="H382:I382"/>
    <mergeCell ref="J382:K382"/>
    <mergeCell ref="L382:M382"/>
    <mergeCell ref="N382:O382"/>
    <mergeCell ref="Z388:AA388"/>
    <mergeCell ref="AB388:AC388"/>
    <mergeCell ref="F389:G389"/>
    <mergeCell ref="H389:I389"/>
    <mergeCell ref="J389:K389"/>
    <mergeCell ref="L389:M389"/>
    <mergeCell ref="N389:O389"/>
    <mergeCell ref="P389:Q389"/>
    <mergeCell ref="R389:S389"/>
    <mergeCell ref="T389:U389"/>
    <mergeCell ref="V389:W389"/>
    <mergeCell ref="X389:Y389"/>
    <mergeCell ref="Z389:AA389"/>
    <mergeCell ref="AB389:AC389"/>
    <mergeCell ref="P388:Q388"/>
    <mergeCell ref="R388:S388"/>
    <mergeCell ref="T388:U388"/>
    <mergeCell ref="V388:W388"/>
    <mergeCell ref="X388:Y388"/>
    <mergeCell ref="F388:G388"/>
    <mergeCell ref="H388:I388"/>
    <mergeCell ref="J388:K388"/>
    <mergeCell ref="L388:M388"/>
    <mergeCell ref="N388:O388"/>
    <mergeCell ref="Z386:AA386"/>
    <mergeCell ref="AB386:AC386"/>
    <mergeCell ref="F387:G387"/>
    <mergeCell ref="H387:I387"/>
    <mergeCell ref="J387:K387"/>
    <mergeCell ref="L387:M387"/>
    <mergeCell ref="N387:O387"/>
    <mergeCell ref="P387:Q387"/>
    <mergeCell ref="R387:S387"/>
    <mergeCell ref="T387:U387"/>
    <mergeCell ref="V387:W387"/>
    <mergeCell ref="X387:Y387"/>
    <mergeCell ref="Z387:AA387"/>
    <mergeCell ref="AB387:AC387"/>
    <mergeCell ref="P386:Q386"/>
    <mergeCell ref="R386:S386"/>
    <mergeCell ref="T386:U386"/>
    <mergeCell ref="V386:W386"/>
    <mergeCell ref="X386:Y386"/>
    <mergeCell ref="F386:G386"/>
    <mergeCell ref="H386:I386"/>
    <mergeCell ref="J386:K386"/>
    <mergeCell ref="L386:M386"/>
    <mergeCell ref="N386:O386"/>
    <mergeCell ref="Z392:AA392"/>
    <mergeCell ref="AB392:AC392"/>
    <mergeCell ref="F393:G393"/>
    <mergeCell ref="H393:I393"/>
    <mergeCell ref="J393:K393"/>
    <mergeCell ref="L393:M393"/>
    <mergeCell ref="N393:O393"/>
    <mergeCell ref="P393:Q393"/>
    <mergeCell ref="R393:S393"/>
    <mergeCell ref="T393:U393"/>
    <mergeCell ref="V393:W393"/>
    <mergeCell ref="X393:Y393"/>
    <mergeCell ref="Z393:AA393"/>
    <mergeCell ref="AB393:AC393"/>
    <mergeCell ref="P392:Q392"/>
    <mergeCell ref="R392:S392"/>
    <mergeCell ref="T392:U392"/>
    <mergeCell ref="V392:W392"/>
    <mergeCell ref="X392:Y392"/>
    <mergeCell ref="F392:G392"/>
    <mergeCell ref="H392:I392"/>
    <mergeCell ref="J392:K392"/>
    <mergeCell ref="L392:M392"/>
    <mergeCell ref="N392:O392"/>
    <mergeCell ref="Z390:AA390"/>
    <mergeCell ref="AB390:AC390"/>
    <mergeCell ref="F391:G391"/>
    <mergeCell ref="H391:I391"/>
    <mergeCell ref="J391:K391"/>
    <mergeCell ref="L391:M391"/>
    <mergeCell ref="N391:O391"/>
    <mergeCell ref="P391:Q391"/>
    <mergeCell ref="R391:S391"/>
    <mergeCell ref="T391:U391"/>
    <mergeCell ref="V391:W391"/>
    <mergeCell ref="X391:Y391"/>
    <mergeCell ref="Z391:AA391"/>
    <mergeCell ref="AB391:AC391"/>
    <mergeCell ref="P390:Q390"/>
    <mergeCell ref="R390:S390"/>
    <mergeCell ref="T390:U390"/>
    <mergeCell ref="V390:W390"/>
    <mergeCell ref="X390:Y390"/>
    <mergeCell ref="F390:G390"/>
    <mergeCell ref="H390:I390"/>
    <mergeCell ref="J390:K390"/>
    <mergeCell ref="L390:M390"/>
    <mergeCell ref="N390:O390"/>
    <mergeCell ref="Z396:AA396"/>
    <mergeCell ref="AB396:AC396"/>
    <mergeCell ref="F397:G397"/>
    <mergeCell ref="H397:I397"/>
    <mergeCell ref="J397:K397"/>
    <mergeCell ref="L397:M397"/>
    <mergeCell ref="N397:O397"/>
    <mergeCell ref="P397:Q397"/>
    <mergeCell ref="R397:S397"/>
    <mergeCell ref="T397:U397"/>
    <mergeCell ref="V397:W397"/>
    <mergeCell ref="X397:Y397"/>
    <mergeCell ref="Z397:AA397"/>
    <mergeCell ref="AB397:AC397"/>
    <mergeCell ref="P396:Q396"/>
    <mergeCell ref="R396:S396"/>
    <mergeCell ref="T396:U396"/>
    <mergeCell ref="V396:W396"/>
    <mergeCell ref="X396:Y396"/>
    <mergeCell ref="F396:G396"/>
    <mergeCell ref="H396:I396"/>
    <mergeCell ref="J396:K396"/>
    <mergeCell ref="L396:M396"/>
    <mergeCell ref="N396:O396"/>
    <mergeCell ref="Z394:AA394"/>
    <mergeCell ref="AB394:AC394"/>
    <mergeCell ref="F395:G395"/>
    <mergeCell ref="H395:I395"/>
    <mergeCell ref="J395:K395"/>
    <mergeCell ref="L395:M395"/>
    <mergeCell ref="N395:O395"/>
    <mergeCell ref="P395:Q395"/>
    <mergeCell ref="R395:S395"/>
    <mergeCell ref="T395:U395"/>
    <mergeCell ref="V395:W395"/>
    <mergeCell ref="X395:Y395"/>
    <mergeCell ref="Z395:AA395"/>
    <mergeCell ref="AB395:AC395"/>
    <mergeCell ref="P394:Q394"/>
    <mergeCell ref="R394:S394"/>
    <mergeCell ref="T394:U394"/>
    <mergeCell ref="V394:W394"/>
    <mergeCell ref="X394:Y394"/>
    <mergeCell ref="F394:G394"/>
    <mergeCell ref="H394:I394"/>
    <mergeCell ref="J394:K394"/>
    <mergeCell ref="L394:M394"/>
    <mergeCell ref="N394:O394"/>
    <mergeCell ref="Z400:AA400"/>
    <mergeCell ref="AB400:AC400"/>
    <mergeCell ref="F401:G401"/>
    <mergeCell ref="H401:I401"/>
    <mergeCell ref="J401:K401"/>
    <mergeCell ref="L401:M401"/>
    <mergeCell ref="N401:O401"/>
    <mergeCell ref="P401:Q401"/>
    <mergeCell ref="R401:S401"/>
    <mergeCell ref="T401:U401"/>
    <mergeCell ref="V401:W401"/>
    <mergeCell ref="X401:Y401"/>
    <mergeCell ref="Z401:AA401"/>
    <mergeCell ref="AB401:AC401"/>
    <mergeCell ref="P400:Q400"/>
    <mergeCell ref="R400:S400"/>
    <mergeCell ref="T400:U400"/>
    <mergeCell ref="V400:W400"/>
    <mergeCell ref="X400:Y400"/>
    <mergeCell ref="F400:G400"/>
    <mergeCell ref="H400:I400"/>
    <mergeCell ref="J400:K400"/>
    <mergeCell ref="L400:M400"/>
    <mergeCell ref="N400:O400"/>
    <mergeCell ref="Z398:AA398"/>
    <mergeCell ref="AB398:AC398"/>
    <mergeCell ref="F399:G399"/>
    <mergeCell ref="H399:I399"/>
    <mergeCell ref="J399:K399"/>
    <mergeCell ref="L399:M399"/>
    <mergeCell ref="N399:O399"/>
    <mergeCell ref="P399:Q399"/>
    <mergeCell ref="R399:S399"/>
    <mergeCell ref="T399:U399"/>
    <mergeCell ref="V399:W399"/>
    <mergeCell ref="X399:Y399"/>
    <mergeCell ref="Z399:AA399"/>
    <mergeCell ref="AB399:AC399"/>
    <mergeCell ref="P398:Q398"/>
    <mergeCell ref="R398:S398"/>
    <mergeCell ref="T398:U398"/>
    <mergeCell ref="V398:W398"/>
    <mergeCell ref="X398:Y398"/>
    <mergeCell ref="F398:G398"/>
    <mergeCell ref="H398:I398"/>
    <mergeCell ref="J398:K398"/>
    <mergeCell ref="L398:M398"/>
    <mergeCell ref="N398:O398"/>
    <mergeCell ref="Z404:AA404"/>
    <mergeCell ref="AB404:AC404"/>
    <mergeCell ref="F405:G405"/>
    <mergeCell ref="H405:I405"/>
    <mergeCell ref="J405:K405"/>
    <mergeCell ref="L405:M405"/>
    <mergeCell ref="N405:O405"/>
    <mergeCell ref="P405:Q405"/>
    <mergeCell ref="R405:S405"/>
    <mergeCell ref="T405:U405"/>
    <mergeCell ref="V405:W405"/>
    <mergeCell ref="X405:Y405"/>
    <mergeCell ref="Z405:AA405"/>
    <mergeCell ref="AB405:AC405"/>
    <mergeCell ref="P404:Q404"/>
    <mergeCell ref="R404:S404"/>
    <mergeCell ref="T404:U404"/>
    <mergeCell ref="V404:W404"/>
    <mergeCell ref="X404:Y404"/>
    <mergeCell ref="F404:G404"/>
    <mergeCell ref="H404:I404"/>
    <mergeCell ref="J404:K404"/>
    <mergeCell ref="L404:M404"/>
    <mergeCell ref="N404:O404"/>
    <mergeCell ref="Z402:AA402"/>
    <mergeCell ref="AB402:AC402"/>
    <mergeCell ref="F403:G403"/>
    <mergeCell ref="H403:I403"/>
    <mergeCell ref="J403:K403"/>
    <mergeCell ref="L403:M403"/>
    <mergeCell ref="N403:O403"/>
    <mergeCell ref="P403:Q403"/>
    <mergeCell ref="R403:S403"/>
    <mergeCell ref="T403:U403"/>
    <mergeCell ref="V403:W403"/>
    <mergeCell ref="X403:Y403"/>
    <mergeCell ref="Z403:AA403"/>
    <mergeCell ref="AB403:AC403"/>
    <mergeCell ref="P402:Q402"/>
    <mergeCell ref="R402:S402"/>
    <mergeCell ref="T402:U402"/>
    <mergeCell ref="V402:W402"/>
    <mergeCell ref="X402:Y402"/>
    <mergeCell ref="F402:G402"/>
    <mergeCell ref="H402:I402"/>
    <mergeCell ref="J402:K402"/>
    <mergeCell ref="L402:M402"/>
    <mergeCell ref="N402:O402"/>
    <mergeCell ref="Z408:AA408"/>
    <mergeCell ref="AB408:AC408"/>
    <mergeCell ref="F409:G409"/>
    <mergeCell ref="H409:I409"/>
    <mergeCell ref="J409:K409"/>
    <mergeCell ref="L409:M409"/>
    <mergeCell ref="N409:O409"/>
    <mergeCell ref="P409:Q409"/>
    <mergeCell ref="R409:S409"/>
    <mergeCell ref="T409:U409"/>
    <mergeCell ref="V409:W409"/>
    <mergeCell ref="X409:Y409"/>
    <mergeCell ref="Z409:AA409"/>
    <mergeCell ref="AB409:AC409"/>
    <mergeCell ref="P408:Q408"/>
    <mergeCell ref="R408:S408"/>
    <mergeCell ref="T408:U408"/>
    <mergeCell ref="V408:W408"/>
    <mergeCell ref="X408:Y408"/>
    <mergeCell ref="F408:G408"/>
    <mergeCell ref="H408:I408"/>
    <mergeCell ref="J408:K408"/>
    <mergeCell ref="L408:M408"/>
    <mergeCell ref="N408:O408"/>
    <mergeCell ref="Z406:AA406"/>
    <mergeCell ref="AB406:AC406"/>
    <mergeCell ref="F407:G407"/>
    <mergeCell ref="H407:I407"/>
    <mergeCell ref="J407:K407"/>
    <mergeCell ref="L407:M407"/>
    <mergeCell ref="N407:O407"/>
    <mergeCell ref="P407:Q407"/>
    <mergeCell ref="R407:S407"/>
    <mergeCell ref="T407:U407"/>
    <mergeCell ref="V407:W407"/>
    <mergeCell ref="X407:Y407"/>
    <mergeCell ref="Z407:AA407"/>
    <mergeCell ref="AB407:AC407"/>
    <mergeCell ref="P406:Q406"/>
    <mergeCell ref="R406:S406"/>
    <mergeCell ref="T406:U406"/>
    <mergeCell ref="V406:W406"/>
    <mergeCell ref="X406:Y406"/>
    <mergeCell ref="F406:G406"/>
    <mergeCell ref="H406:I406"/>
    <mergeCell ref="J406:K406"/>
    <mergeCell ref="L406:M406"/>
    <mergeCell ref="N406:O406"/>
    <mergeCell ref="Z412:AA412"/>
    <mergeCell ref="AB412:AC412"/>
    <mergeCell ref="F413:G413"/>
    <mergeCell ref="H413:I413"/>
    <mergeCell ref="J413:K413"/>
    <mergeCell ref="L413:M413"/>
    <mergeCell ref="N413:O413"/>
    <mergeCell ref="P413:Q413"/>
    <mergeCell ref="R413:S413"/>
    <mergeCell ref="T413:U413"/>
    <mergeCell ref="V413:W413"/>
    <mergeCell ref="X413:Y413"/>
    <mergeCell ref="Z413:AA413"/>
    <mergeCell ref="AB413:AC413"/>
    <mergeCell ref="P412:Q412"/>
    <mergeCell ref="R412:S412"/>
    <mergeCell ref="T412:U412"/>
    <mergeCell ref="V412:W412"/>
    <mergeCell ref="X412:Y412"/>
    <mergeCell ref="F412:G412"/>
    <mergeCell ref="H412:I412"/>
    <mergeCell ref="J412:K412"/>
    <mergeCell ref="L412:M412"/>
    <mergeCell ref="N412:O412"/>
    <mergeCell ref="Z410:AA410"/>
    <mergeCell ref="AB410:AC410"/>
    <mergeCell ref="F411:G411"/>
    <mergeCell ref="H411:I411"/>
    <mergeCell ref="J411:K411"/>
    <mergeCell ref="L411:M411"/>
    <mergeCell ref="N411:O411"/>
    <mergeCell ref="P411:Q411"/>
    <mergeCell ref="R411:S411"/>
    <mergeCell ref="T411:U411"/>
    <mergeCell ref="V411:W411"/>
    <mergeCell ref="X411:Y411"/>
    <mergeCell ref="Z411:AA411"/>
    <mergeCell ref="AB411:AC411"/>
    <mergeCell ref="P410:Q410"/>
    <mergeCell ref="R410:S410"/>
    <mergeCell ref="T410:U410"/>
    <mergeCell ref="V410:W410"/>
    <mergeCell ref="X410:Y410"/>
    <mergeCell ref="F410:G410"/>
    <mergeCell ref="H410:I410"/>
    <mergeCell ref="J410:K410"/>
    <mergeCell ref="L410:M410"/>
    <mergeCell ref="N410:O410"/>
    <mergeCell ref="Z416:AA416"/>
    <mergeCell ref="AB416:AC416"/>
    <mergeCell ref="F417:G417"/>
    <mergeCell ref="H417:I417"/>
    <mergeCell ref="J417:K417"/>
    <mergeCell ref="L417:M417"/>
    <mergeCell ref="N417:O417"/>
    <mergeCell ref="P417:Q417"/>
    <mergeCell ref="R417:S417"/>
    <mergeCell ref="T417:U417"/>
    <mergeCell ref="V417:W417"/>
    <mergeCell ref="X417:Y417"/>
    <mergeCell ref="Z417:AA417"/>
    <mergeCell ref="AB417:AC417"/>
    <mergeCell ref="P416:Q416"/>
    <mergeCell ref="R416:S416"/>
    <mergeCell ref="T416:U416"/>
    <mergeCell ref="V416:W416"/>
    <mergeCell ref="X416:Y416"/>
    <mergeCell ref="F416:G416"/>
    <mergeCell ref="H416:I416"/>
    <mergeCell ref="J416:K416"/>
    <mergeCell ref="L416:M416"/>
    <mergeCell ref="N416:O416"/>
    <mergeCell ref="Z414:AA414"/>
    <mergeCell ref="AB414:AC414"/>
    <mergeCell ref="F415:G415"/>
    <mergeCell ref="H415:I415"/>
    <mergeCell ref="J415:K415"/>
    <mergeCell ref="L415:M415"/>
    <mergeCell ref="N415:O415"/>
    <mergeCell ref="P415:Q415"/>
    <mergeCell ref="R415:S415"/>
    <mergeCell ref="T415:U415"/>
    <mergeCell ref="V415:W415"/>
    <mergeCell ref="X415:Y415"/>
    <mergeCell ref="Z415:AA415"/>
    <mergeCell ref="AB415:AC415"/>
    <mergeCell ref="P414:Q414"/>
    <mergeCell ref="R414:S414"/>
    <mergeCell ref="T414:U414"/>
    <mergeCell ref="V414:W414"/>
    <mergeCell ref="X414:Y414"/>
    <mergeCell ref="F414:G414"/>
    <mergeCell ref="H414:I414"/>
    <mergeCell ref="J414:K414"/>
    <mergeCell ref="L414:M414"/>
    <mergeCell ref="N414:O414"/>
    <mergeCell ref="Z420:AA420"/>
    <mergeCell ref="AB420:AC420"/>
    <mergeCell ref="F421:G421"/>
    <mergeCell ref="H421:I421"/>
    <mergeCell ref="J421:K421"/>
    <mergeCell ref="L421:M421"/>
    <mergeCell ref="N421:O421"/>
    <mergeCell ref="P421:Q421"/>
    <mergeCell ref="R421:S421"/>
    <mergeCell ref="T421:U421"/>
    <mergeCell ref="V421:W421"/>
    <mergeCell ref="X421:Y421"/>
    <mergeCell ref="Z421:AA421"/>
    <mergeCell ref="AB421:AC421"/>
    <mergeCell ref="P420:Q420"/>
    <mergeCell ref="R420:S420"/>
    <mergeCell ref="T420:U420"/>
    <mergeCell ref="V420:W420"/>
    <mergeCell ref="X420:Y420"/>
    <mergeCell ref="F420:G420"/>
    <mergeCell ref="H420:I420"/>
    <mergeCell ref="J420:K420"/>
    <mergeCell ref="L420:M420"/>
    <mergeCell ref="N420:O420"/>
    <mergeCell ref="Z418:AA418"/>
    <mergeCell ref="AB418:AC418"/>
    <mergeCell ref="F419:G419"/>
    <mergeCell ref="H419:I419"/>
    <mergeCell ref="J419:K419"/>
    <mergeCell ref="L419:M419"/>
    <mergeCell ref="N419:O419"/>
    <mergeCell ref="P419:Q419"/>
    <mergeCell ref="R419:S419"/>
    <mergeCell ref="T419:U419"/>
    <mergeCell ref="V419:W419"/>
    <mergeCell ref="X419:Y419"/>
    <mergeCell ref="Z419:AA419"/>
    <mergeCell ref="AB419:AC419"/>
    <mergeCell ref="P418:Q418"/>
    <mergeCell ref="R418:S418"/>
    <mergeCell ref="T418:U418"/>
    <mergeCell ref="V418:W418"/>
    <mergeCell ref="X418:Y418"/>
    <mergeCell ref="F418:G418"/>
    <mergeCell ref="H418:I418"/>
    <mergeCell ref="J418:K418"/>
    <mergeCell ref="L418:M418"/>
    <mergeCell ref="N418:O418"/>
    <mergeCell ref="Z424:AA424"/>
    <mergeCell ref="AB424:AC424"/>
    <mergeCell ref="F425:G425"/>
    <mergeCell ref="H425:I425"/>
    <mergeCell ref="J425:K425"/>
    <mergeCell ref="L425:M425"/>
    <mergeCell ref="N425:O425"/>
    <mergeCell ref="P425:Q425"/>
    <mergeCell ref="R425:S425"/>
    <mergeCell ref="T425:U425"/>
    <mergeCell ref="V425:W425"/>
    <mergeCell ref="X425:Y425"/>
    <mergeCell ref="Z425:AA425"/>
    <mergeCell ref="AB425:AC425"/>
    <mergeCell ref="P424:Q424"/>
    <mergeCell ref="R424:S424"/>
    <mergeCell ref="T424:U424"/>
    <mergeCell ref="V424:W424"/>
    <mergeCell ref="X424:Y424"/>
    <mergeCell ref="F424:G424"/>
    <mergeCell ref="H424:I424"/>
    <mergeCell ref="J424:K424"/>
    <mergeCell ref="L424:M424"/>
    <mergeCell ref="N424:O424"/>
    <mergeCell ref="Z422:AA422"/>
    <mergeCell ref="AB422:AC422"/>
    <mergeCell ref="F423:G423"/>
    <mergeCell ref="H423:I423"/>
    <mergeCell ref="J423:K423"/>
    <mergeCell ref="L423:M423"/>
    <mergeCell ref="N423:O423"/>
    <mergeCell ref="P423:Q423"/>
    <mergeCell ref="R423:S423"/>
    <mergeCell ref="T423:U423"/>
    <mergeCell ref="V423:W423"/>
    <mergeCell ref="X423:Y423"/>
    <mergeCell ref="Z423:AA423"/>
    <mergeCell ref="AB423:AC423"/>
    <mergeCell ref="P422:Q422"/>
    <mergeCell ref="R422:S422"/>
    <mergeCell ref="T422:U422"/>
    <mergeCell ref="V422:W422"/>
    <mergeCell ref="X422:Y422"/>
    <mergeCell ref="F422:G422"/>
    <mergeCell ref="H422:I422"/>
    <mergeCell ref="J422:K422"/>
    <mergeCell ref="L422:M422"/>
    <mergeCell ref="N422:O422"/>
    <mergeCell ref="Z428:AA428"/>
    <mergeCell ref="AB428:AC428"/>
    <mergeCell ref="F429:G429"/>
    <mergeCell ref="H429:I429"/>
    <mergeCell ref="J429:K429"/>
    <mergeCell ref="L429:M429"/>
    <mergeCell ref="N429:O429"/>
    <mergeCell ref="P429:Q429"/>
    <mergeCell ref="R429:S429"/>
    <mergeCell ref="T429:U429"/>
    <mergeCell ref="V429:W429"/>
    <mergeCell ref="X429:Y429"/>
    <mergeCell ref="Z429:AA429"/>
    <mergeCell ref="AB429:AC429"/>
    <mergeCell ref="P428:Q428"/>
    <mergeCell ref="R428:S428"/>
    <mergeCell ref="T428:U428"/>
    <mergeCell ref="V428:W428"/>
    <mergeCell ref="X428:Y428"/>
    <mergeCell ref="F428:G428"/>
    <mergeCell ref="H428:I428"/>
    <mergeCell ref="J428:K428"/>
    <mergeCell ref="L428:M428"/>
    <mergeCell ref="N428:O428"/>
    <mergeCell ref="Z426:AA426"/>
    <mergeCell ref="AB426:AC426"/>
    <mergeCell ref="F427:G427"/>
    <mergeCell ref="H427:I427"/>
    <mergeCell ref="J427:K427"/>
    <mergeCell ref="L427:M427"/>
    <mergeCell ref="N427:O427"/>
    <mergeCell ref="P427:Q427"/>
    <mergeCell ref="R427:S427"/>
    <mergeCell ref="T427:U427"/>
    <mergeCell ref="V427:W427"/>
    <mergeCell ref="X427:Y427"/>
    <mergeCell ref="Z427:AA427"/>
    <mergeCell ref="AB427:AC427"/>
    <mergeCell ref="P426:Q426"/>
    <mergeCell ref="R426:S426"/>
    <mergeCell ref="T426:U426"/>
    <mergeCell ref="V426:W426"/>
    <mergeCell ref="X426:Y426"/>
    <mergeCell ref="F426:G426"/>
    <mergeCell ref="H426:I426"/>
    <mergeCell ref="J426:K426"/>
    <mergeCell ref="L426:M426"/>
    <mergeCell ref="N426:O426"/>
    <mergeCell ref="Z432:AA432"/>
    <mergeCell ref="AB432:AC432"/>
    <mergeCell ref="F433:G433"/>
    <mergeCell ref="H433:I433"/>
    <mergeCell ref="J433:K433"/>
    <mergeCell ref="L433:M433"/>
    <mergeCell ref="N433:O433"/>
    <mergeCell ref="P433:Q433"/>
    <mergeCell ref="R433:S433"/>
    <mergeCell ref="T433:U433"/>
    <mergeCell ref="V433:W433"/>
    <mergeCell ref="X433:Y433"/>
    <mergeCell ref="Z433:AA433"/>
    <mergeCell ref="AB433:AC433"/>
    <mergeCell ref="P432:Q432"/>
    <mergeCell ref="R432:S432"/>
    <mergeCell ref="T432:U432"/>
    <mergeCell ref="V432:W432"/>
    <mergeCell ref="X432:Y432"/>
    <mergeCell ref="F432:G432"/>
    <mergeCell ref="H432:I432"/>
    <mergeCell ref="J432:K432"/>
    <mergeCell ref="L432:M432"/>
    <mergeCell ref="N432:O432"/>
    <mergeCell ref="Z430:AA430"/>
    <mergeCell ref="AB430:AC430"/>
    <mergeCell ref="F431:G431"/>
    <mergeCell ref="H431:I431"/>
    <mergeCell ref="J431:K431"/>
    <mergeCell ref="L431:M431"/>
    <mergeCell ref="N431:O431"/>
    <mergeCell ref="P431:Q431"/>
    <mergeCell ref="R431:S431"/>
    <mergeCell ref="T431:U431"/>
    <mergeCell ref="V431:W431"/>
    <mergeCell ref="X431:Y431"/>
    <mergeCell ref="Z431:AA431"/>
    <mergeCell ref="AB431:AC431"/>
    <mergeCell ref="P430:Q430"/>
    <mergeCell ref="R430:S430"/>
    <mergeCell ref="T430:U430"/>
    <mergeCell ref="V430:W430"/>
    <mergeCell ref="X430:Y430"/>
    <mergeCell ref="F430:G430"/>
    <mergeCell ref="H430:I430"/>
    <mergeCell ref="J430:K430"/>
    <mergeCell ref="L430:M430"/>
    <mergeCell ref="N430:O430"/>
    <mergeCell ref="Z436:AA436"/>
    <mergeCell ref="AB436:AC436"/>
    <mergeCell ref="F437:G437"/>
    <mergeCell ref="H437:I437"/>
    <mergeCell ref="J437:K437"/>
    <mergeCell ref="L437:M437"/>
    <mergeCell ref="N437:O437"/>
    <mergeCell ref="P437:Q437"/>
    <mergeCell ref="R437:S437"/>
    <mergeCell ref="T437:U437"/>
    <mergeCell ref="V437:W437"/>
    <mergeCell ref="X437:Y437"/>
    <mergeCell ref="Z437:AA437"/>
    <mergeCell ref="AB437:AC437"/>
    <mergeCell ref="P436:Q436"/>
    <mergeCell ref="R436:S436"/>
    <mergeCell ref="T436:U436"/>
    <mergeCell ref="V436:W436"/>
    <mergeCell ref="X436:Y436"/>
    <mergeCell ref="F436:G436"/>
    <mergeCell ref="H436:I436"/>
    <mergeCell ref="J436:K436"/>
    <mergeCell ref="L436:M436"/>
    <mergeCell ref="N436:O436"/>
    <mergeCell ref="Z434:AA434"/>
    <mergeCell ref="AB434:AC434"/>
    <mergeCell ref="F435:G435"/>
    <mergeCell ref="H435:I435"/>
    <mergeCell ref="J435:K435"/>
    <mergeCell ref="L435:M435"/>
    <mergeCell ref="N435:O435"/>
    <mergeCell ref="P435:Q435"/>
    <mergeCell ref="R435:S435"/>
    <mergeCell ref="T435:U435"/>
    <mergeCell ref="V435:W435"/>
    <mergeCell ref="X435:Y435"/>
    <mergeCell ref="Z435:AA435"/>
    <mergeCell ref="AB435:AC435"/>
    <mergeCell ref="P434:Q434"/>
    <mergeCell ref="R434:S434"/>
    <mergeCell ref="T434:U434"/>
    <mergeCell ref="V434:W434"/>
    <mergeCell ref="X434:Y434"/>
    <mergeCell ref="F434:G434"/>
    <mergeCell ref="H434:I434"/>
    <mergeCell ref="J434:K434"/>
    <mergeCell ref="L434:M434"/>
    <mergeCell ref="N434:O434"/>
    <mergeCell ref="Z440:AA440"/>
    <mergeCell ref="AB440:AC440"/>
    <mergeCell ref="F441:G441"/>
    <mergeCell ref="H441:I441"/>
    <mergeCell ref="J441:K441"/>
    <mergeCell ref="L441:M441"/>
    <mergeCell ref="N441:O441"/>
    <mergeCell ref="P441:Q441"/>
    <mergeCell ref="R441:S441"/>
    <mergeCell ref="T441:U441"/>
    <mergeCell ref="V441:W441"/>
    <mergeCell ref="X441:Y441"/>
    <mergeCell ref="Z441:AA441"/>
    <mergeCell ref="AB441:AC441"/>
    <mergeCell ref="P440:Q440"/>
    <mergeCell ref="R440:S440"/>
    <mergeCell ref="T440:U440"/>
    <mergeCell ref="V440:W440"/>
    <mergeCell ref="X440:Y440"/>
    <mergeCell ref="F440:G440"/>
    <mergeCell ref="H440:I440"/>
    <mergeCell ref="J440:K440"/>
    <mergeCell ref="L440:M440"/>
    <mergeCell ref="N440:O440"/>
    <mergeCell ref="Z438:AA438"/>
    <mergeCell ref="AB438:AC438"/>
    <mergeCell ref="F439:G439"/>
    <mergeCell ref="H439:I439"/>
    <mergeCell ref="J439:K439"/>
    <mergeCell ref="L439:M439"/>
    <mergeCell ref="N439:O439"/>
    <mergeCell ref="P439:Q439"/>
    <mergeCell ref="R439:S439"/>
    <mergeCell ref="T439:U439"/>
    <mergeCell ref="V439:W439"/>
    <mergeCell ref="X439:Y439"/>
    <mergeCell ref="Z439:AA439"/>
    <mergeCell ref="AB439:AC439"/>
    <mergeCell ref="P438:Q438"/>
    <mergeCell ref="R438:S438"/>
    <mergeCell ref="T438:U438"/>
    <mergeCell ref="V438:W438"/>
    <mergeCell ref="X438:Y438"/>
    <mergeCell ref="F438:G438"/>
    <mergeCell ref="H438:I438"/>
    <mergeCell ref="J438:K438"/>
    <mergeCell ref="L438:M438"/>
    <mergeCell ref="N438:O438"/>
    <mergeCell ref="Z444:AA444"/>
    <mergeCell ref="AB444:AC444"/>
    <mergeCell ref="C446:C447"/>
    <mergeCell ref="D446:D447"/>
    <mergeCell ref="E446:E447"/>
    <mergeCell ref="F446:G447"/>
    <mergeCell ref="H446:O446"/>
    <mergeCell ref="P446:U446"/>
    <mergeCell ref="V446:AC446"/>
    <mergeCell ref="H447:I447"/>
    <mergeCell ref="J447:K447"/>
    <mergeCell ref="L447:M447"/>
    <mergeCell ref="N447:O447"/>
    <mergeCell ref="P447:Q447"/>
    <mergeCell ref="R447:S447"/>
    <mergeCell ref="T447:U447"/>
    <mergeCell ref="P444:Q444"/>
    <mergeCell ref="R444:S444"/>
    <mergeCell ref="T444:U444"/>
    <mergeCell ref="V444:W444"/>
    <mergeCell ref="X444:Y444"/>
    <mergeCell ref="F444:G444"/>
    <mergeCell ref="H444:I444"/>
    <mergeCell ref="J444:K444"/>
    <mergeCell ref="L444:M444"/>
    <mergeCell ref="N444:O444"/>
    <mergeCell ref="Z442:AA442"/>
    <mergeCell ref="AB442:AC442"/>
    <mergeCell ref="F443:G443"/>
    <mergeCell ref="H443:I443"/>
    <mergeCell ref="J443:K443"/>
    <mergeCell ref="L443:M443"/>
    <mergeCell ref="N443:O443"/>
    <mergeCell ref="P443:Q443"/>
    <mergeCell ref="R443:S443"/>
    <mergeCell ref="T443:U443"/>
    <mergeCell ref="V443:W443"/>
    <mergeCell ref="X443:Y443"/>
    <mergeCell ref="Z443:AA443"/>
    <mergeCell ref="AB443:AC443"/>
    <mergeCell ref="P442:Q442"/>
    <mergeCell ref="R442:S442"/>
    <mergeCell ref="T442:U442"/>
    <mergeCell ref="V442:W442"/>
    <mergeCell ref="X442:Y442"/>
    <mergeCell ref="F442:G442"/>
    <mergeCell ref="H442:I442"/>
    <mergeCell ref="J442:K442"/>
    <mergeCell ref="L442:M442"/>
    <mergeCell ref="N442:O442"/>
    <mergeCell ref="Z449:AA449"/>
    <mergeCell ref="AB449:AC449"/>
    <mergeCell ref="F450:G450"/>
    <mergeCell ref="H450:I450"/>
    <mergeCell ref="J450:K450"/>
    <mergeCell ref="L450:M450"/>
    <mergeCell ref="N450:O450"/>
    <mergeCell ref="P450:Q450"/>
    <mergeCell ref="R450:S450"/>
    <mergeCell ref="T450:U450"/>
    <mergeCell ref="V450:W450"/>
    <mergeCell ref="X450:Y450"/>
    <mergeCell ref="Z450:AA450"/>
    <mergeCell ref="AB450:AC450"/>
    <mergeCell ref="P449:Q449"/>
    <mergeCell ref="R449:S449"/>
    <mergeCell ref="T449:U449"/>
    <mergeCell ref="V449:W449"/>
    <mergeCell ref="X449:Y449"/>
    <mergeCell ref="F449:G449"/>
    <mergeCell ref="H449:I449"/>
    <mergeCell ref="J449:K449"/>
    <mergeCell ref="L449:M449"/>
    <mergeCell ref="N449:O449"/>
    <mergeCell ref="V447:W447"/>
    <mergeCell ref="X447:Y447"/>
    <mergeCell ref="Z447:AA447"/>
    <mergeCell ref="AB447:AC447"/>
    <mergeCell ref="F448:G448"/>
    <mergeCell ref="H448:I448"/>
    <mergeCell ref="J448:K448"/>
    <mergeCell ref="L448:M448"/>
    <mergeCell ref="N448:O448"/>
    <mergeCell ref="P448:Q448"/>
    <mergeCell ref="R448:S448"/>
    <mergeCell ref="T448:U448"/>
    <mergeCell ref="V448:W448"/>
    <mergeCell ref="X448:Y448"/>
    <mergeCell ref="Z448:AA448"/>
    <mergeCell ref="AB448:AC448"/>
    <mergeCell ref="Z453:AA453"/>
    <mergeCell ref="AB453:AC453"/>
    <mergeCell ref="F454:G454"/>
    <mergeCell ref="H454:I454"/>
    <mergeCell ref="J454:K454"/>
    <mergeCell ref="L454:M454"/>
    <mergeCell ref="N454:O454"/>
    <mergeCell ref="P454:Q454"/>
    <mergeCell ref="R454:S454"/>
    <mergeCell ref="T454:U454"/>
    <mergeCell ref="V454:W454"/>
    <mergeCell ref="X454:Y454"/>
    <mergeCell ref="Z454:AA454"/>
    <mergeCell ref="AB454:AC454"/>
    <mergeCell ref="P453:Q453"/>
    <mergeCell ref="R453:S453"/>
    <mergeCell ref="T453:U453"/>
    <mergeCell ref="V453:W453"/>
    <mergeCell ref="X453:Y453"/>
    <mergeCell ref="F453:G453"/>
    <mergeCell ref="H453:I453"/>
    <mergeCell ref="J453:K453"/>
    <mergeCell ref="L453:M453"/>
    <mergeCell ref="N453:O453"/>
    <mergeCell ref="Z451:AA451"/>
    <mergeCell ref="AB451:AC451"/>
    <mergeCell ref="F452:G452"/>
    <mergeCell ref="H452:I452"/>
    <mergeCell ref="J452:K452"/>
    <mergeCell ref="L452:M452"/>
    <mergeCell ref="N452:O452"/>
    <mergeCell ref="P452:Q452"/>
    <mergeCell ref="R452:S452"/>
    <mergeCell ref="T452:U452"/>
    <mergeCell ref="V452:W452"/>
    <mergeCell ref="X452:Y452"/>
    <mergeCell ref="Z452:AA452"/>
    <mergeCell ref="AB452:AC452"/>
    <mergeCell ref="P451:Q451"/>
    <mergeCell ref="R451:S451"/>
    <mergeCell ref="T451:U451"/>
    <mergeCell ref="V451:W451"/>
    <mergeCell ref="X451:Y451"/>
    <mergeCell ref="F451:G451"/>
    <mergeCell ref="H451:I451"/>
    <mergeCell ref="J451:K451"/>
    <mergeCell ref="L451:M451"/>
    <mergeCell ref="N451:O451"/>
    <mergeCell ref="Z457:AA457"/>
    <mergeCell ref="AB457:AC457"/>
    <mergeCell ref="F458:G458"/>
    <mergeCell ref="H458:I458"/>
    <mergeCell ref="J458:K458"/>
    <mergeCell ref="L458:M458"/>
    <mergeCell ref="N458:O458"/>
    <mergeCell ref="P458:Q458"/>
    <mergeCell ref="R458:S458"/>
    <mergeCell ref="T458:U458"/>
    <mergeCell ref="V458:W458"/>
    <mergeCell ref="X458:Y458"/>
    <mergeCell ref="Z458:AA458"/>
    <mergeCell ref="AB458:AC458"/>
    <mergeCell ref="P457:Q457"/>
    <mergeCell ref="R457:S457"/>
    <mergeCell ref="T457:U457"/>
    <mergeCell ref="V457:W457"/>
    <mergeCell ref="X457:Y457"/>
    <mergeCell ref="F457:G457"/>
    <mergeCell ref="H457:I457"/>
    <mergeCell ref="J457:K457"/>
    <mergeCell ref="L457:M457"/>
    <mergeCell ref="N457:O457"/>
    <mergeCell ref="Z455:AA455"/>
    <mergeCell ref="AB455:AC455"/>
    <mergeCell ref="F456:G456"/>
    <mergeCell ref="H456:I456"/>
    <mergeCell ref="J456:K456"/>
    <mergeCell ref="L456:M456"/>
    <mergeCell ref="N456:O456"/>
    <mergeCell ref="P456:Q456"/>
    <mergeCell ref="R456:S456"/>
    <mergeCell ref="T456:U456"/>
    <mergeCell ref="V456:W456"/>
    <mergeCell ref="X456:Y456"/>
    <mergeCell ref="Z456:AA456"/>
    <mergeCell ref="AB456:AC456"/>
    <mergeCell ref="P455:Q455"/>
    <mergeCell ref="R455:S455"/>
    <mergeCell ref="T455:U455"/>
    <mergeCell ref="V455:W455"/>
    <mergeCell ref="X455:Y455"/>
    <mergeCell ref="F455:G455"/>
    <mergeCell ref="H455:I455"/>
    <mergeCell ref="J455:K455"/>
    <mergeCell ref="L455:M455"/>
    <mergeCell ref="N455:O455"/>
    <mergeCell ref="Z461:AA461"/>
    <mergeCell ref="AB461:AC461"/>
    <mergeCell ref="F462:G462"/>
    <mergeCell ref="H462:I462"/>
    <mergeCell ref="J462:K462"/>
    <mergeCell ref="L462:M462"/>
    <mergeCell ref="N462:O462"/>
    <mergeCell ref="P462:Q462"/>
    <mergeCell ref="R462:S462"/>
    <mergeCell ref="T462:U462"/>
    <mergeCell ref="V462:W462"/>
    <mergeCell ref="X462:Y462"/>
    <mergeCell ref="Z462:AA462"/>
    <mergeCell ref="AB462:AC462"/>
    <mergeCell ref="P461:Q461"/>
    <mergeCell ref="R461:S461"/>
    <mergeCell ref="T461:U461"/>
    <mergeCell ref="V461:W461"/>
    <mergeCell ref="X461:Y461"/>
    <mergeCell ref="F461:G461"/>
    <mergeCell ref="H461:I461"/>
    <mergeCell ref="J461:K461"/>
    <mergeCell ref="L461:M461"/>
    <mergeCell ref="N461:O461"/>
    <mergeCell ref="Z459:AA459"/>
    <mergeCell ref="AB459:AC459"/>
    <mergeCell ref="F460:G460"/>
    <mergeCell ref="H460:I460"/>
    <mergeCell ref="J460:K460"/>
    <mergeCell ref="L460:M460"/>
    <mergeCell ref="N460:O460"/>
    <mergeCell ref="P460:Q460"/>
    <mergeCell ref="R460:S460"/>
    <mergeCell ref="T460:U460"/>
    <mergeCell ref="V460:W460"/>
    <mergeCell ref="X460:Y460"/>
    <mergeCell ref="Z460:AA460"/>
    <mergeCell ref="AB460:AC460"/>
    <mergeCell ref="P459:Q459"/>
    <mergeCell ref="R459:S459"/>
    <mergeCell ref="T459:U459"/>
    <mergeCell ref="V459:W459"/>
    <mergeCell ref="X459:Y459"/>
    <mergeCell ref="F459:G459"/>
    <mergeCell ref="H459:I459"/>
    <mergeCell ref="J459:K459"/>
    <mergeCell ref="L459:M459"/>
    <mergeCell ref="N459:O459"/>
    <mergeCell ref="Z465:AA465"/>
    <mergeCell ref="AB465:AC465"/>
    <mergeCell ref="F466:G466"/>
    <mergeCell ref="H466:I466"/>
    <mergeCell ref="J466:K466"/>
    <mergeCell ref="L466:M466"/>
    <mergeCell ref="N466:O466"/>
    <mergeCell ref="P466:Q466"/>
    <mergeCell ref="R466:S466"/>
    <mergeCell ref="T466:U466"/>
    <mergeCell ref="V466:W466"/>
    <mergeCell ref="X466:Y466"/>
    <mergeCell ref="Z466:AA466"/>
    <mergeCell ref="AB466:AC466"/>
    <mergeCell ref="P465:Q465"/>
    <mergeCell ref="R465:S465"/>
    <mergeCell ref="T465:U465"/>
    <mergeCell ref="V465:W465"/>
    <mergeCell ref="X465:Y465"/>
    <mergeCell ref="F465:G465"/>
    <mergeCell ref="H465:I465"/>
    <mergeCell ref="J465:K465"/>
    <mergeCell ref="L465:M465"/>
    <mergeCell ref="N465:O465"/>
    <mergeCell ref="Z463:AA463"/>
    <mergeCell ref="AB463:AC463"/>
    <mergeCell ref="F464:G464"/>
    <mergeCell ref="H464:I464"/>
    <mergeCell ref="J464:K464"/>
    <mergeCell ref="L464:M464"/>
    <mergeCell ref="N464:O464"/>
    <mergeCell ref="P464:Q464"/>
    <mergeCell ref="R464:S464"/>
    <mergeCell ref="T464:U464"/>
    <mergeCell ref="V464:W464"/>
    <mergeCell ref="X464:Y464"/>
    <mergeCell ref="Z464:AA464"/>
    <mergeCell ref="AB464:AC464"/>
    <mergeCell ref="P463:Q463"/>
    <mergeCell ref="R463:S463"/>
    <mergeCell ref="T463:U463"/>
    <mergeCell ref="V463:W463"/>
    <mergeCell ref="X463:Y463"/>
    <mergeCell ref="F463:G463"/>
    <mergeCell ref="H463:I463"/>
    <mergeCell ref="J463:K463"/>
    <mergeCell ref="L463:M463"/>
    <mergeCell ref="N463:O463"/>
    <mergeCell ref="Z469:AA469"/>
    <mergeCell ref="AB469:AC469"/>
    <mergeCell ref="F470:G470"/>
    <mergeCell ref="H470:I470"/>
    <mergeCell ref="J470:K470"/>
    <mergeCell ref="L470:M470"/>
    <mergeCell ref="N470:O470"/>
    <mergeCell ref="P470:Q470"/>
    <mergeCell ref="R470:S470"/>
    <mergeCell ref="T470:U470"/>
    <mergeCell ref="V470:W470"/>
    <mergeCell ref="X470:Y470"/>
    <mergeCell ref="Z470:AA470"/>
    <mergeCell ref="AB470:AC470"/>
    <mergeCell ref="P469:Q469"/>
    <mergeCell ref="R469:S469"/>
    <mergeCell ref="T469:U469"/>
    <mergeCell ref="V469:W469"/>
    <mergeCell ref="X469:Y469"/>
    <mergeCell ref="F469:G469"/>
    <mergeCell ref="H469:I469"/>
    <mergeCell ref="J469:K469"/>
    <mergeCell ref="L469:M469"/>
    <mergeCell ref="N469:O469"/>
    <mergeCell ref="Z467:AA467"/>
    <mergeCell ref="AB467:AC467"/>
    <mergeCell ref="F468:G468"/>
    <mergeCell ref="H468:I468"/>
    <mergeCell ref="J468:K468"/>
    <mergeCell ref="L468:M468"/>
    <mergeCell ref="N468:O468"/>
    <mergeCell ref="P468:Q468"/>
    <mergeCell ref="R468:S468"/>
    <mergeCell ref="T468:U468"/>
    <mergeCell ref="V468:W468"/>
    <mergeCell ref="X468:Y468"/>
    <mergeCell ref="Z468:AA468"/>
    <mergeCell ref="AB468:AC468"/>
    <mergeCell ref="P467:Q467"/>
    <mergeCell ref="R467:S467"/>
    <mergeCell ref="T467:U467"/>
    <mergeCell ref="V467:W467"/>
    <mergeCell ref="X467:Y467"/>
    <mergeCell ref="F467:G467"/>
    <mergeCell ref="H467:I467"/>
    <mergeCell ref="J467:K467"/>
    <mergeCell ref="L467:M467"/>
    <mergeCell ref="N467:O467"/>
    <mergeCell ref="Z473:AA473"/>
    <mergeCell ref="AB473:AC473"/>
    <mergeCell ref="F474:G474"/>
    <mergeCell ref="H474:I474"/>
    <mergeCell ref="J474:K474"/>
    <mergeCell ref="L474:M474"/>
    <mergeCell ref="N474:O474"/>
    <mergeCell ref="P474:Q474"/>
    <mergeCell ref="R474:S474"/>
    <mergeCell ref="T474:U474"/>
    <mergeCell ref="V474:W474"/>
    <mergeCell ref="X474:Y474"/>
    <mergeCell ref="Z474:AA474"/>
    <mergeCell ref="AB474:AC474"/>
    <mergeCell ref="P473:Q473"/>
    <mergeCell ref="R473:S473"/>
    <mergeCell ref="T473:U473"/>
    <mergeCell ref="V473:W473"/>
    <mergeCell ref="X473:Y473"/>
    <mergeCell ref="F473:G473"/>
    <mergeCell ref="H473:I473"/>
    <mergeCell ref="J473:K473"/>
    <mergeCell ref="L473:M473"/>
    <mergeCell ref="N473:O473"/>
    <mergeCell ref="Z471:AA471"/>
    <mergeCell ref="AB471:AC471"/>
    <mergeCell ref="F472:G472"/>
    <mergeCell ref="H472:I472"/>
    <mergeCell ref="J472:K472"/>
    <mergeCell ref="L472:M472"/>
    <mergeCell ref="N472:O472"/>
    <mergeCell ref="P472:Q472"/>
    <mergeCell ref="R472:S472"/>
    <mergeCell ref="T472:U472"/>
    <mergeCell ref="V472:W472"/>
    <mergeCell ref="X472:Y472"/>
    <mergeCell ref="Z472:AA472"/>
    <mergeCell ref="AB472:AC472"/>
    <mergeCell ref="P471:Q471"/>
    <mergeCell ref="R471:S471"/>
    <mergeCell ref="T471:U471"/>
    <mergeCell ref="V471:W471"/>
    <mergeCell ref="X471:Y471"/>
    <mergeCell ref="F471:G471"/>
    <mergeCell ref="H471:I471"/>
    <mergeCell ref="J471:K471"/>
    <mergeCell ref="L471:M471"/>
    <mergeCell ref="N471:O471"/>
    <mergeCell ref="Z477:AA477"/>
    <mergeCell ref="AB477:AC477"/>
    <mergeCell ref="F478:G478"/>
    <mergeCell ref="H478:I478"/>
    <mergeCell ref="J478:K478"/>
    <mergeCell ref="L478:M478"/>
    <mergeCell ref="N478:O478"/>
    <mergeCell ref="P478:Q478"/>
    <mergeCell ref="R478:S478"/>
    <mergeCell ref="T478:U478"/>
    <mergeCell ref="V478:W478"/>
    <mergeCell ref="X478:Y478"/>
    <mergeCell ref="Z478:AA478"/>
    <mergeCell ref="AB478:AC478"/>
    <mergeCell ref="P477:Q477"/>
    <mergeCell ref="R477:S477"/>
    <mergeCell ref="T477:U477"/>
    <mergeCell ref="V477:W477"/>
    <mergeCell ref="X477:Y477"/>
    <mergeCell ref="F477:G477"/>
    <mergeCell ref="H477:I477"/>
    <mergeCell ref="J477:K477"/>
    <mergeCell ref="L477:M477"/>
    <mergeCell ref="N477:O477"/>
    <mergeCell ref="Z475:AA475"/>
    <mergeCell ref="AB475:AC475"/>
    <mergeCell ref="F476:G476"/>
    <mergeCell ref="H476:I476"/>
    <mergeCell ref="J476:K476"/>
    <mergeCell ref="L476:M476"/>
    <mergeCell ref="N476:O476"/>
    <mergeCell ref="P476:Q476"/>
    <mergeCell ref="R476:S476"/>
    <mergeCell ref="T476:U476"/>
    <mergeCell ref="V476:W476"/>
    <mergeCell ref="X476:Y476"/>
    <mergeCell ref="Z476:AA476"/>
    <mergeCell ref="AB476:AC476"/>
    <mergeCell ref="P475:Q475"/>
    <mergeCell ref="R475:S475"/>
    <mergeCell ref="T475:U475"/>
    <mergeCell ref="V475:W475"/>
    <mergeCell ref="X475:Y475"/>
    <mergeCell ref="F475:G475"/>
    <mergeCell ref="H475:I475"/>
    <mergeCell ref="J475:K475"/>
    <mergeCell ref="L475:M475"/>
    <mergeCell ref="N475:O475"/>
    <mergeCell ref="Z481:AA481"/>
    <mergeCell ref="AB481:AC481"/>
    <mergeCell ref="F482:G482"/>
    <mergeCell ref="H482:I482"/>
    <mergeCell ref="J482:K482"/>
    <mergeCell ref="L482:M482"/>
    <mergeCell ref="N482:O482"/>
    <mergeCell ref="P482:Q482"/>
    <mergeCell ref="R482:S482"/>
    <mergeCell ref="T482:U482"/>
    <mergeCell ref="V482:W482"/>
    <mergeCell ref="X482:Y482"/>
    <mergeCell ref="Z482:AA482"/>
    <mergeCell ref="AB482:AC482"/>
    <mergeCell ref="P481:Q481"/>
    <mergeCell ref="R481:S481"/>
    <mergeCell ref="T481:U481"/>
    <mergeCell ref="V481:W481"/>
    <mergeCell ref="X481:Y481"/>
    <mergeCell ref="F481:G481"/>
    <mergeCell ref="H481:I481"/>
    <mergeCell ref="J481:K481"/>
    <mergeCell ref="L481:M481"/>
    <mergeCell ref="N481:O481"/>
    <mergeCell ref="Z479:AA479"/>
    <mergeCell ref="AB479:AC479"/>
    <mergeCell ref="F480:G480"/>
    <mergeCell ref="H480:I480"/>
    <mergeCell ref="J480:K480"/>
    <mergeCell ref="L480:M480"/>
    <mergeCell ref="N480:O480"/>
    <mergeCell ref="P480:Q480"/>
    <mergeCell ref="R480:S480"/>
    <mergeCell ref="T480:U480"/>
    <mergeCell ref="V480:W480"/>
    <mergeCell ref="X480:Y480"/>
    <mergeCell ref="Z480:AA480"/>
    <mergeCell ref="AB480:AC480"/>
    <mergeCell ref="P479:Q479"/>
    <mergeCell ref="R479:S479"/>
    <mergeCell ref="T479:U479"/>
    <mergeCell ref="V479:W479"/>
    <mergeCell ref="X479:Y479"/>
    <mergeCell ref="F479:G479"/>
    <mergeCell ref="H479:I479"/>
    <mergeCell ref="J479:K479"/>
    <mergeCell ref="L479:M479"/>
    <mergeCell ref="N479:O479"/>
    <mergeCell ref="Z485:AA485"/>
    <mergeCell ref="AB485:AC485"/>
    <mergeCell ref="F486:G486"/>
    <mergeCell ref="H486:I486"/>
    <mergeCell ref="J486:K486"/>
    <mergeCell ref="L486:M486"/>
    <mergeCell ref="N486:O486"/>
    <mergeCell ref="P486:Q486"/>
    <mergeCell ref="R486:S486"/>
    <mergeCell ref="T486:U486"/>
    <mergeCell ref="V486:W486"/>
    <mergeCell ref="X486:Y486"/>
    <mergeCell ref="Z486:AA486"/>
    <mergeCell ref="AB486:AC486"/>
    <mergeCell ref="P485:Q485"/>
    <mergeCell ref="R485:S485"/>
    <mergeCell ref="T485:U485"/>
    <mergeCell ref="V485:W485"/>
    <mergeCell ref="X485:Y485"/>
    <mergeCell ref="F485:G485"/>
    <mergeCell ref="H485:I485"/>
    <mergeCell ref="J485:K485"/>
    <mergeCell ref="L485:M485"/>
    <mergeCell ref="N485:O485"/>
    <mergeCell ref="Z483:AA483"/>
    <mergeCell ref="AB483:AC483"/>
    <mergeCell ref="F484:G484"/>
    <mergeCell ref="H484:I484"/>
    <mergeCell ref="J484:K484"/>
    <mergeCell ref="L484:M484"/>
    <mergeCell ref="N484:O484"/>
    <mergeCell ref="P484:Q484"/>
    <mergeCell ref="R484:S484"/>
    <mergeCell ref="T484:U484"/>
    <mergeCell ref="V484:W484"/>
    <mergeCell ref="X484:Y484"/>
    <mergeCell ref="Z484:AA484"/>
    <mergeCell ref="AB484:AC484"/>
    <mergeCell ref="P483:Q483"/>
    <mergeCell ref="R483:S483"/>
    <mergeCell ref="T483:U483"/>
    <mergeCell ref="V483:W483"/>
    <mergeCell ref="X483:Y483"/>
    <mergeCell ref="F483:G483"/>
    <mergeCell ref="H483:I483"/>
    <mergeCell ref="J483:K483"/>
    <mergeCell ref="L483:M483"/>
    <mergeCell ref="N483:O483"/>
    <mergeCell ref="Z489:AA489"/>
    <mergeCell ref="AB489:AC489"/>
    <mergeCell ref="F490:G490"/>
    <mergeCell ref="H490:I490"/>
    <mergeCell ref="J490:K490"/>
    <mergeCell ref="L490:M490"/>
    <mergeCell ref="N490:O490"/>
    <mergeCell ref="P490:Q490"/>
    <mergeCell ref="R490:S490"/>
    <mergeCell ref="T490:U490"/>
    <mergeCell ref="V490:W490"/>
    <mergeCell ref="X490:Y490"/>
    <mergeCell ref="Z490:AA490"/>
    <mergeCell ref="AB490:AC490"/>
    <mergeCell ref="P489:Q489"/>
    <mergeCell ref="R489:S489"/>
    <mergeCell ref="T489:U489"/>
    <mergeCell ref="V489:W489"/>
    <mergeCell ref="X489:Y489"/>
    <mergeCell ref="F489:G489"/>
    <mergeCell ref="H489:I489"/>
    <mergeCell ref="J489:K489"/>
    <mergeCell ref="L489:M489"/>
    <mergeCell ref="N489:O489"/>
    <mergeCell ref="Z487:AA487"/>
    <mergeCell ref="AB487:AC487"/>
    <mergeCell ref="F488:G488"/>
    <mergeCell ref="H488:I488"/>
    <mergeCell ref="J488:K488"/>
    <mergeCell ref="L488:M488"/>
    <mergeCell ref="N488:O488"/>
    <mergeCell ref="P488:Q488"/>
    <mergeCell ref="R488:S488"/>
    <mergeCell ref="T488:U488"/>
    <mergeCell ref="V488:W488"/>
    <mergeCell ref="X488:Y488"/>
    <mergeCell ref="Z488:AA488"/>
    <mergeCell ref="AB488:AC488"/>
    <mergeCell ref="P487:Q487"/>
    <mergeCell ref="R487:S487"/>
    <mergeCell ref="T487:U487"/>
    <mergeCell ref="V487:W487"/>
    <mergeCell ref="X487:Y487"/>
    <mergeCell ref="F487:G487"/>
    <mergeCell ref="H487:I487"/>
    <mergeCell ref="J487:K487"/>
    <mergeCell ref="L487:M487"/>
    <mergeCell ref="N487:O487"/>
    <mergeCell ref="Z493:AA493"/>
    <mergeCell ref="AB493:AC493"/>
    <mergeCell ref="F494:G494"/>
    <mergeCell ref="H494:I494"/>
    <mergeCell ref="J494:K494"/>
    <mergeCell ref="L494:M494"/>
    <mergeCell ref="N494:O494"/>
    <mergeCell ref="P494:Q494"/>
    <mergeCell ref="R494:S494"/>
    <mergeCell ref="T494:U494"/>
    <mergeCell ref="V494:W494"/>
    <mergeCell ref="X494:Y494"/>
    <mergeCell ref="Z494:AA494"/>
    <mergeCell ref="AB494:AC494"/>
    <mergeCell ref="P493:Q493"/>
    <mergeCell ref="R493:S493"/>
    <mergeCell ref="T493:U493"/>
    <mergeCell ref="V493:W493"/>
    <mergeCell ref="X493:Y493"/>
    <mergeCell ref="F493:G493"/>
    <mergeCell ref="H493:I493"/>
    <mergeCell ref="J493:K493"/>
    <mergeCell ref="L493:M493"/>
    <mergeCell ref="N493:O493"/>
    <mergeCell ref="Z491:AA491"/>
    <mergeCell ref="AB491:AC491"/>
    <mergeCell ref="F492:G492"/>
    <mergeCell ref="H492:I492"/>
    <mergeCell ref="J492:K492"/>
    <mergeCell ref="L492:M492"/>
    <mergeCell ref="N492:O492"/>
    <mergeCell ref="P492:Q492"/>
    <mergeCell ref="R492:S492"/>
    <mergeCell ref="T492:U492"/>
    <mergeCell ref="V492:W492"/>
    <mergeCell ref="X492:Y492"/>
    <mergeCell ref="Z492:AA492"/>
    <mergeCell ref="AB492:AC492"/>
    <mergeCell ref="P491:Q491"/>
    <mergeCell ref="R491:S491"/>
    <mergeCell ref="T491:U491"/>
    <mergeCell ref="V491:W491"/>
    <mergeCell ref="X491:Y491"/>
    <mergeCell ref="F491:G491"/>
    <mergeCell ref="H491:I491"/>
    <mergeCell ref="J491:K491"/>
    <mergeCell ref="L491:M491"/>
    <mergeCell ref="N491:O491"/>
    <mergeCell ref="Z497:AA497"/>
    <mergeCell ref="AB497:AC497"/>
    <mergeCell ref="F498:G498"/>
    <mergeCell ref="H498:I498"/>
    <mergeCell ref="J498:K498"/>
    <mergeCell ref="L498:M498"/>
    <mergeCell ref="N498:O498"/>
    <mergeCell ref="P498:Q498"/>
    <mergeCell ref="R498:S498"/>
    <mergeCell ref="T498:U498"/>
    <mergeCell ref="V498:W498"/>
    <mergeCell ref="X498:Y498"/>
    <mergeCell ref="Z498:AA498"/>
    <mergeCell ref="AB498:AC498"/>
    <mergeCell ref="P497:Q497"/>
    <mergeCell ref="R497:S497"/>
    <mergeCell ref="T497:U497"/>
    <mergeCell ref="V497:W497"/>
    <mergeCell ref="X497:Y497"/>
    <mergeCell ref="F497:G497"/>
    <mergeCell ref="H497:I497"/>
    <mergeCell ref="J497:K497"/>
    <mergeCell ref="L497:M497"/>
    <mergeCell ref="N497:O497"/>
    <mergeCell ref="Z495:AA495"/>
    <mergeCell ref="AB495:AC495"/>
    <mergeCell ref="F496:G496"/>
    <mergeCell ref="H496:I496"/>
    <mergeCell ref="J496:K496"/>
    <mergeCell ref="L496:M496"/>
    <mergeCell ref="N496:O496"/>
    <mergeCell ref="P496:Q496"/>
    <mergeCell ref="R496:S496"/>
    <mergeCell ref="T496:U496"/>
    <mergeCell ref="V496:W496"/>
    <mergeCell ref="X496:Y496"/>
    <mergeCell ref="Z496:AA496"/>
    <mergeCell ref="AB496:AC496"/>
    <mergeCell ref="P495:Q495"/>
    <mergeCell ref="R495:S495"/>
    <mergeCell ref="T495:U495"/>
    <mergeCell ref="V495:W495"/>
    <mergeCell ref="X495:Y495"/>
    <mergeCell ref="F495:G495"/>
    <mergeCell ref="H495:I495"/>
    <mergeCell ref="J495:K495"/>
    <mergeCell ref="L495:M495"/>
    <mergeCell ref="N495:O495"/>
    <mergeCell ref="Z501:AA501"/>
    <mergeCell ref="AB501:AC501"/>
    <mergeCell ref="F502:G502"/>
    <mergeCell ref="H502:I502"/>
    <mergeCell ref="J502:K502"/>
    <mergeCell ref="L502:M502"/>
    <mergeCell ref="N502:O502"/>
    <mergeCell ref="P502:Q502"/>
    <mergeCell ref="R502:S502"/>
    <mergeCell ref="T502:U502"/>
    <mergeCell ref="V502:W502"/>
    <mergeCell ref="X502:Y502"/>
    <mergeCell ref="Z502:AA502"/>
    <mergeCell ref="AB502:AC502"/>
    <mergeCell ref="P501:Q501"/>
    <mergeCell ref="R501:S501"/>
    <mergeCell ref="T501:U501"/>
    <mergeCell ref="V501:W501"/>
    <mergeCell ref="X501:Y501"/>
    <mergeCell ref="F501:G501"/>
    <mergeCell ref="H501:I501"/>
    <mergeCell ref="J501:K501"/>
    <mergeCell ref="L501:M501"/>
    <mergeCell ref="N501:O501"/>
    <mergeCell ref="Z499:AA499"/>
    <mergeCell ref="AB499:AC499"/>
    <mergeCell ref="F500:G500"/>
    <mergeCell ref="H500:I500"/>
    <mergeCell ref="J500:K500"/>
    <mergeCell ref="L500:M500"/>
    <mergeCell ref="N500:O500"/>
    <mergeCell ref="P500:Q500"/>
    <mergeCell ref="R500:S500"/>
    <mergeCell ref="T500:U500"/>
    <mergeCell ref="V500:W500"/>
    <mergeCell ref="X500:Y500"/>
    <mergeCell ref="Z500:AA500"/>
    <mergeCell ref="AB500:AC500"/>
    <mergeCell ref="P499:Q499"/>
    <mergeCell ref="R499:S499"/>
    <mergeCell ref="T499:U499"/>
    <mergeCell ref="V499:W499"/>
    <mergeCell ref="X499:Y499"/>
    <mergeCell ref="F499:G499"/>
    <mergeCell ref="H499:I499"/>
    <mergeCell ref="J499:K499"/>
    <mergeCell ref="L499:M499"/>
    <mergeCell ref="N499:O499"/>
    <mergeCell ref="Z505:AA505"/>
    <mergeCell ref="AB505:AC505"/>
    <mergeCell ref="F506:G506"/>
    <mergeCell ref="H506:I506"/>
    <mergeCell ref="J506:K506"/>
    <mergeCell ref="L506:M506"/>
    <mergeCell ref="N506:O506"/>
    <mergeCell ref="P506:Q506"/>
    <mergeCell ref="R506:S506"/>
    <mergeCell ref="T506:U506"/>
    <mergeCell ref="V506:W506"/>
    <mergeCell ref="X506:Y506"/>
    <mergeCell ref="Z506:AA506"/>
    <mergeCell ref="AB506:AC506"/>
    <mergeCell ref="P505:Q505"/>
    <mergeCell ref="R505:S505"/>
    <mergeCell ref="T505:U505"/>
    <mergeCell ref="V505:W505"/>
    <mergeCell ref="X505:Y505"/>
    <mergeCell ref="F505:G505"/>
    <mergeCell ref="H505:I505"/>
    <mergeCell ref="J505:K505"/>
    <mergeCell ref="L505:M505"/>
    <mergeCell ref="N505:O505"/>
    <mergeCell ref="Z503:AA503"/>
    <mergeCell ref="AB503:AC503"/>
    <mergeCell ref="F504:G504"/>
    <mergeCell ref="H504:I504"/>
    <mergeCell ref="J504:K504"/>
    <mergeCell ref="L504:M504"/>
    <mergeCell ref="N504:O504"/>
    <mergeCell ref="P504:Q504"/>
    <mergeCell ref="R504:S504"/>
    <mergeCell ref="T504:U504"/>
    <mergeCell ref="V504:W504"/>
    <mergeCell ref="X504:Y504"/>
    <mergeCell ref="Z504:AA504"/>
    <mergeCell ref="AB504:AC504"/>
    <mergeCell ref="P503:Q503"/>
    <mergeCell ref="R503:S503"/>
    <mergeCell ref="T503:U503"/>
    <mergeCell ref="V503:W503"/>
    <mergeCell ref="X503:Y503"/>
    <mergeCell ref="F503:G503"/>
    <mergeCell ref="H503:I503"/>
    <mergeCell ref="J503:K503"/>
    <mergeCell ref="L503:M503"/>
    <mergeCell ref="N503:O503"/>
    <mergeCell ref="Z509:AA509"/>
    <mergeCell ref="AB509:AC509"/>
    <mergeCell ref="F510:G510"/>
    <mergeCell ref="H510:I510"/>
    <mergeCell ref="J510:K510"/>
    <mergeCell ref="L510:M510"/>
    <mergeCell ref="N510:O510"/>
    <mergeCell ref="P510:Q510"/>
    <mergeCell ref="R510:S510"/>
    <mergeCell ref="T510:U510"/>
    <mergeCell ref="V510:W510"/>
    <mergeCell ref="X510:Y510"/>
    <mergeCell ref="Z510:AA510"/>
    <mergeCell ref="AB510:AC510"/>
    <mergeCell ref="P509:Q509"/>
    <mergeCell ref="R509:S509"/>
    <mergeCell ref="T509:U509"/>
    <mergeCell ref="V509:W509"/>
    <mergeCell ref="X509:Y509"/>
    <mergeCell ref="F509:G509"/>
    <mergeCell ref="H509:I509"/>
    <mergeCell ref="J509:K509"/>
    <mergeCell ref="L509:M509"/>
    <mergeCell ref="N509:O509"/>
    <mergeCell ref="Z507:AA507"/>
    <mergeCell ref="AB507:AC507"/>
    <mergeCell ref="F508:G508"/>
    <mergeCell ref="H508:I508"/>
    <mergeCell ref="J508:K508"/>
    <mergeCell ref="L508:M508"/>
    <mergeCell ref="N508:O508"/>
    <mergeCell ref="P508:Q508"/>
    <mergeCell ref="R508:S508"/>
    <mergeCell ref="T508:U508"/>
    <mergeCell ref="V508:W508"/>
    <mergeCell ref="X508:Y508"/>
    <mergeCell ref="Z508:AA508"/>
    <mergeCell ref="AB508:AC508"/>
    <mergeCell ref="P507:Q507"/>
    <mergeCell ref="R507:S507"/>
    <mergeCell ref="T507:U507"/>
    <mergeCell ref="V507:W507"/>
    <mergeCell ref="X507:Y507"/>
    <mergeCell ref="F507:G507"/>
    <mergeCell ref="H507:I507"/>
    <mergeCell ref="J507:K507"/>
    <mergeCell ref="L507:M507"/>
    <mergeCell ref="N507:O507"/>
    <mergeCell ref="Z513:AA513"/>
    <mergeCell ref="AB513:AC513"/>
    <mergeCell ref="F514:G514"/>
    <mergeCell ref="H514:I514"/>
    <mergeCell ref="J514:K514"/>
    <mergeCell ref="L514:M514"/>
    <mergeCell ref="N514:O514"/>
    <mergeCell ref="P514:Q514"/>
    <mergeCell ref="R514:S514"/>
    <mergeCell ref="T514:U514"/>
    <mergeCell ref="V514:W514"/>
    <mergeCell ref="X514:Y514"/>
    <mergeCell ref="Z514:AA514"/>
    <mergeCell ref="AB514:AC514"/>
    <mergeCell ref="P513:Q513"/>
    <mergeCell ref="R513:S513"/>
    <mergeCell ref="T513:U513"/>
    <mergeCell ref="V513:W513"/>
    <mergeCell ref="X513:Y513"/>
    <mergeCell ref="F513:G513"/>
    <mergeCell ref="H513:I513"/>
    <mergeCell ref="J513:K513"/>
    <mergeCell ref="L513:M513"/>
    <mergeCell ref="N513:O513"/>
    <mergeCell ref="Z511:AA511"/>
    <mergeCell ref="AB511:AC511"/>
    <mergeCell ref="F512:G512"/>
    <mergeCell ref="H512:I512"/>
    <mergeCell ref="J512:K512"/>
    <mergeCell ref="L512:M512"/>
    <mergeCell ref="N512:O512"/>
    <mergeCell ref="P512:Q512"/>
    <mergeCell ref="R512:S512"/>
    <mergeCell ref="T512:U512"/>
    <mergeCell ref="V512:W512"/>
    <mergeCell ref="X512:Y512"/>
    <mergeCell ref="Z512:AA512"/>
    <mergeCell ref="AB512:AC512"/>
    <mergeCell ref="P511:Q511"/>
    <mergeCell ref="R511:S511"/>
    <mergeCell ref="T511:U511"/>
    <mergeCell ref="V511:W511"/>
    <mergeCell ref="X511:Y511"/>
    <mergeCell ref="F511:G511"/>
    <mergeCell ref="H511:I511"/>
    <mergeCell ref="J511:K511"/>
    <mergeCell ref="L511:M511"/>
    <mergeCell ref="N511:O511"/>
    <mergeCell ref="Z517:AA517"/>
    <mergeCell ref="AB517:AC517"/>
    <mergeCell ref="F518:G518"/>
    <mergeCell ref="H518:I518"/>
    <mergeCell ref="J518:K518"/>
    <mergeCell ref="L518:M518"/>
    <mergeCell ref="N518:O518"/>
    <mergeCell ref="P518:Q518"/>
    <mergeCell ref="R518:S518"/>
    <mergeCell ref="T518:U518"/>
    <mergeCell ref="V518:W518"/>
    <mergeCell ref="X518:Y518"/>
    <mergeCell ref="Z518:AA518"/>
    <mergeCell ref="AB518:AC518"/>
    <mergeCell ref="P517:Q517"/>
    <mergeCell ref="R517:S517"/>
    <mergeCell ref="T517:U517"/>
    <mergeCell ref="V517:W517"/>
    <mergeCell ref="X517:Y517"/>
    <mergeCell ref="F517:G517"/>
    <mergeCell ref="H517:I517"/>
    <mergeCell ref="J517:K517"/>
    <mergeCell ref="L517:M517"/>
    <mergeCell ref="N517:O517"/>
    <mergeCell ref="Z515:AA515"/>
    <mergeCell ref="AB515:AC515"/>
    <mergeCell ref="F516:G516"/>
    <mergeCell ref="H516:I516"/>
    <mergeCell ref="J516:K516"/>
    <mergeCell ref="L516:M516"/>
    <mergeCell ref="N516:O516"/>
    <mergeCell ref="P516:Q516"/>
    <mergeCell ref="R516:S516"/>
    <mergeCell ref="T516:U516"/>
    <mergeCell ref="V516:W516"/>
    <mergeCell ref="X516:Y516"/>
    <mergeCell ref="Z516:AA516"/>
    <mergeCell ref="AB516:AC516"/>
    <mergeCell ref="P515:Q515"/>
    <mergeCell ref="R515:S515"/>
    <mergeCell ref="T515:U515"/>
    <mergeCell ref="V515:W515"/>
    <mergeCell ref="X515:Y515"/>
    <mergeCell ref="F515:G515"/>
    <mergeCell ref="H515:I515"/>
    <mergeCell ref="J515:K515"/>
    <mergeCell ref="L515:M515"/>
    <mergeCell ref="N515:O515"/>
    <mergeCell ref="Z521:AA521"/>
    <mergeCell ref="AB521:AC521"/>
    <mergeCell ref="F522:G522"/>
    <mergeCell ref="H522:I522"/>
    <mergeCell ref="J522:K522"/>
    <mergeCell ref="L522:M522"/>
    <mergeCell ref="N522:O522"/>
    <mergeCell ref="P522:Q522"/>
    <mergeCell ref="R522:S522"/>
    <mergeCell ref="T522:U522"/>
    <mergeCell ref="V522:W522"/>
    <mergeCell ref="X522:Y522"/>
    <mergeCell ref="Z522:AA522"/>
    <mergeCell ref="AB522:AC522"/>
    <mergeCell ref="P521:Q521"/>
    <mergeCell ref="R521:S521"/>
    <mergeCell ref="T521:U521"/>
    <mergeCell ref="V521:W521"/>
    <mergeCell ref="X521:Y521"/>
    <mergeCell ref="F521:G521"/>
    <mergeCell ref="H521:I521"/>
    <mergeCell ref="J521:K521"/>
    <mergeCell ref="L521:M521"/>
    <mergeCell ref="N521:O521"/>
    <mergeCell ref="Z519:AA519"/>
    <mergeCell ref="AB519:AC519"/>
    <mergeCell ref="F520:G520"/>
    <mergeCell ref="H520:I520"/>
    <mergeCell ref="J520:K520"/>
    <mergeCell ref="L520:M520"/>
    <mergeCell ref="N520:O520"/>
    <mergeCell ref="P520:Q520"/>
    <mergeCell ref="R520:S520"/>
    <mergeCell ref="T520:U520"/>
    <mergeCell ref="V520:W520"/>
    <mergeCell ref="X520:Y520"/>
    <mergeCell ref="Z520:AA520"/>
    <mergeCell ref="AB520:AC520"/>
    <mergeCell ref="P519:Q519"/>
    <mergeCell ref="R519:S519"/>
    <mergeCell ref="T519:U519"/>
    <mergeCell ref="V519:W519"/>
    <mergeCell ref="X519:Y519"/>
    <mergeCell ref="F519:G519"/>
    <mergeCell ref="H519:I519"/>
    <mergeCell ref="J519:K519"/>
    <mergeCell ref="L519:M519"/>
    <mergeCell ref="N519:O519"/>
    <mergeCell ref="Z525:AA525"/>
    <mergeCell ref="AB525:AC525"/>
    <mergeCell ref="F526:G526"/>
    <mergeCell ref="H526:I526"/>
    <mergeCell ref="J526:K526"/>
    <mergeCell ref="L526:M526"/>
    <mergeCell ref="N526:O526"/>
    <mergeCell ref="P526:Q526"/>
    <mergeCell ref="R526:S526"/>
    <mergeCell ref="T526:U526"/>
    <mergeCell ref="V526:W526"/>
    <mergeCell ref="X526:Y526"/>
    <mergeCell ref="Z526:AA526"/>
    <mergeCell ref="AB526:AC526"/>
    <mergeCell ref="P525:Q525"/>
    <mergeCell ref="R525:S525"/>
    <mergeCell ref="T525:U525"/>
    <mergeCell ref="V525:W525"/>
    <mergeCell ref="X525:Y525"/>
    <mergeCell ref="F525:G525"/>
    <mergeCell ref="H525:I525"/>
    <mergeCell ref="J525:K525"/>
    <mergeCell ref="L525:M525"/>
    <mergeCell ref="N525:O525"/>
    <mergeCell ref="Z523:AA523"/>
    <mergeCell ref="AB523:AC523"/>
    <mergeCell ref="F524:G524"/>
    <mergeCell ref="H524:I524"/>
    <mergeCell ref="J524:K524"/>
    <mergeCell ref="L524:M524"/>
    <mergeCell ref="N524:O524"/>
    <mergeCell ref="P524:Q524"/>
    <mergeCell ref="R524:S524"/>
    <mergeCell ref="T524:U524"/>
    <mergeCell ref="V524:W524"/>
    <mergeCell ref="X524:Y524"/>
    <mergeCell ref="Z524:AA524"/>
    <mergeCell ref="AB524:AC524"/>
    <mergeCell ref="P523:Q523"/>
    <mergeCell ref="R523:S523"/>
    <mergeCell ref="T523:U523"/>
    <mergeCell ref="V523:W523"/>
    <mergeCell ref="X523:Y523"/>
    <mergeCell ref="F523:G523"/>
    <mergeCell ref="H523:I523"/>
    <mergeCell ref="J523:K523"/>
    <mergeCell ref="L523:M523"/>
    <mergeCell ref="N523:O523"/>
    <mergeCell ref="Z529:AA529"/>
    <mergeCell ref="AB529:AC529"/>
    <mergeCell ref="F530:G530"/>
    <mergeCell ref="H530:I530"/>
    <mergeCell ref="J530:K530"/>
    <mergeCell ref="L530:M530"/>
    <mergeCell ref="N530:O530"/>
    <mergeCell ref="P530:Q530"/>
    <mergeCell ref="R530:S530"/>
    <mergeCell ref="T530:U530"/>
    <mergeCell ref="V530:W530"/>
    <mergeCell ref="X530:Y530"/>
    <mergeCell ref="Z530:AA530"/>
    <mergeCell ref="AB530:AC530"/>
    <mergeCell ref="P529:Q529"/>
    <mergeCell ref="R529:S529"/>
    <mergeCell ref="T529:U529"/>
    <mergeCell ref="V529:W529"/>
    <mergeCell ref="X529:Y529"/>
    <mergeCell ref="F529:G529"/>
    <mergeCell ref="H529:I529"/>
    <mergeCell ref="J529:K529"/>
    <mergeCell ref="L529:M529"/>
    <mergeCell ref="N529:O529"/>
    <mergeCell ref="Z527:AA527"/>
    <mergeCell ref="AB527:AC527"/>
    <mergeCell ref="F528:G528"/>
    <mergeCell ref="H528:I528"/>
    <mergeCell ref="J528:K528"/>
    <mergeCell ref="L528:M528"/>
    <mergeCell ref="N528:O528"/>
    <mergeCell ref="P528:Q528"/>
    <mergeCell ref="R528:S528"/>
    <mergeCell ref="T528:U528"/>
    <mergeCell ref="V528:W528"/>
    <mergeCell ref="X528:Y528"/>
    <mergeCell ref="Z528:AA528"/>
    <mergeCell ref="AB528:AC528"/>
    <mergeCell ref="P527:Q527"/>
    <mergeCell ref="R527:S527"/>
    <mergeCell ref="T527:U527"/>
    <mergeCell ref="V527:W527"/>
    <mergeCell ref="X527:Y527"/>
    <mergeCell ref="F527:G527"/>
    <mergeCell ref="H527:I527"/>
    <mergeCell ref="J527:K527"/>
    <mergeCell ref="L527:M527"/>
    <mergeCell ref="N527:O527"/>
    <mergeCell ref="Z533:AA533"/>
    <mergeCell ref="AB533:AC533"/>
    <mergeCell ref="F534:G534"/>
    <mergeCell ref="H534:I534"/>
    <mergeCell ref="J534:K534"/>
    <mergeCell ref="L534:M534"/>
    <mergeCell ref="N534:O534"/>
    <mergeCell ref="P534:Q534"/>
    <mergeCell ref="R534:S534"/>
    <mergeCell ref="T534:U534"/>
    <mergeCell ref="V534:W534"/>
    <mergeCell ref="X534:Y534"/>
    <mergeCell ref="Z534:AA534"/>
    <mergeCell ref="AB534:AC534"/>
    <mergeCell ref="P533:Q533"/>
    <mergeCell ref="R533:S533"/>
    <mergeCell ref="T533:U533"/>
    <mergeCell ref="V533:W533"/>
    <mergeCell ref="X533:Y533"/>
    <mergeCell ref="F533:G533"/>
    <mergeCell ref="H533:I533"/>
    <mergeCell ref="J533:K533"/>
    <mergeCell ref="L533:M533"/>
    <mergeCell ref="N533:O533"/>
    <mergeCell ref="Z531:AA531"/>
    <mergeCell ref="AB531:AC531"/>
    <mergeCell ref="F532:G532"/>
    <mergeCell ref="H532:I532"/>
    <mergeCell ref="J532:K532"/>
    <mergeCell ref="L532:M532"/>
    <mergeCell ref="N532:O532"/>
    <mergeCell ref="P532:Q532"/>
    <mergeCell ref="R532:S532"/>
    <mergeCell ref="T532:U532"/>
    <mergeCell ref="V532:W532"/>
    <mergeCell ref="X532:Y532"/>
    <mergeCell ref="Z532:AA532"/>
    <mergeCell ref="AB532:AC532"/>
    <mergeCell ref="P531:Q531"/>
    <mergeCell ref="R531:S531"/>
    <mergeCell ref="T531:U531"/>
    <mergeCell ref="V531:W531"/>
    <mergeCell ref="X531:Y531"/>
    <mergeCell ref="F531:G531"/>
    <mergeCell ref="H531:I531"/>
    <mergeCell ref="J531:K531"/>
    <mergeCell ref="L531:M531"/>
    <mergeCell ref="N531:O531"/>
    <mergeCell ref="Z537:AA537"/>
    <mergeCell ref="AB537:AC537"/>
    <mergeCell ref="F538:G538"/>
    <mergeCell ref="H538:I538"/>
    <mergeCell ref="J538:K538"/>
    <mergeCell ref="L538:M538"/>
    <mergeCell ref="N538:O538"/>
    <mergeCell ref="P538:Q538"/>
    <mergeCell ref="R538:S538"/>
    <mergeCell ref="T538:U538"/>
    <mergeCell ref="V538:W538"/>
    <mergeCell ref="X538:Y538"/>
    <mergeCell ref="Z538:AA538"/>
    <mergeCell ref="AB538:AC538"/>
    <mergeCell ref="P537:Q537"/>
    <mergeCell ref="R537:S537"/>
    <mergeCell ref="T537:U537"/>
    <mergeCell ref="V537:W537"/>
    <mergeCell ref="X537:Y537"/>
    <mergeCell ref="F537:G537"/>
    <mergeCell ref="H537:I537"/>
    <mergeCell ref="J537:K537"/>
    <mergeCell ref="L537:M537"/>
    <mergeCell ref="N537:O537"/>
    <mergeCell ref="Z535:AA535"/>
    <mergeCell ref="AB535:AC535"/>
    <mergeCell ref="F536:G536"/>
    <mergeCell ref="H536:I536"/>
    <mergeCell ref="J536:K536"/>
    <mergeCell ref="L536:M536"/>
    <mergeCell ref="N536:O536"/>
    <mergeCell ref="P536:Q536"/>
    <mergeCell ref="R536:S536"/>
    <mergeCell ref="T536:U536"/>
    <mergeCell ref="V536:W536"/>
    <mergeCell ref="X536:Y536"/>
    <mergeCell ref="Z536:AA536"/>
    <mergeCell ref="AB536:AC536"/>
    <mergeCell ref="P535:Q535"/>
    <mergeCell ref="R535:S535"/>
    <mergeCell ref="T535:U535"/>
    <mergeCell ref="V535:W535"/>
    <mergeCell ref="X535:Y535"/>
    <mergeCell ref="F535:G535"/>
    <mergeCell ref="H535:I535"/>
    <mergeCell ref="J535:K535"/>
    <mergeCell ref="L535:M535"/>
    <mergeCell ref="N535:O535"/>
    <mergeCell ref="Z541:AA541"/>
    <mergeCell ref="AB541:AC541"/>
    <mergeCell ref="F542:G542"/>
    <mergeCell ref="H542:I542"/>
    <mergeCell ref="J542:K542"/>
    <mergeCell ref="L542:M542"/>
    <mergeCell ref="N542:O542"/>
    <mergeCell ref="P542:Q542"/>
    <mergeCell ref="R542:S542"/>
    <mergeCell ref="T542:U542"/>
    <mergeCell ref="V542:W542"/>
    <mergeCell ref="X542:Y542"/>
    <mergeCell ref="Z542:AA542"/>
    <mergeCell ref="AB542:AC542"/>
    <mergeCell ref="P541:Q541"/>
    <mergeCell ref="R541:S541"/>
    <mergeCell ref="T541:U541"/>
    <mergeCell ref="V541:W541"/>
    <mergeCell ref="X541:Y541"/>
    <mergeCell ref="F541:G541"/>
    <mergeCell ref="H541:I541"/>
    <mergeCell ref="J541:K541"/>
    <mergeCell ref="L541:M541"/>
    <mergeCell ref="N541:O541"/>
    <mergeCell ref="Z539:AA539"/>
    <mergeCell ref="AB539:AC539"/>
    <mergeCell ref="F540:G540"/>
    <mergeCell ref="H540:I540"/>
    <mergeCell ref="J540:K540"/>
    <mergeCell ref="L540:M540"/>
    <mergeCell ref="N540:O540"/>
    <mergeCell ref="P540:Q540"/>
    <mergeCell ref="R540:S540"/>
    <mergeCell ref="T540:U540"/>
    <mergeCell ref="V540:W540"/>
    <mergeCell ref="X540:Y540"/>
    <mergeCell ref="Z540:AA540"/>
    <mergeCell ref="AB540:AC540"/>
    <mergeCell ref="P539:Q539"/>
    <mergeCell ref="R539:S539"/>
    <mergeCell ref="T539:U539"/>
    <mergeCell ref="V539:W539"/>
    <mergeCell ref="X539:Y539"/>
    <mergeCell ref="F539:G539"/>
    <mergeCell ref="H539:I539"/>
    <mergeCell ref="J539:K539"/>
    <mergeCell ref="L539:M539"/>
    <mergeCell ref="N539:O539"/>
    <mergeCell ref="Z545:AA545"/>
    <mergeCell ref="AB545:AC545"/>
    <mergeCell ref="F546:G546"/>
    <mergeCell ref="H546:I546"/>
    <mergeCell ref="J546:K546"/>
    <mergeCell ref="L546:M546"/>
    <mergeCell ref="N546:O546"/>
    <mergeCell ref="P546:Q546"/>
    <mergeCell ref="R546:S546"/>
    <mergeCell ref="T546:U546"/>
    <mergeCell ref="V546:W546"/>
    <mergeCell ref="X546:Y546"/>
    <mergeCell ref="Z546:AA546"/>
    <mergeCell ref="AB546:AC546"/>
    <mergeCell ref="P545:Q545"/>
    <mergeCell ref="R545:S545"/>
    <mergeCell ref="T545:U545"/>
    <mergeCell ref="V545:W545"/>
    <mergeCell ref="X545:Y545"/>
    <mergeCell ref="F545:G545"/>
    <mergeCell ref="H545:I545"/>
    <mergeCell ref="J545:K545"/>
    <mergeCell ref="L545:M545"/>
    <mergeCell ref="N545:O545"/>
    <mergeCell ref="Z543:AA543"/>
    <mergeCell ref="AB543:AC543"/>
    <mergeCell ref="F544:G544"/>
    <mergeCell ref="H544:I544"/>
    <mergeCell ref="J544:K544"/>
    <mergeCell ref="L544:M544"/>
    <mergeCell ref="N544:O544"/>
    <mergeCell ref="P544:Q544"/>
    <mergeCell ref="R544:S544"/>
    <mergeCell ref="T544:U544"/>
    <mergeCell ref="V544:W544"/>
    <mergeCell ref="X544:Y544"/>
    <mergeCell ref="Z544:AA544"/>
    <mergeCell ref="AB544:AC544"/>
    <mergeCell ref="P543:Q543"/>
    <mergeCell ref="R543:S543"/>
    <mergeCell ref="T543:U543"/>
    <mergeCell ref="V543:W543"/>
    <mergeCell ref="X543:Y543"/>
    <mergeCell ref="F543:G543"/>
    <mergeCell ref="H543:I543"/>
    <mergeCell ref="J543:K543"/>
    <mergeCell ref="L543:M543"/>
    <mergeCell ref="N543:O543"/>
    <mergeCell ref="Z549:AA549"/>
    <mergeCell ref="AB549:AC549"/>
    <mergeCell ref="F550:G550"/>
    <mergeCell ref="H550:I550"/>
    <mergeCell ref="J550:K550"/>
    <mergeCell ref="L550:M550"/>
    <mergeCell ref="N550:O550"/>
    <mergeCell ref="P550:Q550"/>
    <mergeCell ref="R550:S550"/>
    <mergeCell ref="T550:U550"/>
    <mergeCell ref="V550:W550"/>
    <mergeCell ref="X550:Y550"/>
    <mergeCell ref="Z550:AA550"/>
    <mergeCell ref="AB550:AC550"/>
    <mergeCell ref="P549:Q549"/>
    <mergeCell ref="R549:S549"/>
    <mergeCell ref="T549:U549"/>
    <mergeCell ref="V549:W549"/>
    <mergeCell ref="X549:Y549"/>
    <mergeCell ref="F549:G549"/>
    <mergeCell ref="H549:I549"/>
    <mergeCell ref="J549:K549"/>
    <mergeCell ref="L549:M549"/>
    <mergeCell ref="N549:O549"/>
    <mergeCell ref="Z547:AA547"/>
    <mergeCell ref="AB547:AC547"/>
    <mergeCell ref="F548:G548"/>
    <mergeCell ref="H548:I548"/>
    <mergeCell ref="J548:K548"/>
    <mergeCell ref="L548:M548"/>
    <mergeCell ref="N548:O548"/>
    <mergeCell ref="P548:Q548"/>
    <mergeCell ref="R548:S548"/>
    <mergeCell ref="T548:U548"/>
    <mergeCell ref="V548:W548"/>
    <mergeCell ref="X548:Y548"/>
    <mergeCell ref="Z548:AA548"/>
    <mergeCell ref="AB548:AC548"/>
    <mergeCell ref="P547:Q547"/>
    <mergeCell ref="R547:S547"/>
    <mergeCell ref="T547:U547"/>
    <mergeCell ref="V547:W547"/>
    <mergeCell ref="X547:Y547"/>
    <mergeCell ref="F547:G547"/>
    <mergeCell ref="H547:I547"/>
    <mergeCell ref="J547:K547"/>
    <mergeCell ref="L547:M547"/>
    <mergeCell ref="N547:O547"/>
    <mergeCell ref="Z553:AA553"/>
    <mergeCell ref="AB553:AC553"/>
    <mergeCell ref="F554:G554"/>
    <mergeCell ref="H554:I554"/>
    <mergeCell ref="J554:K554"/>
    <mergeCell ref="L554:M554"/>
    <mergeCell ref="N554:O554"/>
    <mergeCell ref="P554:Q554"/>
    <mergeCell ref="R554:S554"/>
    <mergeCell ref="T554:U554"/>
    <mergeCell ref="V554:W554"/>
    <mergeCell ref="X554:Y554"/>
    <mergeCell ref="Z554:AA554"/>
    <mergeCell ref="AB554:AC554"/>
    <mergeCell ref="P553:Q553"/>
    <mergeCell ref="R553:S553"/>
    <mergeCell ref="T553:U553"/>
    <mergeCell ref="V553:W553"/>
    <mergeCell ref="X553:Y553"/>
    <mergeCell ref="F553:G553"/>
    <mergeCell ref="H553:I553"/>
    <mergeCell ref="J553:K553"/>
    <mergeCell ref="L553:M553"/>
    <mergeCell ref="N553:O553"/>
    <mergeCell ref="Z551:AA551"/>
    <mergeCell ref="AB551:AC551"/>
    <mergeCell ref="F552:G552"/>
    <mergeCell ref="H552:I552"/>
    <mergeCell ref="J552:K552"/>
    <mergeCell ref="L552:M552"/>
    <mergeCell ref="N552:O552"/>
    <mergeCell ref="P552:Q552"/>
    <mergeCell ref="R552:S552"/>
    <mergeCell ref="T552:U552"/>
    <mergeCell ref="V552:W552"/>
    <mergeCell ref="X552:Y552"/>
    <mergeCell ref="Z552:AA552"/>
    <mergeCell ref="AB552:AC552"/>
    <mergeCell ref="P551:Q551"/>
    <mergeCell ref="R551:S551"/>
    <mergeCell ref="T551:U551"/>
    <mergeCell ref="V551:W551"/>
    <mergeCell ref="X551:Y551"/>
    <mergeCell ref="F551:G551"/>
    <mergeCell ref="H551:I551"/>
    <mergeCell ref="J551:K551"/>
    <mergeCell ref="L551:M551"/>
    <mergeCell ref="N551:O551"/>
    <mergeCell ref="Z557:AA557"/>
    <mergeCell ref="AB557:AC557"/>
    <mergeCell ref="F558:G558"/>
    <mergeCell ref="H558:I558"/>
    <mergeCell ref="J558:K558"/>
    <mergeCell ref="L558:M558"/>
    <mergeCell ref="N558:O558"/>
    <mergeCell ref="P558:Q558"/>
    <mergeCell ref="R558:S558"/>
    <mergeCell ref="T558:U558"/>
    <mergeCell ref="V558:W558"/>
    <mergeCell ref="X558:Y558"/>
    <mergeCell ref="Z558:AA558"/>
    <mergeCell ref="AB558:AC558"/>
    <mergeCell ref="P557:Q557"/>
    <mergeCell ref="R557:S557"/>
    <mergeCell ref="T557:U557"/>
    <mergeCell ref="V557:W557"/>
    <mergeCell ref="X557:Y557"/>
    <mergeCell ref="F557:G557"/>
    <mergeCell ref="H557:I557"/>
    <mergeCell ref="J557:K557"/>
    <mergeCell ref="L557:M557"/>
    <mergeCell ref="N557:O557"/>
    <mergeCell ref="Z555:AA555"/>
    <mergeCell ref="AB555:AC555"/>
    <mergeCell ref="F556:G556"/>
    <mergeCell ref="H556:I556"/>
    <mergeCell ref="J556:K556"/>
    <mergeCell ref="L556:M556"/>
    <mergeCell ref="N556:O556"/>
    <mergeCell ref="P556:Q556"/>
    <mergeCell ref="R556:S556"/>
    <mergeCell ref="T556:U556"/>
    <mergeCell ref="V556:W556"/>
    <mergeCell ref="X556:Y556"/>
    <mergeCell ref="Z556:AA556"/>
    <mergeCell ref="AB556:AC556"/>
    <mergeCell ref="P555:Q555"/>
    <mergeCell ref="R555:S555"/>
    <mergeCell ref="T555:U555"/>
    <mergeCell ref="V555:W555"/>
    <mergeCell ref="X555:Y555"/>
    <mergeCell ref="F555:G555"/>
    <mergeCell ref="H555:I555"/>
    <mergeCell ref="J555:K555"/>
    <mergeCell ref="L555:M555"/>
    <mergeCell ref="N555:O555"/>
    <mergeCell ref="Z561:AA561"/>
    <mergeCell ref="AB561:AC561"/>
    <mergeCell ref="F562:G562"/>
    <mergeCell ref="H562:I562"/>
    <mergeCell ref="J562:K562"/>
    <mergeCell ref="L562:M562"/>
    <mergeCell ref="N562:O562"/>
    <mergeCell ref="P562:Q562"/>
    <mergeCell ref="R562:S562"/>
    <mergeCell ref="T562:U562"/>
    <mergeCell ref="V562:W562"/>
    <mergeCell ref="X562:Y562"/>
    <mergeCell ref="Z562:AA562"/>
    <mergeCell ref="AB562:AC562"/>
    <mergeCell ref="P561:Q561"/>
    <mergeCell ref="R561:S561"/>
    <mergeCell ref="T561:U561"/>
    <mergeCell ref="V561:W561"/>
    <mergeCell ref="X561:Y561"/>
    <mergeCell ref="F561:G561"/>
    <mergeCell ref="H561:I561"/>
    <mergeCell ref="J561:K561"/>
    <mergeCell ref="L561:M561"/>
    <mergeCell ref="N561:O561"/>
    <mergeCell ref="Z559:AA559"/>
    <mergeCell ref="AB559:AC559"/>
    <mergeCell ref="F560:G560"/>
    <mergeCell ref="H560:I560"/>
    <mergeCell ref="J560:K560"/>
    <mergeCell ref="L560:M560"/>
    <mergeCell ref="N560:O560"/>
    <mergeCell ref="P560:Q560"/>
    <mergeCell ref="R560:S560"/>
    <mergeCell ref="T560:U560"/>
    <mergeCell ref="V560:W560"/>
    <mergeCell ref="X560:Y560"/>
    <mergeCell ref="Z560:AA560"/>
    <mergeCell ref="AB560:AC560"/>
    <mergeCell ref="P559:Q559"/>
    <mergeCell ref="R559:S559"/>
    <mergeCell ref="T559:U559"/>
    <mergeCell ref="V559:W559"/>
    <mergeCell ref="X559:Y559"/>
    <mergeCell ref="F559:G559"/>
    <mergeCell ref="H559:I559"/>
    <mergeCell ref="J559:K559"/>
    <mergeCell ref="L559:M559"/>
    <mergeCell ref="N559:O559"/>
    <mergeCell ref="Z565:AA565"/>
    <mergeCell ref="AB565:AC565"/>
    <mergeCell ref="F566:G566"/>
    <mergeCell ref="H566:I566"/>
    <mergeCell ref="J566:K566"/>
    <mergeCell ref="L566:M566"/>
    <mergeCell ref="N566:O566"/>
    <mergeCell ref="P566:Q566"/>
    <mergeCell ref="R566:S566"/>
    <mergeCell ref="T566:U566"/>
    <mergeCell ref="V566:W566"/>
    <mergeCell ref="X566:Y566"/>
    <mergeCell ref="Z566:AA566"/>
    <mergeCell ref="AB566:AC566"/>
    <mergeCell ref="P565:Q565"/>
    <mergeCell ref="R565:S565"/>
    <mergeCell ref="T565:U565"/>
    <mergeCell ref="V565:W565"/>
    <mergeCell ref="X565:Y565"/>
    <mergeCell ref="F565:G565"/>
    <mergeCell ref="H565:I565"/>
    <mergeCell ref="J565:K565"/>
    <mergeCell ref="L565:M565"/>
    <mergeCell ref="N565:O565"/>
    <mergeCell ref="Z563:AA563"/>
    <mergeCell ref="AB563:AC563"/>
    <mergeCell ref="F564:G564"/>
    <mergeCell ref="H564:I564"/>
    <mergeCell ref="J564:K564"/>
    <mergeCell ref="L564:M564"/>
    <mergeCell ref="N564:O564"/>
    <mergeCell ref="P564:Q564"/>
    <mergeCell ref="R564:S564"/>
    <mergeCell ref="T564:U564"/>
    <mergeCell ref="V564:W564"/>
    <mergeCell ref="X564:Y564"/>
    <mergeCell ref="Z564:AA564"/>
    <mergeCell ref="AB564:AC564"/>
    <mergeCell ref="P563:Q563"/>
    <mergeCell ref="R563:S563"/>
    <mergeCell ref="T563:U563"/>
    <mergeCell ref="V563:W563"/>
    <mergeCell ref="X563:Y563"/>
    <mergeCell ref="F563:G563"/>
    <mergeCell ref="H563:I563"/>
    <mergeCell ref="J563:K563"/>
    <mergeCell ref="L563:M563"/>
    <mergeCell ref="N563:O563"/>
    <mergeCell ref="Z569:AA569"/>
    <mergeCell ref="AB569:AC569"/>
    <mergeCell ref="F570:G570"/>
    <mergeCell ref="H570:I570"/>
    <mergeCell ref="J570:K570"/>
    <mergeCell ref="L570:M570"/>
    <mergeCell ref="N570:O570"/>
    <mergeCell ref="P570:Q570"/>
    <mergeCell ref="R570:S570"/>
    <mergeCell ref="T570:U570"/>
    <mergeCell ref="V570:W570"/>
    <mergeCell ref="X570:Y570"/>
    <mergeCell ref="Z570:AA570"/>
    <mergeCell ref="AB570:AC570"/>
    <mergeCell ref="P569:Q569"/>
    <mergeCell ref="R569:S569"/>
    <mergeCell ref="T569:U569"/>
    <mergeCell ref="V569:W569"/>
    <mergeCell ref="X569:Y569"/>
    <mergeCell ref="F569:G569"/>
    <mergeCell ref="H569:I569"/>
    <mergeCell ref="J569:K569"/>
    <mergeCell ref="L569:M569"/>
    <mergeCell ref="N569:O569"/>
    <mergeCell ref="Z567:AA567"/>
    <mergeCell ref="AB567:AC567"/>
    <mergeCell ref="F568:G568"/>
    <mergeCell ref="H568:I568"/>
    <mergeCell ref="J568:K568"/>
    <mergeCell ref="L568:M568"/>
    <mergeCell ref="N568:O568"/>
    <mergeCell ref="P568:Q568"/>
    <mergeCell ref="R568:S568"/>
    <mergeCell ref="T568:U568"/>
    <mergeCell ref="V568:W568"/>
    <mergeCell ref="X568:Y568"/>
    <mergeCell ref="Z568:AA568"/>
    <mergeCell ref="AB568:AC568"/>
    <mergeCell ref="P567:Q567"/>
    <mergeCell ref="R567:S567"/>
    <mergeCell ref="T567:U567"/>
    <mergeCell ref="V567:W567"/>
    <mergeCell ref="X567:Y567"/>
    <mergeCell ref="F567:G567"/>
    <mergeCell ref="H567:I567"/>
    <mergeCell ref="J567:K567"/>
    <mergeCell ref="L567:M567"/>
    <mergeCell ref="N567:O567"/>
    <mergeCell ref="Z573:AA573"/>
    <mergeCell ref="AB573:AC573"/>
    <mergeCell ref="F574:G574"/>
    <mergeCell ref="H574:I574"/>
    <mergeCell ref="J574:K574"/>
    <mergeCell ref="L574:M574"/>
    <mergeCell ref="N574:O574"/>
    <mergeCell ref="P574:Q574"/>
    <mergeCell ref="R574:S574"/>
    <mergeCell ref="T574:U574"/>
    <mergeCell ref="V574:W574"/>
    <mergeCell ref="X574:Y574"/>
    <mergeCell ref="Z574:AA574"/>
    <mergeCell ref="AB574:AC574"/>
    <mergeCell ref="P573:Q573"/>
    <mergeCell ref="R573:S573"/>
    <mergeCell ref="T573:U573"/>
    <mergeCell ref="V573:W573"/>
    <mergeCell ref="X573:Y573"/>
    <mergeCell ref="F573:G573"/>
    <mergeCell ref="H573:I573"/>
    <mergeCell ref="J573:K573"/>
    <mergeCell ref="L573:M573"/>
    <mergeCell ref="N573:O573"/>
    <mergeCell ref="Z571:AA571"/>
    <mergeCell ref="AB571:AC571"/>
    <mergeCell ref="F572:G572"/>
    <mergeCell ref="H572:I572"/>
    <mergeCell ref="J572:K572"/>
    <mergeCell ref="L572:M572"/>
    <mergeCell ref="N572:O572"/>
    <mergeCell ref="P572:Q572"/>
    <mergeCell ref="R572:S572"/>
    <mergeCell ref="T572:U572"/>
    <mergeCell ref="V572:W572"/>
    <mergeCell ref="X572:Y572"/>
    <mergeCell ref="Z572:AA572"/>
    <mergeCell ref="AB572:AC572"/>
    <mergeCell ref="P571:Q571"/>
    <mergeCell ref="R571:S571"/>
    <mergeCell ref="T571:U571"/>
    <mergeCell ref="V571:W571"/>
    <mergeCell ref="X571:Y571"/>
    <mergeCell ref="F571:G571"/>
    <mergeCell ref="H571:I571"/>
    <mergeCell ref="J571:K571"/>
    <mergeCell ref="L571:M571"/>
    <mergeCell ref="N571:O571"/>
    <mergeCell ref="Z577:AA577"/>
    <mergeCell ref="AB577:AC577"/>
    <mergeCell ref="F578:G578"/>
    <mergeCell ref="H578:I578"/>
    <mergeCell ref="J578:K578"/>
    <mergeCell ref="L578:M578"/>
    <mergeCell ref="N578:O578"/>
    <mergeCell ref="P578:Q578"/>
    <mergeCell ref="R578:S578"/>
    <mergeCell ref="T578:U578"/>
    <mergeCell ref="V578:W578"/>
    <mergeCell ref="X578:Y578"/>
    <mergeCell ref="Z578:AA578"/>
    <mergeCell ref="AB578:AC578"/>
    <mergeCell ref="P577:Q577"/>
    <mergeCell ref="R577:S577"/>
    <mergeCell ref="T577:U577"/>
    <mergeCell ref="V577:W577"/>
    <mergeCell ref="X577:Y577"/>
    <mergeCell ref="F577:G577"/>
    <mergeCell ref="H577:I577"/>
    <mergeCell ref="J577:K577"/>
    <mergeCell ref="L577:M577"/>
    <mergeCell ref="N577:O577"/>
    <mergeCell ref="Z575:AA575"/>
    <mergeCell ref="AB575:AC575"/>
    <mergeCell ref="F576:G576"/>
    <mergeCell ref="H576:I576"/>
    <mergeCell ref="J576:K576"/>
    <mergeCell ref="L576:M576"/>
    <mergeCell ref="N576:O576"/>
    <mergeCell ref="P576:Q576"/>
    <mergeCell ref="R576:S576"/>
    <mergeCell ref="T576:U576"/>
    <mergeCell ref="V576:W576"/>
    <mergeCell ref="X576:Y576"/>
    <mergeCell ref="Z576:AA576"/>
    <mergeCell ref="AB576:AC576"/>
    <mergeCell ref="P575:Q575"/>
    <mergeCell ref="R575:S575"/>
    <mergeCell ref="T575:U575"/>
    <mergeCell ref="V575:W575"/>
    <mergeCell ref="X575:Y575"/>
    <mergeCell ref="F575:G575"/>
    <mergeCell ref="H575:I575"/>
    <mergeCell ref="J575:K575"/>
    <mergeCell ref="L575:M575"/>
    <mergeCell ref="N575:O575"/>
    <mergeCell ref="Z581:AA581"/>
    <mergeCell ref="AB581:AC581"/>
    <mergeCell ref="F582:G582"/>
    <mergeCell ref="H582:I582"/>
    <mergeCell ref="J582:K582"/>
    <mergeCell ref="L582:M582"/>
    <mergeCell ref="N582:O582"/>
    <mergeCell ref="P582:Q582"/>
    <mergeCell ref="R582:S582"/>
    <mergeCell ref="T582:U582"/>
    <mergeCell ref="V582:W582"/>
    <mergeCell ref="X582:Y582"/>
    <mergeCell ref="Z582:AA582"/>
    <mergeCell ref="AB582:AC582"/>
    <mergeCell ref="P581:Q581"/>
    <mergeCell ref="R581:S581"/>
    <mergeCell ref="T581:U581"/>
    <mergeCell ref="V581:W581"/>
    <mergeCell ref="X581:Y581"/>
    <mergeCell ref="F581:G581"/>
    <mergeCell ref="H581:I581"/>
    <mergeCell ref="J581:K581"/>
    <mergeCell ref="L581:M581"/>
    <mergeCell ref="N581:O581"/>
    <mergeCell ref="Z579:AA579"/>
    <mergeCell ref="AB579:AC579"/>
    <mergeCell ref="F580:G580"/>
    <mergeCell ref="H580:I580"/>
    <mergeCell ref="J580:K580"/>
    <mergeCell ref="L580:M580"/>
    <mergeCell ref="N580:O580"/>
    <mergeCell ref="P580:Q580"/>
    <mergeCell ref="R580:S580"/>
    <mergeCell ref="T580:U580"/>
    <mergeCell ref="V580:W580"/>
    <mergeCell ref="X580:Y580"/>
    <mergeCell ref="Z580:AA580"/>
    <mergeCell ref="AB580:AC580"/>
    <mergeCell ref="P579:Q579"/>
    <mergeCell ref="R579:S579"/>
    <mergeCell ref="T579:U579"/>
    <mergeCell ref="V579:W579"/>
    <mergeCell ref="X579:Y579"/>
    <mergeCell ref="F579:G579"/>
    <mergeCell ref="H579:I579"/>
    <mergeCell ref="J579:K579"/>
    <mergeCell ref="L579:M579"/>
    <mergeCell ref="N579:O579"/>
    <mergeCell ref="Z585:AA585"/>
    <mergeCell ref="AB585:AC585"/>
    <mergeCell ref="F586:G586"/>
    <mergeCell ref="H586:I586"/>
    <mergeCell ref="J586:K586"/>
    <mergeCell ref="L586:M586"/>
    <mergeCell ref="N586:O586"/>
    <mergeCell ref="P586:Q586"/>
    <mergeCell ref="R586:S586"/>
    <mergeCell ref="T586:U586"/>
    <mergeCell ref="V586:W586"/>
    <mergeCell ref="X586:Y586"/>
    <mergeCell ref="Z586:AA586"/>
    <mergeCell ref="AB586:AC586"/>
    <mergeCell ref="P585:Q585"/>
    <mergeCell ref="R585:S585"/>
    <mergeCell ref="T585:U585"/>
    <mergeCell ref="V585:W585"/>
    <mergeCell ref="X585:Y585"/>
    <mergeCell ref="F585:G585"/>
    <mergeCell ref="H585:I585"/>
    <mergeCell ref="J585:K585"/>
    <mergeCell ref="L585:M585"/>
    <mergeCell ref="N585:O585"/>
    <mergeCell ref="Z583:AA583"/>
    <mergeCell ref="AB583:AC583"/>
    <mergeCell ref="F584:G584"/>
    <mergeCell ref="H584:I584"/>
    <mergeCell ref="J584:K584"/>
    <mergeCell ref="L584:M584"/>
    <mergeCell ref="N584:O584"/>
    <mergeCell ref="P584:Q584"/>
    <mergeCell ref="R584:S584"/>
    <mergeCell ref="T584:U584"/>
    <mergeCell ref="V584:W584"/>
    <mergeCell ref="X584:Y584"/>
    <mergeCell ref="Z584:AA584"/>
    <mergeCell ref="AB584:AC584"/>
    <mergeCell ref="P583:Q583"/>
    <mergeCell ref="R583:S583"/>
    <mergeCell ref="T583:U583"/>
    <mergeCell ref="V583:W583"/>
    <mergeCell ref="X583:Y583"/>
    <mergeCell ref="F583:G583"/>
    <mergeCell ref="H583:I583"/>
    <mergeCell ref="J583:K583"/>
    <mergeCell ref="L583:M583"/>
    <mergeCell ref="N583:O583"/>
    <mergeCell ref="Z589:AA589"/>
    <mergeCell ref="AB589:AC589"/>
    <mergeCell ref="F590:G590"/>
    <mergeCell ref="H590:I590"/>
    <mergeCell ref="J590:K590"/>
    <mergeCell ref="L590:M590"/>
    <mergeCell ref="N590:O590"/>
    <mergeCell ref="P590:Q590"/>
    <mergeCell ref="R590:S590"/>
    <mergeCell ref="T590:U590"/>
    <mergeCell ref="V590:W590"/>
    <mergeCell ref="X590:Y590"/>
    <mergeCell ref="Z590:AA590"/>
    <mergeCell ref="AB590:AC590"/>
    <mergeCell ref="P589:Q589"/>
    <mergeCell ref="R589:S589"/>
    <mergeCell ref="T589:U589"/>
    <mergeCell ref="V589:W589"/>
    <mergeCell ref="X589:Y589"/>
    <mergeCell ref="F589:G589"/>
    <mergeCell ref="H589:I589"/>
    <mergeCell ref="J589:K589"/>
    <mergeCell ref="L589:M589"/>
    <mergeCell ref="N589:O589"/>
    <mergeCell ref="Z587:AA587"/>
    <mergeCell ref="AB587:AC587"/>
    <mergeCell ref="F588:G588"/>
    <mergeCell ref="H588:I588"/>
    <mergeCell ref="J588:K588"/>
    <mergeCell ref="L588:M588"/>
    <mergeCell ref="N588:O588"/>
    <mergeCell ref="P588:Q588"/>
    <mergeCell ref="R588:S588"/>
    <mergeCell ref="T588:U588"/>
    <mergeCell ref="V588:W588"/>
    <mergeCell ref="X588:Y588"/>
    <mergeCell ref="Z588:AA588"/>
    <mergeCell ref="AB588:AC588"/>
    <mergeCell ref="P587:Q587"/>
    <mergeCell ref="R587:S587"/>
    <mergeCell ref="T587:U587"/>
    <mergeCell ref="V587:W587"/>
    <mergeCell ref="X587:Y587"/>
    <mergeCell ref="F587:G587"/>
    <mergeCell ref="H587:I587"/>
    <mergeCell ref="J587:K587"/>
    <mergeCell ref="L587:M587"/>
    <mergeCell ref="N587:O587"/>
    <mergeCell ref="Z593:AA593"/>
    <mergeCell ref="AB593:AC593"/>
    <mergeCell ref="F594:G594"/>
    <mergeCell ref="H594:I594"/>
    <mergeCell ref="J594:K594"/>
    <mergeCell ref="L594:M594"/>
    <mergeCell ref="N594:O594"/>
    <mergeCell ref="P594:Q594"/>
    <mergeCell ref="R594:S594"/>
    <mergeCell ref="T594:U594"/>
    <mergeCell ref="V594:W594"/>
    <mergeCell ref="X594:Y594"/>
    <mergeCell ref="Z594:AA594"/>
    <mergeCell ref="AB594:AC594"/>
    <mergeCell ref="P593:Q593"/>
    <mergeCell ref="R593:S593"/>
    <mergeCell ref="T593:U593"/>
    <mergeCell ref="V593:W593"/>
    <mergeCell ref="X593:Y593"/>
    <mergeCell ref="F593:G593"/>
    <mergeCell ref="H593:I593"/>
    <mergeCell ref="J593:K593"/>
    <mergeCell ref="L593:M593"/>
    <mergeCell ref="N593:O593"/>
    <mergeCell ref="Z591:AA591"/>
    <mergeCell ref="AB591:AC591"/>
    <mergeCell ref="F592:G592"/>
    <mergeCell ref="H592:I592"/>
    <mergeCell ref="J592:K592"/>
    <mergeCell ref="L592:M592"/>
    <mergeCell ref="N592:O592"/>
    <mergeCell ref="P592:Q592"/>
    <mergeCell ref="R592:S592"/>
    <mergeCell ref="T592:U592"/>
    <mergeCell ref="V592:W592"/>
    <mergeCell ref="X592:Y592"/>
    <mergeCell ref="Z592:AA592"/>
    <mergeCell ref="AB592:AC592"/>
    <mergeCell ref="P591:Q591"/>
    <mergeCell ref="R591:S591"/>
    <mergeCell ref="T591:U591"/>
    <mergeCell ref="V591:W591"/>
    <mergeCell ref="X591:Y591"/>
    <mergeCell ref="F591:G591"/>
    <mergeCell ref="H591:I591"/>
    <mergeCell ref="J591:K591"/>
    <mergeCell ref="L591:M591"/>
    <mergeCell ref="N591:O591"/>
    <mergeCell ref="Z597:AA597"/>
    <mergeCell ref="AB597:AC597"/>
    <mergeCell ref="F598:G598"/>
    <mergeCell ref="H598:I598"/>
    <mergeCell ref="J598:K598"/>
    <mergeCell ref="L598:M598"/>
    <mergeCell ref="N598:O598"/>
    <mergeCell ref="P598:Q598"/>
    <mergeCell ref="R598:S598"/>
    <mergeCell ref="T598:U598"/>
    <mergeCell ref="V598:W598"/>
    <mergeCell ref="X598:Y598"/>
    <mergeCell ref="Z598:AA598"/>
    <mergeCell ref="AB598:AC598"/>
    <mergeCell ref="P597:Q597"/>
    <mergeCell ref="R597:S597"/>
    <mergeCell ref="T597:U597"/>
    <mergeCell ref="V597:W597"/>
    <mergeCell ref="X597:Y597"/>
    <mergeCell ref="F597:G597"/>
    <mergeCell ref="H597:I597"/>
    <mergeCell ref="J597:K597"/>
    <mergeCell ref="L597:M597"/>
    <mergeCell ref="N597:O597"/>
    <mergeCell ref="Z595:AA595"/>
    <mergeCell ref="AB595:AC595"/>
    <mergeCell ref="F596:G596"/>
    <mergeCell ref="H596:I596"/>
    <mergeCell ref="J596:K596"/>
    <mergeCell ref="L596:M596"/>
    <mergeCell ref="N596:O596"/>
    <mergeCell ref="P596:Q596"/>
    <mergeCell ref="R596:S596"/>
    <mergeCell ref="T596:U596"/>
    <mergeCell ref="V596:W596"/>
    <mergeCell ref="X596:Y596"/>
    <mergeCell ref="Z596:AA596"/>
    <mergeCell ref="AB596:AC596"/>
    <mergeCell ref="P595:Q595"/>
    <mergeCell ref="R595:S595"/>
    <mergeCell ref="T595:U595"/>
    <mergeCell ref="V595:W595"/>
    <mergeCell ref="X595:Y595"/>
    <mergeCell ref="F595:G595"/>
    <mergeCell ref="H595:I595"/>
    <mergeCell ref="J595:K595"/>
    <mergeCell ref="L595:M595"/>
    <mergeCell ref="N595:O595"/>
    <mergeCell ref="Z601:AA601"/>
    <mergeCell ref="AB601:AC601"/>
    <mergeCell ref="F602:G602"/>
    <mergeCell ref="H602:I602"/>
    <mergeCell ref="J602:K602"/>
    <mergeCell ref="L602:M602"/>
    <mergeCell ref="N602:O602"/>
    <mergeCell ref="P602:Q602"/>
    <mergeCell ref="R602:S602"/>
    <mergeCell ref="T602:U602"/>
    <mergeCell ref="V602:W602"/>
    <mergeCell ref="X602:Y602"/>
    <mergeCell ref="Z602:AA602"/>
    <mergeCell ref="AB602:AC602"/>
    <mergeCell ref="P601:Q601"/>
    <mergeCell ref="R601:S601"/>
    <mergeCell ref="T601:U601"/>
    <mergeCell ref="V601:W601"/>
    <mergeCell ref="X601:Y601"/>
    <mergeCell ref="F601:G601"/>
    <mergeCell ref="H601:I601"/>
    <mergeCell ref="J601:K601"/>
    <mergeCell ref="L601:M601"/>
    <mergeCell ref="N601:O601"/>
    <mergeCell ref="Z599:AA599"/>
    <mergeCell ref="AB599:AC599"/>
    <mergeCell ref="F600:G600"/>
    <mergeCell ref="H600:I600"/>
    <mergeCell ref="J600:K600"/>
    <mergeCell ref="L600:M600"/>
    <mergeCell ref="N600:O600"/>
    <mergeCell ref="P600:Q600"/>
    <mergeCell ref="R600:S600"/>
    <mergeCell ref="T600:U600"/>
    <mergeCell ref="V600:W600"/>
    <mergeCell ref="X600:Y600"/>
    <mergeCell ref="Z600:AA600"/>
    <mergeCell ref="AB600:AC600"/>
    <mergeCell ref="P599:Q599"/>
    <mergeCell ref="R599:S599"/>
    <mergeCell ref="T599:U599"/>
    <mergeCell ref="V599:W599"/>
    <mergeCell ref="X599:Y599"/>
    <mergeCell ref="F599:G599"/>
    <mergeCell ref="H599:I599"/>
    <mergeCell ref="J599:K599"/>
    <mergeCell ref="L599:M599"/>
    <mergeCell ref="N599:O599"/>
    <mergeCell ref="Z605:AA605"/>
    <mergeCell ref="AB605:AC605"/>
    <mergeCell ref="F606:G606"/>
    <mergeCell ref="H606:I606"/>
    <mergeCell ref="J606:K606"/>
    <mergeCell ref="L606:M606"/>
    <mergeCell ref="N606:O606"/>
    <mergeCell ref="P606:Q606"/>
    <mergeCell ref="R606:S606"/>
    <mergeCell ref="T606:U606"/>
    <mergeCell ref="V606:W606"/>
    <mergeCell ref="X606:Y606"/>
    <mergeCell ref="Z606:AA606"/>
    <mergeCell ref="AB606:AC606"/>
    <mergeCell ref="P605:Q605"/>
    <mergeCell ref="R605:S605"/>
    <mergeCell ref="T605:U605"/>
    <mergeCell ref="V605:W605"/>
    <mergeCell ref="X605:Y605"/>
    <mergeCell ref="F605:G605"/>
    <mergeCell ref="H605:I605"/>
    <mergeCell ref="J605:K605"/>
    <mergeCell ref="L605:M605"/>
    <mergeCell ref="N605:O605"/>
    <mergeCell ref="Z603:AA603"/>
    <mergeCell ref="AB603:AC603"/>
    <mergeCell ref="F604:G604"/>
    <mergeCell ref="H604:I604"/>
    <mergeCell ref="J604:K604"/>
    <mergeCell ref="L604:M604"/>
    <mergeCell ref="N604:O604"/>
    <mergeCell ref="P604:Q604"/>
    <mergeCell ref="R604:S604"/>
    <mergeCell ref="T604:U604"/>
    <mergeCell ref="V604:W604"/>
    <mergeCell ref="X604:Y604"/>
    <mergeCell ref="Z604:AA604"/>
    <mergeCell ref="AB604:AC604"/>
    <mergeCell ref="P603:Q603"/>
    <mergeCell ref="R603:S603"/>
    <mergeCell ref="T603:U603"/>
    <mergeCell ref="V603:W603"/>
    <mergeCell ref="X603:Y603"/>
    <mergeCell ref="F603:G603"/>
    <mergeCell ref="H603:I603"/>
    <mergeCell ref="J603:K603"/>
    <mergeCell ref="L603:M603"/>
    <mergeCell ref="N603:O603"/>
    <mergeCell ref="Z609:AA609"/>
    <mergeCell ref="AB609:AC609"/>
    <mergeCell ref="F610:G610"/>
    <mergeCell ref="H610:I610"/>
    <mergeCell ref="J610:K610"/>
    <mergeCell ref="L610:M610"/>
    <mergeCell ref="N610:O610"/>
    <mergeCell ref="P610:Q610"/>
    <mergeCell ref="R610:S610"/>
    <mergeCell ref="T610:U610"/>
    <mergeCell ref="V610:W610"/>
    <mergeCell ref="X610:Y610"/>
    <mergeCell ref="Z610:AA610"/>
    <mergeCell ref="AB610:AC610"/>
    <mergeCell ref="P609:Q609"/>
    <mergeCell ref="R609:S609"/>
    <mergeCell ref="T609:U609"/>
    <mergeCell ref="V609:W609"/>
    <mergeCell ref="X609:Y609"/>
    <mergeCell ref="F609:G609"/>
    <mergeCell ref="H609:I609"/>
    <mergeCell ref="J609:K609"/>
    <mergeCell ref="L609:M609"/>
    <mergeCell ref="N609:O609"/>
    <mergeCell ref="Z607:AA607"/>
    <mergeCell ref="AB607:AC607"/>
    <mergeCell ref="F608:G608"/>
    <mergeCell ref="H608:I608"/>
    <mergeCell ref="J608:K608"/>
    <mergeCell ref="L608:M608"/>
    <mergeCell ref="N608:O608"/>
    <mergeCell ref="P608:Q608"/>
    <mergeCell ref="R608:S608"/>
    <mergeCell ref="T608:U608"/>
    <mergeCell ref="V608:W608"/>
    <mergeCell ref="X608:Y608"/>
    <mergeCell ref="Z608:AA608"/>
    <mergeCell ref="AB608:AC608"/>
    <mergeCell ref="P607:Q607"/>
    <mergeCell ref="R607:S607"/>
    <mergeCell ref="T607:U607"/>
    <mergeCell ref="V607:W607"/>
    <mergeCell ref="X607:Y607"/>
    <mergeCell ref="F607:G607"/>
    <mergeCell ref="H607:I607"/>
    <mergeCell ref="J607:K607"/>
    <mergeCell ref="L607:M607"/>
    <mergeCell ref="N607:O607"/>
    <mergeCell ref="Z613:AA613"/>
    <mergeCell ref="AB613:AC613"/>
    <mergeCell ref="F614:G614"/>
    <mergeCell ref="H614:I614"/>
    <mergeCell ref="J614:K614"/>
    <mergeCell ref="L614:M614"/>
    <mergeCell ref="N614:O614"/>
    <mergeCell ref="P614:Q614"/>
    <mergeCell ref="R614:S614"/>
    <mergeCell ref="T614:U614"/>
    <mergeCell ref="V614:W614"/>
    <mergeCell ref="X614:Y614"/>
    <mergeCell ref="Z614:AA614"/>
    <mergeCell ref="AB614:AC614"/>
    <mergeCell ref="P613:Q613"/>
    <mergeCell ref="R613:S613"/>
    <mergeCell ref="T613:U613"/>
    <mergeCell ref="V613:W613"/>
    <mergeCell ref="X613:Y613"/>
    <mergeCell ref="F613:G613"/>
    <mergeCell ref="H613:I613"/>
    <mergeCell ref="J613:K613"/>
    <mergeCell ref="L613:M613"/>
    <mergeCell ref="N613:O613"/>
    <mergeCell ref="Z611:AA611"/>
    <mergeCell ref="AB611:AC611"/>
    <mergeCell ref="F612:G612"/>
    <mergeCell ref="H612:I612"/>
    <mergeCell ref="J612:K612"/>
    <mergeCell ref="L612:M612"/>
    <mergeCell ref="N612:O612"/>
    <mergeCell ref="P612:Q612"/>
    <mergeCell ref="R612:S612"/>
    <mergeCell ref="T612:U612"/>
    <mergeCell ref="V612:W612"/>
    <mergeCell ref="X612:Y612"/>
    <mergeCell ref="Z612:AA612"/>
    <mergeCell ref="AB612:AC612"/>
    <mergeCell ref="P611:Q611"/>
    <mergeCell ref="R611:S611"/>
    <mergeCell ref="T611:U611"/>
    <mergeCell ref="V611:W611"/>
    <mergeCell ref="X611:Y611"/>
    <mergeCell ref="F611:G611"/>
    <mergeCell ref="H611:I611"/>
    <mergeCell ref="J611:K611"/>
    <mergeCell ref="L611:M611"/>
    <mergeCell ref="N611:O611"/>
    <mergeCell ref="Z617:AA617"/>
    <mergeCell ref="AB617:AC617"/>
    <mergeCell ref="F618:G618"/>
    <mergeCell ref="H618:I618"/>
    <mergeCell ref="J618:K618"/>
    <mergeCell ref="L618:M618"/>
    <mergeCell ref="N618:O618"/>
    <mergeCell ref="P618:Q618"/>
    <mergeCell ref="R618:S618"/>
    <mergeCell ref="T618:U618"/>
    <mergeCell ref="V618:W618"/>
    <mergeCell ref="X618:Y618"/>
    <mergeCell ref="Z618:AA618"/>
    <mergeCell ref="AB618:AC618"/>
    <mergeCell ref="P617:Q617"/>
    <mergeCell ref="R617:S617"/>
    <mergeCell ref="T617:U617"/>
    <mergeCell ref="V617:W617"/>
    <mergeCell ref="X617:Y617"/>
    <mergeCell ref="F617:G617"/>
    <mergeCell ref="H617:I617"/>
    <mergeCell ref="J617:K617"/>
    <mergeCell ref="L617:M617"/>
    <mergeCell ref="N617:O617"/>
    <mergeCell ref="Z615:AA615"/>
    <mergeCell ref="AB615:AC615"/>
    <mergeCell ref="F616:G616"/>
    <mergeCell ref="H616:I616"/>
    <mergeCell ref="J616:K616"/>
    <mergeCell ref="L616:M616"/>
    <mergeCell ref="N616:O616"/>
    <mergeCell ref="P616:Q616"/>
    <mergeCell ref="R616:S616"/>
    <mergeCell ref="T616:U616"/>
    <mergeCell ref="V616:W616"/>
    <mergeCell ref="X616:Y616"/>
    <mergeCell ref="Z616:AA616"/>
    <mergeCell ref="AB616:AC616"/>
    <mergeCell ref="P615:Q615"/>
    <mergeCell ref="R615:S615"/>
    <mergeCell ref="T615:U615"/>
    <mergeCell ref="V615:W615"/>
    <mergeCell ref="X615:Y615"/>
    <mergeCell ref="F615:G615"/>
    <mergeCell ref="H615:I615"/>
    <mergeCell ref="J615:K615"/>
    <mergeCell ref="L615:M615"/>
    <mergeCell ref="N615:O615"/>
    <mergeCell ref="Z621:AA621"/>
    <mergeCell ref="AB621:AC621"/>
    <mergeCell ref="F622:G622"/>
    <mergeCell ref="H622:I622"/>
    <mergeCell ref="J622:K622"/>
    <mergeCell ref="L622:M622"/>
    <mergeCell ref="N622:O622"/>
    <mergeCell ref="P622:Q622"/>
    <mergeCell ref="R622:S622"/>
    <mergeCell ref="T622:U622"/>
    <mergeCell ref="V622:W622"/>
    <mergeCell ref="X622:Y622"/>
    <mergeCell ref="Z622:AA622"/>
    <mergeCell ref="AB622:AC622"/>
    <mergeCell ref="P621:Q621"/>
    <mergeCell ref="R621:S621"/>
    <mergeCell ref="T621:U621"/>
    <mergeCell ref="V621:W621"/>
    <mergeCell ref="X621:Y621"/>
    <mergeCell ref="F621:G621"/>
    <mergeCell ref="H621:I621"/>
    <mergeCell ref="J621:K621"/>
    <mergeCell ref="L621:M621"/>
    <mergeCell ref="N621:O621"/>
    <mergeCell ref="Z619:AA619"/>
    <mergeCell ref="AB619:AC619"/>
    <mergeCell ref="F620:G620"/>
    <mergeCell ref="H620:I620"/>
    <mergeCell ref="J620:K620"/>
    <mergeCell ref="L620:M620"/>
    <mergeCell ref="N620:O620"/>
    <mergeCell ref="P620:Q620"/>
    <mergeCell ref="R620:S620"/>
    <mergeCell ref="T620:U620"/>
    <mergeCell ref="V620:W620"/>
    <mergeCell ref="X620:Y620"/>
    <mergeCell ref="Z620:AA620"/>
    <mergeCell ref="AB620:AC620"/>
    <mergeCell ref="P619:Q619"/>
    <mergeCell ref="R619:S619"/>
    <mergeCell ref="T619:U619"/>
    <mergeCell ref="V619:W619"/>
    <mergeCell ref="X619:Y619"/>
    <mergeCell ref="F619:G619"/>
    <mergeCell ref="H619:I619"/>
    <mergeCell ref="J619:K619"/>
    <mergeCell ref="L619:M619"/>
    <mergeCell ref="N619:O619"/>
    <mergeCell ref="Z625:AA625"/>
    <mergeCell ref="AB625:AC625"/>
    <mergeCell ref="F626:G626"/>
    <mergeCell ref="H626:I626"/>
    <mergeCell ref="J626:K626"/>
    <mergeCell ref="L626:M626"/>
    <mergeCell ref="N626:O626"/>
    <mergeCell ref="P626:Q626"/>
    <mergeCell ref="R626:S626"/>
    <mergeCell ref="T626:U626"/>
    <mergeCell ref="V626:W626"/>
    <mergeCell ref="X626:Y626"/>
    <mergeCell ref="Z626:AA626"/>
    <mergeCell ref="AB626:AC626"/>
    <mergeCell ref="P625:Q625"/>
    <mergeCell ref="R625:S625"/>
    <mergeCell ref="T625:U625"/>
    <mergeCell ref="V625:W625"/>
    <mergeCell ref="X625:Y625"/>
    <mergeCell ref="F625:G625"/>
    <mergeCell ref="H625:I625"/>
    <mergeCell ref="J625:K625"/>
    <mergeCell ref="L625:M625"/>
    <mergeCell ref="N625:O625"/>
    <mergeCell ref="Z623:AA623"/>
    <mergeCell ref="AB623:AC623"/>
    <mergeCell ref="F624:G624"/>
    <mergeCell ref="H624:I624"/>
    <mergeCell ref="J624:K624"/>
    <mergeCell ref="L624:M624"/>
    <mergeCell ref="N624:O624"/>
    <mergeCell ref="P624:Q624"/>
    <mergeCell ref="R624:S624"/>
    <mergeCell ref="T624:U624"/>
    <mergeCell ref="V624:W624"/>
    <mergeCell ref="X624:Y624"/>
    <mergeCell ref="Z624:AA624"/>
    <mergeCell ref="AB624:AC624"/>
    <mergeCell ref="P623:Q623"/>
    <mergeCell ref="R623:S623"/>
    <mergeCell ref="T623:U623"/>
    <mergeCell ref="V623:W623"/>
    <mergeCell ref="X623:Y623"/>
    <mergeCell ref="F623:G623"/>
    <mergeCell ref="H623:I623"/>
    <mergeCell ref="J623:K623"/>
    <mergeCell ref="L623:M623"/>
    <mergeCell ref="N623:O623"/>
    <mergeCell ref="Z629:AA629"/>
    <mergeCell ref="AB629:AC629"/>
    <mergeCell ref="F630:G630"/>
    <mergeCell ref="H630:I630"/>
    <mergeCell ref="J630:K630"/>
    <mergeCell ref="L630:M630"/>
    <mergeCell ref="N630:O630"/>
    <mergeCell ref="P630:Q630"/>
    <mergeCell ref="R630:S630"/>
    <mergeCell ref="T630:U630"/>
    <mergeCell ref="V630:W630"/>
    <mergeCell ref="X630:Y630"/>
    <mergeCell ref="Z630:AA630"/>
    <mergeCell ref="AB630:AC630"/>
    <mergeCell ref="P629:Q629"/>
    <mergeCell ref="R629:S629"/>
    <mergeCell ref="T629:U629"/>
    <mergeCell ref="V629:W629"/>
    <mergeCell ref="X629:Y629"/>
    <mergeCell ref="F629:G629"/>
    <mergeCell ref="H629:I629"/>
    <mergeCell ref="J629:K629"/>
    <mergeCell ref="L629:M629"/>
    <mergeCell ref="N629:O629"/>
    <mergeCell ref="Z627:AA627"/>
    <mergeCell ref="AB627:AC627"/>
    <mergeCell ref="F628:G628"/>
    <mergeCell ref="H628:I628"/>
    <mergeCell ref="J628:K628"/>
    <mergeCell ref="L628:M628"/>
    <mergeCell ref="N628:O628"/>
    <mergeCell ref="P628:Q628"/>
    <mergeCell ref="R628:S628"/>
    <mergeCell ref="T628:U628"/>
    <mergeCell ref="V628:W628"/>
    <mergeCell ref="X628:Y628"/>
    <mergeCell ref="Z628:AA628"/>
    <mergeCell ref="AB628:AC628"/>
    <mergeCell ref="P627:Q627"/>
    <mergeCell ref="R627:S627"/>
    <mergeCell ref="T627:U627"/>
    <mergeCell ref="V627:W627"/>
    <mergeCell ref="X627:Y627"/>
    <mergeCell ref="F627:G627"/>
    <mergeCell ref="H627:I627"/>
    <mergeCell ref="J627:K627"/>
    <mergeCell ref="L627:M627"/>
    <mergeCell ref="N627:O627"/>
    <mergeCell ref="Z633:AA633"/>
    <mergeCell ref="AB633:AC633"/>
    <mergeCell ref="F634:G634"/>
    <mergeCell ref="H634:I634"/>
    <mergeCell ref="J634:K634"/>
    <mergeCell ref="L634:M634"/>
    <mergeCell ref="N634:O634"/>
    <mergeCell ref="P634:Q634"/>
    <mergeCell ref="R634:S634"/>
    <mergeCell ref="T634:U634"/>
    <mergeCell ref="V634:W634"/>
    <mergeCell ref="X634:Y634"/>
    <mergeCell ref="Z634:AA634"/>
    <mergeCell ref="AB634:AC634"/>
    <mergeCell ref="P633:Q633"/>
    <mergeCell ref="R633:S633"/>
    <mergeCell ref="T633:U633"/>
    <mergeCell ref="V633:W633"/>
    <mergeCell ref="X633:Y633"/>
    <mergeCell ref="F633:G633"/>
    <mergeCell ref="H633:I633"/>
    <mergeCell ref="J633:K633"/>
    <mergeCell ref="L633:M633"/>
    <mergeCell ref="N633:O633"/>
    <mergeCell ref="Z631:AA631"/>
    <mergeCell ref="AB631:AC631"/>
    <mergeCell ref="F632:G632"/>
    <mergeCell ref="H632:I632"/>
    <mergeCell ref="J632:K632"/>
    <mergeCell ref="L632:M632"/>
    <mergeCell ref="N632:O632"/>
    <mergeCell ref="P632:Q632"/>
    <mergeCell ref="R632:S632"/>
    <mergeCell ref="T632:U632"/>
    <mergeCell ref="V632:W632"/>
    <mergeCell ref="X632:Y632"/>
    <mergeCell ref="Z632:AA632"/>
    <mergeCell ref="AB632:AC632"/>
    <mergeCell ref="P631:Q631"/>
    <mergeCell ref="R631:S631"/>
    <mergeCell ref="T631:U631"/>
    <mergeCell ref="V631:W631"/>
    <mergeCell ref="X631:Y631"/>
    <mergeCell ref="F631:G631"/>
    <mergeCell ref="H631:I631"/>
    <mergeCell ref="J631:K631"/>
    <mergeCell ref="L631:M631"/>
    <mergeCell ref="N631:O631"/>
    <mergeCell ref="Z637:AA637"/>
    <mergeCell ref="AB637:AC637"/>
    <mergeCell ref="F638:G638"/>
    <mergeCell ref="H638:I638"/>
    <mergeCell ref="J638:K638"/>
    <mergeCell ref="L638:M638"/>
    <mergeCell ref="N638:O638"/>
    <mergeCell ref="P638:Q638"/>
    <mergeCell ref="R638:S638"/>
    <mergeCell ref="T638:U638"/>
    <mergeCell ref="V638:W638"/>
    <mergeCell ref="X638:Y638"/>
    <mergeCell ref="Z638:AA638"/>
    <mergeCell ref="AB638:AC638"/>
    <mergeCell ref="P637:Q637"/>
    <mergeCell ref="R637:S637"/>
    <mergeCell ref="T637:U637"/>
    <mergeCell ref="V637:W637"/>
    <mergeCell ref="X637:Y637"/>
    <mergeCell ref="F637:G637"/>
    <mergeCell ref="H637:I637"/>
    <mergeCell ref="J637:K637"/>
    <mergeCell ref="L637:M637"/>
    <mergeCell ref="N637:O637"/>
    <mergeCell ref="Z635:AA635"/>
    <mergeCell ref="AB635:AC635"/>
    <mergeCell ref="F636:G636"/>
    <mergeCell ref="H636:I636"/>
    <mergeCell ref="J636:K636"/>
    <mergeCell ref="L636:M636"/>
    <mergeCell ref="N636:O636"/>
    <mergeCell ref="P636:Q636"/>
    <mergeCell ref="R636:S636"/>
    <mergeCell ref="T636:U636"/>
    <mergeCell ref="V636:W636"/>
    <mergeCell ref="X636:Y636"/>
    <mergeCell ref="Z636:AA636"/>
    <mergeCell ref="AB636:AC636"/>
    <mergeCell ref="P635:Q635"/>
    <mergeCell ref="R635:S635"/>
    <mergeCell ref="T635:U635"/>
    <mergeCell ref="V635:W635"/>
    <mergeCell ref="X635:Y635"/>
    <mergeCell ref="F635:G635"/>
    <mergeCell ref="H635:I635"/>
    <mergeCell ref="J635:K635"/>
    <mergeCell ref="L635:M635"/>
    <mergeCell ref="N635:O635"/>
    <mergeCell ref="Z641:AA641"/>
    <mergeCell ref="AB641:AC641"/>
    <mergeCell ref="F642:G642"/>
    <mergeCell ref="H642:I642"/>
    <mergeCell ref="J642:K642"/>
    <mergeCell ref="L642:M642"/>
    <mergeCell ref="N642:O642"/>
    <mergeCell ref="P642:Q642"/>
    <mergeCell ref="R642:S642"/>
    <mergeCell ref="T642:U642"/>
    <mergeCell ref="V642:W642"/>
    <mergeCell ref="X642:Y642"/>
    <mergeCell ref="Z642:AA642"/>
    <mergeCell ref="AB642:AC642"/>
    <mergeCell ref="P641:Q641"/>
    <mergeCell ref="R641:S641"/>
    <mergeCell ref="T641:U641"/>
    <mergeCell ref="V641:W641"/>
    <mergeCell ref="X641:Y641"/>
    <mergeCell ref="F641:G641"/>
    <mergeCell ref="H641:I641"/>
    <mergeCell ref="J641:K641"/>
    <mergeCell ref="L641:M641"/>
    <mergeCell ref="N641:O641"/>
    <mergeCell ref="Z639:AA639"/>
    <mergeCell ref="AB639:AC639"/>
    <mergeCell ref="F640:G640"/>
    <mergeCell ref="H640:I640"/>
    <mergeCell ref="J640:K640"/>
    <mergeCell ref="L640:M640"/>
    <mergeCell ref="N640:O640"/>
    <mergeCell ref="P640:Q640"/>
    <mergeCell ref="R640:S640"/>
    <mergeCell ref="T640:U640"/>
    <mergeCell ref="V640:W640"/>
    <mergeCell ref="X640:Y640"/>
    <mergeCell ref="Z640:AA640"/>
    <mergeCell ref="AB640:AC640"/>
    <mergeCell ref="P639:Q639"/>
    <mergeCell ref="R639:S639"/>
    <mergeCell ref="T639:U639"/>
    <mergeCell ref="V639:W639"/>
    <mergeCell ref="X639:Y639"/>
    <mergeCell ref="F639:G639"/>
    <mergeCell ref="H639:I639"/>
    <mergeCell ref="J639:K639"/>
    <mergeCell ref="L639:M639"/>
    <mergeCell ref="N639:O639"/>
    <mergeCell ref="Z645:AA645"/>
    <mergeCell ref="AB645:AC645"/>
    <mergeCell ref="F646:G646"/>
    <mergeCell ref="H646:I646"/>
    <mergeCell ref="J646:K646"/>
    <mergeCell ref="L646:M646"/>
    <mergeCell ref="N646:O646"/>
    <mergeCell ref="P646:Q646"/>
    <mergeCell ref="R646:S646"/>
    <mergeCell ref="T646:U646"/>
    <mergeCell ref="V646:W646"/>
    <mergeCell ref="X646:Y646"/>
    <mergeCell ref="Z646:AA646"/>
    <mergeCell ref="AB646:AC646"/>
    <mergeCell ref="P645:Q645"/>
    <mergeCell ref="R645:S645"/>
    <mergeCell ref="T645:U645"/>
    <mergeCell ref="V645:W645"/>
    <mergeCell ref="X645:Y645"/>
    <mergeCell ref="F645:G645"/>
    <mergeCell ref="H645:I645"/>
    <mergeCell ref="J645:K645"/>
    <mergeCell ref="L645:M645"/>
    <mergeCell ref="N645:O645"/>
    <mergeCell ref="Z643:AA643"/>
    <mergeCell ref="AB643:AC643"/>
    <mergeCell ref="F644:G644"/>
    <mergeCell ref="H644:I644"/>
    <mergeCell ref="J644:K644"/>
    <mergeCell ref="L644:M644"/>
    <mergeCell ref="N644:O644"/>
    <mergeCell ref="P644:Q644"/>
    <mergeCell ref="R644:S644"/>
    <mergeCell ref="T644:U644"/>
    <mergeCell ref="V644:W644"/>
    <mergeCell ref="X644:Y644"/>
    <mergeCell ref="Z644:AA644"/>
    <mergeCell ref="AB644:AC644"/>
    <mergeCell ref="P643:Q643"/>
    <mergeCell ref="R643:S643"/>
    <mergeCell ref="T643:U643"/>
    <mergeCell ref="V643:W643"/>
    <mergeCell ref="X643:Y643"/>
    <mergeCell ref="F643:G643"/>
    <mergeCell ref="H643:I643"/>
    <mergeCell ref="J643:K643"/>
    <mergeCell ref="L643:M643"/>
    <mergeCell ref="N643:O643"/>
    <mergeCell ref="Z649:AA649"/>
    <mergeCell ref="AB649:AC649"/>
    <mergeCell ref="F650:G650"/>
    <mergeCell ref="H650:I650"/>
    <mergeCell ref="J650:K650"/>
    <mergeCell ref="L650:M650"/>
    <mergeCell ref="N650:O650"/>
    <mergeCell ref="P650:Q650"/>
    <mergeCell ref="R650:S650"/>
    <mergeCell ref="T650:U650"/>
    <mergeCell ref="V650:W650"/>
    <mergeCell ref="X650:Y650"/>
    <mergeCell ref="Z650:AA650"/>
    <mergeCell ref="AB650:AC650"/>
    <mergeCell ref="P649:Q649"/>
    <mergeCell ref="R649:S649"/>
    <mergeCell ref="T649:U649"/>
    <mergeCell ref="V649:W649"/>
    <mergeCell ref="X649:Y649"/>
    <mergeCell ref="F649:G649"/>
    <mergeCell ref="H649:I649"/>
    <mergeCell ref="J649:K649"/>
    <mergeCell ref="L649:M649"/>
    <mergeCell ref="N649:O649"/>
    <mergeCell ref="Z647:AA647"/>
    <mergeCell ref="AB647:AC647"/>
    <mergeCell ref="F648:G648"/>
    <mergeCell ref="H648:I648"/>
    <mergeCell ref="J648:K648"/>
    <mergeCell ref="L648:M648"/>
    <mergeCell ref="N648:O648"/>
    <mergeCell ref="P648:Q648"/>
    <mergeCell ref="R648:S648"/>
    <mergeCell ref="T648:U648"/>
    <mergeCell ref="V648:W648"/>
    <mergeCell ref="X648:Y648"/>
    <mergeCell ref="Z648:AA648"/>
    <mergeCell ref="AB648:AC648"/>
    <mergeCell ref="P647:Q647"/>
    <mergeCell ref="R647:S647"/>
    <mergeCell ref="T647:U647"/>
    <mergeCell ref="V647:W647"/>
    <mergeCell ref="X647:Y647"/>
    <mergeCell ref="F647:G647"/>
    <mergeCell ref="H647:I647"/>
    <mergeCell ref="J647:K647"/>
    <mergeCell ref="L647:M647"/>
    <mergeCell ref="N647:O647"/>
    <mergeCell ref="Z653:AA653"/>
    <mergeCell ref="AB653:AC653"/>
    <mergeCell ref="F654:G654"/>
    <mergeCell ref="H654:I654"/>
    <mergeCell ref="J654:K654"/>
    <mergeCell ref="L654:M654"/>
    <mergeCell ref="N654:O654"/>
    <mergeCell ref="P654:Q654"/>
    <mergeCell ref="R654:S654"/>
    <mergeCell ref="T654:U654"/>
    <mergeCell ref="V654:W654"/>
    <mergeCell ref="X654:Y654"/>
    <mergeCell ref="Z654:AA654"/>
    <mergeCell ref="AB654:AC654"/>
    <mergeCell ref="P653:Q653"/>
    <mergeCell ref="R653:S653"/>
    <mergeCell ref="T653:U653"/>
    <mergeCell ref="V653:W653"/>
    <mergeCell ref="X653:Y653"/>
    <mergeCell ref="F653:G653"/>
    <mergeCell ref="H653:I653"/>
    <mergeCell ref="J653:K653"/>
    <mergeCell ref="L653:M653"/>
    <mergeCell ref="N653:O653"/>
    <mergeCell ref="Z651:AA651"/>
    <mergeCell ref="AB651:AC651"/>
    <mergeCell ref="F652:G652"/>
    <mergeCell ref="H652:I652"/>
    <mergeCell ref="J652:K652"/>
    <mergeCell ref="L652:M652"/>
    <mergeCell ref="N652:O652"/>
    <mergeCell ref="P652:Q652"/>
    <mergeCell ref="R652:S652"/>
    <mergeCell ref="T652:U652"/>
    <mergeCell ref="V652:W652"/>
    <mergeCell ref="X652:Y652"/>
    <mergeCell ref="Z652:AA652"/>
    <mergeCell ref="AB652:AC652"/>
    <mergeCell ref="P651:Q651"/>
    <mergeCell ref="R651:S651"/>
    <mergeCell ref="T651:U651"/>
    <mergeCell ref="V651:W651"/>
    <mergeCell ref="X651:Y651"/>
    <mergeCell ref="F651:G651"/>
    <mergeCell ref="H651:I651"/>
    <mergeCell ref="J651:K651"/>
    <mergeCell ref="L651:M651"/>
    <mergeCell ref="N651:O651"/>
    <mergeCell ref="Z657:AA657"/>
    <mergeCell ref="AB657:AC657"/>
    <mergeCell ref="F658:G658"/>
    <mergeCell ref="H658:I658"/>
    <mergeCell ref="J658:K658"/>
    <mergeCell ref="L658:M658"/>
    <mergeCell ref="N658:O658"/>
    <mergeCell ref="P658:Q658"/>
    <mergeCell ref="R658:S658"/>
    <mergeCell ref="T658:U658"/>
    <mergeCell ref="V658:W658"/>
    <mergeCell ref="X658:Y658"/>
    <mergeCell ref="Z658:AA658"/>
    <mergeCell ref="AB658:AC658"/>
    <mergeCell ref="P657:Q657"/>
    <mergeCell ref="R657:S657"/>
    <mergeCell ref="T657:U657"/>
    <mergeCell ref="V657:W657"/>
    <mergeCell ref="X657:Y657"/>
    <mergeCell ref="F657:G657"/>
    <mergeCell ref="H657:I657"/>
    <mergeCell ref="J657:K657"/>
    <mergeCell ref="L657:M657"/>
    <mergeCell ref="N657:O657"/>
    <mergeCell ref="Z655:AA655"/>
    <mergeCell ref="AB655:AC655"/>
    <mergeCell ref="F656:G656"/>
    <mergeCell ref="H656:I656"/>
    <mergeCell ref="J656:K656"/>
    <mergeCell ref="L656:M656"/>
    <mergeCell ref="N656:O656"/>
    <mergeCell ref="P656:Q656"/>
    <mergeCell ref="R656:S656"/>
    <mergeCell ref="T656:U656"/>
    <mergeCell ref="V656:W656"/>
    <mergeCell ref="X656:Y656"/>
    <mergeCell ref="Z656:AA656"/>
    <mergeCell ref="AB656:AC656"/>
    <mergeCell ref="P655:Q655"/>
    <mergeCell ref="R655:S655"/>
    <mergeCell ref="T655:U655"/>
    <mergeCell ref="V655:W655"/>
    <mergeCell ref="X655:Y655"/>
    <mergeCell ref="F655:G655"/>
    <mergeCell ref="H655:I655"/>
    <mergeCell ref="J655:K655"/>
    <mergeCell ref="L655:M655"/>
    <mergeCell ref="N655:O655"/>
    <mergeCell ref="Z661:AA661"/>
    <mergeCell ref="AB661:AC661"/>
    <mergeCell ref="F662:G662"/>
    <mergeCell ref="H662:I662"/>
    <mergeCell ref="J662:K662"/>
    <mergeCell ref="L662:M662"/>
    <mergeCell ref="N662:O662"/>
    <mergeCell ref="P662:Q662"/>
    <mergeCell ref="R662:S662"/>
    <mergeCell ref="T662:U662"/>
    <mergeCell ref="V662:W662"/>
    <mergeCell ref="X662:Y662"/>
    <mergeCell ref="Z662:AA662"/>
    <mergeCell ref="AB662:AC662"/>
    <mergeCell ref="P661:Q661"/>
    <mergeCell ref="R661:S661"/>
    <mergeCell ref="T661:U661"/>
    <mergeCell ref="V661:W661"/>
    <mergeCell ref="X661:Y661"/>
    <mergeCell ref="F661:G661"/>
    <mergeCell ref="H661:I661"/>
    <mergeCell ref="J661:K661"/>
    <mergeCell ref="L661:M661"/>
    <mergeCell ref="N661:O661"/>
    <mergeCell ref="Z659:AA659"/>
    <mergeCell ref="AB659:AC659"/>
    <mergeCell ref="F660:G660"/>
    <mergeCell ref="H660:I660"/>
    <mergeCell ref="J660:K660"/>
    <mergeCell ref="L660:M660"/>
    <mergeCell ref="N660:O660"/>
    <mergeCell ref="P660:Q660"/>
    <mergeCell ref="R660:S660"/>
    <mergeCell ref="T660:U660"/>
    <mergeCell ref="V660:W660"/>
    <mergeCell ref="X660:Y660"/>
    <mergeCell ref="Z660:AA660"/>
    <mergeCell ref="AB660:AC660"/>
    <mergeCell ref="P659:Q659"/>
    <mergeCell ref="R659:S659"/>
    <mergeCell ref="T659:U659"/>
    <mergeCell ref="V659:W659"/>
    <mergeCell ref="X659:Y659"/>
    <mergeCell ref="F659:G659"/>
    <mergeCell ref="H659:I659"/>
    <mergeCell ref="J659:K659"/>
    <mergeCell ref="L659:M659"/>
    <mergeCell ref="N659:O659"/>
    <mergeCell ref="Z665:AA665"/>
    <mergeCell ref="AB665:AC665"/>
    <mergeCell ref="C667:C668"/>
    <mergeCell ref="D667:D668"/>
    <mergeCell ref="E667:E668"/>
    <mergeCell ref="F667:G668"/>
    <mergeCell ref="H667:O667"/>
    <mergeCell ref="P667:U667"/>
    <mergeCell ref="V667:AC667"/>
    <mergeCell ref="H668:I668"/>
    <mergeCell ref="J668:K668"/>
    <mergeCell ref="L668:M668"/>
    <mergeCell ref="N668:O668"/>
    <mergeCell ref="P668:Q668"/>
    <mergeCell ref="R668:S668"/>
    <mergeCell ref="T668:U668"/>
    <mergeCell ref="P665:Q665"/>
    <mergeCell ref="R665:S665"/>
    <mergeCell ref="T665:U665"/>
    <mergeCell ref="V665:W665"/>
    <mergeCell ref="X665:Y665"/>
    <mergeCell ref="F665:G665"/>
    <mergeCell ref="H665:I665"/>
    <mergeCell ref="J665:K665"/>
    <mergeCell ref="L665:M665"/>
    <mergeCell ref="N665:O665"/>
    <mergeCell ref="Z663:AA663"/>
    <mergeCell ref="AB663:AC663"/>
    <mergeCell ref="F664:G664"/>
    <mergeCell ref="H664:I664"/>
    <mergeCell ref="J664:K664"/>
    <mergeCell ref="L664:M664"/>
    <mergeCell ref="N664:O664"/>
    <mergeCell ref="P664:Q664"/>
    <mergeCell ref="R664:S664"/>
    <mergeCell ref="T664:U664"/>
    <mergeCell ref="V664:W664"/>
    <mergeCell ref="X664:Y664"/>
    <mergeCell ref="Z664:AA664"/>
    <mergeCell ref="AB664:AC664"/>
    <mergeCell ref="P663:Q663"/>
    <mergeCell ref="R663:S663"/>
    <mergeCell ref="T663:U663"/>
    <mergeCell ref="V663:W663"/>
    <mergeCell ref="X663:Y663"/>
    <mergeCell ref="F663:G663"/>
    <mergeCell ref="H663:I663"/>
    <mergeCell ref="J663:K663"/>
    <mergeCell ref="L663:M663"/>
    <mergeCell ref="N663:O663"/>
    <mergeCell ref="Z670:AA670"/>
    <mergeCell ref="AB670:AC670"/>
    <mergeCell ref="F671:G671"/>
    <mergeCell ref="H671:I671"/>
    <mergeCell ref="J671:K671"/>
    <mergeCell ref="L671:M671"/>
    <mergeCell ref="N671:O671"/>
    <mergeCell ref="P671:Q671"/>
    <mergeCell ref="R671:S671"/>
    <mergeCell ref="T671:U671"/>
    <mergeCell ref="V671:W671"/>
    <mergeCell ref="X671:Y671"/>
    <mergeCell ref="Z671:AA671"/>
    <mergeCell ref="AB671:AC671"/>
    <mergeCell ref="P670:Q670"/>
    <mergeCell ref="R670:S670"/>
    <mergeCell ref="T670:U670"/>
    <mergeCell ref="V670:W670"/>
    <mergeCell ref="X670:Y670"/>
    <mergeCell ref="F670:G670"/>
    <mergeCell ref="H670:I670"/>
    <mergeCell ref="J670:K670"/>
    <mergeCell ref="L670:M670"/>
    <mergeCell ref="N670:O670"/>
    <mergeCell ref="V668:W668"/>
    <mergeCell ref="X668:Y668"/>
    <mergeCell ref="Z668:AA668"/>
    <mergeCell ref="AB668:AC668"/>
    <mergeCell ref="F669:G669"/>
    <mergeCell ref="H669:I669"/>
    <mergeCell ref="J669:K669"/>
    <mergeCell ref="L669:M669"/>
    <mergeCell ref="N669:O669"/>
    <mergeCell ref="P669:Q669"/>
    <mergeCell ref="R669:S669"/>
    <mergeCell ref="T669:U669"/>
    <mergeCell ref="V669:W669"/>
    <mergeCell ref="X669:Y669"/>
    <mergeCell ref="Z669:AA669"/>
    <mergeCell ref="AB669:AC669"/>
    <mergeCell ref="Z674:AA674"/>
    <mergeCell ref="AB674:AC674"/>
    <mergeCell ref="F675:G675"/>
    <mergeCell ref="H675:I675"/>
    <mergeCell ref="J675:K675"/>
    <mergeCell ref="L675:M675"/>
    <mergeCell ref="N675:O675"/>
    <mergeCell ref="P675:Q675"/>
    <mergeCell ref="R675:S675"/>
    <mergeCell ref="T675:U675"/>
    <mergeCell ref="V675:W675"/>
    <mergeCell ref="X675:Y675"/>
    <mergeCell ref="Z675:AA675"/>
    <mergeCell ref="AB675:AC675"/>
    <mergeCell ref="P674:Q674"/>
    <mergeCell ref="R674:S674"/>
    <mergeCell ref="T674:U674"/>
    <mergeCell ref="V674:W674"/>
    <mergeCell ref="X674:Y674"/>
    <mergeCell ref="F674:G674"/>
    <mergeCell ref="H674:I674"/>
    <mergeCell ref="J674:K674"/>
    <mergeCell ref="L674:M674"/>
    <mergeCell ref="N674:O674"/>
    <mergeCell ref="Z672:AA672"/>
    <mergeCell ref="AB672:AC672"/>
    <mergeCell ref="F673:G673"/>
    <mergeCell ref="H673:I673"/>
    <mergeCell ref="J673:K673"/>
    <mergeCell ref="L673:M673"/>
    <mergeCell ref="N673:O673"/>
    <mergeCell ref="P673:Q673"/>
    <mergeCell ref="R673:S673"/>
    <mergeCell ref="T673:U673"/>
    <mergeCell ref="V673:W673"/>
    <mergeCell ref="X673:Y673"/>
    <mergeCell ref="Z673:AA673"/>
    <mergeCell ref="AB673:AC673"/>
    <mergeCell ref="P672:Q672"/>
    <mergeCell ref="R672:S672"/>
    <mergeCell ref="T672:U672"/>
    <mergeCell ref="V672:W672"/>
    <mergeCell ref="X672:Y672"/>
    <mergeCell ref="F672:G672"/>
    <mergeCell ref="H672:I672"/>
    <mergeCell ref="J672:K672"/>
    <mergeCell ref="L672:M672"/>
    <mergeCell ref="N672:O672"/>
    <mergeCell ref="Z678:AA678"/>
    <mergeCell ref="AB678:AC678"/>
    <mergeCell ref="F679:G679"/>
    <mergeCell ref="H679:I679"/>
    <mergeCell ref="J679:K679"/>
    <mergeCell ref="L679:M679"/>
    <mergeCell ref="N679:O679"/>
    <mergeCell ref="P679:Q679"/>
    <mergeCell ref="R679:S679"/>
    <mergeCell ref="T679:U679"/>
    <mergeCell ref="V679:W679"/>
    <mergeCell ref="X679:Y679"/>
    <mergeCell ref="Z679:AA679"/>
    <mergeCell ref="AB679:AC679"/>
    <mergeCell ref="P678:Q678"/>
    <mergeCell ref="R678:S678"/>
    <mergeCell ref="T678:U678"/>
    <mergeCell ref="V678:W678"/>
    <mergeCell ref="X678:Y678"/>
    <mergeCell ref="F678:G678"/>
    <mergeCell ref="H678:I678"/>
    <mergeCell ref="J678:K678"/>
    <mergeCell ref="L678:M678"/>
    <mergeCell ref="N678:O678"/>
    <mergeCell ref="Z676:AA676"/>
    <mergeCell ref="AB676:AC676"/>
    <mergeCell ref="F677:G677"/>
    <mergeCell ref="H677:I677"/>
    <mergeCell ref="J677:K677"/>
    <mergeCell ref="L677:M677"/>
    <mergeCell ref="N677:O677"/>
    <mergeCell ref="P677:Q677"/>
    <mergeCell ref="R677:S677"/>
    <mergeCell ref="T677:U677"/>
    <mergeCell ref="V677:W677"/>
    <mergeCell ref="X677:Y677"/>
    <mergeCell ref="Z677:AA677"/>
    <mergeCell ref="AB677:AC677"/>
    <mergeCell ref="P676:Q676"/>
    <mergeCell ref="R676:S676"/>
    <mergeCell ref="T676:U676"/>
    <mergeCell ref="V676:W676"/>
    <mergeCell ref="X676:Y676"/>
    <mergeCell ref="F676:G676"/>
    <mergeCell ref="H676:I676"/>
    <mergeCell ref="J676:K676"/>
    <mergeCell ref="L676:M676"/>
    <mergeCell ref="N676:O676"/>
    <mergeCell ref="Z682:AA682"/>
    <mergeCell ref="AB682:AC682"/>
    <mergeCell ref="F683:G683"/>
    <mergeCell ref="H683:I683"/>
    <mergeCell ref="J683:K683"/>
    <mergeCell ref="L683:M683"/>
    <mergeCell ref="N683:O683"/>
    <mergeCell ref="P683:Q683"/>
    <mergeCell ref="R683:S683"/>
    <mergeCell ref="T683:U683"/>
    <mergeCell ref="V683:W683"/>
    <mergeCell ref="X683:Y683"/>
    <mergeCell ref="Z683:AA683"/>
    <mergeCell ref="AB683:AC683"/>
    <mergeCell ref="P682:Q682"/>
    <mergeCell ref="R682:S682"/>
    <mergeCell ref="T682:U682"/>
    <mergeCell ref="V682:W682"/>
    <mergeCell ref="X682:Y682"/>
    <mergeCell ref="F682:G682"/>
    <mergeCell ref="H682:I682"/>
    <mergeCell ref="J682:K682"/>
    <mergeCell ref="L682:M682"/>
    <mergeCell ref="N682:O682"/>
    <mergeCell ref="Z680:AA680"/>
    <mergeCell ref="AB680:AC680"/>
    <mergeCell ref="F681:G681"/>
    <mergeCell ref="H681:I681"/>
    <mergeCell ref="J681:K681"/>
    <mergeCell ref="L681:M681"/>
    <mergeCell ref="N681:O681"/>
    <mergeCell ref="P681:Q681"/>
    <mergeCell ref="R681:S681"/>
    <mergeCell ref="T681:U681"/>
    <mergeCell ref="V681:W681"/>
    <mergeCell ref="X681:Y681"/>
    <mergeCell ref="Z681:AA681"/>
    <mergeCell ref="AB681:AC681"/>
    <mergeCell ref="P680:Q680"/>
    <mergeCell ref="R680:S680"/>
    <mergeCell ref="T680:U680"/>
    <mergeCell ref="V680:W680"/>
    <mergeCell ref="X680:Y680"/>
    <mergeCell ref="F680:G680"/>
    <mergeCell ref="H680:I680"/>
    <mergeCell ref="J680:K680"/>
    <mergeCell ref="L680:M680"/>
    <mergeCell ref="N680:O680"/>
    <mergeCell ref="Z686:AA686"/>
    <mergeCell ref="AB686:AC686"/>
    <mergeCell ref="F687:G687"/>
    <mergeCell ref="H687:I687"/>
    <mergeCell ref="J687:K687"/>
    <mergeCell ref="L687:M687"/>
    <mergeCell ref="N687:O687"/>
    <mergeCell ref="P687:Q687"/>
    <mergeCell ref="R687:S687"/>
    <mergeCell ref="T687:U687"/>
    <mergeCell ref="V687:W687"/>
    <mergeCell ref="X687:Y687"/>
    <mergeCell ref="Z687:AA687"/>
    <mergeCell ref="AB687:AC687"/>
    <mergeCell ref="P686:Q686"/>
    <mergeCell ref="R686:S686"/>
    <mergeCell ref="T686:U686"/>
    <mergeCell ref="V686:W686"/>
    <mergeCell ref="X686:Y686"/>
    <mergeCell ref="F686:G686"/>
    <mergeCell ref="H686:I686"/>
    <mergeCell ref="J686:K686"/>
    <mergeCell ref="L686:M686"/>
    <mergeCell ref="N686:O686"/>
    <mergeCell ref="Z684:AA684"/>
    <mergeCell ref="AB684:AC684"/>
    <mergeCell ref="F685:G685"/>
    <mergeCell ref="H685:I685"/>
    <mergeCell ref="J685:K685"/>
    <mergeCell ref="L685:M685"/>
    <mergeCell ref="N685:O685"/>
    <mergeCell ref="P685:Q685"/>
    <mergeCell ref="R685:S685"/>
    <mergeCell ref="T685:U685"/>
    <mergeCell ref="V685:W685"/>
    <mergeCell ref="X685:Y685"/>
    <mergeCell ref="Z685:AA685"/>
    <mergeCell ref="AB685:AC685"/>
    <mergeCell ref="P684:Q684"/>
    <mergeCell ref="R684:S684"/>
    <mergeCell ref="T684:U684"/>
    <mergeCell ref="V684:W684"/>
    <mergeCell ref="X684:Y684"/>
    <mergeCell ref="F684:G684"/>
    <mergeCell ref="H684:I684"/>
    <mergeCell ref="J684:K684"/>
    <mergeCell ref="L684:M684"/>
    <mergeCell ref="N684:O684"/>
    <mergeCell ref="Z690:AA690"/>
    <mergeCell ref="AB690:AC690"/>
    <mergeCell ref="F691:G691"/>
    <mergeCell ref="H691:I691"/>
    <mergeCell ref="J691:K691"/>
    <mergeCell ref="L691:M691"/>
    <mergeCell ref="N691:O691"/>
    <mergeCell ref="P691:Q691"/>
    <mergeCell ref="R691:S691"/>
    <mergeCell ref="T691:U691"/>
    <mergeCell ref="V691:W691"/>
    <mergeCell ref="X691:Y691"/>
    <mergeCell ref="Z691:AA691"/>
    <mergeCell ref="AB691:AC691"/>
    <mergeCell ref="P690:Q690"/>
    <mergeCell ref="R690:S690"/>
    <mergeCell ref="T690:U690"/>
    <mergeCell ref="V690:W690"/>
    <mergeCell ref="X690:Y690"/>
    <mergeCell ref="F690:G690"/>
    <mergeCell ref="H690:I690"/>
    <mergeCell ref="J690:K690"/>
    <mergeCell ref="L690:M690"/>
    <mergeCell ref="N690:O690"/>
    <mergeCell ref="Z688:AA688"/>
    <mergeCell ref="AB688:AC688"/>
    <mergeCell ref="F689:G689"/>
    <mergeCell ref="H689:I689"/>
    <mergeCell ref="J689:K689"/>
    <mergeCell ref="L689:M689"/>
    <mergeCell ref="N689:O689"/>
    <mergeCell ref="P689:Q689"/>
    <mergeCell ref="R689:S689"/>
    <mergeCell ref="T689:U689"/>
    <mergeCell ref="V689:W689"/>
    <mergeCell ref="X689:Y689"/>
    <mergeCell ref="Z689:AA689"/>
    <mergeCell ref="AB689:AC689"/>
    <mergeCell ref="P688:Q688"/>
    <mergeCell ref="R688:S688"/>
    <mergeCell ref="T688:U688"/>
    <mergeCell ref="V688:W688"/>
    <mergeCell ref="X688:Y688"/>
    <mergeCell ref="F688:G688"/>
    <mergeCell ref="H688:I688"/>
    <mergeCell ref="J688:K688"/>
    <mergeCell ref="L688:M688"/>
    <mergeCell ref="N688:O688"/>
    <mergeCell ref="Z694:AA694"/>
    <mergeCell ref="AB694:AC694"/>
    <mergeCell ref="F695:G695"/>
    <mergeCell ref="H695:I695"/>
    <mergeCell ref="J695:K695"/>
    <mergeCell ref="L695:M695"/>
    <mergeCell ref="N695:O695"/>
    <mergeCell ref="P695:Q695"/>
    <mergeCell ref="R695:S695"/>
    <mergeCell ref="T695:U695"/>
    <mergeCell ref="V695:W695"/>
    <mergeCell ref="X695:Y695"/>
    <mergeCell ref="Z695:AA695"/>
    <mergeCell ref="AB695:AC695"/>
    <mergeCell ref="P694:Q694"/>
    <mergeCell ref="R694:S694"/>
    <mergeCell ref="T694:U694"/>
    <mergeCell ref="V694:W694"/>
    <mergeCell ref="X694:Y694"/>
    <mergeCell ref="F694:G694"/>
    <mergeCell ref="H694:I694"/>
    <mergeCell ref="J694:K694"/>
    <mergeCell ref="L694:M694"/>
    <mergeCell ref="N694:O694"/>
    <mergeCell ref="Z692:AA692"/>
    <mergeCell ref="AB692:AC692"/>
    <mergeCell ref="F693:G693"/>
    <mergeCell ref="H693:I693"/>
    <mergeCell ref="J693:K693"/>
    <mergeCell ref="L693:M693"/>
    <mergeCell ref="N693:O693"/>
    <mergeCell ref="P693:Q693"/>
    <mergeCell ref="R693:S693"/>
    <mergeCell ref="T693:U693"/>
    <mergeCell ref="V693:W693"/>
    <mergeCell ref="X693:Y693"/>
    <mergeCell ref="Z693:AA693"/>
    <mergeCell ref="AB693:AC693"/>
    <mergeCell ref="P692:Q692"/>
    <mergeCell ref="R692:S692"/>
    <mergeCell ref="T692:U692"/>
    <mergeCell ref="V692:W692"/>
    <mergeCell ref="X692:Y692"/>
    <mergeCell ref="F692:G692"/>
    <mergeCell ref="H692:I692"/>
    <mergeCell ref="J692:K692"/>
    <mergeCell ref="L692:M692"/>
    <mergeCell ref="N692:O692"/>
    <mergeCell ref="Z698:AA698"/>
    <mergeCell ref="AB698:AC698"/>
    <mergeCell ref="F699:G699"/>
    <mergeCell ref="H699:I699"/>
    <mergeCell ref="J699:K699"/>
    <mergeCell ref="L699:M699"/>
    <mergeCell ref="N699:O699"/>
    <mergeCell ref="P699:Q699"/>
    <mergeCell ref="R699:S699"/>
    <mergeCell ref="T699:U699"/>
    <mergeCell ref="V699:W699"/>
    <mergeCell ref="X699:Y699"/>
    <mergeCell ref="Z699:AA699"/>
    <mergeCell ref="AB699:AC699"/>
    <mergeCell ref="P698:Q698"/>
    <mergeCell ref="R698:S698"/>
    <mergeCell ref="T698:U698"/>
    <mergeCell ref="V698:W698"/>
    <mergeCell ref="X698:Y698"/>
    <mergeCell ref="F698:G698"/>
    <mergeCell ref="H698:I698"/>
    <mergeCell ref="J698:K698"/>
    <mergeCell ref="L698:M698"/>
    <mergeCell ref="N698:O698"/>
    <mergeCell ref="Z696:AA696"/>
    <mergeCell ref="AB696:AC696"/>
    <mergeCell ref="F697:G697"/>
    <mergeCell ref="H697:I697"/>
    <mergeCell ref="J697:K697"/>
    <mergeCell ref="L697:M697"/>
    <mergeCell ref="N697:O697"/>
    <mergeCell ref="P697:Q697"/>
    <mergeCell ref="R697:S697"/>
    <mergeCell ref="T697:U697"/>
    <mergeCell ref="V697:W697"/>
    <mergeCell ref="X697:Y697"/>
    <mergeCell ref="Z697:AA697"/>
    <mergeCell ref="AB697:AC697"/>
    <mergeCell ref="P696:Q696"/>
    <mergeCell ref="R696:S696"/>
    <mergeCell ref="T696:U696"/>
    <mergeCell ref="V696:W696"/>
    <mergeCell ref="X696:Y696"/>
    <mergeCell ref="F696:G696"/>
    <mergeCell ref="H696:I696"/>
    <mergeCell ref="J696:K696"/>
    <mergeCell ref="L696:M696"/>
    <mergeCell ref="N696:O696"/>
    <mergeCell ref="Z702:AA702"/>
    <mergeCell ref="AB702:AC702"/>
    <mergeCell ref="F703:G703"/>
    <mergeCell ref="H703:I703"/>
    <mergeCell ref="J703:K703"/>
    <mergeCell ref="L703:M703"/>
    <mergeCell ref="N703:O703"/>
    <mergeCell ref="P703:Q703"/>
    <mergeCell ref="R703:S703"/>
    <mergeCell ref="T703:U703"/>
    <mergeCell ref="V703:W703"/>
    <mergeCell ref="X703:Y703"/>
    <mergeCell ref="Z703:AA703"/>
    <mergeCell ref="AB703:AC703"/>
    <mergeCell ref="P702:Q702"/>
    <mergeCell ref="R702:S702"/>
    <mergeCell ref="T702:U702"/>
    <mergeCell ref="V702:W702"/>
    <mergeCell ref="X702:Y702"/>
    <mergeCell ref="F702:G702"/>
    <mergeCell ref="H702:I702"/>
    <mergeCell ref="J702:K702"/>
    <mergeCell ref="L702:M702"/>
    <mergeCell ref="N702:O702"/>
    <mergeCell ref="Z700:AA700"/>
    <mergeCell ref="AB700:AC700"/>
    <mergeCell ref="F701:G701"/>
    <mergeCell ref="H701:I701"/>
    <mergeCell ref="J701:K701"/>
    <mergeCell ref="L701:M701"/>
    <mergeCell ref="N701:O701"/>
    <mergeCell ref="P701:Q701"/>
    <mergeCell ref="R701:S701"/>
    <mergeCell ref="T701:U701"/>
    <mergeCell ref="V701:W701"/>
    <mergeCell ref="X701:Y701"/>
    <mergeCell ref="Z701:AA701"/>
    <mergeCell ref="AB701:AC701"/>
    <mergeCell ref="P700:Q700"/>
    <mergeCell ref="R700:S700"/>
    <mergeCell ref="T700:U700"/>
    <mergeCell ref="V700:W700"/>
    <mergeCell ref="X700:Y700"/>
    <mergeCell ref="F700:G700"/>
    <mergeCell ref="H700:I700"/>
    <mergeCell ref="J700:K700"/>
    <mergeCell ref="L700:M700"/>
    <mergeCell ref="N700:O700"/>
    <mergeCell ref="Z706:AA706"/>
    <mergeCell ref="AB706:AC706"/>
    <mergeCell ref="F707:G707"/>
    <mergeCell ref="H707:I707"/>
    <mergeCell ref="J707:K707"/>
    <mergeCell ref="L707:M707"/>
    <mergeCell ref="N707:O707"/>
    <mergeCell ref="P707:Q707"/>
    <mergeCell ref="R707:S707"/>
    <mergeCell ref="T707:U707"/>
    <mergeCell ref="V707:W707"/>
    <mergeCell ref="X707:Y707"/>
    <mergeCell ref="Z707:AA707"/>
    <mergeCell ref="AB707:AC707"/>
    <mergeCell ref="P706:Q706"/>
    <mergeCell ref="R706:S706"/>
    <mergeCell ref="T706:U706"/>
    <mergeCell ref="V706:W706"/>
    <mergeCell ref="X706:Y706"/>
    <mergeCell ref="F706:G706"/>
    <mergeCell ref="H706:I706"/>
    <mergeCell ref="J706:K706"/>
    <mergeCell ref="L706:M706"/>
    <mergeCell ref="N706:O706"/>
    <mergeCell ref="Z704:AA704"/>
    <mergeCell ref="AB704:AC704"/>
    <mergeCell ref="F705:G705"/>
    <mergeCell ref="H705:I705"/>
    <mergeCell ref="J705:K705"/>
    <mergeCell ref="L705:M705"/>
    <mergeCell ref="N705:O705"/>
    <mergeCell ref="P705:Q705"/>
    <mergeCell ref="R705:S705"/>
    <mergeCell ref="T705:U705"/>
    <mergeCell ref="V705:W705"/>
    <mergeCell ref="X705:Y705"/>
    <mergeCell ref="Z705:AA705"/>
    <mergeCell ref="AB705:AC705"/>
    <mergeCell ref="P704:Q704"/>
    <mergeCell ref="R704:S704"/>
    <mergeCell ref="T704:U704"/>
    <mergeCell ref="V704:W704"/>
    <mergeCell ref="X704:Y704"/>
    <mergeCell ref="F704:G704"/>
    <mergeCell ref="H704:I704"/>
    <mergeCell ref="J704:K704"/>
    <mergeCell ref="L704:M704"/>
    <mergeCell ref="N704:O704"/>
    <mergeCell ref="Z710:AA710"/>
    <mergeCell ref="AB710:AC710"/>
    <mergeCell ref="F711:G711"/>
    <mergeCell ref="H711:I711"/>
    <mergeCell ref="J711:K711"/>
    <mergeCell ref="L711:M711"/>
    <mergeCell ref="N711:O711"/>
    <mergeCell ref="P711:Q711"/>
    <mergeCell ref="R711:S711"/>
    <mergeCell ref="T711:U711"/>
    <mergeCell ref="V711:W711"/>
    <mergeCell ref="X711:Y711"/>
    <mergeCell ref="Z711:AA711"/>
    <mergeCell ref="AB711:AC711"/>
    <mergeCell ref="P710:Q710"/>
    <mergeCell ref="R710:S710"/>
    <mergeCell ref="T710:U710"/>
    <mergeCell ref="V710:W710"/>
    <mergeCell ref="X710:Y710"/>
    <mergeCell ref="F710:G710"/>
    <mergeCell ref="H710:I710"/>
    <mergeCell ref="J710:K710"/>
    <mergeCell ref="L710:M710"/>
    <mergeCell ref="N710:O710"/>
    <mergeCell ref="Z708:AA708"/>
    <mergeCell ref="AB708:AC708"/>
    <mergeCell ref="F709:G709"/>
    <mergeCell ref="H709:I709"/>
    <mergeCell ref="J709:K709"/>
    <mergeCell ref="L709:M709"/>
    <mergeCell ref="N709:O709"/>
    <mergeCell ref="P709:Q709"/>
    <mergeCell ref="R709:S709"/>
    <mergeCell ref="T709:U709"/>
    <mergeCell ref="V709:W709"/>
    <mergeCell ref="X709:Y709"/>
    <mergeCell ref="Z709:AA709"/>
    <mergeCell ref="AB709:AC709"/>
    <mergeCell ref="P708:Q708"/>
    <mergeCell ref="R708:S708"/>
    <mergeCell ref="T708:U708"/>
    <mergeCell ref="V708:W708"/>
    <mergeCell ref="X708:Y708"/>
    <mergeCell ref="F708:G708"/>
    <mergeCell ref="H708:I708"/>
    <mergeCell ref="J708:K708"/>
    <mergeCell ref="L708:M708"/>
    <mergeCell ref="N708:O708"/>
    <mergeCell ref="Z714:AA714"/>
    <mergeCell ref="AB714:AC714"/>
    <mergeCell ref="F715:G715"/>
    <mergeCell ref="H715:I715"/>
    <mergeCell ref="J715:K715"/>
    <mergeCell ref="L715:M715"/>
    <mergeCell ref="N715:O715"/>
    <mergeCell ref="P715:Q715"/>
    <mergeCell ref="R715:S715"/>
    <mergeCell ref="T715:U715"/>
    <mergeCell ref="V715:W715"/>
    <mergeCell ref="X715:Y715"/>
    <mergeCell ref="Z715:AA715"/>
    <mergeCell ref="AB715:AC715"/>
    <mergeCell ref="P714:Q714"/>
    <mergeCell ref="R714:S714"/>
    <mergeCell ref="T714:U714"/>
    <mergeCell ref="V714:W714"/>
    <mergeCell ref="X714:Y714"/>
    <mergeCell ref="F714:G714"/>
    <mergeCell ref="H714:I714"/>
    <mergeCell ref="J714:K714"/>
    <mergeCell ref="L714:M714"/>
    <mergeCell ref="N714:O714"/>
    <mergeCell ref="Z712:AA712"/>
    <mergeCell ref="AB712:AC712"/>
    <mergeCell ref="F713:G713"/>
    <mergeCell ref="H713:I713"/>
    <mergeCell ref="J713:K713"/>
    <mergeCell ref="L713:M713"/>
    <mergeCell ref="N713:O713"/>
    <mergeCell ref="P713:Q713"/>
    <mergeCell ref="R713:S713"/>
    <mergeCell ref="T713:U713"/>
    <mergeCell ref="V713:W713"/>
    <mergeCell ref="X713:Y713"/>
    <mergeCell ref="Z713:AA713"/>
    <mergeCell ref="AB713:AC713"/>
    <mergeCell ref="P712:Q712"/>
    <mergeCell ref="R712:S712"/>
    <mergeCell ref="T712:U712"/>
    <mergeCell ref="V712:W712"/>
    <mergeCell ref="X712:Y712"/>
    <mergeCell ref="F712:G712"/>
    <mergeCell ref="H712:I712"/>
    <mergeCell ref="J712:K712"/>
    <mergeCell ref="L712:M712"/>
    <mergeCell ref="N712:O712"/>
    <mergeCell ref="Z718:AA718"/>
    <mergeCell ref="AB718:AC718"/>
    <mergeCell ref="F719:G719"/>
    <mergeCell ref="H719:I719"/>
    <mergeCell ref="J719:K719"/>
    <mergeCell ref="L719:M719"/>
    <mergeCell ref="N719:O719"/>
    <mergeCell ref="P719:Q719"/>
    <mergeCell ref="R719:S719"/>
    <mergeCell ref="T719:U719"/>
    <mergeCell ref="V719:W719"/>
    <mergeCell ref="X719:Y719"/>
    <mergeCell ref="Z719:AA719"/>
    <mergeCell ref="AB719:AC719"/>
    <mergeCell ref="P718:Q718"/>
    <mergeCell ref="R718:S718"/>
    <mergeCell ref="T718:U718"/>
    <mergeCell ref="V718:W718"/>
    <mergeCell ref="X718:Y718"/>
    <mergeCell ref="F718:G718"/>
    <mergeCell ref="H718:I718"/>
    <mergeCell ref="J718:K718"/>
    <mergeCell ref="L718:M718"/>
    <mergeCell ref="N718:O718"/>
    <mergeCell ref="Z716:AA716"/>
    <mergeCell ref="AB716:AC716"/>
    <mergeCell ref="F717:G717"/>
    <mergeCell ref="H717:I717"/>
    <mergeCell ref="J717:K717"/>
    <mergeCell ref="L717:M717"/>
    <mergeCell ref="N717:O717"/>
    <mergeCell ref="P717:Q717"/>
    <mergeCell ref="R717:S717"/>
    <mergeCell ref="T717:U717"/>
    <mergeCell ref="V717:W717"/>
    <mergeCell ref="X717:Y717"/>
    <mergeCell ref="Z717:AA717"/>
    <mergeCell ref="AB717:AC717"/>
    <mergeCell ref="P716:Q716"/>
    <mergeCell ref="R716:S716"/>
    <mergeCell ref="T716:U716"/>
    <mergeCell ref="V716:W716"/>
    <mergeCell ref="X716:Y716"/>
    <mergeCell ref="F716:G716"/>
    <mergeCell ref="H716:I716"/>
    <mergeCell ref="J716:K716"/>
    <mergeCell ref="L716:M716"/>
    <mergeCell ref="N716:O716"/>
    <mergeCell ref="Z722:AA722"/>
    <mergeCell ref="AB722:AC722"/>
    <mergeCell ref="F723:G723"/>
    <mergeCell ref="H723:I723"/>
    <mergeCell ref="J723:K723"/>
    <mergeCell ref="L723:M723"/>
    <mergeCell ref="N723:O723"/>
    <mergeCell ref="P723:Q723"/>
    <mergeCell ref="R723:S723"/>
    <mergeCell ref="T723:U723"/>
    <mergeCell ref="V723:W723"/>
    <mergeCell ref="X723:Y723"/>
    <mergeCell ref="Z723:AA723"/>
    <mergeCell ref="AB723:AC723"/>
    <mergeCell ref="P722:Q722"/>
    <mergeCell ref="R722:S722"/>
    <mergeCell ref="T722:U722"/>
    <mergeCell ref="V722:W722"/>
    <mergeCell ref="X722:Y722"/>
    <mergeCell ref="F722:G722"/>
    <mergeCell ref="H722:I722"/>
    <mergeCell ref="J722:K722"/>
    <mergeCell ref="L722:M722"/>
    <mergeCell ref="N722:O722"/>
    <mergeCell ref="Z720:AA720"/>
    <mergeCell ref="AB720:AC720"/>
    <mergeCell ref="F721:G721"/>
    <mergeCell ref="H721:I721"/>
    <mergeCell ref="J721:K721"/>
    <mergeCell ref="L721:M721"/>
    <mergeCell ref="N721:O721"/>
    <mergeCell ref="P721:Q721"/>
    <mergeCell ref="R721:S721"/>
    <mergeCell ref="T721:U721"/>
    <mergeCell ref="V721:W721"/>
    <mergeCell ref="X721:Y721"/>
    <mergeCell ref="Z721:AA721"/>
    <mergeCell ref="AB721:AC721"/>
    <mergeCell ref="P720:Q720"/>
    <mergeCell ref="R720:S720"/>
    <mergeCell ref="T720:U720"/>
    <mergeCell ref="V720:W720"/>
    <mergeCell ref="X720:Y720"/>
    <mergeCell ref="F720:G720"/>
    <mergeCell ref="H720:I720"/>
    <mergeCell ref="J720:K720"/>
    <mergeCell ref="L720:M720"/>
    <mergeCell ref="N720:O720"/>
    <mergeCell ref="Z726:AA726"/>
    <mergeCell ref="AB726:AC726"/>
    <mergeCell ref="F727:G727"/>
    <mergeCell ref="H727:I727"/>
    <mergeCell ref="J727:K727"/>
    <mergeCell ref="L727:M727"/>
    <mergeCell ref="N727:O727"/>
    <mergeCell ref="P727:Q727"/>
    <mergeCell ref="R727:S727"/>
    <mergeCell ref="T727:U727"/>
    <mergeCell ref="V727:W727"/>
    <mergeCell ref="X727:Y727"/>
    <mergeCell ref="Z727:AA727"/>
    <mergeCell ref="AB727:AC727"/>
    <mergeCell ref="P726:Q726"/>
    <mergeCell ref="R726:S726"/>
    <mergeCell ref="T726:U726"/>
    <mergeCell ref="V726:W726"/>
    <mergeCell ref="X726:Y726"/>
    <mergeCell ref="F726:G726"/>
    <mergeCell ref="H726:I726"/>
    <mergeCell ref="J726:K726"/>
    <mergeCell ref="L726:M726"/>
    <mergeCell ref="N726:O726"/>
    <mergeCell ref="Z724:AA724"/>
    <mergeCell ref="AB724:AC724"/>
    <mergeCell ref="F725:G725"/>
    <mergeCell ref="H725:I725"/>
    <mergeCell ref="J725:K725"/>
    <mergeCell ref="L725:M725"/>
    <mergeCell ref="N725:O725"/>
    <mergeCell ref="P725:Q725"/>
    <mergeCell ref="R725:S725"/>
    <mergeCell ref="T725:U725"/>
    <mergeCell ref="V725:W725"/>
    <mergeCell ref="X725:Y725"/>
    <mergeCell ref="Z725:AA725"/>
    <mergeCell ref="AB725:AC725"/>
    <mergeCell ref="P724:Q724"/>
    <mergeCell ref="R724:S724"/>
    <mergeCell ref="T724:U724"/>
    <mergeCell ref="V724:W724"/>
    <mergeCell ref="X724:Y724"/>
    <mergeCell ref="F724:G724"/>
    <mergeCell ref="H724:I724"/>
    <mergeCell ref="J724:K724"/>
    <mergeCell ref="L724:M724"/>
    <mergeCell ref="N724:O724"/>
    <mergeCell ref="Z730:AA730"/>
    <mergeCell ref="AB730:AC730"/>
    <mergeCell ref="F731:G731"/>
    <mergeCell ref="H731:I731"/>
    <mergeCell ref="J731:K731"/>
    <mergeCell ref="L731:M731"/>
    <mergeCell ref="N731:O731"/>
    <mergeCell ref="P731:Q731"/>
    <mergeCell ref="R731:S731"/>
    <mergeCell ref="T731:U731"/>
    <mergeCell ref="V731:W731"/>
    <mergeCell ref="X731:Y731"/>
    <mergeCell ref="Z731:AA731"/>
    <mergeCell ref="AB731:AC731"/>
    <mergeCell ref="P730:Q730"/>
    <mergeCell ref="R730:S730"/>
    <mergeCell ref="T730:U730"/>
    <mergeCell ref="V730:W730"/>
    <mergeCell ref="X730:Y730"/>
    <mergeCell ref="F730:G730"/>
    <mergeCell ref="H730:I730"/>
    <mergeCell ref="J730:K730"/>
    <mergeCell ref="L730:M730"/>
    <mergeCell ref="N730:O730"/>
    <mergeCell ref="Z728:AA728"/>
    <mergeCell ref="AB728:AC728"/>
    <mergeCell ref="F729:G729"/>
    <mergeCell ref="H729:I729"/>
    <mergeCell ref="J729:K729"/>
    <mergeCell ref="L729:M729"/>
    <mergeCell ref="N729:O729"/>
    <mergeCell ref="P729:Q729"/>
    <mergeCell ref="R729:S729"/>
    <mergeCell ref="T729:U729"/>
    <mergeCell ref="V729:W729"/>
    <mergeCell ref="X729:Y729"/>
    <mergeCell ref="Z729:AA729"/>
    <mergeCell ref="AB729:AC729"/>
    <mergeCell ref="P728:Q728"/>
    <mergeCell ref="R728:S728"/>
    <mergeCell ref="T728:U728"/>
    <mergeCell ref="V728:W728"/>
    <mergeCell ref="X728:Y728"/>
    <mergeCell ref="F728:G728"/>
    <mergeCell ref="H728:I728"/>
    <mergeCell ref="J728:K728"/>
    <mergeCell ref="L728:M728"/>
    <mergeCell ref="N728:O728"/>
    <mergeCell ref="Z734:AA734"/>
    <mergeCell ref="AB734:AC734"/>
    <mergeCell ref="F735:G735"/>
    <mergeCell ref="H735:I735"/>
    <mergeCell ref="J735:K735"/>
    <mergeCell ref="L735:M735"/>
    <mergeCell ref="N735:O735"/>
    <mergeCell ref="P735:Q735"/>
    <mergeCell ref="R735:S735"/>
    <mergeCell ref="T735:U735"/>
    <mergeCell ref="V735:W735"/>
    <mergeCell ref="X735:Y735"/>
    <mergeCell ref="Z735:AA735"/>
    <mergeCell ref="AB735:AC735"/>
    <mergeCell ref="P734:Q734"/>
    <mergeCell ref="R734:S734"/>
    <mergeCell ref="T734:U734"/>
    <mergeCell ref="V734:W734"/>
    <mergeCell ref="X734:Y734"/>
    <mergeCell ref="F734:G734"/>
    <mergeCell ref="H734:I734"/>
    <mergeCell ref="J734:K734"/>
    <mergeCell ref="L734:M734"/>
    <mergeCell ref="N734:O734"/>
    <mergeCell ref="Z732:AA732"/>
    <mergeCell ref="AB732:AC732"/>
    <mergeCell ref="F733:G733"/>
    <mergeCell ref="H733:I733"/>
    <mergeCell ref="J733:K733"/>
    <mergeCell ref="L733:M733"/>
    <mergeCell ref="N733:O733"/>
    <mergeCell ref="P733:Q733"/>
    <mergeCell ref="R733:S733"/>
    <mergeCell ref="T733:U733"/>
    <mergeCell ref="V733:W733"/>
    <mergeCell ref="X733:Y733"/>
    <mergeCell ref="Z733:AA733"/>
    <mergeCell ref="AB733:AC733"/>
    <mergeCell ref="P732:Q732"/>
    <mergeCell ref="R732:S732"/>
    <mergeCell ref="T732:U732"/>
    <mergeCell ref="V732:W732"/>
    <mergeCell ref="X732:Y732"/>
    <mergeCell ref="F732:G732"/>
    <mergeCell ref="H732:I732"/>
    <mergeCell ref="J732:K732"/>
    <mergeCell ref="L732:M732"/>
    <mergeCell ref="N732:O732"/>
    <mergeCell ref="Z738:AA738"/>
    <mergeCell ref="AB738:AC738"/>
    <mergeCell ref="F739:G739"/>
    <mergeCell ref="H739:I739"/>
    <mergeCell ref="J739:K739"/>
    <mergeCell ref="L739:M739"/>
    <mergeCell ref="N739:O739"/>
    <mergeCell ref="P739:Q739"/>
    <mergeCell ref="R739:S739"/>
    <mergeCell ref="T739:U739"/>
    <mergeCell ref="V739:W739"/>
    <mergeCell ref="X739:Y739"/>
    <mergeCell ref="Z739:AA739"/>
    <mergeCell ref="AB739:AC739"/>
    <mergeCell ref="P738:Q738"/>
    <mergeCell ref="R738:S738"/>
    <mergeCell ref="T738:U738"/>
    <mergeCell ref="V738:W738"/>
    <mergeCell ref="X738:Y738"/>
    <mergeCell ref="F738:G738"/>
    <mergeCell ref="H738:I738"/>
    <mergeCell ref="J738:K738"/>
    <mergeCell ref="L738:M738"/>
    <mergeCell ref="N738:O738"/>
    <mergeCell ref="Z736:AA736"/>
    <mergeCell ref="AB736:AC736"/>
    <mergeCell ref="F737:G737"/>
    <mergeCell ref="H737:I737"/>
    <mergeCell ref="J737:K737"/>
    <mergeCell ref="L737:M737"/>
    <mergeCell ref="N737:O737"/>
    <mergeCell ref="P737:Q737"/>
    <mergeCell ref="R737:S737"/>
    <mergeCell ref="T737:U737"/>
    <mergeCell ref="V737:W737"/>
    <mergeCell ref="X737:Y737"/>
    <mergeCell ref="Z737:AA737"/>
    <mergeCell ref="AB737:AC737"/>
    <mergeCell ref="P736:Q736"/>
    <mergeCell ref="R736:S736"/>
    <mergeCell ref="T736:U736"/>
    <mergeCell ref="V736:W736"/>
    <mergeCell ref="X736:Y736"/>
    <mergeCell ref="F736:G736"/>
    <mergeCell ref="H736:I736"/>
    <mergeCell ref="J736:K736"/>
    <mergeCell ref="L736:M736"/>
    <mergeCell ref="N736:O736"/>
    <mergeCell ref="Z742:AA742"/>
    <mergeCell ref="AB742:AC742"/>
    <mergeCell ref="F743:G743"/>
    <mergeCell ref="H743:I743"/>
    <mergeCell ref="J743:K743"/>
    <mergeCell ref="L743:M743"/>
    <mergeCell ref="N743:O743"/>
    <mergeCell ref="P743:Q743"/>
    <mergeCell ref="R743:S743"/>
    <mergeCell ref="T743:U743"/>
    <mergeCell ref="V743:W743"/>
    <mergeCell ref="X743:Y743"/>
    <mergeCell ref="Z743:AA743"/>
    <mergeCell ref="AB743:AC743"/>
    <mergeCell ref="P742:Q742"/>
    <mergeCell ref="R742:S742"/>
    <mergeCell ref="T742:U742"/>
    <mergeCell ref="V742:W742"/>
    <mergeCell ref="X742:Y742"/>
    <mergeCell ref="F742:G742"/>
    <mergeCell ref="H742:I742"/>
    <mergeCell ref="J742:K742"/>
    <mergeCell ref="L742:M742"/>
    <mergeCell ref="N742:O742"/>
    <mergeCell ref="Z740:AA740"/>
    <mergeCell ref="AB740:AC740"/>
    <mergeCell ref="F741:G741"/>
    <mergeCell ref="H741:I741"/>
    <mergeCell ref="J741:K741"/>
    <mergeCell ref="L741:M741"/>
    <mergeCell ref="N741:O741"/>
    <mergeCell ref="P741:Q741"/>
    <mergeCell ref="R741:S741"/>
    <mergeCell ref="T741:U741"/>
    <mergeCell ref="V741:W741"/>
    <mergeCell ref="X741:Y741"/>
    <mergeCell ref="Z741:AA741"/>
    <mergeCell ref="AB741:AC741"/>
    <mergeCell ref="P740:Q740"/>
    <mergeCell ref="R740:S740"/>
    <mergeCell ref="T740:U740"/>
    <mergeCell ref="V740:W740"/>
    <mergeCell ref="X740:Y740"/>
    <mergeCell ref="F740:G740"/>
    <mergeCell ref="H740:I740"/>
    <mergeCell ref="J740:K740"/>
    <mergeCell ref="L740:M740"/>
    <mergeCell ref="N740:O740"/>
    <mergeCell ref="Z746:AA746"/>
    <mergeCell ref="AB746:AC746"/>
    <mergeCell ref="F747:G747"/>
    <mergeCell ref="H747:I747"/>
    <mergeCell ref="J747:K747"/>
    <mergeCell ref="L747:M747"/>
    <mergeCell ref="N747:O747"/>
    <mergeCell ref="P747:Q747"/>
    <mergeCell ref="R747:S747"/>
    <mergeCell ref="T747:U747"/>
    <mergeCell ref="V747:W747"/>
    <mergeCell ref="X747:Y747"/>
    <mergeCell ref="Z747:AA747"/>
    <mergeCell ref="AB747:AC747"/>
    <mergeCell ref="P746:Q746"/>
    <mergeCell ref="R746:S746"/>
    <mergeCell ref="T746:U746"/>
    <mergeCell ref="V746:W746"/>
    <mergeCell ref="X746:Y746"/>
    <mergeCell ref="F746:G746"/>
    <mergeCell ref="H746:I746"/>
    <mergeCell ref="J746:K746"/>
    <mergeCell ref="L746:M746"/>
    <mergeCell ref="N746:O746"/>
    <mergeCell ref="Z744:AA744"/>
    <mergeCell ref="AB744:AC744"/>
    <mergeCell ref="F745:G745"/>
    <mergeCell ref="H745:I745"/>
    <mergeCell ref="J745:K745"/>
    <mergeCell ref="L745:M745"/>
    <mergeCell ref="N745:O745"/>
    <mergeCell ref="P745:Q745"/>
    <mergeCell ref="R745:S745"/>
    <mergeCell ref="T745:U745"/>
    <mergeCell ref="V745:W745"/>
    <mergeCell ref="X745:Y745"/>
    <mergeCell ref="Z745:AA745"/>
    <mergeCell ref="AB745:AC745"/>
    <mergeCell ref="P744:Q744"/>
    <mergeCell ref="R744:S744"/>
    <mergeCell ref="T744:U744"/>
    <mergeCell ref="V744:W744"/>
    <mergeCell ref="X744:Y744"/>
    <mergeCell ref="F744:G744"/>
    <mergeCell ref="H744:I744"/>
    <mergeCell ref="J744:K744"/>
    <mergeCell ref="L744:M744"/>
    <mergeCell ref="N744:O744"/>
    <mergeCell ref="Z750:AA750"/>
    <mergeCell ref="AB750:AC750"/>
    <mergeCell ref="F751:G751"/>
    <mergeCell ref="H751:I751"/>
    <mergeCell ref="J751:K751"/>
    <mergeCell ref="L751:M751"/>
    <mergeCell ref="N751:O751"/>
    <mergeCell ref="P751:Q751"/>
    <mergeCell ref="R751:S751"/>
    <mergeCell ref="T751:U751"/>
    <mergeCell ref="V751:W751"/>
    <mergeCell ref="X751:Y751"/>
    <mergeCell ref="Z751:AA751"/>
    <mergeCell ref="AB751:AC751"/>
    <mergeCell ref="P750:Q750"/>
    <mergeCell ref="R750:S750"/>
    <mergeCell ref="T750:U750"/>
    <mergeCell ref="V750:W750"/>
    <mergeCell ref="X750:Y750"/>
    <mergeCell ref="F750:G750"/>
    <mergeCell ref="H750:I750"/>
    <mergeCell ref="J750:K750"/>
    <mergeCell ref="L750:M750"/>
    <mergeCell ref="N750:O750"/>
    <mergeCell ref="Z748:AA748"/>
    <mergeCell ref="AB748:AC748"/>
    <mergeCell ref="F749:G749"/>
    <mergeCell ref="H749:I749"/>
    <mergeCell ref="J749:K749"/>
    <mergeCell ref="L749:M749"/>
    <mergeCell ref="N749:O749"/>
    <mergeCell ref="P749:Q749"/>
    <mergeCell ref="R749:S749"/>
    <mergeCell ref="T749:U749"/>
    <mergeCell ref="V749:W749"/>
    <mergeCell ref="X749:Y749"/>
    <mergeCell ref="Z749:AA749"/>
    <mergeCell ref="AB749:AC749"/>
    <mergeCell ref="P748:Q748"/>
    <mergeCell ref="R748:S748"/>
    <mergeCell ref="T748:U748"/>
    <mergeCell ref="V748:W748"/>
    <mergeCell ref="X748:Y748"/>
    <mergeCell ref="F748:G748"/>
    <mergeCell ref="H748:I748"/>
    <mergeCell ref="J748:K748"/>
    <mergeCell ref="L748:M748"/>
    <mergeCell ref="N748:O748"/>
    <mergeCell ref="Z754:AA754"/>
    <mergeCell ref="AB754:AC754"/>
    <mergeCell ref="F755:G755"/>
    <mergeCell ref="H755:I755"/>
    <mergeCell ref="J755:K755"/>
    <mergeCell ref="L755:M755"/>
    <mergeCell ref="N755:O755"/>
    <mergeCell ref="P755:Q755"/>
    <mergeCell ref="R755:S755"/>
    <mergeCell ref="T755:U755"/>
    <mergeCell ref="V755:W755"/>
    <mergeCell ref="X755:Y755"/>
    <mergeCell ref="Z755:AA755"/>
    <mergeCell ref="AB755:AC755"/>
    <mergeCell ref="P754:Q754"/>
    <mergeCell ref="R754:S754"/>
    <mergeCell ref="T754:U754"/>
    <mergeCell ref="V754:W754"/>
    <mergeCell ref="X754:Y754"/>
    <mergeCell ref="F754:G754"/>
    <mergeCell ref="H754:I754"/>
    <mergeCell ref="J754:K754"/>
    <mergeCell ref="L754:M754"/>
    <mergeCell ref="N754:O754"/>
    <mergeCell ref="Z752:AA752"/>
    <mergeCell ref="AB752:AC752"/>
    <mergeCell ref="F753:G753"/>
    <mergeCell ref="H753:I753"/>
    <mergeCell ref="J753:K753"/>
    <mergeCell ref="L753:M753"/>
    <mergeCell ref="N753:O753"/>
    <mergeCell ref="P753:Q753"/>
    <mergeCell ref="R753:S753"/>
    <mergeCell ref="T753:U753"/>
    <mergeCell ref="V753:W753"/>
    <mergeCell ref="X753:Y753"/>
    <mergeCell ref="Z753:AA753"/>
    <mergeCell ref="AB753:AC753"/>
    <mergeCell ref="P752:Q752"/>
    <mergeCell ref="R752:S752"/>
    <mergeCell ref="T752:U752"/>
    <mergeCell ref="V752:W752"/>
    <mergeCell ref="X752:Y752"/>
    <mergeCell ref="F752:G752"/>
    <mergeCell ref="H752:I752"/>
    <mergeCell ref="J752:K752"/>
    <mergeCell ref="L752:M752"/>
    <mergeCell ref="N752:O752"/>
    <mergeCell ref="Z758:AA758"/>
    <mergeCell ref="AB758:AC758"/>
    <mergeCell ref="F759:G759"/>
    <mergeCell ref="H759:I759"/>
    <mergeCell ref="J759:K759"/>
    <mergeCell ref="L759:M759"/>
    <mergeCell ref="N759:O759"/>
    <mergeCell ref="P759:Q759"/>
    <mergeCell ref="R759:S759"/>
    <mergeCell ref="T759:U759"/>
    <mergeCell ref="V759:W759"/>
    <mergeCell ref="X759:Y759"/>
    <mergeCell ref="Z759:AA759"/>
    <mergeCell ref="AB759:AC759"/>
    <mergeCell ref="P758:Q758"/>
    <mergeCell ref="R758:S758"/>
    <mergeCell ref="T758:U758"/>
    <mergeCell ref="V758:W758"/>
    <mergeCell ref="X758:Y758"/>
    <mergeCell ref="F758:G758"/>
    <mergeCell ref="H758:I758"/>
    <mergeCell ref="J758:K758"/>
    <mergeCell ref="L758:M758"/>
    <mergeCell ref="N758:O758"/>
    <mergeCell ref="Z756:AA756"/>
    <mergeCell ref="AB756:AC756"/>
    <mergeCell ref="F757:G757"/>
    <mergeCell ref="H757:I757"/>
    <mergeCell ref="J757:K757"/>
    <mergeCell ref="L757:M757"/>
    <mergeCell ref="N757:O757"/>
    <mergeCell ref="P757:Q757"/>
    <mergeCell ref="R757:S757"/>
    <mergeCell ref="T757:U757"/>
    <mergeCell ref="V757:W757"/>
    <mergeCell ref="X757:Y757"/>
    <mergeCell ref="Z757:AA757"/>
    <mergeCell ref="AB757:AC757"/>
    <mergeCell ref="P756:Q756"/>
    <mergeCell ref="R756:S756"/>
    <mergeCell ref="T756:U756"/>
    <mergeCell ref="V756:W756"/>
    <mergeCell ref="X756:Y756"/>
    <mergeCell ref="F756:G756"/>
    <mergeCell ref="H756:I756"/>
    <mergeCell ref="J756:K756"/>
    <mergeCell ref="L756:M756"/>
    <mergeCell ref="N756:O756"/>
    <mergeCell ref="Z762:AA762"/>
    <mergeCell ref="AB762:AC762"/>
    <mergeCell ref="F763:G763"/>
    <mergeCell ref="H763:I763"/>
    <mergeCell ref="J763:K763"/>
    <mergeCell ref="L763:M763"/>
    <mergeCell ref="N763:O763"/>
    <mergeCell ref="P763:Q763"/>
    <mergeCell ref="R763:S763"/>
    <mergeCell ref="T763:U763"/>
    <mergeCell ref="V763:W763"/>
    <mergeCell ref="X763:Y763"/>
    <mergeCell ref="Z763:AA763"/>
    <mergeCell ref="AB763:AC763"/>
    <mergeCell ref="P762:Q762"/>
    <mergeCell ref="R762:S762"/>
    <mergeCell ref="T762:U762"/>
    <mergeCell ref="V762:W762"/>
    <mergeCell ref="X762:Y762"/>
    <mergeCell ref="F762:G762"/>
    <mergeCell ref="H762:I762"/>
    <mergeCell ref="J762:K762"/>
    <mergeCell ref="L762:M762"/>
    <mergeCell ref="N762:O762"/>
    <mergeCell ref="Z760:AA760"/>
    <mergeCell ref="AB760:AC760"/>
    <mergeCell ref="F761:G761"/>
    <mergeCell ref="H761:I761"/>
    <mergeCell ref="J761:K761"/>
    <mergeCell ref="L761:M761"/>
    <mergeCell ref="N761:O761"/>
    <mergeCell ref="P761:Q761"/>
    <mergeCell ref="R761:S761"/>
    <mergeCell ref="T761:U761"/>
    <mergeCell ref="V761:W761"/>
    <mergeCell ref="X761:Y761"/>
    <mergeCell ref="Z761:AA761"/>
    <mergeCell ref="AB761:AC761"/>
    <mergeCell ref="P760:Q760"/>
    <mergeCell ref="R760:S760"/>
    <mergeCell ref="T760:U760"/>
    <mergeCell ref="V760:W760"/>
    <mergeCell ref="X760:Y760"/>
    <mergeCell ref="F760:G760"/>
    <mergeCell ref="H760:I760"/>
    <mergeCell ref="J760:K760"/>
    <mergeCell ref="L760:M760"/>
    <mergeCell ref="N760:O760"/>
    <mergeCell ref="Z766:AA766"/>
    <mergeCell ref="AB766:AC766"/>
    <mergeCell ref="F767:G767"/>
    <mergeCell ref="H767:I767"/>
    <mergeCell ref="J767:K767"/>
    <mergeCell ref="L767:M767"/>
    <mergeCell ref="N767:O767"/>
    <mergeCell ref="P767:Q767"/>
    <mergeCell ref="R767:S767"/>
    <mergeCell ref="T767:U767"/>
    <mergeCell ref="V767:W767"/>
    <mergeCell ref="X767:Y767"/>
    <mergeCell ref="Z767:AA767"/>
    <mergeCell ref="AB767:AC767"/>
    <mergeCell ref="P766:Q766"/>
    <mergeCell ref="R766:S766"/>
    <mergeCell ref="T766:U766"/>
    <mergeCell ref="V766:W766"/>
    <mergeCell ref="X766:Y766"/>
    <mergeCell ref="F766:G766"/>
    <mergeCell ref="H766:I766"/>
    <mergeCell ref="J766:K766"/>
    <mergeCell ref="L766:M766"/>
    <mergeCell ref="N766:O766"/>
    <mergeCell ref="Z764:AA764"/>
    <mergeCell ref="AB764:AC764"/>
    <mergeCell ref="F765:G765"/>
    <mergeCell ref="H765:I765"/>
    <mergeCell ref="J765:K765"/>
    <mergeCell ref="L765:M765"/>
    <mergeCell ref="N765:O765"/>
    <mergeCell ref="P765:Q765"/>
    <mergeCell ref="R765:S765"/>
    <mergeCell ref="T765:U765"/>
    <mergeCell ref="V765:W765"/>
    <mergeCell ref="X765:Y765"/>
    <mergeCell ref="Z765:AA765"/>
    <mergeCell ref="AB765:AC765"/>
    <mergeCell ref="P764:Q764"/>
    <mergeCell ref="R764:S764"/>
    <mergeCell ref="T764:U764"/>
    <mergeCell ref="V764:W764"/>
    <mergeCell ref="X764:Y764"/>
    <mergeCell ref="F764:G764"/>
    <mergeCell ref="H764:I764"/>
    <mergeCell ref="J764:K764"/>
    <mergeCell ref="L764:M764"/>
    <mergeCell ref="N764:O764"/>
    <mergeCell ref="Z770:AA770"/>
    <mergeCell ref="AB770:AC770"/>
    <mergeCell ref="F771:G771"/>
    <mergeCell ref="H771:I771"/>
    <mergeCell ref="J771:K771"/>
    <mergeCell ref="L771:M771"/>
    <mergeCell ref="N771:O771"/>
    <mergeCell ref="P771:Q771"/>
    <mergeCell ref="R771:S771"/>
    <mergeCell ref="T771:U771"/>
    <mergeCell ref="V771:W771"/>
    <mergeCell ref="X771:Y771"/>
    <mergeCell ref="Z771:AA771"/>
    <mergeCell ref="AB771:AC771"/>
    <mergeCell ref="P770:Q770"/>
    <mergeCell ref="R770:S770"/>
    <mergeCell ref="T770:U770"/>
    <mergeCell ref="V770:W770"/>
    <mergeCell ref="X770:Y770"/>
    <mergeCell ref="F770:G770"/>
    <mergeCell ref="H770:I770"/>
    <mergeCell ref="J770:K770"/>
    <mergeCell ref="L770:M770"/>
    <mergeCell ref="N770:O770"/>
    <mergeCell ref="Z768:AA768"/>
    <mergeCell ref="AB768:AC768"/>
    <mergeCell ref="F769:G769"/>
    <mergeCell ref="H769:I769"/>
    <mergeCell ref="J769:K769"/>
    <mergeCell ref="L769:M769"/>
    <mergeCell ref="N769:O769"/>
    <mergeCell ref="P769:Q769"/>
    <mergeCell ref="R769:S769"/>
    <mergeCell ref="T769:U769"/>
    <mergeCell ref="V769:W769"/>
    <mergeCell ref="X769:Y769"/>
    <mergeCell ref="Z769:AA769"/>
    <mergeCell ref="AB769:AC769"/>
    <mergeCell ref="P768:Q768"/>
    <mergeCell ref="R768:S768"/>
    <mergeCell ref="T768:U768"/>
    <mergeCell ref="V768:W768"/>
    <mergeCell ref="X768:Y768"/>
    <mergeCell ref="F768:G768"/>
    <mergeCell ref="H768:I768"/>
    <mergeCell ref="J768:K768"/>
    <mergeCell ref="L768:M768"/>
    <mergeCell ref="N768:O768"/>
    <mergeCell ref="Z774:AA774"/>
    <mergeCell ref="AB774:AC774"/>
    <mergeCell ref="F775:G775"/>
    <mergeCell ref="H775:I775"/>
    <mergeCell ref="J775:K775"/>
    <mergeCell ref="L775:M775"/>
    <mergeCell ref="N775:O775"/>
    <mergeCell ref="P775:Q775"/>
    <mergeCell ref="R775:S775"/>
    <mergeCell ref="T775:U775"/>
    <mergeCell ref="V775:W775"/>
    <mergeCell ref="X775:Y775"/>
    <mergeCell ref="Z775:AA775"/>
    <mergeCell ref="AB775:AC775"/>
    <mergeCell ref="P774:Q774"/>
    <mergeCell ref="R774:S774"/>
    <mergeCell ref="T774:U774"/>
    <mergeCell ref="V774:W774"/>
    <mergeCell ref="X774:Y774"/>
    <mergeCell ref="F774:G774"/>
    <mergeCell ref="H774:I774"/>
    <mergeCell ref="J774:K774"/>
    <mergeCell ref="L774:M774"/>
    <mergeCell ref="N774:O774"/>
    <mergeCell ref="Z772:AA772"/>
    <mergeCell ref="AB772:AC772"/>
    <mergeCell ref="F773:G773"/>
    <mergeCell ref="H773:I773"/>
    <mergeCell ref="J773:K773"/>
    <mergeCell ref="L773:M773"/>
    <mergeCell ref="N773:O773"/>
    <mergeCell ref="P773:Q773"/>
    <mergeCell ref="R773:S773"/>
    <mergeCell ref="T773:U773"/>
    <mergeCell ref="V773:W773"/>
    <mergeCell ref="X773:Y773"/>
    <mergeCell ref="Z773:AA773"/>
    <mergeCell ref="AB773:AC773"/>
    <mergeCell ref="P772:Q772"/>
    <mergeCell ref="R772:S772"/>
    <mergeCell ref="T772:U772"/>
    <mergeCell ref="V772:W772"/>
    <mergeCell ref="X772:Y772"/>
    <mergeCell ref="F772:G772"/>
    <mergeCell ref="H772:I772"/>
    <mergeCell ref="J772:K772"/>
    <mergeCell ref="L772:M772"/>
    <mergeCell ref="N772:O772"/>
    <mergeCell ref="Z778:AA778"/>
    <mergeCell ref="AB778:AC778"/>
    <mergeCell ref="F779:G779"/>
    <mergeCell ref="H779:I779"/>
    <mergeCell ref="J779:K779"/>
    <mergeCell ref="L779:M779"/>
    <mergeCell ref="N779:O779"/>
    <mergeCell ref="P779:Q779"/>
    <mergeCell ref="R779:S779"/>
    <mergeCell ref="T779:U779"/>
    <mergeCell ref="V779:W779"/>
    <mergeCell ref="X779:Y779"/>
    <mergeCell ref="Z779:AA779"/>
    <mergeCell ref="AB779:AC779"/>
    <mergeCell ref="P778:Q778"/>
    <mergeCell ref="R778:S778"/>
    <mergeCell ref="T778:U778"/>
    <mergeCell ref="V778:W778"/>
    <mergeCell ref="X778:Y778"/>
    <mergeCell ref="F778:G778"/>
    <mergeCell ref="H778:I778"/>
    <mergeCell ref="J778:K778"/>
    <mergeCell ref="L778:M778"/>
    <mergeCell ref="N778:O778"/>
    <mergeCell ref="Z776:AA776"/>
    <mergeCell ref="AB776:AC776"/>
    <mergeCell ref="F777:G777"/>
    <mergeCell ref="H777:I777"/>
    <mergeCell ref="J777:K777"/>
    <mergeCell ref="L777:M777"/>
    <mergeCell ref="N777:O777"/>
    <mergeCell ref="P777:Q777"/>
    <mergeCell ref="R777:S777"/>
    <mergeCell ref="T777:U777"/>
    <mergeCell ref="V777:W777"/>
    <mergeCell ref="X777:Y777"/>
    <mergeCell ref="Z777:AA777"/>
    <mergeCell ref="AB777:AC777"/>
    <mergeCell ref="P776:Q776"/>
    <mergeCell ref="R776:S776"/>
    <mergeCell ref="T776:U776"/>
    <mergeCell ref="V776:W776"/>
    <mergeCell ref="X776:Y776"/>
    <mergeCell ref="F776:G776"/>
    <mergeCell ref="H776:I776"/>
    <mergeCell ref="J776:K776"/>
    <mergeCell ref="L776:M776"/>
    <mergeCell ref="N776:O776"/>
    <mergeCell ref="Z782:AA782"/>
    <mergeCell ref="AB782:AC782"/>
    <mergeCell ref="F783:G783"/>
    <mergeCell ref="H783:I783"/>
    <mergeCell ref="J783:K783"/>
    <mergeCell ref="L783:M783"/>
    <mergeCell ref="N783:O783"/>
    <mergeCell ref="P783:Q783"/>
    <mergeCell ref="R783:S783"/>
    <mergeCell ref="T783:U783"/>
    <mergeCell ref="V783:W783"/>
    <mergeCell ref="X783:Y783"/>
    <mergeCell ref="Z783:AA783"/>
    <mergeCell ref="AB783:AC783"/>
    <mergeCell ref="P782:Q782"/>
    <mergeCell ref="R782:S782"/>
    <mergeCell ref="T782:U782"/>
    <mergeCell ref="V782:W782"/>
    <mergeCell ref="X782:Y782"/>
    <mergeCell ref="F782:G782"/>
    <mergeCell ref="H782:I782"/>
    <mergeCell ref="J782:K782"/>
    <mergeCell ref="L782:M782"/>
    <mergeCell ref="N782:O782"/>
    <mergeCell ref="Z780:AA780"/>
    <mergeCell ref="AB780:AC780"/>
    <mergeCell ref="F781:G781"/>
    <mergeCell ref="H781:I781"/>
    <mergeCell ref="J781:K781"/>
    <mergeCell ref="L781:M781"/>
    <mergeCell ref="N781:O781"/>
    <mergeCell ref="P781:Q781"/>
    <mergeCell ref="R781:S781"/>
    <mergeCell ref="T781:U781"/>
    <mergeCell ref="V781:W781"/>
    <mergeCell ref="X781:Y781"/>
    <mergeCell ref="Z781:AA781"/>
    <mergeCell ref="AB781:AC781"/>
    <mergeCell ref="P780:Q780"/>
    <mergeCell ref="R780:S780"/>
    <mergeCell ref="T780:U780"/>
    <mergeCell ref="V780:W780"/>
    <mergeCell ref="X780:Y780"/>
    <mergeCell ref="F780:G780"/>
    <mergeCell ref="H780:I780"/>
    <mergeCell ref="J780:K780"/>
    <mergeCell ref="L780:M780"/>
    <mergeCell ref="N780:O780"/>
    <mergeCell ref="Z786:AA786"/>
    <mergeCell ref="AB786:AC786"/>
    <mergeCell ref="F787:G787"/>
    <mergeCell ref="H787:I787"/>
    <mergeCell ref="J787:K787"/>
    <mergeCell ref="L787:M787"/>
    <mergeCell ref="N787:O787"/>
    <mergeCell ref="P787:Q787"/>
    <mergeCell ref="R787:S787"/>
    <mergeCell ref="T787:U787"/>
    <mergeCell ref="V787:W787"/>
    <mergeCell ref="X787:Y787"/>
    <mergeCell ref="Z787:AA787"/>
    <mergeCell ref="AB787:AC787"/>
    <mergeCell ref="P786:Q786"/>
    <mergeCell ref="R786:S786"/>
    <mergeCell ref="T786:U786"/>
    <mergeCell ref="V786:W786"/>
    <mergeCell ref="X786:Y786"/>
    <mergeCell ref="F786:G786"/>
    <mergeCell ref="H786:I786"/>
    <mergeCell ref="J786:K786"/>
    <mergeCell ref="L786:M786"/>
    <mergeCell ref="N786:O786"/>
    <mergeCell ref="Z784:AA784"/>
    <mergeCell ref="AB784:AC784"/>
    <mergeCell ref="F785:G785"/>
    <mergeCell ref="H785:I785"/>
    <mergeCell ref="J785:K785"/>
    <mergeCell ref="L785:M785"/>
    <mergeCell ref="N785:O785"/>
    <mergeCell ref="P785:Q785"/>
    <mergeCell ref="R785:S785"/>
    <mergeCell ref="T785:U785"/>
    <mergeCell ref="V785:W785"/>
    <mergeCell ref="X785:Y785"/>
    <mergeCell ref="Z785:AA785"/>
    <mergeCell ref="AB785:AC785"/>
    <mergeCell ref="P784:Q784"/>
    <mergeCell ref="R784:S784"/>
    <mergeCell ref="T784:U784"/>
    <mergeCell ref="V784:W784"/>
    <mergeCell ref="X784:Y784"/>
    <mergeCell ref="F784:G784"/>
    <mergeCell ref="H784:I784"/>
    <mergeCell ref="J784:K784"/>
    <mergeCell ref="L784:M784"/>
    <mergeCell ref="N784:O784"/>
    <mergeCell ref="Z790:AA790"/>
    <mergeCell ref="AB790:AC790"/>
    <mergeCell ref="F791:G791"/>
    <mergeCell ref="H791:I791"/>
    <mergeCell ref="J791:K791"/>
    <mergeCell ref="L791:M791"/>
    <mergeCell ref="N791:O791"/>
    <mergeCell ref="P791:Q791"/>
    <mergeCell ref="R791:S791"/>
    <mergeCell ref="T791:U791"/>
    <mergeCell ref="V791:W791"/>
    <mergeCell ref="X791:Y791"/>
    <mergeCell ref="Z791:AA791"/>
    <mergeCell ref="AB791:AC791"/>
    <mergeCell ref="P790:Q790"/>
    <mergeCell ref="R790:S790"/>
    <mergeCell ref="T790:U790"/>
    <mergeCell ref="V790:W790"/>
    <mergeCell ref="X790:Y790"/>
    <mergeCell ref="F790:G790"/>
    <mergeCell ref="H790:I790"/>
    <mergeCell ref="J790:K790"/>
    <mergeCell ref="L790:M790"/>
    <mergeCell ref="N790:O790"/>
    <mergeCell ref="Z788:AA788"/>
    <mergeCell ref="AB788:AC788"/>
    <mergeCell ref="F789:G789"/>
    <mergeCell ref="H789:I789"/>
    <mergeCell ref="J789:K789"/>
    <mergeCell ref="L789:M789"/>
    <mergeCell ref="N789:O789"/>
    <mergeCell ref="P789:Q789"/>
    <mergeCell ref="R789:S789"/>
    <mergeCell ref="T789:U789"/>
    <mergeCell ref="V789:W789"/>
    <mergeCell ref="X789:Y789"/>
    <mergeCell ref="Z789:AA789"/>
    <mergeCell ref="AB789:AC789"/>
    <mergeCell ref="P788:Q788"/>
    <mergeCell ref="R788:S788"/>
    <mergeCell ref="T788:U788"/>
    <mergeCell ref="V788:W788"/>
    <mergeCell ref="X788:Y788"/>
    <mergeCell ref="F788:G788"/>
    <mergeCell ref="H788:I788"/>
    <mergeCell ref="J788:K788"/>
    <mergeCell ref="L788:M788"/>
    <mergeCell ref="N788:O788"/>
    <mergeCell ref="Z794:AA794"/>
    <mergeCell ref="AB794:AC794"/>
    <mergeCell ref="F795:G795"/>
    <mergeCell ref="H795:I795"/>
    <mergeCell ref="J795:K795"/>
    <mergeCell ref="L795:M795"/>
    <mergeCell ref="N795:O795"/>
    <mergeCell ref="P795:Q795"/>
    <mergeCell ref="R795:S795"/>
    <mergeCell ref="T795:U795"/>
    <mergeCell ref="V795:W795"/>
    <mergeCell ref="X795:Y795"/>
    <mergeCell ref="Z795:AA795"/>
    <mergeCell ref="AB795:AC795"/>
    <mergeCell ref="P794:Q794"/>
    <mergeCell ref="R794:S794"/>
    <mergeCell ref="T794:U794"/>
    <mergeCell ref="V794:W794"/>
    <mergeCell ref="X794:Y794"/>
    <mergeCell ref="F794:G794"/>
    <mergeCell ref="H794:I794"/>
    <mergeCell ref="J794:K794"/>
    <mergeCell ref="L794:M794"/>
    <mergeCell ref="N794:O794"/>
    <mergeCell ref="Z792:AA792"/>
    <mergeCell ref="AB792:AC792"/>
    <mergeCell ref="F793:G793"/>
    <mergeCell ref="H793:I793"/>
    <mergeCell ref="J793:K793"/>
    <mergeCell ref="L793:M793"/>
    <mergeCell ref="N793:O793"/>
    <mergeCell ref="P793:Q793"/>
    <mergeCell ref="R793:S793"/>
    <mergeCell ref="T793:U793"/>
    <mergeCell ref="V793:W793"/>
    <mergeCell ref="X793:Y793"/>
    <mergeCell ref="Z793:AA793"/>
    <mergeCell ref="AB793:AC793"/>
    <mergeCell ref="P792:Q792"/>
    <mergeCell ref="R792:S792"/>
    <mergeCell ref="T792:U792"/>
    <mergeCell ref="V792:W792"/>
    <mergeCell ref="X792:Y792"/>
    <mergeCell ref="F792:G792"/>
    <mergeCell ref="H792:I792"/>
    <mergeCell ref="J792:K792"/>
    <mergeCell ref="L792:M792"/>
    <mergeCell ref="N792:O792"/>
    <mergeCell ref="Z798:AA798"/>
    <mergeCell ref="AB798:AC798"/>
    <mergeCell ref="F799:G799"/>
    <mergeCell ref="H799:I799"/>
    <mergeCell ref="J799:K799"/>
    <mergeCell ref="L799:M799"/>
    <mergeCell ref="N799:O799"/>
    <mergeCell ref="P799:Q799"/>
    <mergeCell ref="R799:S799"/>
    <mergeCell ref="T799:U799"/>
    <mergeCell ref="V799:W799"/>
    <mergeCell ref="X799:Y799"/>
    <mergeCell ref="Z799:AA799"/>
    <mergeCell ref="AB799:AC799"/>
    <mergeCell ref="P798:Q798"/>
    <mergeCell ref="R798:S798"/>
    <mergeCell ref="T798:U798"/>
    <mergeCell ref="V798:W798"/>
    <mergeCell ref="X798:Y798"/>
    <mergeCell ref="F798:G798"/>
    <mergeCell ref="H798:I798"/>
    <mergeCell ref="J798:K798"/>
    <mergeCell ref="L798:M798"/>
    <mergeCell ref="N798:O798"/>
    <mergeCell ref="Z796:AA796"/>
    <mergeCell ref="AB796:AC796"/>
    <mergeCell ref="F797:G797"/>
    <mergeCell ref="H797:I797"/>
    <mergeCell ref="J797:K797"/>
    <mergeCell ref="L797:M797"/>
    <mergeCell ref="N797:O797"/>
    <mergeCell ref="P797:Q797"/>
    <mergeCell ref="R797:S797"/>
    <mergeCell ref="T797:U797"/>
    <mergeCell ref="V797:W797"/>
    <mergeCell ref="X797:Y797"/>
    <mergeCell ref="Z797:AA797"/>
    <mergeCell ref="AB797:AC797"/>
    <mergeCell ref="P796:Q796"/>
    <mergeCell ref="R796:S796"/>
    <mergeCell ref="T796:U796"/>
    <mergeCell ref="V796:W796"/>
    <mergeCell ref="X796:Y796"/>
    <mergeCell ref="F796:G796"/>
    <mergeCell ref="H796:I796"/>
    <mergeCell ref="J796:K796"/>
    <mergeCell ref="L796:M796"/>
    <mergeCell ref="N796:O796"/>
    <mergeCell ref="Z802:AA802"/>
    <mergeCell ref="AB802:AC802"/>
    <mergeCell ref="F803:G803"/>
    <mergeCell ref="H803:I803"/>
    <mergeCell ref="J803:K803"/>
    <mergeCell ref="L803:M803"/>
    <mergeCell ref="N803:O803"/>
    <mergeCell ref="P803:Q803"/>
    <mergeCell ref="R803:S803"/>
    <mergeCell ref="T803:U803"/>
    <mergeCell ref="V803:W803"/>
    <mergeCell ref="X803:Y803"/>
    <mergeCell ref="Z803:AA803"/>
    <mergeCell ref="AB803:AC803"/>
    <mergeCell ref="P802:Q802"/>
    <mergeCell ref="R802:S802"/>
    <mergeCell ref="T802:U802"/>
    <mergeCell ref="V802:W802"/>
    <mergeCell ref="X802:Y802"/>
    <mergeCell ref="F802:G802"/>
    <mergeCell ref="H802:I802"/>
    <mergeCell ref="J802:K802"/>
    <mergeCell ref="L802:M802"/>
    <mergeCell ref="N802:O802"/>
    <mergeCell ref="Z800:AA800"/>
    <mergeCell ref="AB800:AC800"/>
    <mergeCell ref="F801:G801"/>
    <mergeCell ref="H801:I801"/>
    <mergeCell ref="J801:K801"/>
    <mergeCell ref="L801:M801"/>
    <mergeCell ref="N801:O801"/>
    <mergeCell ref="P801:Q801"/>
    <mergeCell ref="R801:S801"/>
    <mergeCell ref="T801:U801"/>
    <mergeCell ref="V801:W801"/>
    <mergeCell ref="X801:Y801"/>
    <mergeCell ref="Z801:AA801"/>
    <mergeCell ref="AB801:AC801"/>
    <mergeCell ref="P800:Q800"/>
    <mergeCell ref="R800:S800"/>
    <mergeCell ref="T800:U800"/>
    <mergeCell ref="V800:W800"/>
    <mergeCell ref="X800:Y800"/>
    <mergeCell ref="F800:G800"/>
    <mergeCell ref="H800:I800"/>
    <mergeCell ref="J800:K800"/>
    <mergeCell ref="L800:M800"/>
    <mergeCell ref="N800:O800"/>
    <mergeCell ref="Z806:AA806"/>
    <mergeCell ref="AB806:AC806"/>
    <mergeCell ref="F807:G807"/>
    <mergeCell ref="H807:I807"/>
    <mergeCell ref="J807:K807"/>
    <mergeCell ref="L807:M807"/>
    <mergeCell ref="N807:O807"/>
    <mergeCell ref="P807:Q807"/>
    <mergeCell ref="R807:S807"/>
    <mergeCell ref="T807:U807"/>
    <mergeCell ref="V807:W807"/>
    <mergeCell ref="X807:Y807"/>
    <mergeCell ref="Z807:AA807"/>
    <mergeCell ref="AB807:AC807"/>
    <mergeCell ref="P806:Q806"/>
    <mergeCell ref="R806:S806"/>
    <mergeCell ref="T806:U806"/>
    <mergeCell ref="V806:W806"/>
    <mergeCell ref="X806:Y806"/>
    <mergeCell ref="F806:G806"/>
    <mergeCell ref="H806:I806"/>
    <mergeCell ref="J806:K806"/>
    <mergeCell ref="L806:M806"/>
    <mergeCell ref="N806:O806"/>
    <mergeCell ref="Z804:AA804"/>
    <mergeCell ref="AB804:AC804"/>
    <mergeCell ref="F805:G805"/>
    <mergeCell ref="H805:I805"/>
    <mergeCell ref="J805:K805"/>
    <mergeCell ref="L805:M805"/>
    <mergeCell ref="N805:O805"/>
    <mergeCell ref="P805:Q805"/>
    <mergeCell ref="R805:S805"/>
    <mergeCell ref="T805:U805"/>
    <mergeCell ref="V805:W805"/>
    <mergeCell ref="X805:Y805"/>
    <mergeCell ref="Z805:AA805"/>
    <mergeCell ref="AB805:AC805"/>
    <mergeCell ref="P804:Q804"/>
    <mergeCell ref="R804:S804"/>
    <mergeCell ref="T804:U804"/>
    <mergeCell ref="V804:W804"/>
    <mergeCell ref="X804:Y804"/>
    <mergeCell ref="F804:G804"/>
    <mergeCell ref="H804:I804"/>
    <mergeCell ref="J804:K804"/>
    <mergeCell ref="L804:M804"/>
    <mergeCell ref="N804:O804"/>
    <mergeCell ref="Z810:AA810"/>
    <mergeCell ref="AB810:AC810"/>
    <mergeCell ref="F811:G811"/>
    <mergeCell ref="H811:I811"/>
    <mergeCell ref="J811:K811"/>
    <mergeCell ref="L811:M811"/>
    <mergeCell ref="N811:O811"/>
    <mergeCell ref="P811:Q811"/>
    <mergeCell ref="R811:S811"/>
    <mergeCell ref="T811:U811"/>
    <mergeCell ref="V811:W811"/>
    <mergeCell ref="X811:Y811"/>
    <mergeCell ref="Z811:AA811"/>
    <mergeCell ref="AB811:AC811"/>
    <mergeCell ref="P810:Q810"/>
    <mergeCell ref="R810:S810"/>
    <mergeCell ref="T810:U810"/>
    <mergeCell ref="V810:W810"/>
    <mergeCell ref="X810:Y810"/>
    <mergeCell ref="F810:G810"/>
    <mergeCell ref="H810:I810"/>
    <mergeCell ref="J810:K810"/>
    <mergeCell ref="L810:M810"/>
    <mergeCell ref="N810:O810"/>
    <mergeCell ref="Z808:AA808"/>
    <mergeCell ref="AB808:AC808"/>
    <mergeCell ref="F809:G809"/>
    <mergeCell ref="H809:I809"/>
    <mergeCell ref="J809:K809"/>
    <mergeCell ref="L809:M809"/>
    <mergeCell ref="N809:O809"/>
    <mergeCell ref="P809:Q809"/>
    <mergeCell ref="R809:S809"/>
    <mergeCell ref="T809:U809"/>
    <mergeCell ref="V809:W809"/>
    <mergeCell ref="X809:Y809"/>
    <mergeCell ref="Z809:AA809"/>
    <mergeCell ref="AB809:AC809"/>
    <mergeCell ref="P808:Q808"/>
    <mergeCell ref="R808:S808"/>
    <mergeCell ref="T808:U808"/>
    <mergeCell ref="V808:W808"/>
    <mergeCell ref="X808:Y808"/>
    <mergeCell ref="F808:G808"/>
    <mergeCell ref="H808:I808"/>
    <mergeCell ref="J808:K808"/>
    <mergeCell ref="L808:M808"/>
    <mergeCell ref="N808:O808"/>
    <mergeCell ref="Z814:AA814"/>
    <mergeCell ref="AB814:AC814"/>
    <mergeCell ref="F815:G815"/>
    <mergeCell ref="H815:I815"/>
    <mergeCell ref="J815:K815"/>
    <mergeCell ref="L815:M815"/>
    <mergeCell ref="N815:O815"/>
    <mergeCell ref="P815:Q815"/>
    <mergeCell ref="R815:S815"/>
    <mergeCell ref="T815:U815"/>
    <mergeCell ref="V815:W815"/>
    <mergeCell ref="X815:Y815"/>
    <mergeCell ref="Z815:AA815"/>
    <mergeCell ref="AB815:AC815"/>
    <mergeCell ref="P814:Q814"/>
    <mergeCell ref="R814:S814"/>
    <mergeCell ref="T814:U814"/>
    <mergeCell ref="V814:W814"/>
    <mergeCell ref="X814:Y814"/>
    <mergeCell ref="F814:G814"/>
    <mergeCell ref="H814:I814"/>
    <mergeCell ref="J814:K814"/>
    <mergeCell ref="L814:M814"/>
    <mergeCell ref="N814:O814"/>
    <mergeCell ref="Z812:AA812"/>
    <mergeCell ref="AB812:AC812"/>
    <mergeCell ref="F813:G813"/>
    <mergeCell ref="H813:I813"/>
    <mergeCell ref="J813:K813"/>
    <mergeCell ref="L813:M813"/>
    <mergeCell ref="N813:O813"/>
    <mergeCell ref="P813:Q813"/>
    <mergeCell ref="R813:S813"/>
    <mergeCell ref="T813:U813"/>
    <mergeCell ref="V813:W813"/>
    <mergeCell ref="X813:Y813"/>
    <mergeCell ref="Z813:AA813"/>
    <mergeCell ref="AB813:AC813"/>
    <mergeCell ref="P812:Q812"/>
    <mergeCell ref="R812:S812"/>
    <mergeCell ref="T812:U812"/>
    <mergeCell ref="V812:W812"/>
    <mergeCell ref="X812:Y812"/>
    <mergeCell ref="F812:G812"/>
    <mergeCell ref="H812:I812"/>
    <mergeCell ref="J812:K812"/>
    <mergeCell ref="L812:M812"/>
    <mergeCell ref="N812:O812"/>
    <mergeCell ref="Z818:AA818"/>
    <mergeCell ref="AB818:AC818"/>
    <mergeCell ref="F819:G819"/>
    <mergeCell ref="H819:I819"/>
    <mergeCell ref="J819:K819"/>
    <mergeCell ref="L819:M819"/>
    <mergeCell ref="N819:O819"/>
    <mergeCell ref="P819:Q819"/>
    <mergeCell ref="R819:S819"/>
    <mergeCell ref="T819:U819"/>
    <mergeCell ref="V819:W819"/>
    <mergeCell ref="X819:Y819"/>
    <mergeCell ref="Z819:AA819"/>
    <mergeCell ref="AB819:AC819"/>
    <mergeCell ref="P818:Q818"/>
    <mergeCell ref="R818:S818"/>
    <mergeCell ref="T818:U818"/>
    <mergeCell ref="V818:W818"/>
    <mergeCell ref="X818:Y818"/>
    <mergeCell ref="F818:G818"/>
    <mergeCell ref="H818:I818"/>
    <mergeCell ref="J818:K818"/>
    <mergeCell ref="L818:M818"/>
    <mergeCell ref="N818:O818"/>
    <mergeCell ref="Z816:AA816"/>
    <mergeCell ref="AB816:AC816"/>
    <mergeCell ref="F817:G817"/>
    <mergeCell ref="H817:I817"/>
    <mergeCell ref="J817:K817"/>
    <mergeCell ref="L817:M817"/>
    <mergeCell ref="N817:O817"/>
    <mergeCell ref="P817:Q817"/>
    <mergeCell ref="R817:S817"/>
    <mergeCell ref="T817:U817"/>
    <mergeCell ref="V817:W817"/>
    <mergeCell ref="X817:Y817"/>
    <mergeCell ref="Z817:AA817"/>
    <mergeCell ref="AB817:AC817"/>
    <mergeCell ref="P816:Q816"/>
    <mergeCell ref="R816:S816"/>
    <mergeCell ref="T816:U816"/>
    <mergeCell ref="V816:W816"/>
    <mergeCell ref="X816:Y816"/>
    <mergeCell ref="F816:G816"/>
    <mergeCell ref="H816:I816"/>
    <mergeCell ref="J816:K816"/>
    <mergeCell ref="L816:M816"/>
    <mergeCell ref="N816:O816"/>
    <mergeCell ref="Z822:AA822"/>
    <mergeCell ref="AB822:AC822"/>
    <mergeCell ref="F823:G823"/>
    <mergeCell ref="H823:I823"/>
    <mergeCell ref="J823:K823"/>
    <mergeCell ref="L823:M823"/>
    <mergeCell ref="N823:O823"/>
    <mergeCell ref="P823:Q823"/>
    <mergeCell ref="R823:S823"/>
    <mergeCell ref="T823:U823"/>
    <mergeCell ref="V823:W823"/>
    <mergeCell ref="X823:Y823"/>
    <mergeCell ref="Z823:AA823"/>
    <mergeCell ref="AB823:AC823"/>
    <mergeCell ref="P822:Q822"/>
    <mergeCell ref="R822:S822"/>
    <mergeCell ref="T822:U822"/>
    <mergeCell ref="V822:W822"/>
    <mergeCell ref="X822:Y822"/>
    <mergeCell ref="F822:G822"/>
    <mergeCell ref="H822:I822"/>
    <mergeCell ref="J822:K822"/>
    <mergeCell ref="L822:M822"/>
    <mergeCell ref="N822:O822"/>
    <mergeCell ref="Z820:AA820"/>
    <mergeCell ref="AB820:AC820"/>
    <mergeCell ref="F821:G821"/>
    <mergeCell ref="H821:I821"/>
    <mergeCell ref="J821:K821"/>
    <mergeCell ref="L821:M821"/>
    <mergeCell ref="N821:O821"/>
    <mergeCell ref="P821:Q821"/>
    <mergeCell ref="R821:S821"/>
    <mergeCell ref="T821:U821"/>
    <mergeCell ref="V821:W821"/>
    <mergeCell ref="X821:Y821"/>
    <mergeCell ref="Z821:AA821"/>
    <mergeCell ref="AB821:AC821"/>
    <mergeCell ref="P820:Q820"/>
    <mergeCell ref="R820:S820"/>
    <mergeCell ref="T820:U820"/>
    <mergeCell ref="V820:W820"/>
    <mergeCell ref="X820:Y820"/>
    <mergeCell ref="F820:G820"/>
    <mergeCell ref="H820:I820"/>
    <mergeCell ref="J820:K820"/>
    <mergeCell ref="L820:M820"/>
    <mergeCell ref="N820:O820"/>
    <mergeCell ref="Z826:AA826"/>
    <mergeCell ref="AB826:AC826"/>
    <mergeCell ref="F827:G827"/>
    <mergeCell ref="H827:I827"/>
    <mergeCell ref="J827:K827"/>
    <mergeCell ref="L827:M827"/>
    <mergeCell ref="N827:O827"/>
    <mergeCell ref="P827:Q827"/>
    <mergeCell ref="R827:S827"/>
    <mergeCell ref="T827:U827"/>
    <mergeCell ref="V827:W827"/>
    <mergeCell ref="X827:Y827"/>
    <mergeCell ref="Z827:AA827"/>
    <mergeCell ref="AB827:AC827"/>
    <mergeCell ref="P826:Q826"/>
    <mergeCell ref="R826:S826"/>
    <mergeCell ref="T826:U826"/>
    <mergeCell ref="V826:W826"/>
    <mergeCell ref="X826:Y826"/>
    <mergeCell ref="F826:G826"/>
    <mergeCell ref="H826:I826"/>
    <mergeCell ref="J826:K826"/>
    <mergeCell ref="L826:M826"/>
    <mergeCell ref="N826:O826"/>
    <mergeCell ref="Z824:AA824"/>
    <mergeCell ref="AB824:AC824"/>
    <mergeCell ref="F825:G825"/>
    <mergeCell ref="H825:I825"/>
    <mergeCell ref="J825:K825"/>
    <mergeCell ref="L825:M825"/>
    <mergeCell ref="N825:O825"/>
    <mergeCell ref="P825:Q825"/>
    <mergeCell ref="R825:S825"/>
    <mergeCell ref="T825:U825"/>
    <mergeCell ref="V825:W825"/>
    <mergeCell ref="X825:Y825"/>
    <mergeCell ref="Z825:AA825"/>
    <mergeCell ref="AB825:AC825"/>
    <mergeCell ref="P824:Q824"/>
    <mergeCell ref="R824:S824"/>
    <mergeCell ref="T824:U824"/>
    <mergeCell ref="V824:W824"/>
    <mergeCell ref="X824:Y824"/>
    <mergeCell ref="F824:G824"/>
    <mergeCell ref="H824:I824"/>
    <mergeCell ref="J824:K824"/>
    <mergeCell ref="L824:M824"/>
    <mergeCell ref="N824:O824"/>
    <mergeCell ref="Z830:AA830"/>
    <mergeCell ref="AB830:AC830"/>
    <mergeCell ref="F831:G831"/>
    <mergeCell ref="H831:I831"/>
    <mergeCell ref="J831:K831"/>
    <mergeCell ref="L831:M831"/>
    <mergeCell ref="N831:O831"/>
    <mergeCell ref="P831:Q831"/>
    <mergeCell ref="R831:S831"/>
    <mergeCell ref="T831:U831"/>
    <mergeCell ref="V831:W831"/>
    <mergeCell ref="X831:Y831"/>
    <mergeCell ref="Z831:AA831"/>
    <mergeCell ref="AB831:AC831"/>
    <mergeCell ref="P830:Q830"/>
    <mergeCell ref="R830:S830"/>
    <mergeCell ref="T830:U830"/>
    <mergeCell ref="V830:W830"/>
    <mergeCell ref="X830:Y830"/>
    <mergeCell ref="F830:G830"/>
    <mergeCell ref="H830:I830"/>
    <mergeCell ref="J830:K830"/>
    <mergeCell ref="L830:M830"/>
    <mergeCell ref="N830:O830"/>
    <mergeCell ref="Z828:AA828"/>
    <mergeCell ref="AB828:AC828"/>
    <mergeCell ref="F829:G829"/>
    <mergeCell ref="H829:I829"/>
    <mergeCell ref="J829:K829"/>
    <mergeCell ref="L829:M829"/>
    <mergeCell ref="N829:O829"/>
    <mergeCell ref="P829:Q829"/>
    <mergeCell ref="R829:S829"/>
    <mergeCell ref="T829:U829"/>
    <mergeCell ref="V829:W829"/>
    <mergeCell ref="X829:Y829"/>
    <mergeCell ref="Z829:AA829"/>
    <mergeCell ref="AB829:AC829"/>
    <mergeCell ref="P828:Q828"/>
    <mergeCell ref="R828:S828"/>
    <mergeCell ref="T828:U828"/>
    <mergeCell ref="V828:W828"/>
    <mergeCell ref="X828:Y828"/>
    <mergeCell ref="F828:G828"/>
    <mergeCell ref="H828:I828"/>
    <mergeCell ref="J828:K828"/>
    <mergeCell ref="L828:M828"/>
    <mergeCell ref="N828:O828"/>
    <mergeCell ref="Z834:AA834"/>
    <mergeCell ref="AB834:AC834"/>
    <mergeCell ref="F835:G835"/>
    <mergeCell ref="H835:I835"/>
    <mergeCell ref="J835:K835"/>
    <mergeCell ref="L835:M835"/>
    <mergeCell ref="N835:O835"/>
    <mergeCell ref="P835:Q835"/>
    <mergeCell ref="R835:S835"/>
    <mergeCell ref="T835:U835"/>
    <mergeCell ref="V835:W835"/>
    <mergeCell ref="X835:Y835"/>
    <mergeCell ref="Z835:AA835"/>
    <mergeCell ref="AB835:AC835"/>
    <mergeCell ref="P834:Q834"/>
    <mergeCell ref="R834:S834"/>
    <mergeCell ref="T834:U834"/>
    <mergeCell ref="V834:W834"/>
    <mergeCell ref="X834:Y834"/>
    <mergeCell ref="F834:G834"/>
    <mergeCell ref="H834:I834"/>
    <mergeCell ref="J834:K834"/>
    <mergeCell ref="L834:M834"/>
    <mergeCell ref="N834:O834"/>
    <mergeCell ref="Z832:AA832"/>
    <mergeCell ref="AB832:AC832"/>
    <mergeCell ref="F833:G833"/>
    <mergeCell ref="H833:I833"/>
    <mergeCell ref="J833:K833"/>
    <mergeCell ref="L833:M833"/>
    <mergeCell ref="N833:O833"/>
    <mergeCell ref="P833:Q833"/>
    <mergeCell ref="R833:S833"/>
    <mergeCell ref="T833:U833"/>
    <mergeCell ref="V833:W833"/>
    <mergeCell ref="X833:Y833"/>
    <mergeCell ref="Z833:AA833"/>
    <mergeCell ref="AB833:AC833"/>
    <mergeCell ref="P832:Q832"/>
    <mergeCell ref="R832:S832"/>
    <mergeCell ref="T832:U832"/>
    <mergeCell ref="V832:W832"/>
    <mergeCell ref="X832:Y832"/>
    <mergeCell ref="F832:G832"/>
    <mergeCell ref="H832:I832"/>
    <mergeCell ref="J832:K832"/>
    <mergeCell ref="L832:M832"/>
    <mergeCell ref="N832:O832"/>
    <mergeCell ref="Z838:AA838"/>
    <mergeCell ref="AB838:AC838"/>
    <mergeCell ref="F839:G839"/>
    <mergeCell ref="H839:I839"/>
    <mergeCell ref="J839:K839"/>
    <mergeCell ref="L839:M839"/>
    <mergeCell ref="N839:O839"/>
    <mergeCell ref="P839:Q839"/>
    <mergeCell ref="R839:S839"/>
    <mergeCell ref="T839:U839"/>
    <mergeCell ref="V839:W839"/>
    <mergeCell ref="X839:Y839"/>
    <mergeCell ref="Z839:AA839"/>
    <mergeCell ref="AB839:AC839"/>
    <mergeCell ref="P838:Q838"/>
    <mergeCell ref="R838:S838"/>
    <mergeCell ref="T838:U838"/>
    <mergeCell ref="V838:W838"/>
    <mergeCell ref="X838:Y838"/>
    <mergeCell ref="F838:G838"/>
    <mergeCell ref="H838:I838"/>
    <mergeCell ref="J838:K838"/>
    <mergeCell ref="L838:M838"/>
    <mergeCell ref="N838:O838"/>
    <mergeCell ref="Z836:AA836"/>
    <mergeCell ref="AB836:AC836"/>
    <mergeCell ref="F837:G837"/>
    <mergeCell ref="H837:I837"/>
    <mergeCell ref="J837:K837"/>
    <mergeCell ref="L837:M837"/>
    <mergeCell ref="N837:O837"/>
    <mergeCell ref="P837:Q837"/>
    <mergeCell ref="R837:S837"/>
    <mergeCell ref="T837:U837"/>
    <mergeCell ref="V837:W837"/>
    <mergeCell ref="X837:Y837"/>
    <mergeCell ref="Z837:AA837"/>
    <mergeCell ref="AB837:AC837"/>
    <mergeCell ref="P836:Q836"/>
    <mergeCell ref="R836:S836"/>
    <mergeCell ref="T836:U836"/>
    <mergeCell ref="V836:W836"/>
    <mergeCell ref="X836:Y836"/>
    <mergeCell ref="F836:G836"/>
    <mergeCell ref="H836:I836"/>
    <mergeCell ref="J836:K836"/>
    <mergeCell ref="L836:M836"/>
    <mergeCell ref="N836:O836"/>
    <mergeCell ref="Z842:AA842"/>
    <mergeCell ref="AB842:AC842"/>
    <mergeCell ref="F843:G843"/>
    <mergeCell ref="H843:I843"/>
    <mergeCell ref="J843:K843"/>
    <mergeCell ref="L843:M843"/>
    <mergeCell ref="N843:O843"/>
    <mergeCell ref="P843:Q843"/>
    <mergeCell ref="R843:S843"/>
    <mergeCell ref="T843:U843"/>
    <mergeCell ref="V843:W843"/>
    <mergeCell ref="X843:Y843"/>
    <mergeCell ref="Z843:AA843"/>
    <mergeCell ref="AB843:AC843"/>
    <mergeCell ref="P842:Q842"/>
    <mergeCell ref="R842:S842"/>
    <mergeCell ref="T842:U842"/>
    <mergeCell ref="V842:W842"/>
    <mergeCell ref="X842:Y842"/>
    <mergeCell ref="F842:G842"/>
    <mergeCell ref="H842:I842"/>
    <mergeCell ref="J842:K842"/>
    <mergeCell ref="L842:M842"/>
    <mergeCell ref="N842:O842"/>
    <mergeCell ref="Z840:AA840"/>
    <mergeCell ref="AB840:AC840"/>
    <mergeCell ref="F841:G841"/>
    <mergeCell ref="H841:I841"/>
    <mergeCell ref="J841:K841"/>
    <mergeCell ref="L841:M841"/>
    <mergeCell ref="N841:O841"/>
    <mergeCell ref="P841:Q841"/>
    <mergeCell ref="R841:S841"/>
    <mergeCell ref="T841:U841"/>
    <mergeCell ref="V841:W841"/>
    <mergeCell ref="X841:Y841"/>
    <mergeCell ref="Z841:AA841"/>
    <mergeCell ref="AB841:AC841"/>
    <mergeCell ref="P840:Q840"/>
    <mergeCell ref="R840:S840"/>
    <mergeCell ref="T840:U840"/>
    <mergeCell ref="V840:W840"/>
    <mergeCell ref="X840:Y840"/>
    <mergeCell ref="F840:G840"/>
    <mergeCell ref="H840:I840"/>
    <mergeCell ref="J840:K840"/>
    <mergeCell ref="L840:M840"/>
    <mergeCell ref="N840:O840"/>
    <mergeCell ref="Z846:AA846"/>
    <mergeCell ref="AB846:AC846"/>
    <mergeCell ref="F847:G847"/>
    <mergeCell ref="H847:I847"/>
    <mergeCell ref="J847:K847"/>
    <mergeCell ref="L847:M847"/>
    <mergeCell ref="N847:O847"/>
    <mergeCell ref="P847:Q847"/>
    <mergeCell ref="R847:S847"/>
    <mergeCell ref="T847:U847"/>
    <mergeCell ref="V847:W847"/>
    <mergeCell ref="X847:Y847"/>
    <mergeCell ref="Z847:AA847"/>
    <mergeCell ref="AB847:AC847"/>
    <mergeCell ref="P846:Q846"/>
    <mergeCell ref="R846:S846"/>
    <mergeCell ref="T846:U846"/>
    <mergeCell ref="V846:W846"/>
    <mergeCell ref="X846:Y846"/>
    <mergeCell ref="F846:G846"/>
    <mergeCell ref="H846:I846"/>
    <mergeCell ref="J846:K846"/>
    <mergeCell ref="L846:M846"/>
    <mergeCell ref="N846:O846"/>
    <mergeCell ref="Z844:AA844"/>
    <mergeCell ref="AB844:AC844"/>
    <mergeCell ref="F845:G845"/>
    <mergeCell ref="H845:I845"/>
    <mergeCell ref="J845:K845"/>
    <mergeCell ref="L845:M845"/>
    <mergeCell ref="N845:O845"/>
    <mergeCell ref="P845:Q845"/>
    <mergeCell ref="R845:S845"/>
    <mergeCell ref="T845:U845"/>
    <mergeCell ref="V845:W845"/>
    <mergeCell ref="X845:Y845"/>
    <mergeCell ref="Z845:AA845"/>
    <mergeCell ref="AB845:AC845"/>
    <mergeCell ref="P844:Q844"/>
    <mergeCell ref="R844:S844"/>
    <mergeCell ref="T844:U844"/>
    <mergeCell ref="V844:W844"/>
    <mergeCell ref="X844:Y844"/>
    <mergeCell ref="F844:G844"/>
    <mergeCell ref="H844:I844"/>
    <mergeCell ref="J844:K844"/>
    <mergeCell ref="L844:M844"/>
    <mergeCell ref="N844:O844"/>
    <mergeCell ref="Z850:AA850"/>
    <mergeCell ref="AB850:AC850"/>
    <mergeCell ref="F851:G851"/>
    <mergeCell ref="H851:I851"/>
    <mergeCell ref="J851:K851"/>
    <mergeCell ref="L851:M851"/>
    <mergeCell ref="N851:O851"/>
    <mergeCell ref="P851:Q851"/>
    <mergeCell ref="R851:S851"/>
    <mergeCell ref="T851:U851"/>
    <mergeCell ref="V851:W851"/>
    <mergeCell ref="X851:Y851"/>
    <mergeCell ref="Z851:AA851"/>
    <mergeCell ref="AB851:AC851"/>
    <mergeCell ref="P850:Q850"/>
    <mergeCell ref="R850:S850"/>
    <mergeCell ref="T850:U850"/>
    <mergeCell ref="V850:W850"/>
    <mergeCell ref="X850:Y850"/>
    <mergeCell ref="F850:G850"/>
    <mergeCell ref="H850:I850"/>
    <mergeCell ref="J850:K850"/>
    <mergeCell ref="L850:M850"/>
    <mergeCell ref="N850:O850"/>
    <mergeCell ref="Z848:AA848"/>
    <mergeCell ref="AB848:AC848"/>
    <mergeCell ref="F849:G849"/>
    <mergeCell ref="H849:I849"/>
    <mergeCell ref="J849:K849"/>
    <mergeCell ref="L849:M849"/>
    <mergeCell ref="N849:O849"/>
    <mergeCell ref="P849:Q849"/>
    <mergeCell ref="R849:S849"/>
    <mergeCell ref="T849:U849"/>
    <mergeCell ref="V849:W849"/>
    <mergeCell ref="X849:Y849"/>
    <mergeCell ref="Z849:AA849"/>
    <mergeCell ref="AB849:AC849"/>
    <mergeCell ref="P848:Q848"/>
    <mergeCell ref="R848:S848"/>
    <mergeCell ref="T848:U848"/>
    <mergeCell ref="V848:W848"/>
    <mergeCell ref="X848:Y848"/>
    <mergeCell ref="F848:G848"/>
    <mergeCell ref="H848:I848"/>
    <mergeCell ref="J848:K848"/>
    <mergeCell ref="L848:M848"/>
    <mergeCell ref="N848:O848"/>
    <mergeCell ref="Z854:AA854"/>
    <mergeCell ref="AB854:AC854"/>
    <mergeCell ref="F855:G855"/>
    <mergeCell ref="H855:I855"/>
    <mergeCell ref="J855:K855"/>
    <mergeCell ref="L855:M855"/>
    <mergeCell ref="N855:O855"/>
    <mergeCell ref="P855:Q855"/>
    <mergeCell ref="R855:S855"/>
    <mergeCell ref="T855:U855"/>
    <mergeCell ref="V855:W855"/>
    <mergeCell ref="X855:Y855"/>
    <mergeCell ref="Z855:AA855"/>
    <mergeCell ref="AB855:AC855"/>
    <mergeCell ref="P854:Q854"/>
    <mergeCell ref="R854:S854"/>
    <mergeCell ref="T854:U854"/>
    <mergeCell ref="V854:W854"/>
    <mergeCell ref="X854:Y854"/>
    <mergeCell ref="F854:G854"/>
    <mergeCell ref="H854:I854"/>
    <mergeCell ref="J854:K854"/>
    <mergeCell ref="L854:M854"/>
    <mergeCell ref="N854:O854"/>
    <mergeCell ref="Z852:AA852"/>
    <mergeCell ref="AB852:AC852"/>
    <mergeCell ref="F853:G853"/>
    <mergeCell ref="H853:I853"/>
    <mergeCell ref="J853:K853"/>
    <mergeCell ref="L853:M853"/>
    <mergeCell ref="N853:O853"/>
    <mergeCell ref="P853:Q853"/>
    <mergeCell ref="R853:S853"/>
    <mergeCell ref="T853:U853"/>
    <mergeCell ref="V853:W853"/>
    <mergeCell ref="X853:Y853"/>
    <mergeCell ref="Z853:AA853"/>
    <mergeCell ref="AB853:AC853"/>
    <mergeCell ref="P852:Q852"/>
    <mergeCell ref="R852:S852"/>
    <mergeCell ref="T852:U852"/>
    <mergeCell ref="V852:W852"/>
    <mergeCell ref="X852:Y852"/>
    <mergeCell ref="F852:G852"/>
    <mergeCell ref="H852:I852"/>
    <mergeCell ref="J852:K852"/>
    <mergeCell ref="L852:M852"/>
    <mergeCell ref="N852:O852"/>
    <mergeCell ref="Z858:AA858"/>
    <mergeCell ref="AB858:AC858"/>
    <mergeCell ref="F859:G859"/>
    <mergeCell ref="H859:I859"/>
    <mergeCell ref="J859:K859"/>
    <mergeCell ref="L859:M859"/>
    <mergeCell ref="N859:O859"/>
    <mergeCell ref="P859:Q859"/>
    <mergeCell ref="R859:S859"/>
    <mergeCell ref="T859:U859"/>
    <mergeCell ref="V859:W859"/>
    <mergeCell ref="X859:Y859"/>
    <mergeCell ref="Z859:AA859"/>
    <mergeCell ref="AB859:AC859"/>
    <mergeCell ref="P858:Q858"/>
    <mergeCell ref="R858:S858"/>
    <mergeCell ref="T858:U858"/>
    <mergeCell ref="V858:W858"/>
    <mergeCell ref="X858:Y858"/>
    <mergeCell ref="F858:G858"/>
    <mergeCell ref="H858:I858"/>
    <mergeCell ref="J858:K858"/>
    <mergeCell ref="L858:M858"/>
    <mergeCell ref="N858:O858"/>
    <mergeCell ref="Z856:AA856"/>
    <mergeCell ref="AB856:AC856"/>
    <mergeCell ref="F857:G857"/>
    <mergeCell ref="H857:I857"/>
    <mergeCell ref="J857:K857"/>
    <mergeCell ref="L857:M857"/>
    <mergeCell ref="N857:O857"/>
    <mergeCell ref="P857:Q857"/>
    <mergeCell ref="R857:S857"/>
    <mergeCell ref="T857:U857"/>
    <mergeCell ref="V857:W857"/>
    <mergeCell ref="X857:Y857"/>
    <mergeCell ref="Z857:AA857"/>
    <mergeCell ref="AB857:AC857"/>
    <mergeCell ref="P856:Q856"/>
    <mergeCell ref="R856:S856"/>
    <mergeCell ref="T856:U856"/>
    <mergeCell ref="V856:W856"/>
    <mergeCell ref="X856:Y856"/>
    <mergeCell ref="F856:G856"/>
    <mergeCell ref="H856:I856"/>
    <mergeCell ref="J856:K856"/>
    <mergeCell ref="L856:M856"/>
    <mergeCell ref="N856:O856"/>
    <mergeCell ref="Z862:AA862"/>
    <mergeCell ref="AB862:AC862"/>
    <mergeCell ref="F863:G863"/>
    <mergeCell ref="H863:I863"/>
    <mergeCell ref="J863:K863"/>
    <mergeCell ref="L863:M863"/>
    <mergeCell ref="N863:O863"/>
    <mergeCell ref="P863:Q863"/>
    <mergeCell ref="R863:S863"/>
    <mergeCell ref="T863:U863"/>
    <mergeCell ref="V863:W863"/>
    <mergeCell ref="X863:Y863"/>
    <mergeCell ref="Z863:AA863"/>
    <mergeCell ref="AB863:AC863"/>
    <mergeCell ref="P862:Q862"/>
    <mergeCell ref="R862:S862"/>
    <mergeCell ref="T862:U862"/>
    <mergeCell ref="V862:W862"/>
    <mergeCell ref="X862:Y862"/>
    <mergeCell ref="F862:G862"/>
    <mergeCell ref="H862:I862"/>
    <mergeCell ref="J862:K862"/>
    <mergeCell ref="L862:M862"/>
    <mergeCell ref="N862:O862"/>
    <mergeCell ref="Z860:AA860"/>
    <mergeCell ref="AB860:AC860"/>
    <mergeCell ref="F861:G861"/>
    <mergeCell ref="H861:I861"/>
    <mergeCell ref="J861:K861"/>
    <mergeCell ref="L861:M861"/>
    <mergeCell ref="N861:O861"/>
    <mergeCell ref="P861:Q861"/>
    <mergeCell ref="R861:S861"/>
    <mergeCell ref="T861:U861"/>
    <mergeCell ref="V861:W861"/>
    <mergeCell ref="X861:Y861"/>
    <mergeCell ref="Z861:AA861"/>
    <mergeCell ref="AB861:AC861"/>
    <mergeCell ref="P860:Q860"/>
    <mergeCell ref="R860:S860"/>
    <mergeCell ref="T860:U860"/>
    <mergeCell ref="V860:W860"/>
    <mergeCell ref="X860:Y860"/>
    <mergeCell ref="F860:G860"/>
    <mergeCell ref="H860:I860"/>
    <mergeCell ref="J860:K860"/>
    <mergeCell ref="L860:M860"/>
    <mergeCell ref="N860:O860"/>
    <mergeCell ref="Z866:AA866"/>
    <mergeCell ref="AB866:AC866"/>
    <mergeCell ref="F867:G867"/>
    <mergeCell ref="H867:I867"/>
    <mergeCell ref="J867:K867"/>
    <mergeCell ref="L867:M867"/>
    <mergeCell ref="N867:O867"/>
    <mergeCell ref="P867:Q867"/>
    <mergeCell ref="R867:S867"/>
    <mergeCell ref="T867:U867"/>
    <mergeCell ref="V867:W867"/>
    <mergeCell ref="X867:Y867"/>
    <mergeCell ref="Z867:AA867"/>
    <mergeCell ref="AB867:AC867"/>
    <mergeCell ref="P866:Q866"/>
    <mergeCell ref="R866:S866"/>
    <mergeCell ref="T866:U866"/>
    <mergeCell ref="V866:W866"/>
    <mergeCell ref="X866:Y866"/>
    <mergeCell ref="F866:G866"/>
    <mergeCell ref="H866:I866"/>
    <mergeCell ref="J866:K866"/>
    <mergeCell ref="L866:M866"/>
    <mergeCell ref="N866:O866"/>
    <mergeCell ref="Z864:AA864"/>
    <mergeCell ref="AB864:AC864"/>
    <mergeCell ref="F865:G865"/>
    <mergeCell ref="H865:I865"/>
    <mergeCell ref="J865:K865"/>
    <mergeCell ref="L865:M865"/>
    <mergeCell ref="N865:O865"/>
    <mergeCell ref="P865:Q865"/>
    <mergeCell ref="R865:S865"/>
    <mergeCell ref="T865:U865"/>
    <mergeCell ref="V865:W865"/>
    <mergeCell ref="X865:Y865"/>
    <mergeCell ref="Z865:AA865"/>
    <mergeCell ref="AB865:AC865"/>
    <mergeCell ref="P864:Q864"/>
    <mergeCell ref="R864:S864"/>
    <mergeCell ref="T864:U864"/>
    <mergeCell ref="V864:W864"/>
    <mergeCell ref="X864:Y864"/>
    <mergeCell ref="F864:G864"/>
    <mergeCell ref="H864:I864"/>
    <mergeCell ref="J864:K864"/>
    <mergeCell ref="L864:M864"/>
    <mergeCell ref="N864:O864"/>
    <mergeCell ref="Z870:AA870"/>
    <mergeCell ref="AB870:AC870"/>
    <mergeCell ref="F871:G871"/>
    <mergeCell ref="H871:I871"/>
    <mergeCell ref="J871:K871"/>
    <mergeCell ref="L871:M871"/>
    <mergeCell ref="N871:O871"/>
    <mergeCell ref="P871:Q871"/>
    <mergeCell ref="R871:S871"/>
    <mergeCell ref="T871:U871"/>
    <mergeCell ref="V871:W871"/>
    <mergeCell ref="X871:Y871"/>
    <mergeCell ref="Z871:AA871"/>
    <mergeCell ref="AB871:AC871"/>
    <mergeCell ref="P870:Q870"/>
    <mergeCell ref="R870:S870"/>
    <mergeCell ref="T870:U870"/>
    <mergeCell ref="V870:W870"/>
    <mergeCell ref="X870:Y870"/>
    <mergeCell ref="F870:G870"/>
    <mergeCell ref="H870:I870"/>
    <mergeCell ref="J870:K870"/>
    <mergeCell ref="L870:M870"/>
    <mergeCell ref="N870:O870"/>
    <mergeCell ref="Z868:AA868"/>
    <mergeCell ref="AB868:AC868"/>
    <mergeCell ref="F869:G869"/>
    <mergeCell ref="H869:I869"/>
    <mergeCell ref="J869:K869"/>
    <mergeCell ref="L869:M869"/>
    <mergeCell ref="N869:O869"/>
    <mergeCell ref="P869:Q869"/>
    <mergeCell ref="R869:S869"/>
    <mergeCell ref="T869:U869"/>
    <mergeCell ref="V869:W869"/>
    <mergeCell ref="X869:Y869"/>
    <mergeCell ref="Z869:AA869"/>
    <mergeCell ref="AB869:AC869"/>
    <mergeCell ref="P868:Q868"/>
    <mergeCell ref="R868:S868"/>
    <mergeCell ref="T868:U868"/>
    <mergeCell ref="V868:W868"/>
    <mergeCell ref="X868:Y868"/>
    <mergeCell ref="F868:G868"/>
    <mergeCell ref="H868:I868"/>
    <mergeCell ref="J868:K868"/>
    <mergeCell ref="L868:M868"/>
    <mergeCell ref="N868:O868"/>
    <mergeCell ref="Z874:AA874"/>
    <mergeCell ref="AB874:AC874"/>
    <mergeCell ref="F875:G875"/>
    <mergeCell ref="H875:I875"/>
    <mergeCell ref="J875:K875"/>
    <mergeCell ref="L875:M875"/>
    <mergeCell ref="N875:O875"/>
    <mergeCell ref="P875:Q875"/>
    <mergeCell ref="R875:S875"/>
    <mergeCell ref="T875:U875"/>
    <mergeCell ref="V875:W875"/>
    <mergeCell ref="X875:Y875"/>
    <mergeCell ref="Z875:AA875"/>
    <mergeCell ref="AB875:AC875"/>
    <mergeCell ref="P874:Q874"/>
    <mergeCell ref="R874:S874"/>
    <mergeCell ref="T874:U874"/>
    <mergeCell ref="V874:W874"/>
    <mergeCell ref="X874:Y874"/>
    <mergeCell ref="F874:G874"/>
    <mergeCell ref="H874:I874"/>
    <mergeCell ref="J874:K874"/>
    <mergeCell ref="L874:M874"/>
    <mergeCell ref="N874:O874"/>
    <mergeCell ref="Z872:AA872"/>
    <mergeCell ref="AB872:AC872"/>
    <mergeCell ref="F873:G873"/>
    <mergeCell ref="H873:I873"/>
    <mergeCell ref="J873:K873"/>
    <mergeCell ref="L873:M873"/>
    <mergeCell ref="N873:O873"/>
    <mergeCell ref="P873:Q873"/>
    <mergeCell ref="R873:S873"/>
    <mergeCell ref="T873:U873"/>
    <mergeCell ref="V873:W873"/>
    <mergeCell ref="X873:Y873"/>
    <mergeCell ref="Z873:AA873"/>
    <mergeCell ref="AB873:AC873"/>
    <mergeCell ref="P872:Q872"/>
    <mergeCell ref="R872:S872"/>
    <mergeCell ref="T872:U872"/>
    <mergeCell ref="V872:W872"/>
    <mergeCell ref="X872:Y872"/>
    <mergeCell ref="F872:G872"/>
    <mergeCell ref="H872:I872"/>
    <mergeCell ref="J872:K872"/>
    <mergeCell ref="L872:M872"/>
    <mergeCell ref="N872:O872"/>
    <mergeCell ref="Z878:AA878"/>
    <mergeCell ref="AB878:AC878"/>
    <mergeCell ref="F879:G879"/>
    <mergeCell ref="H879:I879"/>
    <mergeCell ref="J879:K879"/>
    <mergeCell ref="L879:M879"/>
    <mergeCell ref="N879:O879"/>
    <mergeCell ref="P879:Q879"/>
    <mergeCell ref="R879:S879"/>
    <mergeCell ref="T879:U879"/>
    <mergeCell ref="V879:W879"/>
    <mergeCell ref="X879:Y879"/>
    <mergeCell ref="Z879:AA879"/>
    <mergeCell ref="AB879:AC879"/>
    <mergeCell ref="P878:Q878"/>
    <mergeCell ref="R878:S878"/>
    <mergeCell ref="T878:U878"/>
    <mergeCell ref="V878:W878"/>
    <mergeCell ref="X878:Y878"/>
    <mergeCell ref="F878:G878"/>
    <mergeCell ref="H878:I878"/>
    <mergeCell ref="J878:K878"/>
    <mergeCell ref="L878:M878"/>
    <mergeCell ref="N878:O878"/>
    <mergeCell ref="Z876:AA876"/>
    <mergeCell ref="AB876:AC876"/>
    <mergeCell ref="F877:G877"/>
    <mergeCell ref="H877:I877"/>
    <mergeCell ref="J877:K877"/>
    <mergeCell ref="L877:M877"/>
    <mergeCell ref="N877:O877"/>
    <mergeCell ref="P877:Q877"/>
    <mergeCell ref="R877:S877"/>
    <mergeCell ref="T877:U877"/>
    <mergeCell ref="V877:W877"/>
    <mergeCell ref="X877:Y877"/>
    <mergeCell ref="Z877:AA877"/>
    <mergeCell ref="AB877:AC877"/>
    <mergeCell ref="P876:Q876"/>
    <mergeCell ref="R876:S876"/>
    <mergeCell ref="T876:U876"/>
    <mergeCell ref="V876:W876"/>
    <mergeCell ref="X876:Y876"/>
    <mergeCell ref="F876:G876"/>
    <mergeCell ref="H876:I876"/>
    <mergeCell ref="J876:K876"/>
    <mergeCell ref="L876:M876"/>
    <mergeCell ref="N876:O876"/>
    <mergeCell ref="Z882:AA882"/>
    <mergeCell ref="AB882:AC882"/>
    <mergeCell ref="F883:G883"/>
    <mergeCell ref="H883:I883"/>
    <mergeCell ref="J883:K883"/>
    <mergeCell ref="L883:M883"/>
    <mergeCell ref="N883:O883"/>
    <mergeCell ref="P883:Q883"/>
    <mergeCell ref="R883:S883"/>
    <mergeCell ref="T883:U883"/>
    <mergeCell ref="V883:W883"/>
    <mergeCell ref="X883:Y883"/>
    <mergeCell ref="Z883:AA883"/>
    <mergeCell ref="AB883:AC883"/>
    <mergeCell ref="P882:Q882"/>
    <mergeCell ref="R882:S882"/>
    <mergeCell ref="T882:U882"/>
    <mergeCell ref="V882:W882"/>
    <mergeCell ref="X882:Y882"/>
    <mergeCell ref="F882:G882"/>
    <mergeCell ref="H882:I882"/>
    <mergeCell ref="J882:K882"/>
    <mergeCell ref="L882:M882"/>
    <mergeCell ref="N882:O882"/>
    <mergeCell ref="Z880:AA880"/>
    <mergeCell ref="AB880:AC880"/>
    <mergeCell ref="F881:G881"/>
    <mergeCell ref="H881:I881"/>
    <mergeCell ref="J881:K881"/>
    <mergeCell ref="L881:M881"/>
    <mergeCell ref="N881:O881"/>
    <mergeCell ref="P881:Q881"/>
    <mergeCell ref="R881:S881"/>
    <mergeCell ref="T881:U881"/>
    <mergeCell ref="V881:W881"/>
    <mergeCell ref="X881:Y881"/>
    <mergeCell ref="Z881:AA881"/>
    <mergeCell ref="AB881:AC881"/>
    <mergeCell ref="P880:Q880"/>
    <mergeCell ref="R880:S880"/>
    <mergeCell ref="T880:U880"/>
    <mergeCell ref="V880:W880"/>
    <mergeCell ref="X880:Y880"/>
    <mergeCell ref="F880:G880"/>
    <mergeCell ref="H880:I880"/>
    <mergeCell ref="J880:K880"/>
    <mergeCell ref="L880:M880"/>
    <mergeCell ref="N880:O880"/>
    <mergeCell ref="Z886:AA886"/>
    <mergeCell ref="AB886:AC886"/>
    <mergeCell ref="C888:C889"/>
    <mergeCell ref="D888:D889"/>
    <mergeCell ref="E888:E889"/>
    <mergeCell ref="F888:G889"/>
    <mergeCell ref="H888:O888"/>
    <mergeCell ref="P888:U888"/>
    <mergeCell ref="V888:AC888"/>
    <mergeCell ref="H889:I889"/>
    <mergeCell ref="J889:K889"/>
    <mergeCell ref="L889:M889"/>
    <mergeCell ref="N889:O889"/>
    <mergeCell ref="P889:Q889"/>
    <mergeCell ref="R889:S889"/>
    <mergeCell ref="T889:U889"/>
    <mergeCell ref="P886:Q886"/>
    <mergeCell ref="R886:S886"/>
    <mergeCell ref="T886:U886"/>
    <mergeCell ref="V886:W886"/>
    <mergeCell ref="X886:Y886"/>
    <mergeCell ref="F886:G886"/>
    <mergeCell ref="H886:I886"/>
    <mergeCell ref="J886:K886"/>
    <mergeCell ref="L886:M886"/>
    <mergeCell ref="N886:O886"/>
    <mergeCell ref="Z884:AA884"/>
    <mergeCell ref="AB884:AC884"/>
    <mergeCell ref="F885:G885"/>
    <mergeCell ref="H885:I885"/>
    <mergeCell ref="J885:K885"/>
    <mergeCell ref="L885:M885"/>
    <mergeCell ref="N885:O885"/>
    <mergeCell ref="P885:Q885"/>
    <mergeCell ref="R885:S885"/>
    <mergeCell ref="T885:U885"/>
    <mergeCell ref="V885:W885"/>
    <mergeCell ref="X885:Y885"/>
    <mergeCell ref="Z885:AA885"/>
    <mergeCell ref="AB885:AC885"/>
    <mergeCell ref="P884:Q884"/>
    <mergeCell ref="R884:S884"/>
    <mergeCell ref="T884:U884"/>
    <mergeCell ref="V884:W884"/>
    <mergeCell ref="X884:Y884"/>
    <mergeCell ref="F884:G884"/>
    <mergeCell ref="H884:I884"/>
    <mergeCell ref="J884:K884"/>
    <mergeCell ref="L884:M884"/>
    <mergeCell ref="N884:O884"/>
    <mergeCell ref="Z891:AA891"/>
    <mergeCell ref="AB891:AC891"/>
    <mergeCell ref="F892:G892"/>
    <mergeCell ref="H892:I892"/>
    <mergeCell ref="J892:K892"/>
    <mergeCell ref="L892:M892"/>
    <mergeCell ref="N892:O892"/>
    <mergeCell ref="P892:Q892"/>
    <mergeCell ref="R892:S892"/>
    <mergeCell ref="T892:U892"/>
    <mergeCell ref="V892:W892"/>
    <mergeCell ref="X892:Y892"/>
    <mergeCell ref="Z892:AA892"/>
    <mergeCell ref="AB892:AC892"/>
    <mergeCell ref="P891:Q891"/>
    <mergeCell ref="R891:S891"/>
    <mergeCell ref="T891:U891"/>
    <mergeCell ref="V891:W891"/>
    <mergeCell ref="X891:Y891"/>
    <mergeCell ref="F891:G891"/>
    <mergeCell ref="H891:I891"/>
    <mergeCell ref="J891:K891"/>
    <mergeCell ref="L891:M891"/>
    <mergeCell ref="N891:O891"/>
    <mergeCell ref="V889:W889"/>
    <mergeCell ref="X889:Y889"/>
    <mergeCell ref="Z889:AA889"/>
    <mergeCell ref="AB889:AC889"/>
    <mergeCell ref="F890:G890"/>
    <mergeCell ref="H890:I890"/>
    <mergeCell ref="J890:K890"/>
    <mergeCell ref="L890:M890"/>
    <mergeCell ref="N890:O890"/>
    <mergeCell ref="P890:Q890"/>
    <mergeCell ref="R890:S890"/>
    <mergeCell ref="T890:U890"/>
    <mergeCell ref="V890:W890"/>
    <mergeCell ref="X890:Y890"/>
    <mergeCell ref="Z890:AA890"/>
    <mergeCell ref="AB890:AC890"/>
    <mergeCell ref="Z895:AA895"/>
    <mergeCell ref="AB895:AC895"/>
    <mergeCell ref="F896:G896"/>
    <mergeCell ref="H896:I896"/>
    <mergeCell ref="J896:K896"/>
    <mergeCell ref="L896:M896"/>
    <mergeCell ref="N896:O896"/>
    <mergeCell ref="P896:Q896"/>
    <mergeCell ref="R896:S896"/>
    <mergeCell ref="T896:U896"/>
    <mergeCell ref="V896:W896"/>
    <mergeCell ref="X896:Y896"/>
    <mergeCell ref="Z896:AA896"/>
    <mergeCell ref="AB896:AC896"/>
    <mergeCell ref="P895:Q895"/>
    <mergeCell ref="R895:S895"/>
    <mergeCell ref="T895:U895"/>
    <mergeCell ref="V895:W895"/>
    <mergeCell ref="X895:Y895"/>
    <mergeCell ref="F895:G895"/>
    <mergeCell ref="H895:I895"/>
    <mergeCell ref="J895:K895"/>
    <mergeCell ref="L895:M895"/>
    <mergeCell ref="N895:O895"/>
    <mergeCell ref="Z893:AA893"/>
    <mergeCell ref="AB893:AC893"/>
    <mergeCell ref="F894:G894"/>
    <mergeCell ref="H894:I894"/>
    <mergeCell ref="J894:K894"/>
    <mergeCell ref="L894:M894"/>
    <mergeCell ref="N894:O894"/>
    <mergeCell ref="P894:Q894"/>
    <mergeCell ref="R894:S894"/>
    <mergeCell ref="T894:U894"/>
    <mergeCell ref="V894:W894"/>
    <mergeCell ref="X894:Y894"/>
    <mergeCell ref="Z894:AA894"/>
    <mergeCell ref="AB894:AC894"/>
    <mergeCell ref="P893:Q893"/>
    <mergeCell ref="R893:S893"/>
    <mergeCell ref="T893:U893"/>
    <mergeCell ref="V893:W893"/>
    <mergeCell ref="X893:Y893"/>
    <mergeCell ref="F893:G893"/>
    <mergeCell ref="H893:I893"/>
    <mergeCell ref="J893:K893"/>
    <mergeCell ref="L893:M893"/>
    <mergeCell ref="N893:O893"/>
    <mergeCell ref="Z899:AA899"/>
    <mergeCell ref="AB899:AC899"/>
    <mergeCell ref="F900:G900"/>
    <mergeCell ref="H900:I900"/>
    <mergeCell ref="J900:K900"/>
    <mergeCell ref="L900:M900"/>
    <mergeCell ref="N900:O900"/>
    <mergeCell ref="P900:Q900"/>
    <mergeCell ref="R900:S900"/>
    <mergeCell ref="T900:U900"/>
    <mergeCell ref="V900:W900"/>
    <mergeCell ref="X900:Y900"/>
    <mergeCell ref="Z900:AA900"/>
    <mergeCell ref="AB900:AC900"/>
    <mergeCell ref="P899:Q899"/>
    <mergeCell ref="R899:S899"/>
    <mergeCell ref="T899:U899"/>
    <mergeCell ref="V899:W899"/>
    <mergeCell ref="X899:Y899"/>
    <mergeCell ref="F899:G899"/>
    <mergeCell ref="H899:I899"/>
    <mergeCell ref="J899:K899"/>
    <mergeCell ref="L899:M899"/>
    <mergeCell ref="N899:O899"/>
    <mergeCell ref="Z897:AA897"/>
    <mergeCell ref="AB897:AC897"/>
    <mergeCell ref="F898:G898"/>
    <mergeCell ref="H898:I898"/>
    <mergeCell ref="J898:K898"/>
    <mergeCell ref="L898:M898"/>
    <mergeCell ref="N898:O898"/>
    <mergeCell ref="P898:Q898"/>
    <mergeCell ref="R898:S898"/>
    <mergeCell ref="T898:U898"/>
    <mergeCell ref="V898:W898"/>
    <mergeCell ref="X898:Y898"/>
    <mergeCell ref="Z898:AA898"/>
    <mergeCell ref="AB898:AC898"/>
    <mergeCell ref="P897:Q897"/>
    <mergeCell ref="R897:S897"/>
    <mergeCell ref="T897:U897"/>
    <mergeCell ref="V897:W897"/>
    <mergeCell ref="X897:Y897"/>
    <mergeCell ref="F897:G897"/>
    <mergeCell ref="H897:I897"/>
    <mergeCell ref="J897:K897"/>
    <mergeCell ref="L897:M897"/>
    <mergeCell ref="N897:O897"/>
    <mergeCell ref="Z903:AA903"/>
    <mergeCell ref="AB903:AC903"/>
    <mergeCell ref="F904:G904"/>
    <mergeCell ref="H904:I904"/>
    <mergeCell ref="J904:K904"/>
    <mergeCell ref="L904:M904"/>
    <mergeCell ref="N904:O904"/>
    <mergeCell ref="P904:Q904"/>
    <mergeCell ref="R904:S904"/>
    <mergeCell ref="T904:U904"/>
    <mergeCell ref="V904:W904"/>
    <mergeCell ref="X904:Y904"/>
    <mergeCell ref="Z904:AA904"/>
    <mergeCell ref="AB904:AC904"/>
    <mergeCell ref="P903:Q903"/>
    <mergeCell ref="R903:S903"/>
    <mergeCell ref="T903:U903"/>
    <mergeCell ref="V903:W903"/>
    <mergeCell ref="X903:Y903"/>
    <mergeCell ref="F903:G903"/>
    <mergeCell ref="H903:I903"/>
    <mergeCell ref="J903:K903"/>
    <mergeCell ref="L903:M903"/>
    <mergeCell ref="N903:O903"/>
    <mergeCell ref="Z901:AA901"/>
    <mergeCell ref="AB901:AC901"/>
    <mergeCell ref="F902:G902"/>
    <mergeCell ref="H902:I902"/>
    <mergeCell ref="J902:K902"/>
    <mergeCell ref="L902:M902"/>
    <mergeCell ref="N902:O902"/>
    <mergeCell ref="P902:Q902"/>
    <mergeCell ref="R902:S902"/>
    <mergeCell ref="T902:U902"/>
    <mergeCell ref="V902:W902"/>
    <mergeCell ref="X902:Y902"/>
    <mergeCell ref="Z902:AA902"/>
    <mergeCell ref="AB902:AC902"/>
    <mergeCell ref="P901:Q901"/>
    <mergeCell ref="R901:S901"/>
    <mergeCell ref="T901:U901"/>
    <mergeCell ref="V901:W901"/>
    <mergeCell ref="X901:Y901"/>
    <mergeCell ref="F901:G901"/>
    <mergeCell ref="H901:I901"/>
    <mergeCell ref="J901:K901"/>
    <mergeCell ref="L901:M901"/>
    <mergeCell ref="N901:O901"/>
    <mergeCell ref="Z907:AA907"/>
    <mergeCell ref="AB907:AC907"/>
    <mergeCell ref="F908:G908"/>
    <mergeCell ref="H908:I908"/>
    <mergeCell ref="J908:K908"/>
    <mergeCell ref="L908:M908"/>
    <mergeCell ref="N908:O908"/>
    <mergeCell ref="P908:Q908"/>
    <mergeCell ref="R908:S908"/>
    <mergeCell ref="T908:U908"/>
    <mergeCell ref="V908:W908"/>
    <mergeCell ref="X908:Y908"/>
    <mergeCell ref="Z908:AA908"/>
    <mergeCell ref="AB908:AC908"/>
    <mergeCell ref="P907:Q907"/>
    <mergeCell ref="R907:S907"/>
    <mergeCell ref="T907:U907"/>
    <mergeCell ref="V907:W907"/>
    <mergeCell ref="X907:Y907"/>
    <mergeCell ref="F907:G907"/>
    <mergeCell ref="H907:I907"/>
    <mergeCell ref="J907:K907"/>
    <mergeCell ref="L907:M907"/>
    <mergeCell ref="N907:O907"/>
    <mergeCell ref="Z905:AA905"/>
    <mergeCell ref="AB905:AC905"/>
    <mergeCell ref="F906:G906"/>
    <mergeCell ref="H906:I906"/>
    <mergeCell ref="J906:K906"/>
    <mergeCell ref="L906:M906"/>
    <mergeCell ref="N906:O906"/>
    <mergeCell ref="P906:Q906"/>
    <mergeCell ref="R906:S906"/>
    <mergeCell ref="T906:U906"/>
    <mergeCell ref="V906:W906"/>
    <mergeCell ref="X906:Y906"/>
    <mergeCell ref="Z906:AA906"/>
    <mergeCell ref="AB906:AC906"/>
    <mergeCell ref="P905:Q905"/>
    <mergeCell ref="R905:S905"/>
    <mergeCell ref="T905:U905"/>
    <mergeCell ref="V905:W905"/>
    <mergeCell ref="X905:Y905"/>
    <mergeCell ref="F905:G905"/>
    <mergeCell ref="H905:I905"/>
    <mergeCell ref="J905:K905"/>
    <mergeCell ref="L905:M905"/>
    <mergeCell ref="N905:O905"/>
    <mergeCell ref="Z911:AA911"/>
    <mergeCell ref="AB911:AC911"/>
    <mergeCell ref="F912:G912"/>
    <mergeCell ref="H912:I912"/>
    <mergeCell ref="J912:K912"/>
    <mergeCell ref="L912:M912"/>
    <mergeCell ref="N912:O912"/>
    <mergeCell ref="P912:Q912"/>
    <mergeCell ref="R912:S912"/>
    <mergeCell ref="T912:U912"/>
    <mergeCell ref="V912:W912"/>
    <mergeCell ref="X912:Y912"/>
    <mergeCell ref="Z912:AA912"/>
    <mergeCell ref="AB912:AC912"/>
    <mergeCell ref="P911:Q911"/>
    <mergeCell ref="R911:S911"/>
    <mergeCell ref="T911:U911"/>
    <mergeCell ref="V911:W911"/>
    <mergeCell ref="X911:Y911"/>
    <mergeCell ref="F911:G911"/>
    <mergeCell ref="H911:I911"/>
    <mergeCell ref="J911:K911"/>
    <mergeCell ref="L911:M911"/>
    <mergeCell ref="N911:O911"/>
    <mergeCell ref="Z909:AA909"/>
    <mergeCell ref="AB909:AC909"/>
    <mergeCell ref="F910:G910"/>
    <mergeCell ref="H910:I910"/>
    <mergeCell ref="J910:K910"/>
    <mergeCell ref="L910:M910"/>
    <mergeCell ref="N910:O910"/>
    <mergeCell ref="P910:Q910"/>
    <mergeCell ref="R910:S910"/>
    <mergeCell ref="T910:U910"/>
    <mergeCell ref="V910:W910"/>
    <mergeCell ref="X910:Y910"/>
    <mergeCell ref="Z910:AA910"/>
    <mergeCell ref="AB910:AC910"/>
    <mergeCell ref="P909:Q909"/>
    <mergeCell ref="R909:S909"/>
    <mergeCell ref="T909:U909"/>
    <mergeCell ref="V909:W909"/>
    <mergeCell ref="X909:Y909"/>
    <mergeCell ref="F909:G909"/>
    <mergeCell ref="H909:I909"/>
    <mergeCell ref="J909:K909"/>
    <mergeCell ref="L909:M909"/>
    <mergeCell ref="N909:O909"/>
    <mergeCell ref="Z915:AA915"/>
    <mergeCell ref="AB915:AC915"/>
    <mergeCell ref="F916:G916"/>
    <mergeCell ref="H916:I916"/>
    <mergeCell ref="J916:K916"/>
    <mergeCell ref="L916:M916"/>
    <mergeCell ref="N916:O916"/>
    <mergeCell ref="P916:Q916"/>
    <mergeCell ref="R916:S916"/>
    <mergeCell ref="T916:U916"/>
    <mergeCell ref="V916:W916"/>
    <mergeCell ref="X916:Y916"/>
    <mergeCell ref="Z916:AA916"/>
    <mergeCell ref="AB916:AC916"/>
    <mergeCell ref="P915:Q915"/>
    <mergeCell ref="R915:S915"/>
    <mergeCell ref="T915:U915"/>
    <mergeCell ref="V915:W915"/>
    <mergeCell ref="X915:Y915"/>
    <mergeCell ref="F915:G915"/>
    <mergeCell ref="H915:I915"/>
    <mergeCell ref="J915:K915"/>
    <mergeCell ref="L915:M915"/>
    <mergeCell ref="N915:O915"/>
    <mergeCell ref="Z913:AA913"/>
    <mergeCell ref="AB913:AC913"/>
    <mergeCell ref="F914:G914"/>
    <mergeCell ref="H914:I914"/>
    <mergeCell ref="J914:K914"/>
    <mergeCell ref="L914:M914"/>
    <mergeCell ref="N914:O914"/>
    <mergeCell ref="P914:Q914"/>
    <mergeCell ref="R914:S914"/>
    <mergeCell ref="T914:U914"/>
    <mergeCell ref="V914:W914"/>
    <mergeCell ref="X914:Y914"/>
    <mergeCell ref="Z914:AA914"/>
    <mergeCell ref="AB914:AC914"/>
    <mergeCell ref="P913:Q913"/>
    <mergeCell ref="R913:S913"/>
    <mergeCell ref="T913:U913"/>
    <mergeCell ref="V913:W913"/>
    <mergeCell ref="X913:Y913"/>
    <mergeCell ref="F913:G913"/>
    <mergeCell ref="H913:I913"/>
    <mergeCell ref="J913:K913"/>
    <mergeCell ref="L913:M913"/>
    <mergeCell ref="N913:O913"/>
    <mergeCell ref="Z919:AA919"/>
    <mergeCell ref="AB919:AC919"/>
    <mergeCell ref="F920:G920"/>
    <mergeCell ref="H920:I920"/>
    <mergeCell ref="J920:K920"/>
    <mergeCell ref="L920:M920"/>
    <mergeCell ref="N920:O920"/>
    <mergeCell ref="P920:Q920"/>
    <mergeCell ref="R920:S920"/>
    <mergeCell ref="T920:U920"/>
    <mergeCell ref="V920:W920"/>
    <mergeCell ref="X920:Y920"/>
    <mergeCell ref="Z920:AA920"/>
    <mergeCell ref="AB920:AC920"/>
    <mergeCell ref="P919:Q919"/>
    <mergeCell ref="R919:S919"/>
    <mergeCell ref="T919:U919"/>
    <mergeCell ref="V919:W919"/>
    <mergeCell ref="X919:Y919"/>
    <mergeCell ref="F919:G919"/>
    <mergeCell ref="H919:I919"/>
    <mergeCell ref="J919:K919"/>
    <mergeCell ref="L919:M919"/>
    <mergeCell ref="N919:O919"/>
    <mergeCell ref="Z917:AA917"/>
    <mergeCell ref="AB917:AC917"/>
    <mergeCell ref="F918:G918"/>
    <mergeCell ref="H918:I918"/>
    <mergeCell ref="J918:K918"/>
    <mergeCell ref="L918:M918"/>
    <mergeCell ref="N918:O918"/>
    <mergeCell ref="P918:Q918"/>
    <mergeCell ref="R918:S918"/>
    <mergeCell ref="T918:U918"/>
    <mergeCell ref="V918:W918"/>
    <mergeCell ref="X918:Y918"/>
    <mergeCell ref="Z918:AA918"/>
    <mergeCell ref="AB918:AC918"/>
    <mergeCell ref="P917:Q917"/>
    <mergeCell ref="R917:S917"/>
    <mergeCell ref="T917:U917"/>
    <mergeCell ref="V917:W917"/>
    <mergeCell ref="X917:Y917"/>
    <mergeCell ref="F917:G917"/>
    <mergeCell ref="H917:I917"/>
    <mergeCell ref="J917:K917"/>
    <mergeCell ref="L917:M917"/>
    <mergeCell ref="N917:O917"/>
    <mergeCell ref="Z923:AA923"/>
    <mergeCell ref="AB923:AC923"/>
    <mergeCell ref="F924:G924"/>
    <mergeCell ref="H924:I924"/>
    <mergeCell ref="J924:K924"/>
    <mergeCell ref="L924:M924"/>
    <mergeCell ref="N924:O924"/>
    <mergeCell ref="P924:Q924"/>
    <mergeCell ref="R924:S924"/>
    <mergeCell ref="T924:U924"/>
    <mergeCell ref="V924:W924"/>
    <mergeCell ref="X924:Y924"/>
    <mergeCell ref="Z924:AA924"/>
    <mergeCell ref="AB924:AC924"/>
    <mergeCell ref="P923:Q923"/>
    <mergeCell ref="R923:S923"/>
    <mergeCell ref="T923:U923"/>
    <mergeCell ref="V923:W923"/>
    <mergeCell ref="X923:Y923"/>
    <mergeCell ref="F923:G923"/>
    <mergeCell ref="H923:I923"/>
    <mergeCell ref="J923:K923"/>
    <mergeCell ref="L923:M923"/>
    <mergeCell ref="N923:O923"/>
    <mergeCell ref="Z921:AA921"/>
    <mergeCell ref="AB921:AC921"/>
    <mergeCell ref="F922:G922"/>
    <mergeCell ref="H922:I922"/>
    <mergeCell ref="J922:K922"/>
    <mergeCell ref="L922:M922"/>
    <mergeCell ref="N922:O922"/>
    <mergeCell ref="P922:Q922"/>
    <mergeCell ref="R922:S922"/>
    <mergeCell ref="T922:U922"/>
    <mergeCell ref="V922:W922"/>
    <mergeCell ref="X922:Y922"/>
    <mergeCell ref="Z922:AA922"/>
    <mergeCell ref="AB922:AC922"/>
    <mergeCell ref="P921:Q921"/>
    <mergeCell ref="R921:S921"/>
    <mergeCell ref="T921:U921"/>
    <mergeCell ref="V921:W921"/>
    <mergeCell ref="X921:Y921"/>
    <mergeCell ref="F921:G921"/>
    <mergeCell ref="H921:I921"/>
    <mergeCell ref="J921:K921"/>
    <mergeCell ref="L921:M921"/>
    <mergeCell ref="N921:O921"/>
    <mergeCell ref="Z927:AA927"/>
    <mergeCell ref="AB927:AC927"/>
    <mergeCell ref="F928:G928"/>
    <mergeCell ref="H928:I928"/>
    <mergeCell ref="J928:K928"/>
    <mergeCell ref="L928:M928"/>
    <mergeCell ref="N928:O928"/>
    <mergeCell ref="P928:Q928"/>
    <mergeCell ref="R928:S928"/>
    <mergeCell ref="T928:U928"/>
    <mergeCell ref="V928:W928"/>
    <mergeCell ref="X928:Y928"/>
    <mergeCell ref="Z928:AA928"/>
    <mergeCell ref="AB928:AC928"/>
    <mergeCell ref="P927:Q927"/>
    <mergeCell ref="R927:S927"/>
    <mergeCell ref="T927:U927"/>
    <mergeCell ref="V927:W927"/>
    <mergeCell ref="X927:Y927"/>
    <mergeCell ref="F927:G927"/>
    <mergeCell ref="H927:I927"/>
    <mergeCell ref="J927:K927"/>
    <mergeCell ref="L927:M927"/>
    <mergeCell ref="N927:O927"/>
    <mergeCell ref="Z925:AA925"/>
    <mergeCell ref="AB925:AC925"/>
    <mergeCell ref="F926:G926"/>
    <mergeCell ref="H926:I926"/>
    <mergeCell ref="J926:K926"/>
    <mergeCell ref="L926:M926"/>
    <mergeCell ref="N926:O926"/>
    <mergeCell ref="P926:Q926"/>
    <mergeCell ref="R926:S926"/>
    <mergeCell ref="T926:U926"/>
    <mergeCell ref="V926:W926"/>
    <mergeCell ref="X926:Y926"/>
    <mergeCell ref="Z926:AA926"/>
    <mergeCell ref="AB926:AC926"/>
    <mergeCell ref="P925:Q925"/>
    <mergeCell ref="R925:S925"/>
    <mergeCell ref="T925:U925"/>
    <mergeCell ref="V925:W925"/>
    <mergeCell ref="X925:Y925"/>
    <mergeCell ref="F925:G925"/>
    <mergeCell ref="H925:I925"/>
    <mergeCell ref="J925:K925"/>
    <mergeCell ref="L925:M925"/>
    <mergeCell ref="N925:O925"/>
    <mergeCell ref="Z931:AA931"/>
    <mergeCell ref="AB931:AC931"/>
    <mergeCell ref="F932:G932"/>
    <mergeCell ref="H932:I932"/>
    <mergeCell ref="J932:K932"/>
    <mergeCell ref="L932:M932"/>
    <mergeCell ref="N932:O932"/>
    <mergeCell ref="P932:Q932"/>
    <mergeCell ref="R932:S932"/>
    <mergeCell ref="T932:U932"/>
    <mergeCell ref="V932:W932"/>
    <mergeCell ref="X932:Y932"/>
    <mergeCell ref="Z932:AA932"/>
    <mergeCell ref="AB932:AC932"/>
    <mergeCell ref="P931:Q931"/>
    <mergeCell ref="R931:S931"/>
    <mergeCell ref="T931:U931"/>
    <mergeCell ref="V931:W931"/>
    <mergeCell ref="X931:Y931"/>
    <mergeCell ref="F931:G931"/>
    <mergeCell ref="H931:I931"/>
    <mergeCell ref="J931:K931"/>
    <mergeCell ref="L931:M931"/>
    <mergeCell ref="N931:O931"/>
    <mergeCell ref="Z929:AA929"/>
    <mergeCell ref="AB929:AC929"/>
    <mergeCell ref="F930:G930"/>
    <mergeCell ref="H930:I930"/>
    <mergeCell ref="J930:K930"/>
    <mergeCell ref="L930:M930"/>
    <mergeCell ref="N930:O930"/>
    <mergeCell ref="P930:Q930"/>
    <mergeCell ref="R930:S930"/>
    <mergeCell ref="T930:U930"/>
    <mergeCell ref="V930:W930"/>
    <mergeCell ref="X930:Y930"/>
    <mergeCell ref="Z930:AA930"/>
    <mergeCell ref="AB930:AC930"/>
    <mergeCell ref="P929:Q929"/>
    <mergeCell ref="R929:S929"/>
    <mergeCell ref="T929:U929"/>
    <mergeCell ref="V929:W929"/>
    <mergeCell ref="X929:Y929"/>
    <mergeCell ref="F929:G929"/>
    <mergeCell ref="H929:I929"/>
    <mergeCell ref="J929:K929"/>
    <mergeCell ref="L929:M929"/>
    <mergeCell ref="N929:O929"/>
    <mergeCell ref="Z935:AA935"/>
    <mergeCell ref="AB935:AC935"/>
    <mergeCell ref="F936:G936"/>
    <mergeCell ref="H936:I936"/>
    <mergeCell ref="J936:K936"/>
    <mergeCell ref="L936:M936"/>
    <mergeCell ref="N936:O936"/>
    <mergeCell ref="P936:Q936"/>
    <mergeCell ref="R936:S936"/>
    <mergeCell ref="T936:U936"/>
    <mergeCell ref="V936:W936"/>
    <mergeCell ref="X936:Y936"/>
    <mergeCell ref="Z936:AA936"/>
    <mergeCell ref="AB936:AC936"/>
    <mergeCell ref="P935:Q935"/>
    <mergeCell ref="R935:S935"/>
    <mergeCell ref="T935:U935"/>
    <mergeCell ref="V935:W935"/>
    <mergeCell ref="X935:Y935"/>
    <mergeCell ref="F935:G935"/>
    <mergeCell ref="H935:I935"/>
    <mergeCell ref="J935:K935"/>
    <mergeCell ref="L935:M935"/>
    <mergeCell ref="N935:O935"/>
    <mergeCell ref="Z933:AA933"/>
    <mergeCell ref="AB933:AC933"/>
    <mergeCell ref="F934:G934"/>
    <mergeCell ref="H934:I934"/>
    <mergeCell ref="J934:K934"/>
    <mergeCell ref="L934:M934"/>
    <mergeCell ref="N934:O934"/>
    <mergeCell ref="P934:Q934"/>
    <mergeCell ref="R934:S934"/>
    <mergeCell ref="T934:U934"/>
    <mergeCell ref="V934:W934"/>
    <mergeCell ref="X934:Y934"/>
    <mergeCell ref="Z934:AA934"/>
    <mergeCell ref="AB934:AC934"/>
    <mergeCell ref="P933:Q933"/>
    <mergeCell ref="R933:S933"/>
    <mergeCell ref="T933:U933"/>
    <mergeCell ref="V933:W933"/>
    <mergeCell ref="X933:Y933"/>
    <mergeCell ref="F933:G933"/>
    <mergeCell ref="H933:I933"/>
    <mergeCell ref="J933:K933"/>
    <mergeCell ref="L933:M933"/>
    <mergeCell ref="N933:O933"/>
    <mergeCell ref="Z939:AA939"/>
    <mergeCell ref="AB939:AC939"/>
    <mergeCell ref="F940:G940"/>
    <mergeCell ref="H940:I940"/>
    <mergeCell ref="J940:K940"/>
    <mergeCell ref="L940:M940"/>
    <mergeCell ref="N940:O940"/>
    <mergeCell ref="P940:Q940"/>
    <mergeCell ref="R940:S940"/>
    <mergeCell ref="T940:U940"/>
    <mergeCell ref="V940:W940"/>
    <mergeCell ref="X940:Y940"/>
    <mergeCell ref="Z940:AA940"/>
    <mergeCell ref="AB940:AC940"/>
    <mergeCell ref="P939:Q939"/>
    <mergeCell ref="R939:S939"/>
    <mergeCell ref="T939:U939"/>
    <mergeCell ref="V939:W939"/>
    <mergeCell ref="X939:Y939"/>
    <mergeCell ref="F939:G939"/>
    <mergeCell ref="H939:I939"/>
    <mergeCell ref="J939:K939"/>
    <mergeCell ref="L939:M939"/>
    <mergeCell ref="N939:O939"/>
    <mergeCell ref="Z937:AA937"/>
    <mergeCell ref="AB937:AC937"/>
    <mergeCell ref="F938:G938"/>
    <mergeCell ref="H938:I938"/>
    <mergeCell ref="J938:K938"/>
    <mergeCell ref="L938:M938"/>
    <mergeCell ref="N938:O938"/>
    <mergeCell ref="P938:Q938"/>
    <mergeCell ref="R938:S938"/>
    <mergeCell ref="T938:U938"/>
    <mergeCell ref="V938:W938"/>
    <mergeCell ref="X938:Y938"/>
    <mergeCell ref="Z938:AA938"/>
    <mergeCell ref="AB938:AC938"/>
    <mergeCell ref="P937:Q937"/>
    <mergeCell ref="R937:S937"/>
    <mergeCell ref="T937:U937"/>
    <mergeCell ref="V937:W937"/>
    <mergeCell ref="X937:Y937"/>
    <mergeCell ref="F937:G937"/>
    <mergeCell ref="H937:I937"/>
    <mergeCell ref="J937:K937"/>
    <mergeCell ref="L937:M937"/>
    <mergeCell ref="N937:O937"/>
    <mergeCell ref="Z943:AA943"/>
    <mergeCell ref="AB943:AC943"/>
    <mergeCell ref="F944:G944"/>
    <mergeCell ref="H944:I944"/>
    <mergeCell ref="J944:K944"/>
    <mergeCell ref="L944:M944"/>
    <mergeCell ref="N944:O944"/>
    <mergeCell ref="P944:Q944"/>
    <mergeCell ref="R944:S944"/>
    <mergeCell ref="T944:U944"/>
    <mergeCell ref="V944:W944"/>
    <mergeCell ref="X944:Y944"/>
    <mergeCell ref="Z944:AA944"/>
    <mergeCell ref="AB944:AC944"/>
    <mergeCell ref="P943:Q943"/>
    <mergeCell ref="R943:S943"/>
    <mergeCell ref="T943:U943"/>
    <mergeCell ref="V943:W943"/>
    <mergeCell ref="X943:Y943"/>
    <mergeCell ref="F943:G943"/>
    <mergeCell ref="H943:I943"/>
    <mergeCell ref="J943:K943"/>
    <mergeCell ref="L943:M943"/>
    <mergeCell ref="N943:O943"/>
    <mergeCell ref="Z941:AA941"/>
    <mergeCell ref="AB941:AC941"/>
    <mergeCell ref="F942:G942"/>
    <mergeCell ref="H942:I942"/>
    <mergeCell ref="J942:K942"/>
    <mergeCell ref="L942:M942"/>
    <mergeCell ref="N942:O942"/>
    <mergeCell ref="P942:Q942"/>
    <mergeCell ref="R942:S942"/>
    <mergeCell ref="T942:U942"/>
    <mergeCell ref="V942:W942"/>
    <mergeCell ref="X942:Y942"/>
    <mergeCell ref="Z942:AA942"/>
    <mergeCell ref="AB942:AC942"/>
    <mergeCell ref="P941:Q941"/>
    <mergeCell ref="R941:S941"/>
    <mergeCell ref="T941:U941"/>
    <mergeCell ref="V941:W941"/>
    <mergeCell ref="X941:Y941"/>
    <mergeCell ref="F941:G941"/>
    <mergeCell ref="H941:I941"/>
    <mergeCell ref="J941:K941"/>
    <mergeCell ref="L941:M941"/>
    <mergeCell ref="N941:O941"/>
    <mergeCell ref="Z947:AA947"/>
    <mergeCell ref="AB947:AC947"/>
    <mergeCell ref="F948:G948"/>
    <mergeCell ref="H948:I948"/>
    <mergeCell ref="J948:K948"/>
    <mergeCell ref="L948:M948"/>
    <mergeCell ref="N948:O948"/>
    <mergeCell ref="P948:Q948"/>
    <mergeCell ref="R948:S948"/>
    <mergeCell ref="T948:U948"/>
    <mergeCell ref="V948:W948"/>
    <mergeCell ref="X948:Y948"/>
    <mergeCell ref="Z948:AA948"/>
    <mergeCell ref="AB948:AC948"/>
    <mergeCell ref="P947:Q947"/>
    <mergeCell ref="R947:S947"/>
    <mergeCell ref="T947:U947"/>
    <mergeCell ref="V947:W947"/>
    <mergeCell ref="X947:Y947"/>
    <mergeCell ref="F947:G947"/>
    <mergeCell ref="H947:I947"/>
    <mergeCell ref="J947:K947"/>
    <mergeCell ref="L947:M947"/>
    <mergeCell ref="N947:O947"/>
    <mergeCell ref="Z945:AA945"/>
    <mergeCell ref="AB945:AC945"/>
    <mergeCell ref="F946:G946"/>
    <mergeCell ref="H946:I946"/>
    <mergeCell ref="J946:K946"/>
    <mergeCell ref="L946:M946"/>
    <mergeCell ref="N946:O946"/>
    <mergeCell ref="P946:Q946"/>
    <mergeCell ref="R946:S946"/>
    <mergeCell ref="T946:U946"/>
    <mergeCell ref="V946:W946"/>
    <mergeCell ref="X946:Y946"/>
    <mergeCell ref="Z946:AA946"/>
    <mergeCell ref="AB946:AC946"/>
    <mergeCell ref="P945:Q945"/>
    <mergeCell ref="R945:S945"/>
    <mergeCell ref="T945:U945"/>
    <mergeCell ref="V945:W945"/>
    <mergeCell ref="X945:Y945"/>
    <mergeCell ref="F945:G945"/>
    <mergeCell ref="H945:I945"/>
    <mergeCell ref="J945:K945"/>
    <mergeCell ref="L945:M945"/>
    <mergeCell ref="N945:O945"/>
    <mergeCell ref="Z951:AA951"/>
    <mergeCell ref="AB951:AC951"/>
    <mergeCell ref="F952:G952"/>
    <mergeCell ref="H952:I952"/>
    <mergeCell ref="J952:K952"/>
    <mergeCell ref="L952:M952"/>
    <mergeCell ref="N952:O952"/>
    <mergeCell ref="P952:Q952"/>
    <mergeCell ref="R952:S952"/>
    <mergeCell ref="T952:U952"/>
    <mergeCell ref="V952:W952"/>
    <mergeCell ref="X952:Y952"/>
    <mergeCell ref="Z952:AA952"/>
    <mergeCell ref="AB952:AC952"/>
    <mergeCell ref="P951:Q951"/>
    <mergeCell ref="R951:S951"/>
    <mergeCell ref="T951:U951"/>
    <mergeCell ref="V951:W951"/>
    <mergeCell ref="X951:Y951"/>
    <mergeCell ref="F951:G951"/>
    <mergeCell ref="H951:I951"/>
    <mergeCell ref="J951:K951"/>
    <mergeCell ref="L951:M951"/>
    <mergeCell ref="N951:O951"/>
    <mergeCell ref="Z949:AA949"/>
    <mergeCell ref="AB949:AC949"/>
    <mergeCell ref="F950:G950"/>
    <mergeCell ref="H950:I950"/>
    <mergeCell ref="J950:K950"/>
    <mergeCell ref="L950:M950"/>
    <mergeCell ref="N950:O950"/>
    <mergeCell ref="P950:Q950"/>
    <mergeCell ref="R950:S950"/>
    <mergeCell ref="T950:U950"/>
    <mergeCell ref="V950:W950"/>
    <mergeCell ref="X950:Y950"/>
    <mergeCell ref="Z950:AA950"/>
    <mergeCell ref="AB950:AC950"/>
    <mergeCell ref="P949:Q949"/>
    <mergeCell ref="R949:S949"/>
    <mergeCell ref="T949:U949"/>
    <mergeCell ref="V949:W949"/>
    <mergeCell ref="X949:Y949"/>
    <mergeCell ref="F949:G949"/>
    <mergeCell ref="H949:I949"/>
    <mergeCell ref="J949:K949"/>
    <mergeCell ref="L949:M949"/>
    <mergeCell ref="N949:O949"/>
    <mergeCell ref="Z955:AA955"/>
    <mergeCell ref="AB955:AC955"/>
    <mergeCell ref="F956:G956"/>
    <mergeCell ref="H956:I956"/>
    <mergeCell ref="J956:K956"/>
    <mergeCell ref="L956:M956"/>
    <mergeCell ref="N956:O956"/>
    <mergeCell ref="P956:Q956"/>
    <mergeCell ref="R956:S956"/>
    <mergeCell ref="T956:U956"/>
    <mergeCell ref="V956:W956"/>
    <mergeCell ref="X956:Y956"/>
    <mergeCell ref="Z956:AA956"/>
    <mergeCell ref="AB956:AC956"/>
    <mergeCell ref="P955:Q955"/>
    <mergeCell ref="R955:S955"/>
    <mergeCell ref="T955:U955"/>
    <mergeCell ref="V955:W955"/>
    <mergeCell ref="X955:Y955"/>
    <mergeCell ref="F955:G955"/>
    <mergeCell ref="H955:I955"/>
    <mergeCell ref="J955:K955"/>
    <mergeCell ref="L955:M955"/>
    <mergeCell ref="N955:O955"/>
    <mergeCell ref="Z953:AA953"/>
    <mergeCell ref="AB953:AC953"/>
    <mergeCell ref="F954:G954"/>
    <mergeCell ref="H954:I954"/>
    <mergeCell ref="J954:K954"/>
    <mergeCell ref="L954:M954"/>
    <mergeCell ref="N954:O954"/>
    <mergeCell ref="P954:Q954"/>
    <mergeCell ref="R954:S954"/>
    <mergeCell ref="T954:U954"/>
    <mergeCell ref="V954:W954"/>
    <mergeCell ref="X954:Y954"/>
    <mergeCell ref="Z954:AA954"/>
    <mergeCell ref="AB954:AC954"/>
    <mergeCell ref="P953:Q953"/>
    <mergeCell ref="R953:S953"/>
    <mergeCell ref="T953:U953"/>
    <mergeCell ref="V953:W953"/>
    <mergeCell ref="X953:Y953"/>
    <mergeCell ref="F953:G953"/>
    <mergeCell ref="H953:I953"/>
    <mergeCell ref="J953:K953"/>
    <mergeCell ref="L953:M953"/>
    <mergeCell ref="N953:O953"/>
    <mergeCell ref="Z959:AA959"/>
    <mergeCell ref="AB959:AC959"/>
    <mergeCell ref="F960:G960"/>
    <mergeCell ref="H960:I960"/>
    <mergeCell ref="J960:K960"/>
    <mergeCell ref="L960:M960"/>
    <mergeCell ref="N960:O960"/>
    <mergeCell ref="P960:Q960"/>
    <mergeCell ref="R960:S960"/>
    <mergeCell ref="T960:U960"/>
    <mergeCell ref="V960:W960"/>
    <mergeCell ref="X960:Y960"/>
    <mergeCell ref="Z960:AA960"/>
    <mergeCell ref="AB960:AC960"/>
    <mergeCell ref="P959:Q959"/>
    <mergeCell ref="R959:S959"/>
    <mergeCell ref="T959:U959"/>
    <mergeCell ref="V959:W959"/>
    <mergeCell ref="X959:Y959"/>
    <mergeCell ref="F959:G959"/>
    <mergeCell ref="H959:I959"/>
    <mergeCell ref="J959:K959"/>
    <mergeCell ref="L959:M959"/>
    <mergeCell ref="N959:O959"/>
    <mergeCell ref="Z957:AA957"/>
    <mergeCell ref="AB957:AC957"/>
    <mergeCell ref="F958:G958"/>
    <mergeCell ref="H958:I958"/>
    <mergeCell ref="J958:K958"/>
    <mergeCell ref="L958:M958"/>
    <mergeCell ref="N958:O958"/>
    <mergeCell ref="P958:Q958"/>
    <mergeCell ref="R958:S958"/>
    <mergeCell ref="T958:U958"/>
    <mergeCell ref="V958:W958"/>
    <mergeCell ref="X958:Y958"/>
    <mergeCell ref="Z958:AA958"/>
    <mergeCell ref="AB958:AC958"/>
    <mergeCell ref="P957:Q957"/>
    <mergeCell ref="R957:S957"/>
    <mergeCell ref="T957:U957"/>
    <mergeCell ref="V957:W957"/>
    <mergeCell ref="X957:Y957"/>
    <mergeCell ref="F957:G957"/>
    <mergeCell ref="H957:I957"/>
    <mergeCell ref="J957:K957"/>
    <mergeCell ref="L957:M957"/>
    <mergeCell ref="N957:O957"/>
    <mergeCell ref="Z963:AA963"/>
    <mergeCell ref="AB963:AC963"/>
    <mergeCell ref="F964:G964"/>
    <mergeCell ref="H964:I964"/>
    <mergeCell ref="J964:K964"/>
    <mergeCell ref="L964:M964"/>
    <mergeCell ref="N964:O964"/>
    <mergeCell ref="P964:Q964"/>
    <mergeCell ref="R964:S964"/>
    <mergeCell ref="T964:U964"/>
    <mergeCell ref="V964:W964"/>
    <mergeCell ref="X964:Y964"/>
    <mergeCell ref="Z964:AA964"/>
    <mergeCell ref="AB964:AC964"/>
    <mergeCell ref="P963:Q963"/>
    <mergeCell ref="R963:S963"/>
    <mergeCell ref="T963:U963"/>
    <mergeCell ref="V963:W963"/>
    <mergeCell ref="X963:Y963"/>
    <mergeCell ref="F963:G963"/>
    <mergeCell ref="H963:I963"/>
    <mergeCell ref="J963:K963"/>
    <mergeCell ref="L963:M963"/>
    <mergeCell ref="N963:O963"/>
    <mergeCell ref="Z961:AA961"/>
    <mergeCell ref="AB961:AC961"/>
    <mergeCell ref="F962:G962"/>
    <mergeCell ref="H962:I962"/>
    <mergeCell ref="J962:K962"/>
    <mergeCell ref="L962:M962"/>
    <mergeCell ref="N962:O962"/>
    <mergeCell ref="P962:Q962"/>
    <mergeCell ref="R962:S962"/>
    <mergeCell ref="T962:U962"/>
    <mergeCell ref="V962:W962"/>
    <mergeCell ref="X962:Y962"/>
    <mergeCell ref="Z962:AA962"/>
    <mergeCell ref="AB962:AC962"/>
    <mergeCell ref="P961:Q961"/>
    <mergeCell ref="R961:S961"/>
    <mergeCell ref="T961:U961"/>
    <mergeCell ref="V961:W961"/>
    <mergeCell ref="X961:Y961"/>
    <mergeCell ref="F961:G961"/>
    <mergeCell ref="H961:I961"/>
    <mergeCell ref="J961:K961"/>
    <mergeCell ref="L961:M961"/>
    <mergeCell ref="N961:O961"/>
    <mergeCell ref="Z967:AA967"/>
    <mergeCell ref="AB967:AC967"/>
    <mergeCell ref="F968:G968"/>
    <mergeCell ref="H968:I968"/>
    <mergeCell ref="J968:K968"/>
    <mergeCell ref="L968:M968"/>
    <mergeCell ref="N968:O968"/>
    <mergeCell ref="P968:Q968"/>
    <mergeCell ref="R968:S968"/>
    <mergeCell ref="T968:U968"/>
    <mergeCell ref="V968:W968"/>
    <mergeCell ref="X968:Y968"/>
    <mergeCell ref="Z968:AA968"/>
    <mergeCell ref="AB968:AC968"/>
    <mergeCell ref="P967:Q967"/>
    <mergeCell ref="R967:S967"/>
    <mergeCell ref="T967:U967"/>
    <mergeCell ref="V967:W967"/>
    <mergeCell ref="X967:Y967"/>
    <mergeCell ref="F967:G967"/>
    <mergeCell ref="H967:I967"/>
    <mergeCell ref="J967:K967"/>
    <mergeCell ref="L967:M967"/>
    <mergeCell ref="N967:O967"/>
    <mergeCell ref="Z965:AA965"/>
    <mergeCell ref="AB965:AC965"/>
    <mergeCell ref="F966:G966"/>
    <mergeCell ref="H966:I966"/>
    <mergeCell ref="J966:K966"/>
    <mergeCell ref="L966:M966"/>
    <mergeCell ref="N966:O966"/>
    <mergeCell ref="P966:Q966"/>
    <mergeCell ref="R966:S966"/>
    <mergeCell ref="T966:U966"/>
    <mergeCell ref="V966:W966"/>
    <mergeCell ref="X966:Y966"/>
    <mergeCell ref="Z966:AA966"/>
    <mergeCell ref="AB966:AC966"/>
    <mergeCell ref="P965:Q965"/>
    <mergeCell ref="R965:S965"/>
    <mergeCell ref="T965:U965"/>
    <mergeCell ref="V965:W965"/>
    <mergeCell ref="X965:Y965"/>
    <mergeCell ref="F965:G965"/>
    <mergeCell ref="H965:I965"/>
    <mergeCell ref="J965:K965"/>
    <mergeCell ref="L965:M965"/>
    <mergeCell ref="N965:O965"/>
    <mergeCell ref="Z971:AA971"/>
    <mergeCell ref="AB971:AC971"/>
    <mergeCell ref="F972:G972"/>
    <mergeCell ref="H972:I972"/>
    <mergeCell ref="J972:K972"/>
    <mergeCell ref="L972:M972"/>
    <mergeCell ref="N972:O972"/>
    <mergeCell ref="P972:Q972"/>
    <mergeCell ref="R972:S972"/>
    <mergeCell ref="T972:U972"/>
    <mergeCell ref="V972:W972"/>
    <mergeCell ref="X972:Y972"/>
    <mergeCell ref="Z972:AA972"/>
    <mergeCell ref="AB972:AC972"/>
    <mergeCell ref="P971:Q971"/>
    <mergeCell ref="R971:S971"/>
    <mergeCell ref="T971:U971"/>
    <mergeCell ref="V971:W971"/>
    <mergeCell ref="X971:Y971"/>
    <mergeCell ref="F971:G971"/>
    <mergeCell ref="H971:I971"/>
    <mergeCell ref="J971:K971"/>
    <mergeCell ref="L971:M971"/>
    <mergeCell ref="N971:O971"/>
    <mergeCell ref="Z969:AA969"/>
    <mergeCell ref="AB969:AC969"/>
    <mergeCell ref="F970:G970"/>
    <mergeCell ref="H970:I970"/>
    <mergeCell ref="J970:K970"/>
    <mergeCell ref="L970:M970"/>
    <mergeCell ref="N970:O970"/>
    <mergeCell ref="P970:Q970"/>
    <mergeCell ref="R970:S970"/>
    <mergeCell ref="T970:U970"/>
    <mergeCell ref="V970:W970"/>
    <mergeCell ref="X970:Y970"/>
    <mergeCell ref="Z970:AA970"/>
    <mergeCell ref="AB970:AC970"/>
    <mergeCell ref="P969:Q969"/>
    <mergeCell ref="R969:S969"/>
    <mergeCell ref="T969:U969"/>
    <mergeCell ref="V969:W969"/>
    <mergeCell ref="X969:Y969"/>
    <mergeCell ref="F969:G969"/>
    <mergeCell ref="H969:I969"/>
    <mergeCell ref="J969:K969"/>
    <mergeCell ref="L969:M969"/>
    <mergeCell ref="N969:O969"/>
    <mergeCell ref="Z975:AA975"/>
    <mergeCell ref="AB975:AC975"/>
    <mergeCell ref="F976:G976"/>
    <mergeCell ref="H976:I976"/>
    <mergeCell ref="J976:K976"/>
    <mergeCell ref="L976:M976"/>
    <mergeCell ref="N976:O976"/>
    <mergeCell ref="P976:Q976"/>
    <mergeCell ref="R976:S976"/>
    <mergeCell ref="T976:U976"/>
    <mergeCell ref="V976:W976"/>
    <mergeCell ref="X976:Y976"/>
    <mergeCell ref="Z976:AA976"/>
    <mergeCell ref="AB976:AC976"/>
    <mergeCell ref="P975:Q975"/>
    <mergeCell ref="R975:S975"/>
    <mergeCell ref="T975:U975"/>
    <mergeCell ref="V975:W975"/>
    <mergeCell ref="X975:Y975"/>
    <mergeCell ref="F975:G975"/>
    <mergeCell ref="H975:I975"/>
    <mergeCell ref="J975:K975"/>
    <mergeCell ref="L975:M975"/>
    <mergeCell ref="N975:O975"/>
    <mergeCell ref="Z973:AA973"/>
    <mergeCell ref="AB973:AC973"/>
    <mergeCell ref="F974:G974"/>
    <mergeCell ref="H974:I974"/>
    <mergeCell ref="J974:K974"/>
    <mergeCell ref="L974:M974"/>
    <mergeCell ref="N974:O974"/>
    <mergeCell ref="P974:Q974"/>
    <mergeCell ref="R974:S974"/>
    <mergeCell ref="T974:U974"/>
    <mergeCell ref="V974:W974"/>
    <mergeCell ref="X974:Y974"/>
    <mergeCell ref="Z974:AA974"/>
    <mergeCell ref="AB974:AC974"/>
    <mergeCell ref="P973:Q973"/>
    <mergeCell ref="R973:S973"/>
    <mergeCell ref="T973:U973"/>
    <mergeCell ref="V973:W973"/>
    <mergeCell ref="X973:Y973"/>
    <mergeCell ref="F973:G973"/>
    <mergeCell ref="H973:I973"/>
    <mergeCell ref="J973:K973"/>
    <mergeCell ref="L973:M973"/>
    <mergeCell ref="N973:O973"/>
    <mergeCell ref="Z979:AA979"/>
    <mergeCell ref="AB979:AC979"/>
    <mergeCell ref="F980:G980"/>
    <mergeCell ref="H980:I980"/>
    <mergeCell ref="J980:K980"/>
    <mergeCell ref="L980:M980"/>
    <mergeCell ref="N980:O980"/>
    <mergeCell ref="P980:Q980"/>
    <mergeCell ref="R980:S980"/>
    <mergeCell ref="T980:U980"/>
    <mergeCell ref="V980:W980"/>
    <mergeCell ref="X980:Y980"/>
    <mergeCell ref="Z980:AA980"/>
    <mergeCell ref="AB980:AC980"/>
    <mergeCell ref="P979:Q979"/>
    <mergeCell ref="R979:S979"/>
    <mergeCell ref="T979:U979"/>
    <mergeCell ref="V979:W979"/>
    <mergeCell ref="X979:Y979"/>
    <mergeCell ref="F979:G979"/>
    <mergeCell ref="H979:I979"/>
    <mergeCell ref="J979:K979"/>
    <mergeCell ref="L979:M979"/>
    <mergeCell ref="N979:O979"/>
    <mergeCell ref="Z977:AA977"/>
    <mergeCell ref="AB977:AC977"/>
    <mergeCell ref="F978:G978"/>
    <mergeCell ref="H978:I978"/>
    <mergeCell ref="J978:K978"/>
    <mergeCell ref="L978:M978"/>
    <mergeCell ref="N978:O978"/>
    <mergeCell ref="P978:Q978"/>
    <mergeCell ref="R978:S978"/>
    <mergeCell ref="T978:U978"/>
    <mergeCell ref="V978:W978"/>
    <mergeCell ref="X978:Y978"/>
    <mergeCell ref="Z978:AA978"/>
    <mergeCell ref="AB978:AC978"/>
    <mergeCell ref="P977:Q977"/>
    <mergeCell ref="R977:S977"/>
    <mergeCell ref="T977:U977"/>
    <mergeCell ref="V977:W977"/>
    <mergeCell ref="X977:Y977"/>
    <mergeCell ref="F977:G977"/>
    <mergeCell ref="H977:I977"/>
    <mergeCell ref="J977:K977"/>
    <mergeCell ref="L977:M977"/>
    <mergeCell ref="N977:O977"/>
    <mergeCell ref="Z983:AA983"/>
    <mergeCell ref="AB983:AC983"/>
    <mergeCell ref="F984:G984"/>
    <mergeCell ref="H984:I984"/>
    <mergeCell ref="J984:K984"/>
    <mergeCell ref="L984:M984"/>
    <mergeCell ref="N984:O984"/>
    <mergeCell ref="P984:Q984"/>
    <mergeCell ref="R984:S984"/>
    <mergeCell ref="T984:U984"/>
    <mergeCell ref="V984:W984"/>
    <mergeCell ref="X984:Y984"/>
    <mergeCell ref="Z984:AA984"/>
    <mergeCell ref="AB984:AC984"/>
    <mergeCell ref="P983:Q983"/>
    <mergeCell ref="R983:S983"/>
    <mergeCell ref="T983:U983"/>
    <mergeCell ref="V983:W983"/>
    <mergeCell ref="X983:Y983"/>
    <mergeCell ref="F983:G983"/>
    <mergeCell ref="H983:I983"/>
    <mergeCell ref="J983:K983"/>
    <mergeCell ref="L983:M983"/>
    <mergeCell ref="N983:O983"/>
    <mergeCell ref="Z981:AA981"/>
    <mergeCell ref="AB981:AC981"/>
    <mergeCell ref="F982:G982"/>
    <mergeCell ref="H982:I982"/>
    <mergeCell ref="J982:K982"/>
    <mergeCell ref="L982:M982"/>
    <mergeCell ref="N982:O982"/>
    <mergeCell ref="P982:Q982"/>
    <mergeCell ref="R982:S982"/>
    <mergeCell ref="T982:U982"/>
    <mergeCell ref="V982:W982"/>
    <mergeCell ref="X982:Y982"/>
    <mergeCell ref="Z982:AA982"/>
    <mergeCell ref="AB982:AC982"/>
    <mergeCell ref="P981:Q981"/>
    <mergeCell ref="R981:S981"/>
    <mergeCell ref="T981:U981"/>
    <mergeCell ref="V981:W981"/>
    <mergeCell ref="X981:Y981"/>
    <mergeCell ref="F981:G981"/>
    <mergeCell ref="H981:I981"/>
    <mergeCell ref="J981:K981"/>
    <mergeCell ref="L981:M981"/>
    <mergeCell ref="N981:O981"/>
    <mergeCell ref="Z987:AA987"/>
    <mergeCell ref="AB987:AC987"/>
    <mergeCell ref="F988:G988"/>
    <mergeCell ref="H988:I988"/>
    <mergeCell ref="J988:K988"/>
    <mergeCell ref="L988:M988"/>
    <mergeCell ref="N988:O988"/>
    <mergeCell ref="P988:Q988"/>
    <mergeCell ref="R988:S988"/>
    <mergeCell ref="T988:U988"/>
    <mergeCell ref="V988:W988"/>
    <mergeCell ref="X988:Y988"/>
    <mergeCell ref="Z988:AA988"/>
    <mergeCell ref="AB988:AC988"/>
    <mergeCell ref="P987:Q987"/>
    <mergeCell ref="R987:S987"/>
    <mergeCell ref="T987:U987"/>
    <mergeCell ref="V987:W987"/>
    <mergeCell ref="X987:Y987"/>
    <mergeCell ref="F987:G987"/>
    <mergeCell ref="H987:I987"/>
    <mergeCell ref="J987:K987"/>
    <mergeCell ref="L987:M987"/>
    <mergeCell ref="N987:O987"/>
    <mergeCell ref="Z985:AA985"/>
    <mergeCell ref="AB985:AC985"/>
    <mergeCell ref="F986:G986"/>
    <mergeCell ref="H986:I986"/>
    <mergeCell ref="J986:K986"/>
    <mergeCell ref="L986:M986"/>
    <mergeCell ref="N986:O986"/>
    <mergeCell ref="P986:Q986"/>
    <mergeCell ref="R986:S986"/>
    <mergeCell ref="T986:U986"/>
    <mergeCell ref="V986:W986"/>
    <mergeCell ref="X986:Y986"/>
    <mergeCell ref="Z986:AA986"/>
    <mergeCell ref="AB986:AC986"/>
    <mergeCell ref="P985:Q985"/>
    <mergeCell ref="R985:S985"/>
    <mergeCell ref="T985:U985"/>
    <mergeCell ref="V985:W985"/>
    <mergeCell ref="X985:Y985"/>
    <mergeCell ref="F985:G985"/>
    <mergeCell ref="H985:I985"/>
    <mergeCell ref="J985:K985"/>
    <mergeCell ref="L985:M985"/>
    <mergeCell ref="N985:O985"/>
    <mergeCell ref="Z991:AA991"/>
    <mergeCell ref="AB991:AC991"/>
    <mergeCell ref="F992:G992"/>
    <mergeCell ref="H992:I992"/>
    <mergeCell ref="J992:K992"/>
    <mergeCell ref="L992:M992"/>
    <mergeCell ref="N992:O992"/>
    <mergeCell ref="P992:Q992"/>
    <mergeCell ref="R992:S992"/>
    <mergeCell ref="T992:U992"/>
    <mergeCell ref="V992:W992"/>
    <mergeCell ref="X992:Y992"/>
    <mergeCell ref="Z992:AA992"/>
    <mergeCell ref="AB992:AC992"/>
    <mergeCell ref="P991:Q991"/>
    <mergeCell ref="R991:S991"/>
    <mergeCell ref="T991:U991"/>
    <mergeCell ref="V991:W991"/>
    <mergeCell ref="X991:Y991"/>
    <mergeCell ref="F991:G991"/>
    <mergeCell ref="H991:I991"/>
    <mergeCell ref="J991:K991"/>
    <mergeCell ref="L991:M991"/>
    <mergeCell ref="N991:O991"/>
    <mergeCell ref="Z989:AA989"/>
    <mergeCell ref="AB989:AC989"/>
    <mergeCell ref="F990:G990"/>
    <mergeCell ref="H990:I990"/>
    <mergeCell ref="J990:K990"/>
    <mergeCell ref="L990:M990"/>
    <mergeCell ref="N990:O990"/>
    <mergeCell ref="P990:Q990"/>
    <mergeCell ref="R990:S990"/>
    <mergeCell ref="T990:U990"/>
    <mergeCell ref="V990:W990"/>
    <mergeCell ref="X990:Y990"/>
    <mergeCell ref="Z990:AA990"/>
    <mergeCell ref="AB990:AC990"/>
    <mergeCell ref="P989:Q989"/>
    <mergeCell ref="R989:S989"/>
    <mergeCell ref="T989:U989"/>
    <mergeCell ref="V989:W989"/>
    <mergeCell ref="X989:Y989"/>
    <mergeCell ref="F989:G989"/>
    <mergeCell ref="H989:I989"/>
    <mergeCell ref="J989:K989"/>
    <mergeCell ref="L989:M989"/>
    <mergeCell ref="N989:O989"/>
    <mergeCell ref="Z995:AA995"/>
    <mergeCell ref="AB995:AC995"/>
    <mergeCell ref="F996:G996"/>
    <mergeCell ref="H996:I996"/>
    <mergeCell ref="J996:K996"/>
    <mergeCell ref="L996:M996"/>
    <mergeCell ref="N996:O996"/>
    <mergeCell ref="P996:Q996"/>
    <mergeCell ref="R996:S996"/>
    <mergeCell ref="T996:U996"/>
    <mergeCell ref="V996:W996"/>
    <mergeCell ref="X996:Y996"/>
    <mergeCell ref="Z996:AA996"/>
    <mergeCell ref="AB996:AC996"/>
    <mergeCell ref="P995:Q995"/>
    <mergeCell ref="R995:S995"/>
    <mergeCell ref="T995:U995"/>
    <mergeCell ref="V995:W995"/>
    <mergeCell ref="X995:Y995"/>
    <mergeCell ref="F995:G995"/>
    <mergeCell ref="H995:I995"/>
    <mergeCell ref="J995:K995"/>
    <mergeCell ref="L995:M995"/>
    <mergeCell ref="N995:O995"/>
    <mergeCell ref="Z993:AA993"/>
    <mergeCell ref="AB993:AC993"/>
    <mergeCell ref="F994:G994"/>
    <mergeCell ref="H994:I994"/>
    <mergeCell ref="J994:K994"/>
    <mergeCell ref="L994:M994"/>
    <mergeCell ref="N994:O994"/>
    <mergeCell ref="P994:Q994"/>
    <mergeCell ref="R994:S994"/>
    <mergeCell ref="T994:U994"/>
    <mergeCell ref="V994:W994"/>
    <mergeCell ref="X994:Y994"/>
    <mergeCell ref="Z994:AA994"/>
    <mergeCell ref="AB994:AC994"/>
    <mergeCell ref="P993:Q993"/>
    <mergeCell ref="R993:S993"/>
    <mergeCell ref="T993:U993"/>
    <mergeCell ref="V993:W993"/>
    <mergeCell ref="X993:Y993"/>
    <mergeCell ref="F993:G993"/>
    <mergeCell ref="H993:I993"/>
    <mergeCell ref="J993:K993"/>
    <mergeCell ref="L993:M993"/>
    <mergeCell ref="N993:O993"/>
    <mergeCell ref="Z999:AA999"/>
    <mergeCell ref="AB999:AC999"/>
    <mergeCell ref="F1000:G1000"/>
    <mergeCell ref="H1000:I1000"/>
    <mergeCell ref="J1000:K1000"/>
    <mergeCell ref="L1000:M1000"/>
    <mergeCell ref="N1000:O1000"/>
    <mergeCell ref="P1000:Q1000"/>
    <mergeCell ref="R1000:S1000"/>
    <mergeCell ref="T1000:U1000"/>
    <mergeCell ref="V1000:W1000"/>
    <mergeCell ref="X1000:Y1000"/>
    <mergeCell ref="Z1000:AA1000"/>
    <mergeCell ref="AB1000:AC1000"/>
    <mergeCell ref="P999:Q999"/>
    <mergeCell ref="R999:S999"/>
    <mergeCell ref="T999:U999"/>
    <mergeCell ref="V999:W999"/>
    <mergeCell ref="X999:Y999"/>
    <mergeCell ref="F999:G999"/>
    <mergeCell ref="H999:I999"/>
    <mergeCell ref="J999:K999"/>
    <mergeCell ref="L999:M999"/>
    <mergeCell ref="N999:O999"/>
    <mergeCell ref="Z997:AA997"/>
    <mergeCell ref="AB997:AC997"/>
    <mergeCell ref="F998:G998"/>
    <mergeCell ref="H998:I998"/>
    <mergeCell ref="J998:K998"/>
    <mergeCell ref="L998:M998"/>
    <mergeCell ref="N998:O998"/>
    <mergeCell ref="P998:Q998"/>
    <mergeCell ref="R998:S998"/>
    <mergeCell ref="T998:U998"/>
    <mergeCell ref="V998:W998"/>
    <mergeCell ref="X998:Y998"/>
    <mergeCell ref="Z998:AA998"/>
    <mergeCell ref="AB998:AC998"/>
    <mergeCell ref="P997:Q997"/>
    <mergeCell ref="R997:S997"/>
    <mergeCell ref="T997:U997"/>
    <mergeCell ref="V997:W997"/>
    <mergeCell ref="X997:Y997"/>
    <mergeCell ref="F997:G997"/>
    <mergeCell ref="H997:I997"/>
    <mergeCell ref="J997:K997"/>
    <mergeCell ref="L997:M997"/>
    <mergeCell ref="N997:O997"/>
    <mergeCell ref="Z1003:AA1003"/>
    <mergeCell ref="AB1003:AC1003"/>
    <mergeCell ref="F1004:G1004"/>
    <mergeCell ref="H1004:I1004"/>
    <mergeCell ref="J1004:K1004"/>
    <mergeCell ref="L1004:M1004"/>
    <mergeCell ref="N1004:O1004"/>
    <mergeCell ref="P1004:Q1004"/>
    <mergeCell ref="R1004:S1004"/>
    <mergeCell ref="T1004:U1004"/>
    <mergeCell ref="V1004:W1004"/>
    <mergeCell ref="X1004:Y1004"/>
    <mergeCell ref="Z1004:AA1004"/>
    <mergeCell ref="AB1004:AC1004"/>
    <mergeCell ref="P1003:Q1003"/>
    <mergeCell ref="R1003:S1003"/>
    <mergeCell ref="T1003:U1003"/>
    <mergeCell ref="V1003:W1003"/>
    <mergeCell ref="X1003:Y1003"/>
    <mergeCell ref="F1003:G1003"/>
    <mergeCell ref="H1003:I1003"/>
    <mergeCell ref="J1003:K1003"/>
    <mergeCell ref="L1003:M1003"/>
    <mergeCell ref="N1003:O1003"/>
    <mergeCell ref="Z1001:AA1001"/>
    <mergeCell ref="AB1001:AC1001"/>
    <mergeCell ref="F1002:G1002"/>
    <mergeCell ref="H1002:I1002"/>
    <mergeCell ref="J1002:K1002"/>
    <mergeCell ref="L1002:M1002"/>
    <mergeCell ref="N1002:O1002"/>
    <mergeCell ref="P1002:Q1002"/>
    <mergeCell ref="R1002:S1002"/>
    <mergeCell ref="T1002:U1002"/>
    <mergeCell ref="V1002:W1002"/>
    <mergeCell ref="X1002:Y1002"/>
    <mergeCell ref="Z1002:AA1002"/>
    <mergeCell ref="AB1002:AC1002"/>
    <mergeCell ref="P1001:Q1001"/>
    <mergeCell ref="R1001:S1001"/>
    <mergeCell ref="T1001:U1001"/>
    <mergeCell ref="V1001:W1001"/>
    <mergeCell ref="X1001:Y1001"/>
    <mergeCell ref="F1001:G1001"/>
    <mergeCell ref="H1001:I1001"/>
    <mergeCell ref="J1001:K1001"/>
    <mergeCell ref="L1001:M1001"/>
    <mergeCell ref="N1001:O1001"/>
    <mergeCell ref="Z1007:AA1007"/>
    <mergeCell ref="AB1007:AC1007"/>
    <mergeCell ref="F1008:G1008"/>
    <mergeCell ref="H1008:I1008"/>
    <mergeCell ref="J1008:K1008"/>
    <mergeCell ref="L1008:M1008"/>
    <mergeCell ref="N1008:O1008"/>
    <mergeCell ref="P1008:Q1008"/>
    <mergeCell ref="R1008:S1008"/>
    <mergeCell ref="T1008:U1008"/>
    <mergeCell ref="V1008:W1008"/>
    <mergeCell ref="X1008:Y1008"/>
    <mergeCell ref="Z1008:AA1008"/>
    <mergeCell ref="AB1008:AC1008"/>
    <mergeCell ref="P1007:Q1007"/>
    <mergeCell ref="R1007:S1007"/>
    <mergeCell ref="T1007:U1007"/>
    <mergeCell ref="V1007:W1007"/>
    <mergeCell ref="X1007:Y1007"/>
    <mergeCell ref="F1007:G1007"/>
    <mergeCell ref="H1007:I1007"/>
    <mergeCell ref="J1007:K1007"/>
    <mergeCell ref="L1007:M1007"/>
    <mergeCell ref="N1007:O1007"/>
    <mergeCell ref="Z1005:AA1005"/>
    <mergeCell ref="AB1005:AC1005"/>
    <mergeCell ref="F1006:G1006"/>
    <mergeCell ref="H1006:I1006"/>
    <mergeCell ref="J1006:K1006"/>
    <mergeCell ref="L1006:M1006"/>
    <mergeCell ref="N1006:O1006"/>
    <mergeCell ref="P1006:Q1006"/>
    <mergeCell ref="R1006:S1006"/>
    <mergeCell ref="T1006:U1006"/>
    <mergeCell ref="V1006:W1006"/>
    <mergeCell ref="X1006:Y1006"/>
    <mergeCell ref="Z1006:AA1006"/>
    <mergeCell ref="AB1006:AC1006"/>
    <mergeCell ref="P1005:Q1005"/>
    <mergeCell ref="R1005:S1005"/>
    <mergeCell ref="T1005:U1005"/>
    <mergeCell ref="V1005:W1005"/>
    <mergeCell ref="X1005:Y1005"/>
    <mergeCell ref="F1005:G1005"/>
    <mergeCell ref="H1005:I1005"/>
    <mergeCell ref="J1005:K1005"/>
    <mergeCell ref="L1005:M1005"/>
    <mergeCell ref="N1005:O1005"/>
    <mergeCell ref="Z1011:AA1011"/>
    <mergeCell ref="AB1011:AC1011"/>
    <mergeCell ref="F1012:G1012"/>
    <mergeCell ref="H1012:I1012"/>
    <mergeCell ref="J1012:K1012"/>
    <mergeCell ref="L1012:M1012"/>
    <mergeCell ref="N1012:O1012"/>
    <mergeCell ref="P1012:Q1012"/>
    <mergeCell ref="R1012:S1012"/>
    <mergeCell ref="T1012:U1012"/>
    <mergeCell ref="V1012:W1012"/>
    <mergeCell ref="X1012:Y1012"/>
    <mergeCell ref="Z1012:AA1012"/>
    <mergeCell ref="AB1012:AC1012"/>
    <mergeCell ref="P1011:Q1011"/>
    <mergeCell ref="R1011:S1011"/>
    <mergeCell ref="T1011:U1011"/>
    <mergeCell ref="V1011:W1011"/>
    <mergeCell ref="X1011:Y1011"/>
    <mergeCell ref="F1011:G1011"/>
    <mergeCell ref="H1011:I1011"/>
    <mergeCell ref="J1011:K1011"/>
    <mergeCell ref="L1011:M1011"/>
    <mergeCell ref="N1011:O1011"/>
    <mergeCell ref="Z1009:AA1009"/>
    <mergeCell ref="AB1009:AC1009"/>
    <mergeCell ref="F1010:G1010"/>
    <mergeCell ref="H1010:I1010"/>
    <mergeCell ref="J1010:K1010"/>
    <mergeCell ref="L1010:M1010"/>
    <mergeCell ref="N1010:O1010"/>
    <mergeCell ref="P1010:Q1010"/>
    <mergeCell ref="R1010:S1010"/>
    <mergeCell ref="T1010:U1010"/>
    <mergeCell ref="V1010:W1010"/>
    <mergeCell ref="X1010:Y1010"/>
    <mergeCell ref="Z1010:AA1010"/>
    <mergeCell ref="AB1010:AC1010"/>
    <mergeCell ref="P1009:Q1009"/>
    <mergeCell ref="R1009:S1009"/>
    <mergeCell ref="T1009:U1009"/>
    <mergeCell ref="V1009:W1009"/>
    <mergeCell ref="X1009:Y1009"/>
    <mergeCell ref="F1009:G1009"/>
    <mergeCell ref="H1009:I1009"/>
    <mergeCell ref="J1009:K1009"/>
    <mergeCell ref="L1009:M1009"/>
    <mergeCell ref="N1009:O1009"/>
    <mergeCell ref="Z1015:AA1015"/>
    <mergeCell ref="AB1015:AC1015"/>
    <mergeCell ref="F1016:G1016"/>
    <mergeCell ref="H1016:I1016"/>
    <mergeCell ref="J1016:K1016"/>
    <mergeCell ref="L1016:M1016"/>
    <mergeCell ref="N1016:O1016"/>
    <mergeCell ref="P1016:Q1016"/>
    <mergeCell ref="R1016:S1016"/>
    <mergeCell ref="T1016:U1016"/>
    <mergeCell ref="V1016:W1016"/>
    <mergeCell ref="X1016:Y1016"/>
    <mergeCell ref="Z1016:AA1016"/>
    <mergeCell ref="AB1016:AC1016"/>
    <mergeCell ref="P1015:Q1015"/>
    <mergeCell ref="R1015:S1015"/>
    <mergeCell ref="T1015:U1015"/>
    <mergeCell ref="V1015:W1015"/>
    <mergeCell ref="X1015:Y1015"/>
    <mergeCell ref="F1015:G1015"/>
    <mergeCell ref="H1015:I1015"/>
    <mergeCell ref="J1015:K1015"/>
    <mergeCell ref="L1015:M1015"/>
    <mergeCell ref="N1015:O1015"/>
    <mergeCell ref="Z1013:AA1013"/>
    <mergeCell ref="AB1013:AC1013"/>
    <mergeCell ref="F1014:G1014"/>
    <mergeCell ref="H1014:I1014"/>
    <mergeCell ref="J1014:K1014"/>
    <mergeCell ref="L1014:M1014"/>
    <mergeCell ref="N1014:O1014"/>
    <mergeCell ref="P1014:Q1014"/>
    <mergeCell ref="R1014:S1014"/>
    <mergeCell ref="T1014:U1014"/>
    <mergeCell ref="V1014:W1014"/>
    <mergeCell ref="X1014:Y1014"/>
    <mergeCell ref="Z1014:AA1014"/>
    <mergeCell ref="AB1014:AC1014"/>
    <mergeCell ref="P1013:Q1013"/>
    <mergeCell ref="R1013:S1013"/>
    <mergeCell ref="T1013:U1013"/>
    <mergeCell ref="V1013:W1013"/>
    <mergeCell ref="X1013:Y1013"/>
    <mergeCell ref="F1013:G1013"/>
    <mergeCell ref="H1013:I1013"/>
    <mergeCell ref="J1013:K1013"/>
    <mergeCell ref="L1013:M1013"/>
    <mergeCell ref="N1013:O1013"/>
    <mergeCell ref="Z1019:AA1019"/>
    <mergeCell ref="AB1019:AC1019"/>
    <mergeCell ref="F1020:G1020"/>
    <mergeCell ref="H1020:I1020"/>
    <mergeCell ref="J1020:K1020"/>
    <mergeCell ref="L1020:M1020"/>
    <mergeCell ref="N1020:O1020"/>
    <mergeCell ref="P1020:Q1020"/>
    <mergeCell ref="R1020:S1020"/>
    <mergeCell ref="T1020:U1020"/>
    <mergeCell ref="V1020:W1020"/>
    <mergeCell ref="X1020:Y1020"/>
    <mergeCell ref="Z1020:AA1020"/>
    <mergeCell ref="AB1020:AC1020"/>
    <mergeCell ref="P1019:Q1019"/>
    <mergeCell ref="R1019:S1019"/>
    <mergeCell ref="T1019:U1019"/>
    <mergeCell ref="V1019:W1019"/>
    <mergeCell ref="X1019:Y1019"/>
    <mergeCell ref="F1019:G1019"/>
    <mergeCell ref="H1019:I1019"/>
    <mergeCell ref="J1019:K1019"/>
    <mergeCell ref="L1019:M1019"/>
    <mergeCell ref="N1019:O1019"/>
    <mergeCell ref="Z1017:AA1017"/>
    <mergeCell ref="AB1017:AC1017"/>
    <mergeCell ref="F1018:G1018"/>
    <mergeCell ref="H1018:I1018"/>
    <mergeCell ref="J1018:K1018"/>
    <mergeCell ref="L1018:M1018"/>
    <mergeCell ref="N1018:O1018"/>
    <mergeCell ref="P1018:Q1018"/>
    <mergeCell ref="R1018:S1018"/>
    <mergeCell ref="T1018:U1018"/>
    <mergeCell ref="V1018:W1018"/>
    <mergeCell ref="X1018:Y1018"/>
    <mergeCell ref="Z1018:AA1018"/>
    <mergeCell ref="AB1018:AC1018"/>
    <mergeCell ref="P1017:Q1017"/>
    <mergeCell ref="R1017:S1017"/>
    <mergeCell ref="T1017:U1017"/>
    <mergeCell ref="V1017:W1017"/>
    <mergeCell ref="X1017:Y1017"/>
    <mergeCell ref="F1017:G1017"/>
    <mergeCell ref="H1017:I1017"/>
    <mergeCell ref="J1017:K1017"/>
    <mergeCell ref="L1017:M1017"/>
    <mergeCell ref="N1017:O1017"/>
    <mergeCell ref="Z1023:AA1023"/>
    <mergeCell ref="AB1023:AC1023"/>
    <mergeCell ref="F1024:G1024"/>
    <mergeCell ref="H1024:I1024"/>
    <mergeCell ref="J1024:K1024"/>
    <mergeCell ref="L1024:M1024"/>
    <mergeCell ref="N1024:O1024"/>
    <mergeCell ref="P1024:Q1024"/>
    <mergeCell ref="R1024:S1024"/>
    <mergeCell ref="T1024:U1024"/>
    <mergeCell ref="V1024:W1024"/>
    <mergeCell ref="X1024:Y1024"/>
    <mergeCell ref="Z1024:AA1024"/>
    <mergeCell ref="AB1024:AC1024"/>
    <mergeCell ref="P1023:Q1023"/>
    <mergeCell ref="R1023:S1023"/>
    <mergeCell ref="T1023:U1023"/>
    <mergeCell ref="V1023:W1023"/>
    <mergeCell ref="X1023:Y1023"/>
    <mergeCell ref="F1023:G1023"/>
    <mergeCell ref="H1023:I1023"/>
    <mergeCell ref="J1023:K1023"/>
    <mergeCell ref="L1023:M1023"/>
    <mergeCell ref="N1023:O1023"/>
    <mergeCell ref="Z1021:AA1021"/>
    <mergeCell ref="AB1021:AC1021"/>
    <mergeCell ref="F1022:G1022"/>
    <mergeCell ref="H1022:I1022"/>
    <mergeCell ref="J1022:K1022"/>
    <mergeCell ref="L1022:M1022"/>
    <mergeCell ref="N1022:O1022"/>
    <mergeCell ref="P1022:Q1022"/>
    <mergeCell ref="R1022:S1022"/>
    <mergeCell ref="T1022:U1022"/>
    <mergeCell ref="V1022:W1022"/>
    <mergeCell ref="X1022:Y1022"/>
    <mergeCell ref="Z1022:AA1022"/>
    <mergeCell ref="AB1022:AC1022"/>
    <mergeCell ref="P1021:Q1021"/>
    <mergeCell ref="R1021:S1021"/>
    <mergeCell ref="T1021:U1021"/>
    <mergeCell ref="V1021:W1021"/>
    <mergeCell ref="X1021:Y1021"/>
    <mergeCell ref="F1021:G1021"/>
    <mergeCell ref="H1021:I1021"/>
    <mergeCell ref="J1021:K1021"/>
    <mergeCell ref="L1021:M1021"/>
    <mergeCell ref="N1021:O1021"/>
    <mergeCell ref="Z1027:AA1027"/>
    <mergeCell ref="AB1027:AC1027"/>
    <mergeCell ref="F1028:G1028"/>
    <mergeCell ref="H1028:I1028"/>
    <mergeCell ref="J1028:K1028"/>
    <mergeCell ref="L1028:M1028"/>
    <mergeCell ref="N1028:O1028"/>
    <mergeCell ref="P1028:Q1028"/>
    <mergeCell ref="R1028:S1028"/>
    <mergeCell ref="T1028:U1028"/>
    <mergeCell ref="V1028:W1028"/>
    <mergeCell ref="X1028:Y1028"/>
    <mergeCell ref="Z1028:AA1028"/>
    <mergeCell ref="AB1028:AC1028"/>
    <mergeCell ref="P1027:Q1027"/>
    <mergeCell ref="R1027:S1027"/>
    <mergeCell ref="T1027:U1027"/>
    <mergeCell ref="V1027:W1027"/>
    <mergeCell ref="X1027:Y1027"/>
    <mergeCell ref="F1027:G1027"/>
    <mergeCell ref="H1027:I1027"/>
    <mergeCell ref="J1027:K1027"/>
    <mergeCell ref="L1027:M1027"/>
    <mergeCell ref="N1027:O1027"/>
    <mergeCell ref="Z1025:AA1025"/>
    <mergeCell ref="AB1025:AC1025"/>
    <mergeCell ref="F1026:G1026"/>
    <mergeCell ref="H1026:I1026"/>
    <mergeCell ref="J1026:K1026"/>
    <mergeCell ref="L1026:M1026"/>
    <mergeCell ref="N1026:O1026"/>
    <mergeCell ref="P1026:Q1026"/>
    <mergeCell ref="R1026:S1026"/>
    <mergeCell ref="T1026:U1026"/>
    <mergeCell ref="V1026:W1026"/>
    <mergeCell ref="X1026:Y1026"/>
    <mergeCell ref="Z1026:AA1026"/>
    <mergeCell ref="AB1026:AC1026"/>
    <mergeCell ref="P1025:Q1025"/>
    <mergeCell ref="R1025:S1025"/>
    <mergeCell ref="T1025:U1025"/>
    <mergeCell ref="V1025:W1025"/>
    <mergeCell ref="X1025:Y1025"/>
    <mergeCell ref="F1025:G1025"/>
    <mergeCell ref="H1025:I1025"/>
    <mergeCell ref="J1025:K1025"/>
    <mergeCell ref="L1025:M1025"/>
    <mergeCell ref="N1025:O1025"/>
    <mergeCell ref="Z1031:AA1031"/>
    <mergeCell ref="AB1031:AC1031"/>
    <mergeCell ref="F1032:G1032"/>
    <mergeCell ref="H1032:I1032"/>
    <mergeCell ref="J1032:K1032"/>
    <mergeCell ref="L1032:M1032"/>
    <mergeCell ref="N1032:O1032"/>
    <mergeCell ref="P1032:Q1032"/>
    <mergeCell ref="R1032:S1032"/>
    <mergeCell ref="T1032:U1032"/>
    <mergeCell ref="V1032:W1032"/>
    <mergeCell ref="X1032:Y1032"/>
    <mergeCell ref="Z1032:AA1032"/>
    <mergeCell ref="AB1032:AC1032"/>
    <mergeCell ref="P1031:Q1031"/>
    <mergeCell ref="R1031:S1031"/>
    <mergeCell ref="T1031:U1031"/>
    <mergeCell ref="V1031:W1031"/>
    <mergeCell ref="X1031:Y1031"/>
    <mergeCell ref="F1031:G1031"/>
    <mergeCell ref="H1031:I1031"/>
    <mergeCell ref="J1031:K1031"/>
    <mergeCell ref="L1031:M1031"/>
    <mergeCell ref="N1031:O1031"/>
    <mergeCell ref="Z1029:AA1029"/>
    <mergeCell ref="AB1029:AC1029"/>
    <mergeCell ref="F1030:G1030"/>
    <mergeCell ref="H1030:I1030"/>
    <mergeCell ref="J1030:K1030"/>
    <mergeCell ref="L1030:M1030"/>
    <mergeCell ref="N1030:O1030"/>
    <mergeCell ref="P1030:Q1030"/>
    <mergeCell ref="R1030:S1030"/>
    <mergeCell ref="T1030:U1030"/>
    <mergeCell ref="V1030:W1030"/>
    <mergeCell ref="X1030:Y1030"/>
    <mergeCell ref="Z1030:AA1030"/>
    <mergeCell ref="AB1030:AC1030"/>
    <mergeCell ref="P1029:Q1029"/>
    <mergeCell ref="R1029:S1029"/>
    <mergeCell ref="T1029:U1029"/>
    <mergeCell ref="V1029:W1029"/>
    <mergeCell ref="X1029:Y1029"/>
    <mergeCell ref="F1029:G1029"/>
    <mergeCell ref="H1029:I1029"/>
    <mergeCell ref="J1029:K1029"/>
    <mergeCell ref="L1029:M1029"/>
    <mergeCell ref="N1029:O1029"/>
    <mergeCell ref="Z1035:AA1035"/>
    <mergeCell ref="AB1035:AC1035"/>
    <mergeCell ref="F1036:G1036"/>
    <mergeCell ref="H1036:I1036"/>
    <mergeCell ref="J1036:K1036"/>
    <mergeCell ref="L1036:M1036"/>
    <mergeCell ref="N1036:O1036"/>
    <mergeCell ref="P1036:Q1036"/>
    <mergeCell ref="R1036:S1036"/>
    <mergeCell ref="T1036:U1036"/>
    <mergeCell ref="V1036:W1036"/>
    <mergeCell ref="X1036:Y1036"/>
    <mergeCell ref="Z1036:AA1036"/>
    <mergeCell ref="AB1036:AC1036"/>
    <mergeCell ref="P1035:Q1035"/>
    <mergeCell ref="R1035:S1035"/>
    <mergeCell ref="T1035:U1035"/>
    <mergeCell ref="V1035:W1035"/>
    <mergeCell ref="X1035:Y1035"/>
    <mergeCell ref="F1035:G1035"/>
    <mergeCell ref="H1035:I1035"/>
    <mergeCell ref="J1035:K1035"/>
    <mergeCell ref="L1035:M1035"/>
    <mergeCell ref="N1035:O1035"/>
    <mergeCell ref="Z1033:AA1033"/>
    <mergeCell ref="AB1033:AC1033"/>
    <mergeCell ref="F1034:G1034"/>
    <mergeCell ref="H1034:I1034"/>
    <mergeCell ref="J1034:K1034"/>
    <mergeCell ref="L1034:M1034"/>
    <mergeCell ref="N1034:O1034"/>
    <mergeCell ref="P1034:Q1034"/>
    <mergeCell ref="R1034:S1034"/>
    <mergeCell ref="T1034:U1034"/>
    <mergeCell ref="V1034:W1034"/>
    <mergeCell ref="X1034:Y1034"/>
    <mergeCell ref="Z1034:AA1034"/>
    <mergeCell ref="AB1034:AC1034"/>
    <mergeCell ref="P1033:Q1033"/>
    <mergeCell ref="R1033:S1033"/>
    <mergeCell ref="T1033:U1033"/>
    <mergeCell ref="V1033:W1033"/>
    <mergeCell ref="X1033:Y1033"/>
    <mergeCell ref="F1033:G1033"/>
    <mergeCell ref="H1033:I1033"/>
    <mergeCell ref="J1033:K1033"/>
    <mergeCell ref="L1033:M1033"/>
    <mergeCell ref="N1033:O1033"/>
    <mergeCell ref="Z1039:AA1039"/>
    <mergeCell ref="AB1039:AC1039"/>
    <mergeCell ref="F1040:G1040"/>
    <mergeCell ref="H1040:I1040"/>
    <mergeCell ref="J1040:K1040"/>
    <mergeCell ref="L1040:M1040"/>
    <mergeCell ref="N1040:O1040"/>
    <mergeCell ref="P1040:Q1040"/>
    <mergeCell ref="R1040:S1040"/>
    <mergeCell ref="T1040:U1040"/>
    <mergeCell ref="V1040:W1040"/>
    <mergeCell ref="X1040:Y1040"/>
    <mergeCell ref="Z1040:AA1040"/>
    <mergeCell ref="AB1040:AC1040"/>
    <mergeCell ref="P1039:Q1039"/>
    <mergeCell ref="R1039:S1039"/>
    <mergeCell ref="T1039:U1039"/>
    <mergeCell ref="V1039:W1039"/>
    <mergeCell ref="X1039:Y1039"/>
    <mergeCell ref="F1039:G1039"/>
    <mergeCell ref="H1039:I1039"/>
    <mergeCell ref="J1039:K1039"/>
    <mergeCell ref="L1039:M1039"/>
    <mergeCell ref="N1039:O1039"/>
    <mergeCell ref="Z1037:AA1037"/>
    <mergeCell ref="AB1037:AC1037"/>
    <mergeCell ref="F1038:G1038"/>
    <mergeCell ref="H1038:I1038"/>
    <mergeCell ref="J1038:K1038"/>
    <mergeCell ref="L1038:M1038"/>
    <mergeCell ref="N1038:O1038"/>
    <mergeCell ref="P1038:Q1038"/>
    <mergeCell ref="R1038:S1038"/>
    <mergeCell ref="T1038:U1038"/>
    <mergeCell ref="V1038:W1038"/>
    <mergeCell ref="X1038:Y1038"/>
    <mergeCell ref="Z1038:AA1038"/>
    <mergeCell ref="AB1038:AC1038"/>
    <mergeCell ref="P1037:Q1037"/>
    <mergeCell ref="R1037:S1037"/>
    <mergeCell ref="T1037:U1037"/>
    <mergeCell ref="V1037:W1037"/>
    <mergeCell ref="X1037:Y1037"/>
    <mergeCell ref="F1037:G1037"/>
    <mergeCell ref="H1037:I1037"/>
    <mergeCell ref="J1037:K1037"/>
    <mergeCell ref="L1037:M1037"/>
    <mergeCell ref="N1037:O1037"/>
    <mergeCell ref="Z1043:AA1043"/>
    <mergeCell ref="AB1043:AC1043"/>
    <mergeCell ref="F1044:G1044"/>
    <mergeCell ref="H1044:I1044"/>
    <mergeCell ref="J1044:K1044"/>
    <mergeCell ref="L1044:M1044"/>
    <mergeCell ref="N1044:O1044"/>
    <mergeCell ref="P1044:Q1044"/>
    <mergeCell ref="R1044:S1044"/>
    <mergeCell ref="T1044:U1044"/>
    <mergeCell ref="V1044:W1044"/>
    <mergeCell ref="X1044:Y1044"/>
    <mergeCell ref="Z1044:AA1044"/>
    <mergeCell ref="AB1044:AC1044"/>
    <mergeCell ref="P1043:Q1043"/>
    <mergeCell ref="R1043:S1043"/>
    <mergeCell ref="T1043:U1043"/>
    <mergeCell ref="V1043:W1043"/>
    <mergeCell ref="X1043:Y1043"/>
    <mergeCell ref="F1043:G1043"/>
    <mergeCell ref="H1043:I1043"/>
    <mergeCell ref="J1043:K1043"/>
    <mergeCell ref="L1043:M1043"/>
    <mergeCell ref="N1043:O1043"/>
    <mergeCell ref="Z1041:AA1041"/>
    <mergeCell ref="AB1041:AC1041"/>
    <mergeCell ref="F1042:G1042"/>
    <mergeCell ref="H1042:I1042"/>
    <mergeCell ref="J1042:K1042"/>
    <mergeCell ref="L1042:M1042"/>
    <mergeCell ref="N1042:O1042"/>
    <mergeCell ref="P1042:Q1042"/>
    <mergeCell ref="R1042:S1042"/>
    <mergeCell ref="T1042:U1042"/>
    <mergeCell ref="V1042:W1042"/>
    <mergeCell ref="X1042:Y1042"/>
    <mergeCell ref="Z1042:AA1042"/>
    <mergeCell ref="AB1042:AC1042"/>
    <mergeCell ref="P1041:Q1041"/>
    <mergeCell ref="R1041:S1041"/>
    <mergeCell ref="T1041:U1041"/>
    <mergeCell ref="V1041:W1041"/>
    <mergeCell ref="X1041:Y1041"/>
    <mergeCell ref="F1041:G1041"/>
    <mergeCell ref="H1041:I1041"/>
    <mergeCell ref="J1041:K1041"/>
    <mergeCell ref="L1041:M1041"/>
    <mergeCell ref="N1041:O1041"/>
    <mergeCell ref="Z1047:AA1047"/>
    <mergeCell ref="AB1047:AC1047"/>
    <mergeCell ref="F1048:G1048"/>
    <mergeCell ref="H1048:I1048"/>
    <mergeCell ref="J1048:K1048"/>
    <mergeCell ref="L1048:M1048"/>
    <mergeCell ref="N1048:O1048"/>
    <mergeCell ref="P1048:Q1048"/>
    <mergeCell ref="R1048:S1048"/>
    <mergeCell ref="T1048:U1048"/>
    <mergeCell ref="V1048:W1048"/>
    <mergeCell ref="X1048:Y1048"/>
    <mergeCell ref="Z1048:AA1048"/>
    <mergeCell ref="AB1048:AC1048"/>
    <mergeCell ref="P1047:Q1047"/>
    <mergeCell ref="R1047:S1047"/>
    <mergeCell ref="T1047:U1047"/>
    <mergeCell ref="V1047:W1047"/>
    <mergeCell ref="X1047:Y1047"/>
    <mergeCell ref="F1047:G1047"/>
    <mergeCell ref="H1047:I1047"/>
    <mergeCell ref="J1047:K1047"/>
    <mergeCell ref="L1047:M1047"/>
    <mergeCell ref="N1047:O1047"/>
    <mergeCell ref="Z1045:AA1045"/>
    <mergeCell ref="AB1045:AC1045"/>
    <mergeCell ref="F1046:G1046"/>
    <mergeCell ref="H1046:I1046"/>
    <mergeCell ref="J1046:K1046"/>
    <mergeCell ref="L1046:M1046"/>
    <mergeCell ref="N1046:O1046"/>
    <mergeCell ref="P1046:Q1046"/>
    <mergeCell ref="R1046:S1046"/>
    <mergeCell ref="T1046:U1046"/>
    <mergeCell ref="V1046:W1046"/>
    <mergeCell ref="X1046:Y1046"/>
    <mergeCell ref="Z1046:AA1046"/>
    <mergeCell ref="AB1046:AC1046"/>
    <mergeCell ref="P1045:Q1045"/>
    <mergeCell ref="R1045:S1045"/>
    <mergeCell ref="T1045:U1045"/>
    <mergeCell ref="V1045:W1045"/>
    <mergeCell ref="X1045:Y1045"/>
    <mergeCell ref="F1045:G1045"/>
    <mergeCell ref="H1045:I1045"/>
    <mergeCell ref="J1045:K1045"/>
    <mergeCell ref="L1045:M1045"/>
    <mergeCell ref="N1045:O1045"/>
    <mergeCell ref="Z1051:AA1051"/>
    <mergeCell ref="AB1051:AC1051"/>
    <mergeCell ref="F1052:G1052"/>
    <mergeCell ref="H1052:I1052"/>
    <mergeCell ref="J1052:K1052"/>
    <mergeCell ref="L1052:M1052"/>
    <mergeCell ref="N1052:O1052"/>
    <mergeCell ref="P1052:Q1052"/>
    <mergeCell ref="R1052:S1052"/>
    <mergeCell ref="T1052:U1052"/>
    <mergeCell ref="V1052:W1052"/>
    <mergeCell ref="X1052:Y1052"/>
    <mergeCell ref="Z1052:AA1052"/>
    <mergeCell ref="AB1052:AC1052"/>
    <mergeCell ref="P1051:Q1051"/>
    <mergeCell ref="R1051:S1051"/>
    <mergeCell ref="T1051:U1051"/>
    <mergeCell ref="V1051:W1051"/>
    <mergeCell ref="X1051:Y1051"/>
    <mergeCell ref="F1051:G1051"/>
    <mergeCell ref="H1051:I1051"/>
    <mergeCell ref="J1051:K1051"/>
    <mergeCell ref="L1051:M1051"/>
    <mergeCell ref="N1051:O1051"/>
    <mergeCell ref="Z1049:AA1049"/>
    <mergeCell ref="AB1049:AC1049"/>
    <mergeCell ref="F1050:G1050"/>
    <mergeCell ref="H1050:I1050"/>
    <mergeCell ref="J1050:K1050"/>
    <mergeCell ref="L1050:M1050"/>
    <mergeCell ref="N1050:O1050"/>
    <mergeCell ref="P1050:Q1050"/>
    <mergeCell ref="R1050:S1050"/>
    <mergeCell ref="T1050:U1050"/>
    <mergeCell ref="V1050:W1050"/>
    <mergeCell ref="X1050:Y1050"/>
    <mergeCell ref="Z1050:AA1050"/>
    <mergeCell ref="AB1050:AC1050"/>
    <mergeCell ref="P1049:Q1049"/>
    <mergeCell ref="R1049:S1049"/>
    <mergeCell ref="T1049:U1049"/>
    <mergeCell ref="V1049:W1049"/>
    <mergeCell ref="X1049:Y1049"/>
    <mergeCell ref="F1049:G1049"/>
    <mergeCell ref="H1049:I1049"/>
    <mergeCell ref="J1049:K1049"/>
    <mergeCell ref="L1049:M1049"/>
    <mergeCell ref="N1049:O1049"/>
    <mergeCell ref="Z1055:AA1055"/>
    <mergeCell ref="AB1055:AC1055"/>
    <mergeCell ref="F1056:G1056"/>
    <mergeCell ref="H1056:I1056"/>
    <mergeCell ref="J1056:K1056"/>
    <mergeCell ref="L1056:M1056"/>
    <mergeCell ref="N1056:O1056"/>
    <mergeCell ref="P1056:Q1056"/>
    <mergeCell ref="R1056:S1056"/>
    <mergeCell ref="T1056:U1056"/>
    <mergeCell ref="V1056:W1056"/>
    <mergeCell ref="X1056:Y1056"/>
    <mergeCell ref="Z1056:AA1056"/>
    <mergeCell ref="AB1056:AC1056"/>
    <mergeCell ref="P1055:Q1055"/>
    <mergeCell ref="R1055:S1055"/>
    <mergeCell ref="T1055:U1055"/>
    <mergeCell ref="V1055:W1055"/>
    <mergeCell ref="X1055:Y1055"/>
    <mergeCell ref="F1055:G1055"/>
    <mergeCell ref="H1055:I1055"/>
    <mergeCell ref="J1055:K1055"/>
    <mergeCell ref="L1055:M1055"/>
    <mergeCell ref="N1055:O1055"/>
    <mergeCell ref="Z1053:AA1053"/>
    <mergeCell ref="AB1053:AC1053"/>
    <mergeCell ref="F1054:G1054"/>
    <mergeCell ref="H1054:I1054"/>
    <mergeCell ref="J1054:K1054"/>
    <mergeCell ref="L1054:M1054"/>
    <mergeCell ref="N1054:O1054"/>
    <mergeCell ref="P1054:Q1054"/>
    <mergeCell ref="R1054:S1054"/>
    <mergeCell ref="T1054:U1054"/>
    <mergeCell ref="V1054:W1054"/>
    <mergeCell ref="X1054:Y1054"/>
    <mergeCell ref="Z1054:AA1054"/>
    <mergeCell ref="AB1054:AC1054"/>
    <mergeCell ref="P1053:Q1053"/>
    <mergeCell ref="R1053:S1053"/>
    <mergeCell ref="T1053:U1053"/>
    <mergeCell ref="V1053:W1053"/>
    <mergeCell ref="X1053:Y1053"/>
    <mergeCell ref="F1053:G1053"/>
    <mergeCell ref="H1053:I1053"/>
    <mergeCell ref="J1053:K1053"/>
    <mergeCell ref="L1053:M1053"/>
    <mergeCell ref="N1053:O1053"/>
    <mergeCell ref="Z1059:AA1059"/>
    <mergeCell ref="AB1059:AC1059"/>
    <mergeCell ref="F1060:G1060"/>
    <mergeCell ref="H1060:I1060"/>
    <mergeCell ref="J1060:K1060"/>
    <mergeCell ref="L1060:M1060"/>
    <mergeCell ref="N1060:O1060"/>
    <mergeCell ref="P1060:Q1060"/>
    <mergeCell ref="R1060:S1060"/>
    <mergeCell ref="T1060:U1060"/>
    <mergeCell ref="V1060:W1060"/>
    <mergeCell ref="X1060:Y1060"/>
    <mergeCell ref="Z1060:AA1060"/>
    <mergeCell ref="AB1060:AC1060"/>
    <mergeCell ref="P1059:Q1059"/>
    <mergeCell ref="R1059:S1059"/>
    <mergeCell ref="T1059:U1059"/>
    <mergeCell ref="V1059:W1059"/>
    <mergeCell ref="X1059:Y1059"/>
    <mergeCell ref="F1059:G1059"/>
    <mergeCell ref="H1059:I1059"/>
    <mergeCell ref="J1059:K1059"/>
    <mergeCell ref="L1059:M1059"/>
    <mergeCell ref="N1059:O1059"/>
    <mergeCell ref="Z1057:AA1057"/>
    <mergeCell ref="AB1057:AC1057"/>
    <mergeCell ref="F1058:G1058"/>
    <mergeCell ref="H1058:I1058"/>
    <mergeCell ref="J1058:K1058"/>
    <mergeCell ref="L1058:M1058"/>
    <mergeCell ref="N1058:O1058"/>
    <mergeCell ref="P1058:Q1058"/>
    <mergeCell ref="R1058:S1058"/>
    <mergeCell ref="T1058:U1058"/>
    <mergeCell ref="V1058:W1058"/>
    <mergeCell ref="X1058:Y1058"/>
    <mergeCell ref="Z1058:AA1058"/>
    <mergeCell ref="AB1058:AC1058"/>
    <mergeCell ref="P1057:Q1057"/>
    <mergeCell ref="R1057:S1057"/>
    <mergeCell ref="T1057:U1057"/>
    <mergeCell ref="V1057:W1057"/>
    <mergeCell ref="X1057:Y1057"/>
    <mergeCell ref="F1057:G1057"/>
    <mergeCell ref="H1057:I1057"/>
    <mergeCell ref="J1057:K1057"/>
    <mergeCell ref="L1057:M1057"/>
    <mergeCell ref="N1057:O1057"/>
    <mergeCell ref="Z1063:AA1063"/>
    <mergeCell ref="AB1063:AC1063"/>
    <mergeCell ref="F1064:G1064"/>
    <mergeCell ref="H1064:I1064"/>
    <mergeCell ref="J1064:K1064"/>
    <mergeCell ref="L1064:M1064"/>
    <mergeCell ref="N1064:O1064"/>
    <mergeCell ref="P1064:Q1064"/>
    <mergeCell ref="R1064:S1064"/>
    <mergeCell ref="T1064:U1064"/>
    <mergeCell ref="V1064:W1064"/>
    <mergeCell ref="X1064:Y1064"/>
    <mergeCell ref="Z1064:AA1064"/>
    <mergeCell ref="AB1064:AC1064"/>
    <mergeCell ref="P1063:Q1063"/>
    <mergeCell ref="R1063:S1063"/>
    <mergeCell ref="T1063:U1063"/>
    <mergeCell ref="V1063:W1063"/>
    <mergeCell ref="X1063:Y1063"/>
    <mergeCell ref="F1063:G1063"/>
    <mergeCell ref="H1063:I1063"/>
    <mergeCell ref="J1063:K1063"/>
    <mergeCell ref="L1063:M1063"/>
    <mergeCell ref="N1063:O1063"/>
    <mergeCell ref="Z1061:AA1061"/>
    <mergeCell ref="AB1061:AC1061"/>
    <mergeCell ref="F1062:G1062"/>
    <mergeCell ref="H1062:I1062"/>
    <mergeCell ref="J1062:K1062"/>
    <mergeCell ref="L1062:M1062"/>
    <mergeCell ref="N1062:O1062"/>
    <mergeCell ref="P1062:Q1062"/>
    <mergeCell ref="R1062:S1062"/>
    <mergeCell ref="T1062:U1062"/>
    <mergeCell ref="V1062:W1062"/>
    <mergeCell ref="X1062:Y1062"/>
    <mergeCell ref="Z1062:AA1062"/>
    <mergeCell ref="AB1062:AC1062"/>
    <mergeCell ref="P1061:Q1061"/>
    <mergeCell ref="R1061:S1061"/>
    <mergeCell ref="T1061:U1061"/>
    <mergeCell ref="V1061:W1061"/>
    <mergeCell ref="X1061:Y1061"/>
    <mergeCell ref="F1061:G1061"/>
    <mergeCell ref="H1061:I1061"/>
    <mergeCell ref="J1061:K1061"/>
    <mergeCell ref="L1061:M1061"/>
    <mergeCell ref="N1061:O1061"/>
    <mergeCell ref="Z1067:AA1067"/>
    <mergeCell ref="AB1067:AC1067"/>
    <mergeCell ref="F1068:G1068"/>
    <mergeCell ref="H1068:I1068"/>
    <mergeCell ref="J1068:K1068"/>
    <mergeCell ref="L1068:M1068"/>
    <mergeCell ref="N1068:O1068"/>
    <mergeCell ref="P1068:Q1068"/>
    <mergeCell ref="R1068:S1068"/>
    <mergeCell ref="T1068:U1068"/>
    <mergeCell ref="V1068:W1068"/>
    <mergeCell ref="X1068:Y1068"/>
    <mergeCell ref="Z1068:AA1068"/>
    <mergeCell ref="AB1068:AC1068"/>
    <mergeCell ref="P1067:Q1067"/>
    <mergeCell ref="R1067:S1067"/>
    <mergeCell ref="T1067:U1067"/>
    <mergeCell ref="V1067:W1067"/>
    <mergeCell ref="X1067:Y1067"/>
    <mergeCell ref="F1067:G1067"/>
    <mergeCell ref="H1067:I1067"/>
    <mergeCell ref="J1067:K1067"/>
    <mergeCell ref="L1067:M1067"/>
    <mergeCell ref="N1067:O1067"/>
    <mergeCell ref="Z1065:AA1065"/>
    <mergeCell ref="AB1065:AC1065"/>
    <mergeCell ref="F1066:G1066"/>
    <mergeCell ref="H1066:I1066"/>
    <mergeCell ref="J1066:K1066"/>
    <mergeCell ref="L1066:M1066"/>
    <mergeCell ref="N1066:O1066"/>
    <mergeCell ref="P1066:Q1066"/>
    <mergeCell ref="R1066:S1066"/>
    <mergeCell ref="T1066:U1066"/>
    <mergeCell ref="V1066:W1066"/>
    <mergeCell ref="X1066:Y1066"/>
    <mergeCell ref="Z1066:AA1066"/>
    <mergeCell ref="AB1066:AC1066"/>
    <mergeCell ref="P1065:Q1065"/>
    <mergeCell ref="R1065:S1065"/>
    <mergeCell ref="T1065:U1065"/>
    <mergeCell ref="V1065:W1065"/>
    <mergeCell ref="X1065:Y1065"/>
    <mergeCell ref="F1065:G1065"/>
    <mergeCell ref="H1065:I1065"/>
    <mergeCell ref="J1065:K1065"/>
    <mergeCell ref="L1065:M1065"/>
    <mergeCell ref="N1065:O1065"/>
    <mergeCell ref="Z1071:AA1071"/>
    <mergeCell ref="AB1071:AC1071"/>
    <mergeCell ref="F1072:G1072"/>
    <mergeCell ref="H1072:I1072"/>
    <mergeCell ref="J1072:K1072"/>
    <mergeCell ref="L1072:M1072"/>
    <mergeCell ref="N1072:O1072"/>
    <mergeCell ref="P1072:Q1072"/>
    <mergeCell ref="R1072:S1072"/>
    <mergeCell ref="T1072:U1072"/>
    <mergeCell ref="V1072:W1072"/>
    <mergeCell ref="X1072:Y1072"/>
    <mergeCell ref="Z1072:AA1072"/>
    <mergeCell ref="AB1072:AC1072"/>
    <mergeCell ref="P1071:Q1071"/>
    <mergeCell ref="R1071:S1071"/>
    <mergeCell ref="T1071:U1071"/>
    <mergeCell ref="V1071:W1071"/>
    <mergeCell ref="X1071:Y1071"/>
    <mergeCell ref="F1071:G1071"/>
    <mergeCell ref="H1071:I1071"/>
    <mergeCell ref="J1071:K1071"/>
    <mergeCell ref="L1071:M1071"/>
    <mergeCell ref="N1071:O1071"/>
    <mergeCell ref="Z1069:AA1069"/>
    <mergeCell ref="AB1069:AC1069"/>
    <mergeCell ref="F1070:G1070"/>
    <mergeCell ref="H1070:I1070"/>
    <mergeCell ref="J1070:K1070"/>
    <mergeCell ref="L1070:M1070"/>
    <mergeCell ref="N1070:O1070"/>
    <mergeCell ref="P1070:Q1070"/>
    <mergeCell ref="R1070:S1070"/>
    <mergeCell ref="T1070:U1070"/>
    <mergeCell ref="V1070:W1070"/>
    <mergeCell ref="X1070:Y1070"/>
    <mergeCell ref="Z1070:AA1070"/>
    <mergeCell ref="AB1070:AC1070"/>
    <mergeCell ref="P1069:Q1069"/>
    <mergeCell ref="R1069:S1069"/>
    <mergeCell ref="T1069:U1069"/>
    <mergeCell ref="V1069:W1069"/>
    <mergeCell ref="X1069:Y1069"/>
    <mergeCell ref="F1069:G1069"/>
    <mergeCell ref="H1069:I1069"/>
    <mergeCell ref="J1069:K1069"/>
    <mergeCell ref="L1069:M1069"/>
    <mergeCell ref="N1069:O1069"/>
    <mergeCell ref="Z1075:AA1075"/>
    <mergeCell ref="AB1075:AC1075"/>
    <mergeCell ref="F1076:G1076"/>
    <mergeCell ref="H1076:I1076"/>
    <mergeCell ref="J1076:K1076"/>
    <mergeCell ref="L1076:M1076"/>
    <mergeCell ref="N1076:O1076"/>
    <mergeCell ref="P1076:Q1076"/>
    <mergeCell ref="R1076:S1076"/>
    <mergeCell ref="T1076:U1076"/>
    <mergeCell ref="V1076:W1076"/>
    <mergeCell ref="X1076:Y1076"/>
    <mergeCell ref="Z1076:AA1076"/>
    <mergeCell ref="AB1076:AC1076"/>
    <mergeCell ref="P1075:Q1075"/>
    <mergeCell ref="R1075:S1075"/>
    <mergeCell ref="T1075:U1075"/>
    <mergeCell ref="V1075:W1075"/>
    <mergeCell ref="X1075:Y1075"/>
    <mergeCell ref="F1075:G1075"/>
    <mergeCell ref="H1075:I1075"/>
    <mergeCell ref="J1075:K1075"/>
    <mergeCell ref="L1075:M1075"/>
    <mergeCell ref="N1075:O1075"/>
    <mergeCell ref="Z1073:AA1073"/>
    <mergeCell ref="AB1073:AC1073"/>
    <mergeCell ref="F1074:G1074"/>
    <mergeCell ref="H1074:I1074"/>
    <mergeCell ref="J1074:K1074"/>
    <mergeCell ref="L1074:M1074"/>
    <mergeCell ref="N1074:O1074"/>
    <mergeCell ref="P1074:Q1074"/>
    <mergeCell ref="R1074:S1074"/>
    <mergeCell ref="T1074:U1074"/>
    <mergeCell ref="V1074:W1074"/>
    <mergeCell ref="X1074:Y1074"/>
    <mergeCell ref="Z1074:AA1074"/>
    <mergeCell ref="AB1074:AC1074"/>
    <mergeCell ref="P1073:Q1073"/>
    <mergeCell ref="R1073:S1073"/>
    <mergeCell ref="T1073:U1073"/>
    <mergeCell ref="V1073:W1073"/>
    <mergeCell ref="X1073:Y1073"/>
    <mergeCell ref="F1073:G1073"/>
    <mergeCell ref="H1073:I1073"/>
    <mergeCell ref="J1073:K1073"/>
    <mergeCell ref="L1073:M1073"/>
    <mergeCell ref="N1073:O1073"/>
    <mergeCell ref="Z1079:AA1079"/>
    <mergeCell ref="AB1079:AC1079"/>
    <mergeCell ref="F1080:G1080"/>
    <mergeCell ref="H1080:I1080"/>
    <mergeCell ref="J1080:K1080"/>
    <mergeCell ref="L1080:M1080"/>
    <mergeCell ref="N1080:O1080"/>
    <mergeCell ref="P1080:Q1080"/>
    <mergeCell ref="R1080:S1080"/>
    <mergeCell ref="T1080:U1080"/>
    <mergeCell ref="V1080:W1080"/>
    <mergeCell ref="X1080:Y1080"/>
    <mergeCell ref="Z1080:AA1080"/>
    <mergeCell ref="AB1080:AC1080"/>
    <mergeCell ref="P1079:Q1079"/>
    <mergeCell ref="R1079:S1079"/>
    <mergeCell ref="T1079:U1079"/>
    <mergeCell ref="V1079:W1079"/>
    <mergeCell ref="X1079:Y1079"/>
    <mergeCell ref="F1079:G1079"/>
    <mergeCell ref="H1079:I1079"/>
    <mergeCell ref="J1079:K1079"/>
    <mergeCell ref="L1079:M1079"/>
    <mergeCell ref="N1079:O1079"/>
    <mergeCell ref="Z1077:AA1077"/>
    <mergeCell ref="AB1077:AC1077"/>
    <mergeCell ref="F1078:G1078"/>
    <mergeCell ref="H1078:I1078"/>
    <mergeCell ref="J1078:K1078"/>
    <mergeCell ref="L1078:M1078"/>
    <mergeCell ref="N1078:O1078"/>
    <mergeCell ref="P1078:Q1078"/>
    <mergeCell ref="R1078:S1078"/>
    <mergeCell ref="T1078:U1078"/>
    <mergeCell ref="V1078:W1078"/>
    <mergeCell ref="X1078:Y1078"/>
    <mergeCell ref="Z1078:AA1078"/>
    <mergeCell ref="AB1078:AC1078"/>
    <mergeCell ref="P1077:Q1077"/>
    <mergeCell ref="R1077:S1077"/>
    <mergeCell ref="T1077:U1077"/>
    <mergeCell ref="V1077:W1077"/>
    <mergeCell ref="X1077:Y1077"/>
    <mergeCell ref="F1077:G1077"/>
    <mergeCell ref="H1077:I1077"/>
    <mergeCell ref="J1077:K1077"/>
    <mergeCell ref="L1077:M1077"/>
    <mergeCell ref="N1077:O1077"/>
    <mergeCell ref="Z1083:AA1083"/>
    <mergeCell ref="AB1083:AC1083"/>
    <mergeCell ref="F1084:G1084"/>
    <mergeCell ref="H1084:I1084"/>
    <mergeCell ref="J1084:K1084"/>
    <mergeCell ref="L1084:M1084"/>
    <mergeCell ref="N1084:O1084"/>
    <mergeCell ref="P1084:Q1084"/>
    <mergeCell ref="R1084:S1084"/>
    <mergeCell ref="T1084:U1084"/>
    <mergeCell ref="V1084:W1084"/>
    <mergeCell ref="X1084:Y1084"/>
    <mergeCell ref="Z1084:AA1084"/>
    <mergeCell ref="AB1084:AC1084"/>
    <mergeCell ref="P1083:Q1083"/>
    <mergeCell ref="R1083:S1083"/>
    <mergeCell ref="T1083:U1083"/>
    <mergeCell ref="V1083:W1083"/>
    <mergeCell ref="X1083:Y1083"/>
    <mergeCell ref="F1083:G1083"/>
    <mergeCell ref="H1083:I1083"/>
    <mergeCell ref="J1083:K1083"/>
    <mergeCell ref="L1083:M1083"/>
    <mergeCell ref="N1083:O1083"/>
    <mergeCell ref="Z1081:AA1081"/>
    <mergeCell ref="AB1081:AC1081"/>
    <mergeCell ref="F1082:G1082"/>
    <mergeCell ref="H1082:I1082"/>
    <mergeCell ref="J1082:K1082"/>
    <mergeCell ref="L1082:M1082"/>
    <mergeCell ref="N1082:O1082"/>
    <mergeCell ref="P1082:Q1082"/>
    <mergeCell ref="R1082:S1082"/>
    <mergeCell ref="T1082:U1082"/>
    <mergeCell ref="V1082:W1082"/>
    <mergeCell ref="X1082:Y1082"/>
    <mergeCell ref="Z1082:AA1082"/>
    <mergeCell ref="AB1082:AC1082"/>
    <mergeCell ref="P1081:Q1081"/>
    <mergeCell ref="R1081:S1081"/>
    <mergeCell ref="T1081:U1081"/>
    <mergeCell ref="V1081:W1081"/>
    <mergeCell ref="X1081:Y1081"/>
    <mergeCell ref="F1081:G1081"/>
    <mergeCell ref="H1081:I1081"/>
    <mergeCell ref="J1081:K1081"/>
    <mergeCell ref="L1081:M1081"/>
    <mergeCell ref="N1081:O1081"/>
    <mergeCell ref="Z1087:AA1087"/>
    <mergeCell ref="AB1087:AC1087"/>
    <mergeCell ref="F1088:G1088"/>
    <mergeCell ref="H1088:I1088"/>
    <mergeCell ref="J1088:K1088"/>
    <mergeCell ref="L1088:M1088"/>
    <mergeCell ref="N1088:O1088"/>
    <mergeCell ref="P1088:Q1088"/>
    <mergeCell ref="R1088:S1088"/>
    <mergeCell ref="T1088:U1088"/>
    <mergeCell ref="V1088:W1088"/>
    <mergeCell ref="X1088:Y1088"/>
    <mergeCell ref="Z1088:AA1088"/>
    <mergeCell ref="AB1088:AC1088"/>
    <mergeCell ref="P1087:Q1087"/>
    <mergeCell ref="R1087:S1087"/>
    <mergeCell ref="T1087:U1087"/>
    <mergeCell ref="V1087:W1087"/>
    <mergeCell ref="X1087:Y1087"/>
    <mergeCell ref="F1087:G1087"/>
    <mergeCell ref="H1087:I1087"/>
    <mergeCell ref="J1087:K1087"/>
    <mergeCell ref="L1087:M1087"/>
    <mergeCell ref="N1087:O1087"/>
    <mergeCell ref="Z1085:AA1085"/>
    <mergeCell ref="AB1085:AC1085"/>
    <mergeCell ref="F1086:G1086"/>
    <mergeCell ref="H1086:I1086"/>
    <mergeCell ref="J1086:K1086"/>
    <mergeCell ref="L1086:M1086"/>
    <mergeCell ref="N1086:O1086"/>
    <mergeCell ref="P1086:Q1086"/>
    <mergeCell ref="R1086:S1086"/>
    <mergeCell ref="T1086:U1086"/>
    <mergeCell ref="V1086:W1086"/>
    <mergeCell ref="X1086:Y1086"/>
    <mergeCell ref="Z1086:AA1086"/>
    <mergeCell ref="AB1086:AC1086"/>
    <mergeCell ref="P1085:Q1085"/>
    <mergeCell ref="R1085:S1085"/>
    <mergeCell ref="T1085:U1085"/>
    <mergeCell ref="V1085:W1085"/>
    <mergeCell ref="X1085:Y1085"/>
    <mergeCell ref="F1085:G1085"/>
    <mergeCell ref="H1085:I1085"/>
    <mergeCell ref="J1085:K1085"/>
    <mergeCell ref="L1085:M1085"/>
    <mergeCell ref="N1085:O1085"/>
    <mergeCell ref="Z1091:AA1091"/>
    <mergeCell ref="AB1091:AC1091"/>
    <mergeCell ref="F1092:G1092"/>
    <mergeCell ref="H1092:I1092"/>
    <mergeCell ref="J1092:K1092"/>
    <mergeCell ref="L1092:M1092"/>
    <mergeCell ref="N1092:O1092"/>
    <mergeCell ref="P1092:Q1092"/>
    <mergeCell ref="R1092:S1092"/>
    <mergeCell ref="T1092:U1092"/>
    <mergeCell ref="V1092:W1092"/>
    <mergeCell ref="X1092:Y1092"/>
    <mergeCell ref="Z1092:AA1092"/>
    <mergeCell ref="AB1092:AC1092"/>
    <mergeCell ref="P1091:Q1091"/>
    <mergeCell ref="R1091:S1091"/>
    <mergeCell ref="T1091:U1091"/>
    <mergeCell ref="V1091:W1091"/>
    <mergeCell ref="X1091:Y1091"/>
    <mergeCell ref="F1091:G1091"/>
    <mergeCell ref="H1091:I1091"/>
    <mergeCell ref="J1091:K1091"/>
    <mergeCell ref="L1091:M1091"/>
    <mergeCell ref="N1091:O1091"/>
    <mergeCell ref="Z1089:AA1089"/>
    <mergeCell ref="AB1089:AC1089"/>
    <mergeCell ref="F1090:G1090"/>
    <mergeCell ref="H1090:I1090"/>
    <mergeCell ref="J1090:K1090"/>
    <mergeCell ref="L1090:M1090"/>
    <mergeCell ref="N1090:O1090"/>
    <mergeCell ref="P1090:Q1090"/>
    <mergeCell ref="R1090:S1090"/>
    <mergeCell ref="T1090:U1090"/>
    <mergeCell ref="V1090:W1090"/>
    <mergeCell ref="X1090:Y1090"/>
    <mergeCell ref="Z1090:AA1090"/>
    <mergeCell ref="AB1090:AC1090"/>
    <mergeCell ref="P1089:Q1089"/>
    <mergeCell ref="R1089:S1089"/>
    <mergeCell ref="T1089:U1089"/>
    <mergeCell ref="V1089:W1089"/>
    <mergeCell ref="X1089:Y1089"/>
    <mergeCell ref="F1089:G1089"/>
    <mergeCell ref="H1089:I1089"/>
    <mergeCell ref="J1089:K1089"/>
    <mergeCell ref="L1089:M1089"/>
    <mergeCell ref="N1089:O1089"/>
    <mergeCell ref="Z1095:AA1095"/>
    <mergeCell ref="AB1095:AC1095"/>
    <mergeCell ref="F1096:G1096"/>
    <mergeCell ref="H1096:I1096"/>
    <mergeCell ref="J1096:K1096"/>
    <mergeCell ref="L1096:M1096"/>
    <mergeCell ref="N1096:O1096"/>
    <mergeCell ref="P1096:Q1096"/>
    <mergeCell ref="R1096:S1096"/>
    <mergeCell ref="T1096:U1096"/>
    <mergeCell ref="V1096:W1096"/>
    <mergeCell ref="X1096:Y1096"/>
    <mergeCell ref="Z1096:AA1096"/>
    <mergeCell ref="AB1096:AC1096"/>
    <mergeCell ref="P1095:Q1095"/>
    <mergeCell ref="R1095:S1095"/>
    <mergeCell ref="T1095:U1095"/>
    <mergeCell ref="V1095:W1095"/>
    <mergeCell ref="X1095:Y1095"/>
    <mergeCell ref="F1095:G1095"/>
    <mergeCell ref="H1095:I1095"/>
    <mergeCell ref="J1095:K1095"/>
    <mergeCell ref="L1095:M1095"/>
    <mergeCell ref="N1095:O1095"/>
    <mergeCell ref="Z1093:AA1093"/>
    <mergeCell ref="AB1093:AC1093"/>
    <mergeCell ref="F1094:G1094"/>
    <mergeCell ref="H1094:I1094"/>
    <mergeCell ref="J1094:K1094"/>
    <mergeCell ref="L1094:M1094"/>
    <mergeCell ref="N1094:O1094"/>
    <mergeCell ref="P1094:Q1094"/>
    <mergeCell ref="R1094:S1094"/>
    <mergeCell ref="T1094:U1094"/>
    <mergeCell ref="V1094:W1094"/>
    <mergeCell ref="X1094:Y1094"/>
    <mergeCell ref="Z1094:AA1094"/>
    <mergeCell ref="AB1094:AC1094"/>
    <mergeCell ref="P1093:Q1093"/>
    <mergeCell ref="R1093:S1093"/>
    <mergeCell ref="T1093:U1093"/>
    <mergeCell ref="V1093:W1093"/>
    <mergeCell ref="X1093:Y1093"/>
    <mergeCell ref="F1093:G1093"/>
    <mergeCell ref="H1093:I1093"/>
    <mergeCell ref="J1093:K1093"/>
    <mergeCell ref="L1093:M1093"/>
    <mergeCell ref="N1093:O1093"/>
    <mergeCell ref="Z1099:AA1099"/>
    <mergeCell ref="AB1099:AC1099"/>
    <mergeCell ref="F1100:G1100"/>
    <mergeCell ref="H1100:I1100"/>
    <mergeCell ref="J1100:K1100"/>
    <mergeCell ref="L1100:M1100"/>
    <mergeCell ref="N1100:O1100"/>
    <mergeCell ref="P1100:Q1100"/>
    <mergeCell ref="R1100:S1100"/>
    <mergeCell ref="T1100:U1100"/>
    <mergeCell ref="V1100:W1100"/>
    <mergeCell ref="X1100:Y1100"/>
    <mergeCell ref="Z1100:AA1100"/>
    <mergeCell ref="AB1100:AC1100"/>
    <mergeCell ref="P1099:Q1099"/>
    <mergeCell ref="R1099:S1099"/>
    <mergeCell ref="T1099:U1099"/>
    <mergeCell ref="V1099:W1099"/>
    <mergeCell ref="X1099:Y1099"/>
    <mergeCell ref="F1099:G1099"/>
    <mergeCell ref="H1099:I1099"/>
    <mergeCell ref="J1099:K1099"/>
    <mergeCell ref="L1099:M1099"/>
    <mergeCell ref="N1099:O1099"/>
    <mergeCell ref="Z1097:AA1097"/>
    <mergeCell ref="AB1097:AC1097"/>
    <mergeCell ref="F1098:G1098"/>
    <mergeCell ref="H1098:I1098"/>
    <mergeCell ref="J1098:K1098"/>
    <mergeCell ref="L1098:M1098"/>
    <mergeCell ref="N1098:O1098"/>
    <mergeCell ref="P1098:Q1098"/>
    <mergeCell ref="R1098:S1098"/>
    <mergeCell ref="T1098:U1098"/>
    <mergeCell ref="V1098:W1098"/>
    <mergeCell ref="X1098:Y1098"/>
    <mergeCell ref="Z1098:AA1098"/>
    <mergeCell ref="AB1098:AC1098"/>
    <mergeCell ref="P1097:Q1097"/>
    <mergeCell ref="R1097:S1097"/>
    <mergeCell ref="T1097:U1097"/>
    <mergeCell ref="V1097:W1097"/>
    <mergeCell ref="X1097:Y1097"/>
    <mergeCell ref="F1097:G1097"/>
    <mergeCell ref="H1097:I1097"/>
    <mergeCell ref="J1097:K1097"/>
    <mergeCell ref="L1097:M1097"/>
    <mergeCell ref="N1097:O1097"/>
    <mergeCell ref="Z1103:AA1103"/>
    <mergeCell ref="AB1103:AC1103"/>
    <mergeCell ref="F1104:G1104"/>
    <mergeCell ref="H1104:I1104"/>
    <mergeCell ref="J1104:K1104"/>
    <mergeCell ref="L1104:M1104"/>
    <mergeCell ref="N1104:O1104"/>
    <mergeCell ref="P1104:Q1104"/>
    <mergeCell ref="R1104:S1104"/>
    <mergeCell ref="T1104:U1104"/>
    <mergeCell ref="V1104:W1104"/>
    <mergeCell ref="X1104:Y1104"/>
    <mergeCell ref="Z1104:AA1104"/>
    <mergeCell ref="AB1104:AC1104"/>
    <mergeCell ref="P1103:Q1103"/>
    <mergeCell ref="R1103:S1103"/>
    <mergeCell ref="T1103:U1103"/>
    <mergeCell ref="V1103:W1103"/>
    <mergeCell ref="X1103:Y1103"/>
    <mergeCell ref="F1103:G1103"/>
    <mergeCell ref="H1103:I1103"/>
    <mergeCell ref="J1103:K1103"/>
    <mergeCell ref="L1103:M1103"/>
    <mergeCell ref="N1103:O1103"/>
    <mergeCell ref="Z1101:AA1101"/>
    <mergeCell ref="AB1101:AC1101"/>
    <mergeCell ref="F1102:G1102"/>
    <mergeCell ref="H1102:I1102"/>
    <mergeCell ref="J1102:K1102"/>
    <mergeCell ref="L1102:M1102"/>
    <mergeCell ref="N1102:O1102"/>
    <mergeCell ref="P1102:Q1102"/>
    <mergeCell ref="R1102:S1102"/>
    <mergeCell ref="T1102:U1102"/>
    <mergeCell ref="V1102:W1102"/>
    <mergeCell ref="X1102:Y1102"/>
    <mergeCell ref="Z1102:AA1102"/>
    <mergeCell ref="AB1102:AC1102"/>
    <mergeCell ref="P1101:Q1101"/>
    <mergeCell ref="R1101:S1101"/>
    <mergeCell ref="T1101:U1101"/>
    <mergeCell ref="V1101:W1101"/>
    <mergeCell ref="X1101:Y1101"/>
    <mergeCell ref="F1101:G1101"/>
    <mergeCell ref="H1101:I1101"/>
    <mergeCell ref="J1101:K1101"/>
    <mergeCell ref="L1101:M1101"/>
    <mergeCell ref="N1101:O1101"/>
    <mergeCell ref="Z1107:AA1107"/>
    <mergeCell ref="AB1107:AC1107"/>
    <mergeCell ref="P1107:Q1107"/>
    <mergeCell ref="R1107:S1107"/>
    <mergeCell ref="T1107:U1107"/>
    <mergeCell ref="V1107:W1107"/>
    <mergeCell ref="X1107:Y1107"/>
    <mergeCell ref="F1107:G1107"/>
    <mergeCell ref="H1107:I1107"/>
    <mergeCell ref="J1107:K1107"/>
    <mergeCell ref="L1107:M1107"/>
    <mergeCell ref="N1107:O1107"/>
    <mergeCell ref="Z1105:AA1105"/>
    <mergeCell ref="AB1105:AC1105"/>
    <mergeCell ref="F1106:G1106"/>
    <mergeCell ref="H1106:I1106"/>
    <mergeCell ref="J1106:K1106"/>
    <mergeCell ref="L1106:M1106"/>
    <mergeCell ref="N1106:O1106"/>
    <mergeCell ref="P1106:Q1106"/>
    <mergeCell ref="R1106:S1106"/>
    <mergeCell ref="T1106:U1106"/>
    <mergeCell ref="V1106:W1106"/>
    <mergeCell ref="X1106:Y1106"/>
    <mergeCell ref="Z1106:AA1106"/>
    <mergeCell ref="AB1106:AC1106"/>
    <mergeCell ref="P1105:Q1105"/>
    <mergeCell ref="R1105:S1105"/>
    <mergeCell ref="T1105:U1105"/>
    <mergeCell ref="V1105:W1105"/>
    <mergeCell ref="X1105:Y1105"/>
    <mergeCell ref="F1105:G1105"/>
    <mergeCell ref="H1105:I1105"/>
    <mergeCell ref="J1105:K1105"/>
    <mergeCell ref="L1105:M1105"/>
    <mergeCell ref="N1105:O1105"/>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6241" r:id="rId4" name="Button 1">
              <controlPr defaultSize="0" print="0" autoFill="0" autoPict="0" macro="[0]!pQuanlybangmau">
                <anchor moveWithCells="1" sizeWithCells="1">
                  <from>
                    <xdr:col>30</xdr:col>
                    <xdr:colOff>19050</xdr:colOff>
                    <xdr:row>1</xdr:row>
                    <xdr:rowOff>19050</xdr:rowOff>
                  </from>
                  <to>
                    <xdr:col>30</xdr:col>
                    <xdr:colOff>2647950</xdr:colOff>
                    <xdr:row>2</xdr:row>
                    <xdr:rowOff>0</xdr:rowOff>
                  </to>
                </anchor>
              </controlPr>
            </control>
          </mc:Choice>
        </mc:AlternateContent>
        <mc:AlternateContent xmlns:mc="http://schemas.openxmlformats.org/markup-compatibility/2006">
          <mc:Choice Requires="x14">
            <control shapeId="266242" r:id="rId5" name="Button 2">
              <controlPr defaultSize="0" print="0" autoFill="0" autoPict="0" macro="[0]!go_HSDMCongviec">
                <anchor moveWithCells="1" sizeWithCells="1">
                  <from>
                    <xdr:col>3</xdr:col>
                    <xdr:colOff>123825</xdr:colOff>
                    <xdr:row>1</xdr:row>
                    <xdr:rowOff>19050</xdr:rowOff>
                  </from>
                  <to>
                    <xdr:col>5</xdr:col>
                    <xdr:colOff>323850</xdr:colOff>
                    <xdr:row>1</xdr:row>
                    <xdr:rowOff>295275</xdr:rowOff>
                  </to>
                </anchor>
              </controlPr>
            </control>
          </mc:Choice>
        </mc:AlternateContent>
        <mc:AlternateContent xmlns:mc="http://schemas.openxmlformats.org/markup-compatibility/2006">
          <mc:Choice Requires="x14">
            <control shapeId="266243" r:id="rId6" name="Button 3">
              <controlPr defaultSize="0" print="0" autoFill="0" autoPict="0" macro="[0]!go_HSDMVatlieu">
                <anchor moveWithCells="1" sizeWithCells="1">
                  <from>
                    <xdr:col>5</xdr:col>
                    <xdr:colOff>323850</xdr:colOff>
                    <xdr:row>1</xdr:row>
                    <xdr:rowOff>19050</xdr:rowOff>
                  </from>
                  <to>
                    <xdr:col>7</xdr:col>
                    <xdr:colOff>676275</xdr:colOff>
                    <xdr:row>1</xdr:row>
                    <xdr:rowOff>295275</xdr:rowOff>
                  </to>
                </anchor>
              </controlPr>
            </control>
          </mc:Choice>
        </mc:AlternateContent>
        <mc:AlternateContent xmlns:mc="http://schemas.openxmlformats.org/markup-compatibility/2006">
          <mc:Choice Requires="x14">
            <control shapeId="266244" r:id="rId7" name="Button 4">
              <controlPr defaultSize="0" print="0" autoFill="0" autoPict="0" macro="[0]!go_HSDMGiaidoan">
                <anchor moveWithCells="1" sizeWithCells="1">
                  <from>
                    <xdr:col>7</xdr:col>
                    <xdr:colOff>676275</xdr:colOff>
                    <xdr:row>1</xdr:row>
                    <xdr:rowOff>19050</xdr:rowOff>
                  </from>
                  <to>
                    <xdr:col>10</xdr:col>
                    <xdr:colOff>276225</xdr:colOff>
                    <xdr:row>1</xdr:row>
                    <xdr:rowOff>295275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BangmauNT3">
    <tabColor rgb="FF99FF99"/>
  </sheetPr>
  <dimension ref="A1:AG433"/>
  <sheetViews>
    <sheetView showZeros="0" workbookViewId="0">
      <pane ySplit="2" topLeftCell="A3" activePane="bottomLeft" state="frozen"/>
      <selection activeCell="C15" sqref="C15"/>
      <selection pane="bottomLeft" activeCell="A383" sqref="A383:XFD383"/>
    </sheetView>
  </sheetViews>
  <sheetFormatPr defaultColWidth="8.88671875" defaultRowHeight="16.5"/>
  <cols>
    <col min="1" max="1" width="11.6640625" style="18" customWidth="1"/>
    <col min="2" max="2" width="2.33203125" style="18" customWidth="1"/>
    <col min="3" max="3" width="3.6640625" style="18" customWidth="1"/>
    <col min="4" max="5" width="3.33203125" style="18" customWidth="1"/>
    <col min="6" max="6" width="3.5546875" style="18" customWidth="1"/>
    <col min="7" max="23" width="2.88671875" style="18" customWidth="1"/>
    <col min="24" max="29" width="2.6640625" style="18" customWidth="1"/>
    <col min="30" max="30" width="3" style="18" customWidth="1"/>
    <col min="31" max="31" width="31" style="18" customWidth="1"/>
    <col min="32" max="33" width="11.21875" style="18" customWidth="1"/>
    <col min="34" max="16384" width="8.88671875" style="18"/>
  </cols>
  <sheetData>
    <row r="1" spans="1:33" ht="54.95" customHeight="1">
      <c r="B1" s="1192"/>
      <c r="C1" s="2690" t="s">
        <v>3985</v>
      </c>
      <c r="D1" s="2632"/>
      <c r="E1" s="2632"/>
      <c r="F1" s="2632"/>
      <c r="G1" s="2632"/>
      <c r="H1" s="2632"/>
      <c r="I1" s="2632"/>
      <c r="J1" s="2632"/>
      <c r="K1" s="2632"/>
      <c r="L1" s="2632"/>
      <c r="M1" s="2632"/>
      <c r="N1" s="2632"/>
      <c r="O1" s="2632"/>
      <c r="P1" s="2632"/>
      <c r="Q1" s="2632"/>
      <c r="R1" s="2632"/>
      <c r="S1" s="2632"/>
      <c r="T1" s="2632"/>
      <c r="U1" s="2632"/>
      <c r="V1" s="2632"/>
      <c r="W1" s="2632"/>
      <c r="X1" s="2632"/>
      <c r="Y1" s="2632"/>
      <c r="Z1" s="2632"/>
      <c r="AA1" s="2632"/>
      <c r="AB1" s="2632"/>
      <c r="AC1" s="2632"/>
      <c r="AD1" s="33"/>
      <c r="AE1" s="543"/>
      <c r="AF1" s="33"/>
    </row>
    <row r="2" spans="1:33" ht="28.5" customHeight="1">
      <c r="A2" s="33"/>
      <c r="B2" s="33"/>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1258"/>
      <c r="AF2" s="197" t="s">
        <v>2877</v>
      </c>
      <c r="AG2" s="197" t="s">
        <v>2783</v>
      </c>
    </row>
    <row r="3" spans="1:33" ht="20.100000000000001" customHeight="1">
      <c r="A3" s="33" t="s">
        <v>1506</v>
      </c>
      <c r="B3" s="33"/>
      <c r="C3" s="2052" t="s">
        <v>160</v>
      </c>
      <c r="D3" s="2053" t="s">
        <v>3657</v>
      </c>
      <c r="E3" s="2054"/>
      <c r="F3" s="2054"/>
      <c r="G3" s="2054"/>
      <c r="H3" s="2054"/>
      <c r="I3" s="2054"/>
      <c r="J3" s="2054"/>
      <c r="K3" s="2054"/>
      <c r="L3" s="2054"/>
      <c r="M3" s="2054"/>
      <c r="N3" s="2054"/>
      <c r="O3" s="2054"/>
      <c r="P3" s="2054"/>
      <c r="Q3" s="2054"/>
      <c r="R3" s="2054"/>
      <c r="S3" s="2055"/>
      <c r="T3" s="2052" t="s">
        <v>361</v>
      </c>
      <c r="U3" s="2052"/>
      <c r="V3" s="2052"/>
      <c r="W3" s="2052"/>
      <c r="X3" s="2052"/>
      <c r="Y3" s="2052" t="s">
        <v>362</v>
      </c>
      <c r="Z3" s="2052"/>
      <c r="AA3" s="2052"/>
      <c r="AB3" s="2052"/>
      <c r="AC3" s="2052"/>
      <c r="AD3" s="33"/>
      <c r="AE3" s="178" t="s">
        <v>1507</v>
      </c>
      <c r="AF3" s="33"/>
    </row>
    <row r="4" spans="1:33">
      <c r="A4" s="33"/>
      <c r="B4" s="33"/>
      <c r="C4" s="2014">
        <v>1</v>
      </c>
      <c r="D4" s="2015" t="s">
        <v>647</v>
      </c>
      <c r="E4" s="2016"/>
      <c r="F4" s="2016"/>
      <c r="G4" s="2016"/>
      <c r="H4" s="2016"/>
      <c r="I4" s="2016"/>
      <c r="J4" s="2016"/>
      <c r="K4" s="2016"/>
      <c r="L4" s="2016"/>
      <c r="M4" s="2016"/>
      <c r="N4" s="2016"/>
      <c r="O4" s="2016"/>
      <c r="P4" s="2016"/>
      <c r="Q4" s="2016"/>
      <c r="R4" s="2016"/>
      <c r="S4" s="2017"/>
      <c r="T4" s="2014" t="s">
        <v>3658</v>
      </c>
      <c r="U4" s="2014"/>
      <c r="V4" s="2014"/>
      <c r="W4" s="2014"/>
      <c r="X4" s="2014"/>
      <c r="Y4" s="2014">
        <v>207</v>
      </c>
      <c r="Z4" s="2014"/>
      <c r="AA4" s="2014"/>
      <c r="AB4" s="2014"/>
      <c r="AC4" s="2014"/>
      <c r="AD4" s="33"/>
      <c r="AE4" s="33"/>
    </row>
    <row r="5" spans="1:33">
      <c r="A5" s="33"/>
      <c r="B5" s="33"/>
      <c r="C5" s="2018">
        <v>2</v>
      </c>
      <c r="D5" s="2019" t="s">
        <v>3659</v>
      </c>
      <c r="E5" s="2020"/>
      <c r="F5" s="2020"/>
      <c r="G5" s="2020"/>
      <c r="H5" s="2020"/>
      <c r="I5" s="2020"/>
      <c r="J5" s="2020"/>
      <c r="K5" s="2020"/>
      <c r="L5" s="2020"/>
      <c r="M5" s="2020"/>
      <c r="N5" s="2020"/>
      <c r="O5" s="2020"/>
      <c r="P5" s="2020"/>
      <c r="Q5" s="2020"/>
      <c r="R5" s="2020"/>
      <c r="S5" s="2021"/>
      <c r="T5" s="2018" t="s">
        <v>3658</v>
      </c>
      <c r="U5" s="2018"/>
      <c r="V5" s="2018"/>
      <c r="W5" s="2018"/>
      <c r="X5" s="2018"/>
      <c r="Y5" s="2018">
        <v>848</v>
      </c>
      <c r="Z5" s="2018"/>
      <c r="AA5" s="2018"/>
      <c r="AB5" s="2018"/>
      <c r="AC5" s="2018"/>
      <c r="AD5" s="33"/>
      <c r="AE5" s="33"/>
    </row>
    <row r="6" spans="1:33">
      <c r="A6" s="33"/>
      <c r="B6" s="33"/>
      <c r="C6" s="2018">
        <v>3</v>
      </c>
      <c r="D6" s="2019" t="s">
        <v>3660</v>
      </c>
      <c r="E6" s="2020"/>
      <c r="F6" s="2020"/>
      <c r="G6" s="2020"/>
      <c r="H6" s="2020"/>
      <c r="I6" s="2020"/>
      <c r="J6" s="2020"/>
      <c r="K6" s="2020"/>
      <c r="L6" s="2020"/>
      <c r="M6" s="2020"/>
      <c r="N6" s="2020"/>
      <c r="O6" s="2020"/>
      <c r="P6" s="2020"/>
      <c r="Q6" s="2020"/>
      <c r="R6" s="2020"/>
      <c r="S6" s="2021"/>
      <c r="T6" s="2018" t="s">
        <v>3658</v>
      </c>
      <c r="U6" s="2018"/>
      <c r="V6" s="2018"/>
      <c r="W6" s="2018"/>
      <c r="X6" s="2018"/>
      <c r="Y6" s="2018">
        <v>1197</v>
      </c>
      <c r="Z6" s="2018"/>
      <c r="AA6" s="2018"/>
      <c r="AB6" s="2018"/>
      <c r="AC6" s="2018"/>
      <c r="AD6" s="33"/>
      <c r="AE6" s="33"/>
    </row>
    <row r="7" spans="1:33">
      <c r="A7" s="33"/>
      <c r="B7" s="33"/>
      <c r="C7" s="2018">
        <v>4</v>
      </c>
      <c r="D7" s="2019" t="s">
        <v>2914</v>
      </c>
      <c r="E7" s="2020"/>
      <c r="F7" s="2020"/>
      <c r="G7" s="2020"/>
      <c r="H7" s="2020"/>
      <c r="I7" s="2020"/>
      <c r="J7" s="2020"/>
      <c r="K7" s="2020"/>
      <c r="L7" s="2020"/>
      <c r="M7" s="2020"/>
      <c r="N7" s="2020"/>
      <c r="O7" s="2020"/>
      <c r="P7" s="2020"/>
      <c r="Q7" s="2020"/>
      <c r="R7" s="2020"/>
      <c r="S7" s="2021"/>
      <c r="T7" s="2018" t="s">
        <v>3661</v>
      </c>
      <c r="U7" s="2018"/>
      <c r="V7" s="2018"/>
      <c r="W7" s="2018"/>
      <c r="X7" s="2018"/>
      <c r="Y7" s="2018">
        <v>175</v>
      </c>
      <c r="Z7" s="2018"/>
      <c r="AA7" s="2018"/>
      <c r="AB7" s="2018"/>
      <c r="AC7" s="2018"/>
      <c r="AD7" s="33"/>
      <c r="AE7" s="33"/>
    </row>
    <row r="8" spans="1:33">
      <c r="A8" s="33"/>
      <c r="B8" s="33"/>
      <c r="C8" s="2018">
        <v>1</v>
      </c>
      <c r="D8" s="2694" t="s">
        <v>3662</v>
      </c>
      <c r="E8" s="2695"/>
      <c r="F8" s="2695"/>
      <c r="G8" s="2695"/>
      <c r="H8" s="2695"/>
      <c r="I8" s="2695"/>
      <c r="J8" s="2695"/>
      <c r="K8" s="2695"/>
      <c r="L8" s="2695"/>
      <c r="M8" s="2695"/>
      <c r="N8" s="2695"/>
      <c r="O8" s="2695"/>
      <c r="P8" s="2695"/>
      <c r="Q8" s="2695"/>
      <c r="R8" s="2695"/>
      <c r="S8" s="2696"/>
      <c r="T8" s="2018" t="s">
        <v>147</v>
      </c>
      <c r="U8" s="2018"/>
      <c r="V8" s="2018"/>
      <c r="W8" s="2018"/>
      <c r="X8" s="2018"/>
      <c r="Y8" s="2018" t="s">
        <v>147</v>
      </c>
      <c r="Z8" s="2018"/>
      <c r="AA8" s="2018"/>
      <c r="AB8" s="2018"/>
      <c r="AC8" s="2018"/>
      <c r="AD8" s="33"/>
      <c r="AE8" s="33"/>
    </row>
    <row r="9" spans="1:33">
      <c r="A9" s="33" t="s">
        <v>536</v>
      </c>
      <c r="B9" s="33"/>
      <c r="C9" s="2022">
        <v>2</v>
      </c>
      <c r="D9" s="2023" t="s">
        <v>3663</v>
      </c>
      <c r="E9" s="2024"/>
      <c r="F9" s="2024"/>
      <c r="G9" s="2024"/>
      <c r="H9" s="2024"/>
      <c r="I9" s="2024"/>
      <c r="J9" s="2024"/>
      <c r="K9" s="2024"/>
      <c r="L9" s="2024"/>
      <c r="M9" s="2024"/>
      <c r="N9" s="2024"/>
      <c r="O9" s="2024"/>
      <c r="P9" s="2024"/>
      <c r="Q9" s="2024"/>
      <c r="R9" s="2024"/>
      <c r="S9" s="2025"/>
      <c r="T9" s="2022" t="s">
        <v>147</v>
      </c>
      <c r="U9" s="2022"/>
      <c r="V9" s="2022"/>
      <c r="W9" s="2022"/>
      <c r="X9" s="2022"/>
      <c r="Y9" s="2022" t="s">
        <v>147</v>
      </c>
      <c r="Z9" s="2022"/>
      <c r="AA9" s="2022"/>
      <c r="AB9" s="2022"/>
      <c r="AC9" s="2022"/>
      <c r="AD9" s="33"/>
      <c r="AE9" s="33"/>
    </row>
    <row r="10" spans="1:33">
      <c r="A10" s="33"/>
      <c r="B10" s="33"/>
      <c r="C10" s="33"/>
      <c r="D10" s="33"/>
      <c r="E10" s="33"/>
      <c r="F10" s="33"/>
      <c r="G10" s="33"/>
      <c r="H10" s="33"/>
      <c r="I10" s="33"/>
      <c r="J10" s="33"/>
      <c r="K10" s="33"/>
      <c r="L10" s="33"/>
      <c r="M10" s="33"/>
      <c r="N10" s="33"/>
      <c r="O10" s="33"/>
      <c r="P10" s="33"/>
      <c r="Q10" s="33"/>
      <c r="R10" s="33"/>
      <c r="S10" s="33"/>
      <c r="T10" s="33"/>
      <c r="U10" s="33"/>
      <c r="V10" s="33"/>
      <c r="W10" s="33"/>
      <c r="X10" s="33"/>
      <c r="Y10" s="33"/>
      <c r="Z10" s="33"/>
      <c r="AA10" s="33"/>
      <c r="AB10" s="33"/>
      <c r="AC10" s="33"/>
      <c r="AD10" s="33"/>
      <c r="AE10" s="33"/>
    </row>
    <row r="11" spans="1:33">
      <c r="A11" s="33" t="s">
        <v>3664</v>
      </c>
      <c r="B11"/>
      <c r="C11" s="204" t="s">
        <v>160</v>
      </c>
      <c r="D11" s="1297" t="s">
        <v>177</v>
      </c>
      <c r="E11" s="1298"/>
      <c r="F11" s="1298"/>
      <c r="G11" s="1298"/>
      <c r="H11" s="1298"/>
      <c r="I11" s="1298"/>
      <c r="J11" s="1298"/>
      <c r="K11" s="1299"/>
      <c r="L11" s="204" t="s">
        <v>178</v>
      </c>
      <c r="M11" s="204"/>
      <c r="N11" s="204"/>
      <c r="O11" s="204"/>
      <c r="P11" s="204" t="s">
        <v>2908</v>
      </c>
      <c r="Q11" s="204"/>
      <c r="R11" s="204"/>
      <c r="S11" s="204"/>
      <c r="T11" s="204"/>
      <c r="U11" s="204" t="s">
        <v>179</v>
      </c>
      <c r="V11" s="204"/>
      <c r="W11" s="204"/>
      <c r="X11" s="204"/>
      <c r="Y11" s="204"/>
      <c r="Z11" s="204" t="s">
        <v>180</v>
      </c>
      <c r="AA11" s="204"/>
      <c r="AB11" s="204"/>
      <c r="AC11" s="204"/>
      <c r="AD11"/>
      <c r="AE11"/>
    </row>
    <row r="12" spans="1:33" hidden="1">
      <c r="A12" s="33"/>
      <c r="B12"/>
      <c r="C12" s="2059"/>
      <c r="D12" s="2060"/>
      <c r="E12" s="2061"/>
      <c r="F12" s="2061"/>
      <c r="G12" s="2061"/>
      <c r="H12" s="2061"/>
      <c r="I12" s="2061"/>
      <c r="J12" s="2061"/>
      <c r="K12" s="2062"/>
      <c r="L12" s="2059"/>
      <c r="M12" s="2059"/>
      <c r="N12" s="2059"/>
      <c r="O12" s="2059"/>
      <c r="P12" s="2059"/>
      <c r="Q12" s="2059"/>
      <c r="R12" s="2059"/>
      <c r="S12" s="2059"/>
      <c r="T12" s="2059"/>
      <c r="U12" s="2059"/>
      <c r="V12" s="2059"/>
      <c r="W12" s="2059"/>
      <c r="X12" s="2059"/>
      <c r="Y12" s="2059"/>
      <c r="Z12" s="2059"/>
      <c r="AA12" s="2059"/>
      <c r="AB12" s="2059"/>
      <c r="AC12" s="2059"/>
      <c r="AD12"/>
      <c r="AE12"/>
    </row>
    <row r="13" spans="1:33">
      <c r="A13" s="33" t="s">
        <v>536</v>
      </c>
      <c r="B13"/>
      <c r="C13" s="1293">
        <v>1</v>
      </c>
      <c r="D13" s="1294" t="s">
        <v>3665</v>
      </c>
      <c r="E13" s="1295"/>
      <c r="F13" s="1295"/>
      <c r="G13" s="1295"/>
      <c r="H13" s="1295"/>
      <c r="I13" s="1295"/>
      <c r="J13" s="1295"/>
      <c r="K13" s="1296"/>
      <c r="L13" s="1293" t="s">
        <v>3666</v>
      </c>
      <c r="M13" s="1293"/>
      <c r="N13" s="1293"/>
      <c r="O13" s="1293"/>
      <c r="P13" s="1293" t="s">
        <v>3667</v>
      </c>
      <c r="Q13" s="1293"/>
      <c r="R13" s="1293"/>
      <c r="S13" s="1293"/>
      <c r="T13" s="1293"/>
      <c r="U13" s="2026" t="s">
        <v>3565</v>
      </c>
      <c r="V13" s="1293"/>
      <c r="W13" s="1293"/>
      <c r="X13" s="1293"/>
      <c r="Y13" s="1293"/>
      <c r="Z13" s="1293" t="s">
        <v>147</v>
      </c>
      <c r="AA13" s="1293"/>
      <c r="AB13" s="1293"/>
      <c r="AC13" s="1293"/>
      <c r="AD13"/>
      <c r="AE13"/>
    </row>
    <row r="15" spans="1:33">
      <c r="A15" s="33" t="s">
        <v>3668</v>
      </c>
      <c r="B15"/>
      <c r="C15" s="204" t="s">
        <v>160</v>
      </c>
      <c r="D15" s="1297" t="s">
        <v>177</v>
      </c>
      <c r="E15" s="1298"/>
      <c r="F15" s="1298"/>
      <c r="G15" s="1298"/>
      <c r="H15" s="1298"/>
      <c r="I15" s="1298"/>
      <c r="J15" s="1298"/>
      <c r="K15" s="1299"/>
      <c r="L15" s="204" t="s">
        <v>178</v>
      </c>
      <c r="M15" s="204"/>
      <c r="N15" s="204"/>
      <c r="O15" s="204"/>
      <c r="P15" s="204" t="s">
        <v>2908</v>
      </c>
      <c r="Q15" s="204"/>
      <c r="R15" s="204"/>
      <c r="S15" s="204"/>
      <c r="T15" s="204"/>
      <c r="U15" s="204" t="s">
        <v>179</v>
      </c>
      <c r="V15" s="204"/>
      <c r="W15" s="204"/>
      <c r="X15" s="204"/>
      <c r="Y15" s="204"/>
      <c r="Z15" s="204" t="s">
        <v>180</v>
      </c>
      <c r="AA15" s="204"/>
      <c r="AB15" s="204"/>
      <c r="AC15" s="204"/>
      <c r="AD15"/>
      <c r="AE15"/>
    </row>
    <row r="16" spans="1:33" hidden="1">
      <c r="A16" s="33"/>
      <c r="B16"/>
      <c r="C16" s="204"/>
      <c r="D16" s="1297"/>
      <c r="E16" s="1298"/>
      <c r="F16" s="1298"/>
      <c r="G16" s="1298"/>
      <c r="H16" s="1298"/>
      <c r="I16" s="1298"/>
      <c r="J16" s="1298"/>
      <c r="K16" s="1299"/>
      <c r="L16" s="204"/>
      <c r="M16" s="204"/>
      <c r="N16" s="204"/>
      <c r="O16" s="204"/>
      <c r="P16" s="204"/>
      <c r="Q16" s="204"/>
      <c r="R16" s="204"/>
      <c r="S16" s="204"/>
      <c r="T16" s="204"/>
      <c r="U16" s="204"/>
      <c r="V16" s="204"/>
      <c r="W16" s="204"/>
      <c r="X16" s="204"/>
      <c r="Y16" s="204"/>
      <c r="Z16" s="204"/>
      <c r="AA16" s="204"/>
      <c r="AB16" s="204"/>
      <c r="AC16" s="204"/>
      <c r="AD16"/>
      <c r="AE16"/>
    </row>
    <row r="17" spans="1:31">
      <c r="A17" s="33" t="s">
        <v>536</v>
      </c>
      <c r="B17"/>
      <c r="C17" s="2027">
        <v>1</v>
      </c>
      <c r="D17" s="2028" t="s">
        <v>3665</v>
      </c>
      <c r="E17" s="2029"/>
      <c r="F17" s="2029"/>
      <c r="G17" s="2029"/>
      <c r="H17" s="2029"/>
      <c r="I17" s="2029"/>
      <c r="J17" s="2029"/>
      <c r="K17" s="2030"/>
      <c r="L17" s="2027" t="s">
        <v>3669</v>
      </c>
      <c r="M17" s="2027"/>
      <c r="N17" s="2027"/>
      <c r="O17" s="2027"/>
      <c r="P17" s="2027" t="s">
        <v>3667</v>
      </c>
      <c r="Q17" s="2027"/>
      <c r="R17" s="2027"/>
      <c r="S17" s="2027"/>
      <c r="T17" s="2027"/>
      <c r="U17" s="2031" t="s">
        <v>3565</v>
      </c>
      <c r="V17" s="2027"/>
      <c r="W17" s="2027"/>
      <c r="X17" s="2027"/>
      <c r="Y17" s="2027"/>
      <c r="Z17" s="2027" t="s">
        <v>147</v>
      </c>
      <c r="AA17" s="2027"/>
      <c r="AB17" s="2027"/>
      <c r="AC17" s="2027"/>
      <c r="AD17"/>
      <c r="AE17"/>
    </row>
    <row r="18" spans="1:31">
      <c r="A18"/>
      <c r="B18"/>
      <c r="C18" s="442"/>
      <c r="D18" s="185"/>
      <c r="E18" s="442"/>
      <c r="F18" s="442"/>
      <c r="G18" s="442"/>
      <c r="H18" s="442"/>
      <c r="I18" s="442"/>
      <c r="J18" s="442"/>
      <c r="K18" s="442"/>
      <c r="L18" s="442"/>
      <c r="M18" s="442"/>
      <c r="N18" s="442"/>
      <c r="O18" s="442"/>
      <c r="P18" s="442"/>
      <c r="Q18" s="442"/>
      <c r="R18" s="442"/>
      <c r="S18" s="442"/>
      <c r="T18" s="442"/>
      <c r="U18" s="2032"/>
      <c r="V18" s="442"/>
      <c r="W18" s="442"/>
      <c r="X18" s="442"/>
      <c r="Y18" s="442"/>
      <c r="Z18" s="442"/>
      <c r="AA18" s="442"/>
      <c r="AB18" s="442"/>
      <c r="AC18" s="442"/>
    </row>
    <row r="19" spans="1:31">
      <c r="A19" s="33" t="s">
        <v>3670</v>
      </c>
      <c r="B19"/>
      <c r="C19" s="204" t="s">
        <v>160</v>
      </c>
      <c r="D19" s="1297" t="s">
        <v>177</v>
      </c>
      <c r="E19" s="1298"/>
      <c r="F19" s="1298"/>
      <c r="G19" s="1298"/>
      <c r="H19" s="1298"/>
      <c r="I19" s="1298"/>
      <c r="J19" s="1298"/>
      <c r="K19" s="1299"/>
      <c r="L19" s="204" t="s">
        <v>178</v>
      </c>
      <c r="M19" s="204"/>
      <c r="N19" s="204"/>
      <c r="O19" s="204"/>
      <c r="P19" s="204"/>
      <c r="Q19" s="204"/>
      <c r="R19" s="204"/>
      <c r="S19" s="204"/>
      <c r="T19" s="204"/>
      <c r="U19" s="204" t="s">
        <v>179</v>
      </c>
      <c r="V19" s="204"/>
      <c r="W19" s="204"/>
      <c r="X19" s="204"/>
      <c r="Y19" s="204"/>
      <c r="Z19" s="204" t="s">
        <v>180</v>
      </c>
      <c r="AA19" s="204"/>
      <c r="AB19" s="204"/>
      <c r="AC19" s="204"/>
    </row>
    <row r="20" spans="1:31" hidden="1">
      <c r="A20" s="33"/>
      <c r="B20"/>
      <c r="C20" s="204"/>
      <c r="D20" s="1297"/>
      <c r="E20" s="1298"/>
      <c r="F20" s="1298"/>
      <c r="G20" s="1298"/>
      <c r="H20" s="1298"/>
      <c r="I20" s="1298"/>
      <c r="J20" s="1298"/>
      <c r="K20" s="1299"/>
      <c r="L20" s="204"/>
      <c r="M20" s="204"/>
      <c r="N20" s="204"/>
      <c r="O20" s="204"/>
      <c r="P20" s="204"/>
      <c r="Q20" s="204"/>
      <c r="R20" s="204"/>
      <c r="S20" s="204"/>
      <c r="T20" s="204"/>
      <c r="U20" s="204"/>
      <c r="V20" s="204"/>
      <c r="W20" s="204"/>
      <c r="X20" s="204"/>
      <c r="Y20" s="204"/>
      <c r="Z20" s="2063"/>
      <c r="AA20" s="1298"/>
      <c r="AB20" s="1298"/>
      <c r="AC20" s="1299"/>
    </row>
    <row r="21" spans="1:31">
      <c r="A21" s="33" t="s">
        <v>536</v>
      </c>
      <c r="B21"/>
      <c r="C21" s="2027">
        <v>1</v>
      </c>
      <c r="D21" s="2028" t="s">
        <v>3665</v>
      </c>
      <c r="E21" s="2029"/>
      <c r="F21" s="2029"/>
      <c r="G21" s="2029"/>
      <c r="H21" s="2029"/>
      <c r="I21" s="2029"/>
      <c r="J21" s="2029"/>
      <c r="K21" s="2030"/>
      <c r="L21" s="2027" t="s">
        <v>3671</v>
      </c>
      <c r="M21" s="2027"/>
      <c r="N21" s="2027"/>
      <c r="O21" s="2027"/>
      <c r="P21" s="2027"/>
      <c r="Q21" s="2027"/>
      <c r="R21" s="2027"/>
      <c r="S21" s="2027"/>
      <c r="T21" s="2027"/>
      <c r="U21" s="2027" t="s">
        <v>3667</v>
      </c>
      <c r="V21" s="2027"/>
      <c r="W21" s="2027"/>
      <c r="X21" s="2027"/>
      <c r="Y21" s="2027"/>
      <c r="Z21" s="2697" t="s">
        <v>3565</v>
      </c>
      <c r="AA21" s="2698"/>
      <c r="AB21" s="2698"/>
      <c r="AC21" s="2699"/>
    </row>
    <row r="22" spans="1:31">
      <c r="A22"/>
      <c r="B22"/>
      <c r="C22" s="442"/>
      <c r="D22" s="185"/>
      <c r="E22" s="442"/>
      <c r="F22" s="442"/>
      <c r="G22" s="442"/>
      <c r="H22" s="442"/>
      <c r="I22" s="442"/>
      <c r="J22" s="442"/>
      <c r="K22" s="442"/>
      <c r="L22" s="442"/>
      <c r="M22" s="442"/>
      <c r="N22" s="442"/>
      <c r="O22" s="442"/>
      <c r="P22" s="442"/>
      <c r="Q22" s="442"/>
      <c r="R22" s="442"/>
      <c r="S22" s="442"/>
      <c r="T22" s="442"/>
      <c r="U22" s="442"/>
      <c r="V22" s="442"/>
      <c r="W22" s="442"/>
      <c r="X22" s="442"/>
      <c r="Y22" s="442"/>
      <c r="Z22" s="316"/>
      <c r="AA22" s="733"/>
      <c r="AB22" s="733"/>
      <c r="AC22" s="733"/>
    </row>
    <row r="23" spans="1:31">
      <c r="A23" s="33" t="s">
        <v>3672</v>
      </c>
      <c r="B23"/>
      <c r="C23" s="204" t="s">
        <v>160</v>
      </c>
      <c r="D23" s="1297" t="s">
        <v>177</v>
      </c>
      <c r="E23" s="1298"/>
      <c r="F23" s="1298"/>
      <c r="G23" s="1298"/>
      <c r="H23" s="1298"/>
      <c r="I23" s="1298"/>
      <c r="J23" s="1298"/>
      <c r="K23" s="1299"/>
      <c r="L23" s="204" t="s">
        <v>178</v>
      </c>
      <c r="M23" s="204"/>
      <c r="N23" s="204"/>
      <c r="O23" s="204"/>
      <c r="P23" s="204"/>
      <c r="Q23" s="204"/>
      <c r="R23" s="204"/>
      <c r="S23" s="204"/>
      <c r="T23" s="204"/>
      <c r="U23" s="204" t="s">
        <v>179</v>
      </c>
      <c r="V23" s="204"/>
      <c r="W23" s="204"/>
      <c r="X23" s="204"/>
      <c r="Y23" s="204"/>
      <c r="Z23" s="204" t="s">
        <v>180</v>
      </c>
      <c r="AA23" s="204"/>
      <c r="AB23" s="204"/>
      <c r="AC23" s="204"/>
    </row>
    <row r="24" spans="1:31" hidden="1">
      <c r="A24" s="33"/>
      <c r="B24"/>
      <c r="C24" s="204"/>
      <c r="D24" s="1297"/>
      <c r="E24" s="1298"/>
      <c r="F24" s="1298"/>
      <c r="G24" s="1298"/>
      <c r="H24" s="1298"/>
      <c r="I24" s="1298"/>
      <c r="J24" s="1298"/>
      <c r="K24" s="1299"/>
      <c r="L24" s="204"/>
      <c r="M24" s="204"/>
      <c r="N24" s="204"/>
      <c r="O24" s="204"/>
      <c r="P24" s="204"/>
      <c r="Q24" s="204"/>
      <c r="R24" s="204"/>
      <c r="S24" s="204"/>
      <c r="T24" s="204"/>
      <c r="U24" s="204"/>
      <c r="V24" s="204"/>
      <c r="W24" s="204"/>
      <c r="X24" s="204"/>
      <c r="Y24" s="204"/>
      <c r="Z24" s="2063"/>
      <c r="AA24" s="1298"/>
      <c r="AB24" s="1298"/>
      <c r="AC24" s="1299"/>
    </row>
    <row r="25" spans="1:31">
      <c r="A25" s="33" t="s">
        <v>536</v>
      </c>
      <c r="B25"/>
      <c r="C25" s="2027">
        <v>1</v>
      </c>
      <c r="D25" s="2028" t="s">
        <v>3665</v>
      </c>
      <c r="E25" s="2029"/>
      <c r="F25" s="2029"/>
      <c r="G25" s="2029"/>
      <c r="H25" s="2029"/>
      <c r="I25" s="2029"/>
      <c r="J25" s="2029"/>
      <c r="K25" s="2030"/>
      <c r="L25" s="2027" t="s">
        <v>3673</v>
      </c>
      <c r="M25" s="2027"/>
      <c r="N25" s="2027"/>
      <c r="O25" s="2027"/>
      <c r="P25" s="2027"/>
      <c r="Q25" s="2027"/>
      <c r="R25" s="2027"/>
      <c r="S25" s="2027"/>
      <c r="T25" s="2027"/>
      <c r="U25" s="2027" t="s">
        <v>3667</v>
      </c>
      <c r="V25" s="2027"/>
      <c r="W25" s="2027"/>
      <c r="X25" s="2027"/>
      <c r="Y25" s="2027"/>
      <c r="Z25" s="2697" t="s">
        <v>3565</v>
      </c>
      <c r="AA25" s="2698"/>
      <c r="AB25" s="2698"/>
      <c r="AC25" s="2699"/>
    </row>
    <row r="26" spans="1:31">
      <c r="A26"/>
      <c r="B26"/>
      <c r="C26" s="442"/>
      <c r="D26" s="185"/>
      <c r="E26" s="442"/>
      <c r="F26" s="442"/>
      <c r="G26" s="442"/>
      <c r="H26" s="442"/>
      <c r="I26" s="442"/>
      <c r="J26" s="442"/>
      <c r="K26" s="442"/>
      <c r="L26" s="442"/>
      <c r="M26" s="442"/>
      <c r="N26" s="442"/>
      <c r="O26" s="442"/>
      <c r="P26" s="442"/>
      <c r="Q26" s="442"/>
      <c r="R26" s="442"/>
      <c r="S26" s="442"/>
      <c r="T26" s="442"/>
      <c r="U26" s="442"/>
      <c r="V26" s="442"/>
      <c r="W26" s="442"/>
      <c r="X26" s="442"/>
      <c r="Y26" s="442"/>
      <c r="Z26" s="316"/>
      <c r="AA26" s="733"/>
      <c r="AB26" s="733"/>
      <c r="AC26" s="733"/>
    </row>
    <row r="27" spans="1:31">
      <c r="A27" s="33" t="s">
        <v>3674</v>
      </c>
      <c r="B27"/>
      <c r="C27" s="204" t="s">
        <v>160</v>
      </c>
      <c r="D27" s="1297" t="s">
        <v>177</v>
      </c>
      <c r="E27" s="1298"/>
      <c r="F27" s="1298"/>
      <c r="G27" s="1298"/>
      <c r="H27" s="1298"/>
      <c r="I27" s="1298"/>
      <c r="J27" s="1298"/>
      <c r="K27" s="1299"/>
      <c r="L27" s="204" t="s">
        <v>178</v>
      </c>
      <c r="M27" s="204"/>
      <c r="N27" s="204"/>
      <c r="O27" s="204"/>
      <c r="P27" s="204"/>
      <c r="Q27" s="204"/>
      <c r="R27" s="204"/>
      <c r="S27" s="204"/>
      <c r="T27" s="204"/>
      <c r="U27" s="204" t="s">
        <v>179</v>
      </c>
      <c r="V27" s="204"/>
      <c r="W27" s="204"/>
      <c r="X27" s="204"/>
      <c r="Y27" s="204"/>
      <c r="Z27" s="204" t="s">
        <v>180</v>
      </c>
      <c r="AA27" s="204"/>
      <c r="AB27" s="204"/>
      <c r="AC27" s="204"/>
    </row>
    <row r="28" spans="1:31" hidden="1">
      <c r="A28" s="33"/>
      <c r="B28"/>
      <c r="C28" s="2059"/>
      <c r="D28" s="2060"/>
      <c r="E28" s="2061"/>
      <c r="F28" s="2061"/>
      <c r="G28" s="2061"/>
      <c r="H28" s="2061"/>
      <c r="I28" s="2061"/>
      <c r="J28" s="2061"/>
      <c r="K28" s="2062"/>
      <c r="L28" s="2059"/>
      <c r="M28" s="2059"/>
      <c r="N28" s="2059"/>
      <c r="O28" s="2059"/>
      <c r="P28" s="2059"/>
      <c r="Q28" s="2059"/>
      <c r="R28" s="2059"/>
      <c r="S28" s="2059"/>
      <c r="T28" s="2059"/>
      <c r="U28" s="2059"/>
      <c r="V28" s="2059"/>
      <c r="W28" s="2059"/>
      <c r="X28" s="2059"/>
      <c r="Y28" s="2059"/>
      <c r="Z28" s="2064"/>
      <c r="AA28" s="2061"/>
      <c r="AB28" s="2061"/>
      <c r="AC28" s="2062"/>
    </row>
    <row r="29" spans="1:31">
      <c r="A29" s="33" t="s">
        <v>536</v>
      </c>
      <c r="B29"/>
      <c r="C29" s="1293">
        <v>1</v>
      </c>
      <c r="D29" s="1294" t="s">
        <v>3665</v>
      </c>
      <c r="E29" s="1295"/>
      <c r="F29" s="1295"/>
      <c r="G29" s="1295"/>
      <c r="H29" s="1295"/>
      <c r="I29" s="1295"/>
      <c r="J29" s="1295"/>
      <c r="K29" s="1296"/>
      <c r="L29" s="1293" t="s">
        <v>3675</v>
      </c>
      <c r="M29" s="1293"/>
      <c r="N29" s="1293"/>
      <c r="O29" s="1293"/>
      <c r="P29" s="1293"/>
      <c r="Q29" s="1293"/>
      <c r="R29" s="1293"/>
      <c r="S29" s="1293"/>
      <c r="T29" s="1293"/>
      <c r="U29" s="1293" t="s">
        <v>3667</v>
      </c>
      <c r="V29" s="1293"/>
      <c r="W29" s="1293"/>
      <c r="X29" s="1293"/>
      <c r="Y29" s="1293"/>
      <c r="Z29" s="2700" t="s">
        <v>3565</v>
      </c>
      <c r="AA29" s="2701"/>
      <c r="AB29" s="2701"/>
      <c r="AC29" s="2702"/>
    </row>
    <row r="31" spans="1:31">
      <c r="A31" s="33" t="s">
        <v>3676</v>
      </c>
      <c r="B31"/>
      <c r="C31" s="204" t="s">
        <v>160</v>
      </c>
      <c r="D31" s="204"/>
      <c r="E31" s="1297" t="s">
        <v>177</v>
      </c>
      <c r="F31" s="1298"/>
      <c r="G31" s="1298"/>
      <c r="H31" s="1298"/>
      <c r="I31" s="1298"/>
      <c r="J31" s="1298"/>
      <c r="K31" s="1298"/>
      <c r="L31" s="1298"/>
      <c r="M31" s="1299"/>
      <c r="N31" s="2691" t="s">
        <v>178</v>
      </c>
      <c r="O31" s="2692"/>
      <c r="P31" s="2693"/>
      <c r="Q31" s="2691" t="s">
        <v>2908</v>
      </c>
      <c r="R31" s="2692"/>
      <c r="S31" s="2693"/>
      <c r="T31" s="204" t="s">
        <v>179</v>
      </c>
      <c r="U31" s="204"/>
      <c r="V31" s="204"/>
      <c r="W31" s="204"/>
      <c r="X31" s="204"/>
      <c r="Y31" s="204"/>
      <c r="Z31" s="204" t="s">
        <v>180</v>
      </c>
      <c r="AA31" s="204"/>
      <c r="AB31" s="204"/>
      <c r="AC31" s="204"/>
    </row>
    <row r="32" spans="1:31" hidden="1">
      <c r="A32" s="33"/>
      <c r="B32"/>
      <c r="C32" s="2059"/>
      <c r="D32" s="2059"/>
      <c r="E32" s="2060"/>
      <c r="F32" s="2061"/>
      <c r="G32" s="2061"/>
      <c r="H32" s="2061"/>
      <c r="I32" s="2061"/>
      <c r="J32" s="2061"/>
      <c r="K32" s="2061"/>
      <c r="L32" s="2061"/>
      <c r="M32" s="2062"/>
      <c r="N32" s="2065"/>
      <c r="O32" s="2066"/>
      <c r="P32" s="2067"/>
      <c r="Q32" s="2065"/>
      <c r="R32" s="2066"/>
      <c r="S32" s="2067"/>
      <c r="T32" s="2059"/>
      <c r="U32" s="2059"/>
      <c r="V32" s="2059"/>
      <c r="W32" s="2059"/>
      <c r="X32" s="2059"/>
      <c r="Y32" s="2059"/>
      <c r="Z32" s="2059"/>
      <c r="AA32" s="2059"/>
      <c r="AB32" s="2059"/>
      <c r="AC32" s="2059"/>
    </row>
    <row r="33" spans="1:29">
      <c r="A33" s="33" t="s">
        <v>536</v>
      </c>
      <c r="B33"/>
      <c r="C33" s="1293">
        <v>1</v>
      </c>
      <c r="D33" s="1293"/>
      <c r="E33" s="1294" t="s">
        <v>3677</v>
      </c>
      <c r="F33" s="1295"/>
      <c r="G33" s="1295"/>
      <c r="H33" s="1295"/>
      <c r="I33" s="1295"/>
      <c r="J33" s="1295"/>
      <c r="K33" s="1295"/>
      <c r="L33" s="1295"/>
      <c r="M33" s="1296"/>
      <c r="N33" s="1293" t="s">
        <v>3678</v>
      </c>
      <c r="O33" s="1293"/>
      <c r="P33" s="1293"/>
      <c r="Q33" s="1293" t="s">
        <v>3679</v>
      </c>
      <c r="R33" s="1293"/>
      <c r="S33" s="1293"/>
      <c r="T33" s="1293" t="s">
        <v>3680</v>
      </c>
      <c r="U33" s="1293"/>
      <c r="V33" s="1293"/>
      <c r="W33" s="1293"/>
      <c r="X33" s="1293"/>
      <c r="Y33" s="1293"/>
      <c r="Z33" s="1293" t="s">
        <v>147</v>
      </c>
      <c r="AA33" s="1293"/>
      <c r="AB33" s="1293"/>
      <c r="AC33" s="1293"/>
    </row>
    <row r="35" spans="1:29">
      <c r="A35" s="33" t="s">
        <v>3681</v>
      </c>
      <c r="B35"/>
      <c r="C35" s="204" t="s">
        <v>160</v>
      </c>
      <c r="D35" s="204"/>
      <c r="E35" s="1297" t="s">
        <v>177</v>
      </c>
      <c r="F35" s="1298"/>
      <c r="G35" s="1298"/>
      <c r="H35" s="1298"/>
      <c r="I35" s="1298"/>
      <c r="J35" s="1298"/>
      <c r="K35" s="1298"/>
      <c r="L35" s="1298"/>
      <c r="M35" s="1299"/>
      <c r="N35" s="2691" t="s">
        <v>178</v>
      </c>
      <c r="O35" s="2692"/>
      <c r="P35" s="2693"/>
      <c r="Q35" s="2691" t="s">
        <v>2908</v>
      </c>
      <c r="R35" s="2692"/>
      <c r="S35" s="2693"/>
      <c r="T35" s="204" t="s">
        <v>179</v>
      </c>
      <c r="U35" s="204"/>
      <c r="V35" s="204"/>
      <c r="W35" s="204"/>
      <c r="X35" s="204"/>
      <c r="Y35" s="204"/>
      <c r="Z35" s="204" t="s">
        <v>177</v>
      </c>
      <c r="AA35" s="204"/>
      <c r="AB35" s="204"/>
      <c r="AC35" s="204"/>
    </row>
    <row r="36" spans="1:29" hidden="1">
      <c r="A36" s="33"/>
      <c r="B36"/>
      <c r="C36" s="2059"/>
      <c r="D36" s="2059"/>
      <c r="E36" s="2060"/>
      <c r="F36" s="2061"/>
      <c r="G36" s="2061"/>
      <c r="H36" s="2061"/>
      <c r="I36" s="2061"/>
      <c r="J36" s="2061"/>
      <c r="K36" s="2061"/>
      <c r="L36" s="2061"/>
      <c r="M36" s="2062"/>
      <c r="N36" s="2065"/>
      <c r="O36" s="2066"/>
      <c r="P36" s="2067"/>
      <c r="Q36" s="2065"/>
      <c r="R36" s="2066"/>
      <c r="S36" s="2067"/>
      <c r="T36" s="2059"/>
      <c r="U36" s="2059"/>
      <c r="V36" s="2059"/>
      <c r="W36" s="2059"/>
      <c r="X36" s="2059"/>
      <c r="Y36" s="2059"/>
      <c r="Z36" s="2059"/>
      <c r="AA36" s="2059"/>
      <c r="AB36" s="2059"/>
      <c r="AC36" s="2059"/>
    </row>
    <row r="37" spans="1:29">
      <c r="A37" s="33" t="s">
        <v>536</v>
      </c>
      <c r="B37"/>
      <c r="C37" s="1293">
        <v>1</v>
      </c>
      <c r="D37" s="1293"/>
      <c r="E37" s="1294" t="s">
        <v>3677</v>
      </c>
      <c r="F37" s="1295"/>
      <c r="G37" s="1295"/>
      <c r="H37" s="1295"/>
      <c r="I37" s="1295"/>
      <c r="J37" s="1295"/>
      <c r="K37" s="1295"/>
      <c r="L37" s="1295"/>
      <c r="M37" s="1296"/>
      <c r="N37" s="1293" t="s">
        <v>3678</v>
      </c>
      <c r="O37" s="1293"/>
      <c r="P37" s="1293"/>
      <c r="Q37" s="1293" t="s">
        <v>3679</v>
      </c>
      <c r="R37" s="1293"/>
      <c r="S37" s="1293"/>
      <c r="T37" s="1293" t="s">
        <v>3680</v>
      </c>
      <c r="U37" s="1293"/>
      <c r="V37" s="1293"/>
      <c r="W37" s="1293"/>
      <c r="X37" s="1293"/>
      <c r="Y37" s="1293"/>
      <c r="Z37" s="1293" t="s">
        <v>147</v>
      </c>
      <c r="AA37" s="1293"/>
      <c r="AB37" s="1293"/>
      <c r="AC37" s="1293"/>
    </row>
    <row r="39" spans="1:29">
      <c r="A39" s="33" t="s">
        <v>3682</v>
      </c>
      <c r="B39"/>
      <c r="C39" s="204" t="s">
        <v>160</v>
      </c>
      <c r="D39" s="1297" t="s">
        <v>3657</v>
      </c>
      <c r="E39" s="1298"/>
      <c r="F39" s="1298"/>
      <c r="G39" s="1298"/>
      <c r="H39" s="1298"/>
      <c r="I39" s="1298"/>
      <c r="J39" s="1298"/>
      <c r="K39" s="1298"/>
      <c r="L39" s="1298"/>
      <c r="M39" s="1298"/>
      <c r="N39" s="1298"/>
      <c r="O39" s="1298"/>
      <c r="P39" s="1298"/>
      <c r="Q39" s="1298"/>
      <c r="R39" s="1298"/>
      <c r="S39" s="1299"/>
      <c r="T39" s="204" t="s">
        <v>361</v>
      </c>
      <c r="U39" s="204"/>
      <c r="V39" s="204"/>
      <c r="W39" s="204"/>
      <c r="X39" s="204"/>
      <c r="Y39" s="204" t="s">
        <v>362</v>
      </c>
      <c r="Z39" s="204"/>
      <c r="AA39" s="204"/>
      <c r="AB39" s="204"/>
      <c r="AC39" s="204"/>
    </row>
    <row r="40" spans="1:29">
      <c r="A40"/>
      <c r="B40"/>
      <c r="C40" s="2014">
        <v>1</v>
      </c>
      <c r="D40" s="2015" t="s">
        <v>647</v>
      </c>
      <c r="E40" s="2016"/>
      <c r="F40" s="2016"/>
      <c r="G40" s="2016"/>
      <c r="H40" s="2016"/>
      <c r="I40" s="2016"/>
      <c r="J40" s="2016"/>
      <c r="K40" s="2016"/>
      <c r="L40" s="2016"/>
      <c r="M40" s="2016"/>
      <c r="N40" s="2016"/>
      <c r="O40" s="2016"/>
      <c r="P40" s="2016"/>
      <c r="Q40" s="2016"/>
      <c r="R40" s="2016"/>
      <c r="S40" s="2017"/>
      <c r="T40" s="2014" t="s">
        <v>3658</v>
      </c>
      <c r="U40" s="2014"/>
      <c r="V40" s="2014"/>
      <c r="W40" s="2014"/>
      <c r="X40" s="2014"/>
      <c r="Y40" s="2014">
        <v>207</v>
      </c>
      <c r="Z40" s="2014"/>
      <c r="AA40" s="2014"/>
      <c r="AB40" s="2014"/>
      <c r="AC40" s="2014"/>
    </row>
    <row r="41" spans="1:29">
      <c r="A41"/>
      <c r="B41"/>
      <c r="C41" s="2018">
        <v>2</v>
      </c>
      <c r="D41" s="2019" t="s">
        <v>3659</v>
      </c>
      <c r="E41" s="2020"/>
      <c r="F41" s="2020"/>
      <c r="G41" s="2020"/>
      <c r="H41" s="2020"/>
      <c r="I41" s="2020"/>
      <c r="J41" s="2020"/>
      <c r="K41" s="2020"/>
      <c r="L41" s="2020"/>
      <c r="M41" s="2020"/>
      <c r="N41" s="2020"/>
      <c r="O41" s="2020"/>
      <c r="P41" s="2020"/>
      <c r="Q41" s="2020"/>
      <c r="R41" s="2020"/>
      <c r="S41" s="2021"/>
      <c r="T41" s="2018" t="s">
        <v>3658</v>
      </c>
      <c r="U41" s="2018"/>
      <c r="V41" s="2018"/>
      <c r="W41" s="2018"/>
      <c r="X41" s="2018"/>
      <c r="Y41" s="2018">
        <v>848</v>
      </c>
      <c r="Z41" s="2018"/>
      <c r="AA41" s="2018"/>
      <c r="AB41" s="2018"/>
      <c r="AC41" s="2018"/>
    </row>
    <row r="42" spans="1:29">
      <c r="A42"/>
      <c r="B42"/>
      <c r="C42" s="2018">
        <v>3</v>
      </c>
      <c r="D42" s="2019" t="s">
        <v>3660</v>
      </c>
      <c r="E42" s="2020"/>
      <c r="F42" s="2020"/>
      <c r="G42" s="2020"/>
      <c r="H42" s="2020"/>
      <c r="I42" s="2020"/>
      <c r="J42" s="2020"/>
      <c r="K42" s="2020"/>
      <c r="L42" s="2020"/>
      <c r="M42" s="2020"/>
      <c r="N42" s="2020"/>
      <c r="O42" s="2020"/>
      <c r="P42" s="2020"/>
      <c r="Q42" s="2020"/>
      <c r="R42" s="2020"/>
      <c r="S42" s="2021"/>
      <c r="T42" s="2018" t="s">
        <v>3658</v>
      </c>
      <c r="U42" s="2018"/>
      <c r="V42" s="2018"/>
      <c r="W42" s="2018"/>
      <c r="X42" s="2018"/>
      <c r="Y42" s="2018">
        <v>1197</v>
      </c>
      <c r="Z42" s="2018"/>
      <c r="AA42" s="2018"/>
      <c r="AB42" s="2018"/>
      <c r="AC42" s="2018"/>
    </row>
    <row r="43" spans="1:29">
      <c r="A43"/>
      <c r="B43"/>
      <c r="C43" s="2018">
        <v>4</v>
      </c>
      <c r="D43" s="2019" t="s">
        <v>2914</v>
      </c>
      <c r="E43" s="2020"/>
      <c r="F43" s="2020"/>
      <c r="G43" s="2020"/>
      <c r="H43" s="2020"/>
      <c r="I43" s="2020"/>
      <c r="J43" s="2020"/>
      <c r="K43" s="2020"/>
      <c r="L43" s="2020"/>
      <c r="M43" s="2020"/>
      <c r="N43" s="2020"/>
      <c r="O43" s="2020"/>
      <c r="P43" s="2020"/>
      <c r="Q43" s="2020"/>
      <c r="R43" s="2020"/>
      <c r="S43" s="2021"/>
      <c r="T43" s="2018" t="s">
        <v>3661</v>
      </c>
      <c r="U43" s="2018"/>
      <c r="V43" s="2018"/>
      <c r="W43" s="2018"/>
      <c r="X43" s="2018"/>
      <c r="Y43" s="2018">
        <v>175</v>
      </c>
      <c r="Z43" s="2018"/>
      <c r="AA43" s="2018"/>
      <c r="AB43" s="2018"/>
      <c r="AC43" s="2018"/>
    </row>
    <row r="44" spans="1:29">
      <c r="A44"/>
      <c r="B44"/>
      <c r="C44" s="2018">
        <v>1</v>
      </c>
      <c r="D44" s="2694" t="s">
        <v>3662</v>
      </c>
      <c r="E44" s="2695"/>
      <c r="F44" s="2695"/>
      <c r="G44" s="2695"/>
      <c r="H44" s="2695"/>
      <c r="I44" s="2695"/>
      <c r="J44" s="2695"/>
      <c r="K44" s="2695"/>
      <c r="L44" s="2695"/>
      <c r="M44" s="2695"/>
      <c r="N44" s="2695"/>
      <c r="O44" s="2695"/>
      <c r="P44" s="2695"/>
      <c r="Q44" s="2695"/>
      <c r="R44" s="2695"/>
      <c r="S44" s="2696"/>
      <c r="T44" s="2018" t="s">
        <v>147</v>
      </c>
      <c r="U44" s="2018"/>
      <c r="V44" s="2018"/>
      <c r="W44" s="2018"/>
      <c r="X44" s="2018"/>
      <c r="Y44" s="2018" t="s">
        <v>147</v>
      </c>
      <c r="Z44" s="2018"/>
      <c r="AA44" s="2018"/>
      <c r="AB44" s="2018"/>
      <c r="AC44" s="2018"/>
    </row>
    <row r="45" spans="1:29">
      <c r="A45" s="33" t="s">
        <v>536</v>
      </c>
      <c r="B45"/>
      <c r="C45" s="2022">
        <v>2</v>
      </c>
      <c r="D45" s="2023" t="s">
        <v>3663</v>
      </c>
      <c r="E45" s="2024"/>
      <c r="F45" s="2024"/>
      <c r="G45" s="2024"/>
      <c r="H45" s="2024"/>
      <c r="I45" s="2024"/>
      <c r="J45" s="2024"/>
      <c r="K45" s="2024"/>
      <c r="L45" s="2024"/>
      <c r="M45" s="2024"/>
      <c r="N45" s="2024"/>
      <c r="O45" s="2024"/>
      <c r="P45" s="2024"/>
      <c r="Q45" s="2024"/>
      <c r="R45" s="2024"/>
      <c r="S45" s="2025"/>
      <c r="T45" s="2022" t="s">
        <v>147</v>
      </c>
      <c r="U45" s="2022"/>
      <c r="V45" s="2022"/>
      <c r="W45" s="2022"/>
      <c r="X45" s="2022"/>
      <c r="Y45" s="2022" t="s">
        <v>147</v>
      </c>
      <c r="Z45" s="2022"/>
      <c r="AA45" s="2022"/>
      <c r="AB45" s="2022"/>
      <c r="AC45" s="2022"/>
    </row>
    <row r="47" spans="1:29">
      <c r="A47" s="33" t="s">
        <v>3683</v>
      </c>
      <c r="B47"/>
      <c r="C47" s="204" t="s">
        <v>160</v>
      </c>
      <c r="D47" s="204"/>
      <c r="E47" s="1297" t="s">
        <v>177</v>
      </c>
      <c r="F47" s="1298"/>
      <c r="G47" s="1298"/>
      <c r="H47" s="1298"/>
      <c r="I47" s="1298"/>
      <c r="J47" s="1298"/>
      <c r="K47" s="1298"/>
      <c r="L47" s="1298"/>
      <c r="M47" s="1299"/>
      <c r="N47" s="2691" t="s">
        <v>178</v>
      </c>
      <c r="O47" s="2692"/>
      <c r="P47" s="2693"/>
      <c r="Q47" s="2691" t="s">
        <v>2908</v>
      </c>
      <c r="R47" s="2692"/>
      <c r="S47" s="2693"/>
      <c r="T47" s="204" t="s">
        <v>179</v>
      </c>
      <c r="U47" s="204"/>
      <c r="V47" s="204"/>
      <c r="W47" s="204"/>
      <c r="X47" s="204"/>
      <c r="Y47" s="204"/>
      <c r="Z47" s="204" t="s">
        <v>180</v>
      </c>
      <c r="AA47" s="204"/>
      <c r="AB47" s="204"/>
      <c r="AC47" s="204"/>
    </row>
    <row r="48" spans="1:29" hidden="1">
      <c r="A48" s="33"/>
      <c r="B48"/>
      <c r="C48" s="2059"/>
      <c r="D48" s="2059"/>
      <c r="E48" s="2060"/>
      <c r="F48" s="2061"/>
      <c r="G48" s="2061"/>
      <c r="H48" s="2061"/>
      <c r="I48" s="2061"/>
      <c r="J48" s="2061"/>
      <c r="K48" s="2061"/>
      <c r="L48" s="2061"/>
      <c r="M48" s="2062"/>
      <c r="N48" s="2065"/>
      <c r="O48" s="2066"/>
      <c r="P48" s="2067"/>
      <c r="Q48" s="2065"/>
      <c r="R48" s="2066"/>
      <c r="S48" s="2067"/>
      <c r="T48" s="2059"/>
      <c r="U48" s="2059"/>
      <c r="V48" s="2059"/>
      <c r="W48" s="2059"/>
      <c r="X48" s="2059"/>
      <c r="Y48" s="2059"/>
      <c r="Z48" s="2059"/>
      <c r="AA48" s="2059"/>
      <c r="AB48" s="2059"/>
      <c r="AC48" s="2059"/>
    </row>
    <row r="49" spans="1:29">
      <c r="A49" s="33" t="s">
        <v>536</v>
      </c>
      <c r="B49"/>
      <c r="C49" s="1293">
        <v>1</v>
      </c>
      <c r="D49" s="1293"/>
      <c r="E49" s="1294" t="s">
        <v>3677</v>
      </c>
      <c r="F49" s="1295"/>
      <c r="G49" s="1295"/>
      <c r="H49" s="1295"/>
      <c r="I49" s="1295"/>
      <c r="J49" s="1295"/>
      <c r="K49" s="1295"/>
      <c r="L49" s="1295"/>
      <c r="M49" s="1296"/>
      <c r="N49" s="1293" t="s">
        <v>3684</v>
      </c>
      <c r="O49" s="1293"/>
      <c r="P49" s="1293"/>
      <c r="Q49" s="1293" t="s">
        <v>3679</v>
      </c>
      <c r="R49" s="1293"/>
      <c r="S49" s="1293"/>
      <c r="T49" s="1293" t="s">
        <v>3680</v>
      </c>
      <c r="U49" s="1293"/>
      <c r="V49" s="1293"/>
      <c r="W49" s="1293"/>
      <c r="X49" s="1293"/>
      <c r="Y49" s="1293"/>
      <c r="Z49" s="1293" t="s">
        <v>147</v>
      </c>
      <c r="AA49" s="1293"/>
      <c r="AB49" s="1293"/>
      <c r="AC49" s="1293"/>
    </row>
    <row r="51" spans="1:29">
      <c r="A51" s="33" t="s">
        <v>3685</v>
      </c>
      <c r="B51"/>
      <c r="C51" s="204" t="s">
        <v>160</v>
      </c>
      <c r="D51" s="204"/>
      <c r="E51" s="1297" t="s">
        <v>177</v>
      </c>
      <c r="F51" s="1298"/>
      <c r="G51" s="1298"/>
      <c r="H51" s="1298"/>
      <c r="I51" s="1298"/>
      <c r="J51" s="1298"/>
      <c r="K51" s="1298"/>
      <c r="L51" s="1298"/>
      <c r="M51" s="1299"/>
      <c r="N51" s="2691" t="s">
        <v>178</v>
      </c>
      <c r="O51" s="2692"/>
      <c r="P51" s="2693"/>
      <c r="Q51" s="2691" t="s">
        <v>2908</v>
      </c>
      <c r="R51" s="2692"/>
      <c r="S51" s="2693"/>
      <c r="T51" s="204" t="s">
        <v>179</v>
      </c>
      <c r="U51" s="204"/>
      <c r="V51" s="204"/>
      <c r="W51" s="204"/>
      <c r="X51" s="204"/>
      <c r="Y51" s="204"/>
      <c r="Z51" s="204" t="s">
        <v>180</v>
      </c>
      <c r="AA51" s="204"/>
      <c r="AB51" s="204"/>
      <c r="AC51" s="204"/>
    </row>
    <row r="52" spans="1:29" hidden="1">
      <c r="A52" s="33"/>
      <c r="B52"/>
      <c r="C52" s="2059"/>
      <c r="D52" s="2059"/>
      <c r="E52" s="2060"/>
      <c r="F52" s="2061"/>
      <c r="G52" s="2061"/>
      <c r="H52" s="2061"/>
      <c r="I52" s="2061"/>
      <c r="J52" s="2061"/>
      <c r="K52" s="2061"/>
      <c r="L52" s="2061"/>
      <c r="M52" s="2062"/>
      <c r="N52" s="2065"/>
      <c r="O52" s="2066"/>
      <c r="P52" s="2067"/>
      <c r="Q52" s="2065"/>
      <c r="R52" s="2066"/>
      <c r="S52" s="2067"/>
      <c r="T52" s="2059"/>
      <c r="U52" s="2059"/>
      <c r="V52" s="2059"/>
      <c r="W52" s="2059"/>
      <c r="X52" s="2059"/>
      <c r="Y52" s="2059"/>
      <c r="Z52" s="2059"/>
      <c r="AA52" s="2059"/>
      <c r="AB52" s="2059"/>
      <c r="AC52" s="2059"/>
    </row>
    <row r="53" spans="1:29">
      <c r="A53" s="33" t="s">
        <v>536</v>
      </c>
      <c r="B53"/>
      <c r="C53" s="1293">
        <v>1</v>
      </c>
      <c r="D53" s="1293"/>
      <c r="E53" s="1294" t="s">
        <v>3677</v>
      </c>
      <c r="F53" s="1295"/>
      <c r="G53" s="1295"/>
      <c r="H53" s="1295"/>
      <c r="I53" s="1295"/>
      <c r="J53" s="1295"/>
      <c r="K53" s="1295"/>
      <c r="L53" s="1295"/>
      <c r="M53" s="1296"/>
      <c r="N53" s="1293" t="s">
        <v>3684</v>
      </c>
      <c r="O53" s="1293"/>
      <c r="P53" s="1293"/>
      <c r="Q53" s="1293" t="s">
        <v>3679</v>
      </c>
      <c r="R53" s="1293"/>
      <c r="S53" s="1293"/>
      <c r="T53" s="1293" t="s">
        <v>3680</v>
      </c>
      <c r="U53" s="1293"/>
      <c r="V53" s="1293"/>
      <c r="W53" s="1293"/>
      <c r="X53" s="1293"/>
      <c r="Y53" s="1293"/>
      <c r="Z53" s="1293" t="s">
        <v>147</v>
      </c>
      <c r="AA53" s="1293"/>
      <c r="AB53" s="1293"/>
      <c r="AC53" s="1293"/>
    </row>
    <row r="55" spans="1:29">
      <c r="A55" s="33" t="s">
        <v>3686</v>
      </c>
      <c r="B55"/>
      <c r="C55" s="204" t="s">
        <v>160</v>
      </c>
      <c r="D55" s="204"/>
      <c r="E55" s="1297" t="s">
        <v>177</v>
      </c>
      <c r="F55" s="1298"/>
      <c r="G55" s="1298"/>
      <c r="H55" s="1298"/>
      <c r="I55" s="1298"/>
      <c r="J55" s="1298"/>
      <c r="K55" s="1298"/>
      <c r="L55" s="1298"/>
      <c r="M55" s="1299"/>
      <c r="N55" s="2691" t="s">
        <v>178</v>
      </c>
      <c r="O55" s="2692"/>
      <c r="P55" s="2693"/>
      <c r="Q55" s="2691" t="s">
        <v>2908</v>
      </c>
      <c r="R55" s="2692"/>
      <c r="S55" s="2693"/>
      <c r="T55" s="204" t="s">
        <v>179</v>
      </c>
      <c r="U55" s="204"/>
      <c r="V55" s="204"/>
      <c r="W55" s="204"/>
      <c r="X55" s="204"/>
      <c r="Y55" s="204"/>
      <c r="Z55" s="204" t="s">
        <v>180</v>
      </c>
      <c r="AA55" s="204"/>
      <c r="AB55" s="204"/>
      <c r="AC55" s="204"/>
    </row>
    <row r="56" spans="1:29" hidden="1">
      <c r="A56" s="33"/>
      <c r="B56"/>
      <c r="C56" s="2059"/>
      <c r="D56" s="2059"/>
      <c r="E56" s="2060"/>
      <c r="F56" s="2061"/>
      <c r="G56" s="2061"/>
      <c r="H56" s="2061"/>
      <c r="I56" s="2061"/>
      <c r="J56" s="2061"/>
      <c r="K56" s="2061"/>
      <c r="L56" s="2061"/>
      <c r="M56" s="2062"/>
      <c r="N56" s="2065"/>
      <c r="O56" s="2066"/>
      <c r="P56" s="2067"/>
      <c r="Q56" s="2065"/>
      <c r="R56" s="2066"/>
      <c r="S56" s="2067"/>
      <c r="T56" s="2059"/>
      <c r="U56" s="2059"/>
      <c r="V56" s="2059"/>
      <c r="W56" s="2059"/>
      <c r="X56" s="2059"/>
      <c r="Y56" s="2059"/>
      <c r="Z56" s="2059"/>
      <c r="AA56" s="2059"/>
      <c r="AB56" s="2059"/>
      <c r="AC56" s="2059"/>
    </row>
    <row r="57" spans="1:29">
      <c r="A57" s="33" t="s">
        <v>536</v>
      </c>
      <c r="B57"/>
      <c r="C57" s="1293">
        <v>1</v>
      </c>
      <c r="D57" s="1293"/>
      <c r="E57" s="1294" t="s">
        <v>3677</v>
      </c>
      <c r="F57" s="1295"/>
      <c r="G57" s="1295"/>
      <c r="H57" s="1295"/>
      <c r="I57" s="1295"/>
      <c r="J57" s="1295"/>
      <c r="K57" s="1295"/>
      <c r="L57" s="1295"/>
      <c r="M57" s="1296"/>
      <c r="N57" s="1293" t="s">
        <v>3687</v>
      </c>
      <c r="O57" s="1293"/>
      <c r="P57" s="1293"/>
      <c r="Q57" s="1293" t="s">
        <v>3679</v>
      </c>
      <c r="R57" s="1293"/>
      <c r="S57" s="1293"/>
      <c r="T57" s="1293" t="s">
        <v>3680</v>
      </c>
      <c r="U57" s="1293"/>
      <c r="V57" s="1293"/>
      <c r="W57" s="1293"/>
      <c r="X57" s="1293"/>
      <c r="Y57" s="1293"/>
      <c r="Z57" s="1293" t="s">
        <v>147</v>
      </c>
      <c r="AA57" s="1293"/>
      <c r="AB57" s="1293"/>
      <c r="AC57" s="1293"/>
    </row>
    <row r="59" spans="1:29">
      <c r="A59" s="33" t="s">
        <v>3688</v>
      </c>
      <c r="B59"/>
      <c r="C59" s="204" t="s">
        <v>160</v>
      </c>
      <c r="D59" s="204"/>
      <c r="E59" s="1297" t="s">
        <v>177</v>
      </c>
      <c r="F59" s="1298"/>
      <c r="G59" s="1298"/>
      <c r="H59" s="1298"/>
      <c r="I59" s="1298"/>
      <c r="J59" s="1298"/>
      <c r="K59" s="1298"/>
      <c r="L59" s="1298"/>
      <c r="M59" s="1299"/>
      <c r="N59" s="2691" t="s">
        <v>178</v>
      </c>
      <c r="O59" s="2692"/>
      <c r="P59" s="2693"/>
      <c r="Q59" s="2691" t="s">
        <v>2908</v>
      </c>
      <c r="R59" s="2692"/>
      <c r="S59" s="2693"/>
      <c r="T59" s="204" t="s">
        <v>179</v>
      </c>
      <c r="U59" s="204"/>
      <c r="V59" s="204"/>
      <c r="W59" s="204"/>
      <c r="X59" s="204"/>
      <c r="Y59" s="204"/>
      <c r="Z59" s="204" t="s">
        <v>180</v>
      </c>
      <c r="AA59" s="204"/>
      <c r="AB59" s="204"/>
      <c r="AC59" s="204"/>
    </row>
    <row r="60" spans="1:29" hidden="1">
      <c r="A60" s="33"/>
      <c r="B60"/>
      <c r="C60" s="2059"/>
      <c r="D60" s="2059"/>
      <c r="E60" s="2060"/>
      <c r="F60" s="2061"/>
      <c r="G60" s="2061"/>
      <c r="H60" s="2061"/>
      <c r="I60" s="2061"/>
      <c r="J60" s="2061"/>
      <c r="K60" s="2061"/>
      <c r="L60" s="2061"/>
      <c r="M60" s="2062"/>
      <c r="N60" s="2065"/>
      <c r="O60" s="2066"/>
      <c r="P60" s="2067"/>
      <c r="Q60" s="2065"/>
      <c r="R60" s="2066"/>
      <c r="S60" s="2067"/>
      <c r="T60" s="2059"/>
      <c r="U60" s="2059"/>
      <c r="V60" s="2059"/>
      <c r="W60" s="2059"/>
      <c r="X60" s="2059"/>
      <c r="Y60" s="2059"/>
      <c r="Z60" s="2059"/>
      <c r="AA60" s="2059"/>
      <c r="AB60" s="2059"/>
      <c r="AC60" s="2059"/>
    </row>
    <row r="61" spans="1:29">
      <c r="A61" s="33" t="s">
        <v>536</v>
      </c>
      <c r="B61"/>
      <c r="C61" s="1293">
        <v>1</v>
      </c>
      <c r="D61" s="1293"/>
      <c r="E61" s="1294" t="s">
        <v>3677</v>
      </c>
      <c r="F61" s="1295"/>
      <c r="G61" s="1295"/>
      <c r="H61" s="1295"/>
      <c r="I61" s="1295"/>
      <c r="J61" s="1295"/>
      <c r="K61" s="1295"/>
      <c r="L61" s="1295"/>
      <c r="M61" s="1296"/>
      <c r="N61" s="1293" t="s">
        <v>3687</v>
      </c>
      <c r="O61" s="1293"/>
      <c r="P61" s="1293"/>
      <c r="Q61" s="1293" t="s">
        <v>3679</v>
      </c>
      <c r="R61" s="1293"/>
      <c r="S61" s="1293"/>
      <c r="T61" s="1293" t="s">
        <v>3680</v>
      </c>
      <c r="U61" s="1293"/>
      <c r="V61" s="1293"/>
      <c r="W61" s="1293"/>
      <c r="X61" s="1293"/>
      <c r="Y61" s="1293"/>
      <c r="Z61" s="1293" t="s">
        <v>147</v>
      </c>
      <c r="AA61" s="1293"/>
      <c r="AB61" s="1293"/>
      <c r="AC61" s="1293"/>
    </row>
    <row r="63" spans="1:29">
      <c r="A63" s="33" t="s">
        <v>3689</v>
      </c>
      <c r="B63"/>
      <c r="C63" s="204" t="s">
        <v>160</v>
      </c>
      <c r="D63" s="204"/>
      <c r="E63" s="1297" t="s">
        <v>177</v>
      </c>
      <c r="F63" s="1298"/>
      <c r="G63" s="1298"/>
      <c r="H63" s="1298"/>
      <c r="I63" s="1298"/>
      <c r="J63" s="1298"/>
      <c r="K63" s="1298"/>
      <c r="L63" s="1298"/>
      <c r="M63" s="1299"/>
      <c r="N63" s="2691" t="s">
        <v>178</v>
      </c>
      <c r="O63" s="2692"/>
      <c r="P63" s="2693"/>
      <c r="Q63" s="2691" t="s">
        <v>2908</v>
      </c>
      <c r="R63" s="2692"/>
      <c r="S63" s="2693"/>
      <c r="T63" s="204" t="s">
        <v>179</v>
      </c>
      <c r="U63" s="204"/>
      <c r="V63" s="204"/>
      <c r="W63" s="204"/>
      <c r="X63" s="204"/>
      <c r="Y63" s="204"/>
      <c r="Z63" s="204" t="s">
        <v>180</v>
      </c>
      <c r="AA63" s="204"/>
      <c r="AB63" s="204"/>
      <c r="AC63" s="204"/>
    </row>
    <row r="64" spans="1:29" hidden="1">
      <c r="A64" s="33"/>
      <c r="B64"/>
      <c r="C64" s="2059"/>
      <c r="D64" s="2059"/>
      <c r="E64" s="2060"/>
      <c r="F64" s="2061"/>
      <c r="G64" s="2061"/>
      <c r="H64" s="2061"/>
      <c r="I64" s="2061"/>
      <c r="J64" s="2061"/>
      <c r="K64" s="2061"/>
      <c r="L64" s="2061"/>
      <c r="M64" s="2062"/>
      <c r="N64" s="2065"/>
      <c r="O64" s="2066"/>
      <c r="P64" s="2067"/>
      <c r="Q64" s="2065"/>
      <c r="R64" s="2066"/>
      <c r="S64" s="2067"/>
      <c r="T64" s="2059"/>
      <c r="U64" s="2059"/>
      <c r="V64" s="2059"/>
      <c r="W64" s="2059"/>
      <c r="X64" s="2059"/>
      <c r="Y64" s="2059"/>
      <c r="Z64" s="2059"/>
      <c r="AA64" s="2059"/>
      <c r="AB64" s="2059"/>
      <c r="AC64" s="2059"/>
    </row>
    <row r="65" spans="1:29">
      <c r="A65" s="33" t="s">
        <v>536</v>
      </c>
      <c r="B65"/>
      <c r="C65" s="1293">
        <v>1</v>
      </c>
      <c r="D65" s="1293"/>
      <c r="E65" s="1294" t="s">
        <v>3677</v>
      </c>
      <c r="F65" s="1295"/>
      <c r="G65" s="1295"/>
      <c r="H65" s="1295"/>
      <c r="I65" s="1295"/>
      <c r="J65" s="1295"/>
      <c r="K65" s="1295"/>
      <c r="L65" s="1295"/>
      <c r="M65" s="1296"/>
      <c r="N65" s="1293" t="s">
        <v>3690</v>
      </c>
      <c r="O65" s="1293"/>
      <c r="P65" s="1293"/>
      <c r="Q65" s="1293" t="s">
        <v>3679</v>
      </c>
      <c r="R65" s="1293"/>
      <c r="S65" s="1293"/>
      <c r="T65" s="1293" t="s">
        <v>3680</v>
      </c>
      <c r="U65" s="1293"/>
      <c r="V65" s="1293"/>
      <c r="W65" s="1293"/>
      <c r="X65" s="1293"/>
      <c r="Y65" s="1293"/>
      <c r="Z65" s="1293" t="s">
        <v>147</v>
      </c>
      <c r="AA65" s="1293"/>
      <c r="AB65" s="1293"/>
      <c r="AC65" s="1293"/>
    </row>
    <row r="67" spans="1:29">
      <c r="A67" s="33" t="s">
        <v>3691</v>
      </c>
      <c r="B67"/>
      <c r="C67" s="204" t="s">
        <v>160</v>
      </c>
      <c r="D67" s="204"/>
      <c r="E67" s="1297" t="s">
        <v>177</v>
      </c>
      <c r="F67" s="1298"/>
      <c r="G67" s="1298"/>
      <c r="H67" s="1298"/>
      <c r="I67" s="1298"/>
      <c r="J67" s="1298"/>
      <c r="K67" s="1298"/>
      <c r="L67" s="1298"/>
      <c r="M67" s="1299"/>
      <c r="N67" s="2691" t="s">
        <v>178</v>
      </c>
      <c r="O67" s="2692"/>
      <c r="P67" s="2693"/>
      <c r="Q67" s="2691" t="s">
        <v>2908</v>
      </c>
      <c r="R67" s="2692"/>
      <c r="S67" s="2693"/>
      <c r="T67" s="204" t="s">
        <v>179</v>
      </c>
      <c r="U67" s="204"/>
      <c r="V67" s="204"/>
      <c r="W67" s="204"/>
      <c r="X67" s="204"/>
      <c r="Y67" s="204"/>
      <c r="Z67" s="204" t="s">
        <v>180</v>
      </c>
      <c r="AA67" s="204"/>
      <c r="AB67" s="204"/>
      <c r="AC67" s="204"/>
    </row>
    <row r="68" spans="1:29" hidden="1">
      <c r="A68" s="33"/>
      <c r="B68"/>
      <c r="C68" s="2059"/>
      <c r="D68" s="2059"/>
      <c r="E68" s="2060"/>
      <c r="F68" s="2061"/>
      <c r="G68" s="2061"/>
      <c r="H68" s="2061"/>
      <c r="I68" s="2061"/>
      <c r="J68" s="2061"/>
      <c r="K68" s="2061"/>
      <c r="L68" s="2061"/>
      <c r="M68" s="2062"/>
      <c r="N68" s="2065"/>
      <c r="O68" s="2066"/>
      <c r="P68" s="2067"/>
      <c r="Q68" s="2065"/>
      <c r="R68" s="2066"/>
      <c r="S68" s="2067"/>
      <c r="T68" s="2059"/>
      <c r="U68" s="2059"/>
      <c r="V68" s="2059"/>
      <c r="W68" s="2059"/>
      <c r="X68" s="2059"/>
      <c r="Y68" s="2059"/>
      <c r="Z68" s="2059"/>
      <c r="AA68" s="2059"/>
      <c r="AB68" s="2059"/>
      <c r="AC68" s="2059"/>
    </row>
    <row r="69" spans="1:29">
      <c r="A69" s="33" t="s">
        <v>536</v>
      </c>
      <c r="B69"/>
      <c r="C69" s="1293">
        <v>1</v>
      </c>
      <c r="D69" s="1293"/>
      <c r="E69" s="1294" t="s">
        <v>3677</v>
      </c>
      <c r="F69" s="1295"/>
      <c r="G69" s="1295"/>
      <c r="H69" s="1295"/>
      <c r="I69" s="1295"/>
      <c r="J69" s="1295"/>
      <c r="K69" s="1295"/>
      <c r="L69" s="1295"/>
      <c r="M69" s="1296"/>
      <c r="N69" s="1293" t="s">
        <v>3690</v>
      </c>
      <c r="O69" s="1293"/>
      <c r="P69" s="1293"/>
      <c r="Q69" s="1293" t="s">
        <v>3679</v>
      </c>
      <c r="R69" s="1293"/>
      <c r="S69" s="1293"/>
      <c r="T69" s="1293" t="s">
        <v>3680</v>
      </c>
      <c r="U69" s="1293"/>
      <c r="V69" s="1293"/>
      <c r="W69" s="1293"/>
      <c r="X69" s="1293"/>
      <c r="Y69" s="1293"/>
      <c r="Z69" s="1293" t="s">
        <v>147</v>
      </c>
      <c r="AA69" s="1293"/>
      <c r="AB69" s="1293"/>
      <c r="AC69" s="1293"/>
    </row>
    <row r="71" spans="1:29">
      <c r="A71" s="33" t="s">
        <v>3692</v>
      </c>
      <c r="B71"/>
      <c r="C71" s="204" t="s">
        <v>160</v>
      </c>
      <c r="D71" s="204"/>
      <c r="E71" s="1297" t="s">
        <v>177</v>
      </c>
      <c r="F71" s="1298"/>
      <c r="G71" s="1298"/>
      <c r="H71" s="1298"/>
      <c r="I71" s="1298"/>
      <c r="J71" s="1298"/>
      <c r="K71" s="1298"/>
      <c r="L71" s="1298"/>
      <c r="M71" s="1299"/>
      <c r="N71" s="2691" t="s">
        <v>178</v>
      </c>
      <c r="O71" s="2692"/>
      <c r="P71" s="2693"/>
      <c r="Q71" s="2691" t="s">
        <v>2908</v>
      </c>
      <c r="R71" s="2692"/>
      <c r="S71" s="2693"/>
      <c r="T71" s="204" t="s">
        <v>179</v>
      </c>
      <c r="U71" s="204"/>
      <c r="V71" s="204"/>
      <c r="W71" s="204"/>
      <c r="X71" s="204"/>
      <c r="Y71" s="204"/>
      <c r="Z71" s="204" t="s">
        <v>180</v>
      </c>
      <c r="AA71" s="204"/>
      <c r="AB71" s="204"/>
      <c r="AC71" s="204"/>
    </row>
    <row r="72" spans="1:29" hidden="1">
      <c r="A72" s="33"/>
      <c r="B72"/>
      <c r="C72" s="2059"/>
      <c r="D72" s="2059"/>
      <c r="E72" s="2060"/>
      <c r="F72" s="2061"/>
      <c r="G72" s="2061"/>
      <c r="H72" s="2061"/>
      <c r="I72" s="2061"/>
      <c r="J72" s="2061"/>
      <c r="K72" s="2061"/>
      <c r="L72" s="2061"/>
      <c r="M72" s="2062"/>
      <c r="N72" s="2065"/>
      <c r="O72" s="2066"/>
      <c r="P72" s="2067"/>
      <c r="Q72" s="2065"/>
      <c r="R72" s="2066"/>
      <c r="S72" s="2067"/>
      <c r="T72" s="2059"/>
      <c r="U72" s="2059"/>
      <c r="V72" s="2059"/>
      <c r="W72" s="2059"/>
      <c r="X72" s="2059"/>
      <c r="Y72" s="2059"/>
      <c r="Z72" s="2059"/>
      <c r="AA72" s="2059"/>
      <c r="AB72" s="2059"/>
      <c r="AC72" s="2059"/>
    </row>
    <row r="73" spans="1:29">
      <c r="A73" s="33" t="s">
        <v>536</v>
      </c>
      <c r="B73"/>
      <c r="C73" s="1293">
        <v>1</v>
      </c>
      <c r="D73" s="1293"/>
      <c r="E73" s="1294" t="s">
        <v>3677</v>
      </c>
      <c r="F73" s="1295"/>
      <c r="G73" s="1295"/>
      <c r="H73" s="1295"/>
      <c r="I73" s="1295"/>
      <c r="J73" s="1295"/>
      <c r="K73" s="1295"/>
      <c r="L73" s="1295"/>
      <c r="M73" s="1296"/>
      <c r="N73" s="1293" t="s">
        <v>3693</v>
      </c>
      <c r="O73" s="1293"/>
      <c r="P73" s="1293"/>
      <c r="Q73" s="1293" t="s">
        <v>3679</v>
      </c>
      <c r="R73" s="1293"/>
      <c r="S73" s="1293"/>
      <c r="T73" s="1293" t="s">
        <v>3680</v>
      </c>
      <c r="U73" s="1293"/>
      <c r="V73" s="1293"/>
      <c r="W73" s="1293"/>
      <c r="X73" s="1293"/>
      <c r="Y73" s="1293"/>
      <c r="Z73" s="1293" t="s">
        <v>147</v>
      </c>
      <c r="AA73" s="1293"/>
      <c r="AB73" s="1293"/>
      <c r="AC73" s="1293"/>
    </row>
    <row r="75" spans="1:29">
      <c r="A75" s="33" t="s">
        <v>3694</v>
      </c>
      <c r="B75"/>
      <c r="C75" s="204" t="s">
        <v>160</v>
      </c>
      <c r="D75" s="204"/>
      <c r="E75" s="1297" t="s">
        <v>177</v>
      </c>
      <c r="F75" s="1298"/>
      <c r="G75" s="1298"/>
      <c r="H75" s="1298"/>
      <c r="I75" s="1298"/>
      <c r="J75" s="1298"/>
      <c r="K75" s="1298"/>
      <c r="L75" s="1298"/>
      <c r="M75" s="1299"/>
      <c r="N75" s="2691" t="s">
        <v>178</v>
      </c>
      <c r="O75" s="2692"/>
      <c r="P75" s="2693"/>
      <c r="Q75" s="2691" t="s">
        <v>2908</v>
      </c>
      <c r="R75" s="2692"/>
      <c r="S75" s="2693"/>
      <c r="T75" s="204" t="s">
        <v>179</v>
      </c>
      <c r="U75" s="204"/>
      <c r="V75" s="204"/>
      <c r="W75" s="204"/>
      <c r="X75" s="204"/>
      <c r="Y75" s="204"/>
      <c r="Z75" s="204" t="s">
        <v>180</v>
      </c>
      <c r="AA75" s="204"/>
      <c r="AB75" s="204"/>
      <c r="AC75" s="204"/>
    </row>
    <row r="76" spans="1:29" hidden="1">
      <c r="A76" s="33"/>
      <c r="B76"/>
      <c r="C76" s="2059"/>
      <c r="D76" s="2059"/>
      <c r="E76" s="2060"/>
      <c r="F76" s="2061"/>
      <c r="G76" s="2061"/>
      <c r="H76" s="2061"/>
      <c r="I76" s="2061"/>
      <c r="J76" s="2061"/>
      <c r="K76" s="2061"/>
      <c r="L76" s="2061"/>
      <c r="M76" s="2062"/>
      <c r="N76" s="2065"/>
      <c r="O76" s="2066"/>
      <c r="P76" s="2067"/>
      <c r="Q76" s="2065"/>
      <c r="R76" s="2066"/>
      <c r="S76" s="2067"/>
      <c r="T76" s="2059"/>
      <c r="U76" s="2059"/>
      <c r="V76" s="2059"/>
      <c r="W76" s="2059"/>
      <c r="X76" s="2059"/>
      <c r="Y76" s="2059"/>
      <c r="Z76" s="2059"/>
      <c r="AA76" s="2059"/>
      <c r="AB76" s="2059"/>
      <c r="AC76" s="2059"/>
    </row>
    <row r="77" spans="1:29">
      <c r="A77" s="33" t="s">
        <v>536</v>
      </c>
      <c r="B77"/>
      <c r="C77" s="1293">
        <v>1</v>
      </c>
      <c r="D77" s="1293"/>
      <c r="E77" s="1294" t="s">
        <v>3677</v>
      </c>
      <c r="F77" s="1295"/>
      <c r="G77" s="1295"/>
      <c r="H77" s="1295"/>
      <c r="I77" s="1295"/>
      <c r="J77" s="1295"/>
      <c r="K77" s="1295"/>
      <c r="L77" s="1295"/>
      <c r="M77" s="1296"/>
      <c r="N77" s="1293" t="s">
        <v>3695</v>
      </c>
      <c r="O77" s="1293"/>
      <c r="P77" s="1293"/>
      <c r="Q77" s="1293" t="s">
        <v>3679</v>
      </c>
      <c r="R77" s="1293"/>
      <c r="S77" s="1293"/>
      <c r="T77" s="1293" t="s">
        <v>3680</v>
      </c>
      <c r="U77" s="1293"/>
      <c r="V77" s="1293"/>
      <c r="W77" s="1293"/>
      <c r="X77" s="1293"/>
      <c r="Y77" s="1293"/>
      <c r="Z77" s="1293" t="s">
        <v>147</v>
      </c>
      <c r="AA77" s="1293"/>
      <c r="AB77" s="1293"/>
      <c r="AC77" s="1293"/>
    </row>
    <row r="79" spans="1:29">
      <c r="A79" s="33" t="s">
        <v>3696</v>
      </c>
      <c r="B79"/>
      <c r="C79" s="204" t="s">
        <v>160</v>
      </c>
      <c r="D79" s="204"/>
      <c r="E79" s="1297" t="s">
        <v>177</v>
      </c>
      <c r="F79" s="1298"/>
      <c r="G79" s="1298"/>
      <c r="H79" s="1298"/>
      <c r="I79" s="1298"/>
      <c r="J79" s="1298"/>
      <c r="K79" s="1298"/>
      <c r="L79" s="1298"/>
      <c r="M79" s="1299"/>
      <c r="N79" s="2691" t="s">
        <v>178</v>
      </c>
      <c r="O79" s="2692"/>
      <c r="P79" s="2693"/>
      <c r="Q79" s="2691" t="s">
        <v>2908</v>
      </c>
      <c r="R79" s="2692"/>
      <c r="S79" s="2693"/>
      <c r="T79" s="2691" t="s">
        <v>179</v>
      </c>
      <c r="U79" s="2693"/>
      <c r="V79" s="204" t="s">
        <v>3697</v>
      </c>
      <c r="W79" s="204"/>
      <c r="X79" s="204"/>
      <c r="Y79" s="204"/>
      <c r="Z79" s="204" t="s">
        <v>180</v>
      </c>
      <c r="AA79" s="204"/>
      <c r="AB79" s="204"/>
      <c r="AC79" s="204"/>
    </row>
    <row r="80" spans="1:29" hidden="1">
      <c r="A80" s="33"/>
      <c r="B80"/>
      <c r="C80" s="2059"/>
      <c r="D80" s="2059"/>
      <c r="E80" s="2060"/>
      <c r="F80" s="2061"/>
      <c r="G80" s="2061"/>
      <c r="H80" s="2061"/>
      <c r="I80" s="2061"/>
      <c r="J80" s="2061"/>
      <c r="K80" s="2061"/>
      <c r="L80" s="2061"/>
      <c r="M80" s="2062"/>
      <c r="N80" s="2065"/>
      <c r="O80" s="2066"/>
      <c r="P80" s="2067"/>
      <c r="Q80" s="2065"/>
      <c r="R80" s="2066"/>
      <c r="S80" s="2067"/>
      <c r="T80" s="2065"/>
      <c r="U80" s="2067"/>
      <c r="V80" s="2059"/>
      <c r="W80" s="2059"/>
      <c r="X80" s="2059"/>
      <c r="Y80" s="2059"/>
      <c r="Z80" s="2059"/>
      <c r="AA80" s="2059"/>
      <c r="AB80" s="2059"/>
      <c r="AC80" s="2059"/>
    </row>
    <row r="81" spans="1:29">
      <c r="A81" s="33" t="s">
        <v>536</v>
      </c>
      <c r="B81"/>
      <c r="C81" s="1293">
        <v>1</v>
      </c>
      <c r="D81" s="1293"/>
      <c r="E81" s="1294" t="s">
        <v>3677</v>
      </c>
      <c r="F81" s="1295"/>
      <c r="G81" s="1295"/>
      <c r="H81" s="1295"/>
      <c r="I81" s="1295"/>
      <c r="J81" s="1295"/>
      <c r="K81" s="1295"/>
      <c r="L81" s="1295"/>
      <c r="M81" s="1296"/>
      <c r="N81" s="1293" t="s">
        <v>3678</v>
      </c>
      <c r="O81" s="1293"/>
      <c r="P81" s="1293"/>
      <c r="Q81" s="1293" t="s">
        <v>3679</v>
      </c>
      <c r="R81" s="1293"/>
      <c r="S81" s="1293"/>
      <c r="T81" s="1293" t="s">
        <v>3698</v>
      </c>
      <c r="U81" s="1293"/>
      <c r="V81" s="2033">
        <v>44720</v>
      </c>
      <c r="W81" s="1293"/>
      <c r="X81" s="1293"/>
      <c r="Y81" s="1293"/>
      <c r="Z81" s="1293" t="s">
        <v>147</v>
      </c>
      <c r="AA81" s="1293"/>
      <c r="AB81" s="1293"/>
      <c r="AC81" s="1293"/>
    </row>
    <row r="83" spans="1:29">
      <c r="A83" s="33" t="s">
        <v>3699</v>
      </c>
      <c r="B83"/>
      <c r="C83" s="204" t="s">
        <v>160</v>
      </c>
      <c r="D83" s="204"/>
      <c r="E83" s="1297" t="s">
        <v>357</v>
      </c>
      <c r="F83" s="1298"/>
      <c r="G83" s="1298"/>
      <c r="H83" s="1298"/>
      <c r="I83" s="1298"/>
      <c r="J83" s="1298"/>
      <c r="K83" s="1298"/>
      <c r="L83" s="1298"/>
      <c r="M83" s="1299"/>
      <c r="N83" s="204" t="s">
        <v>361</v>
      </c>
      <c r="O83" s="204"/>
      <c r="P83" s="204"/>
      <c r="Q83" s="2691" t="s">
        <v>3700</v>
      </c>
      <c r="R83" s="2692"/>
      <c r="S83" s="2693"/>
      <c r="T83" s="204" t="s">
        <v>3701</v>
      </c>
      <c r="U83" s="204"/>
      <c r="V83" s="204"/>
      <c r="W83" s="204"/>
      <c r="X83" s="204"/>
      <c r="Y83" s="204"/>
      <c r="Z83" s="204" t="s">
        <v>180</v>
      </c>
      <c r="AA83" s="204"/>
      <c r="AB83" s="204"/>
      <c r="AC83" s="204"/>
    </row>
    <row r="84" spans="1:29">
      <c r="A84"/>
      <c r="B84"/>
      <c r="C84" s="2014">
        <v>1</v>
      </c>
      <c r="D84" s="2014"/>
      <c r="E84" s="2015" t="s">
        <v>3702</v>
      </c>
      <c r="F84" s="2016"/>
      <c r="G84" s="2016"/>
      <c r="H84" s="2016"/>
      <c r="I84" s="2016"/>
      <c r="J84" s="2016"/>
      <c r="K84" s="2016"/>
      <c r="L84" s="2016"/>
      <c r="M84" s="2017"/>
      <c r="N84" s="2014" t="s">
        <v>2924</v>
      </c>
      <c r="O84" s="2014"/>
      <c r="P84" s="2014"/>
      <c r="Q84" s="2014">
        <v>50</v>
      </c>
      <c r="R84" s="2014"/>
      <c r="S84" s="2014"/>
      <c r="T84" s="2014" t="s">
        <v>3703</v>
      </c>
      <c r="U84" s="2014"/>
      <c r="V84" s="2014"/>
      <c r="W84" s="2014"/>
      <c r="X84" s="2014"/>
      <c r="Y84" s="2014"/>
      <c r="Z84" s="2014" t="s">
        <v>147</v>
      </c>
      <c r="AA84" s="2014"/>
      <c r="AB84" s="2014"/>
      <c r="AC84" s="2014"/>
    </row>
    <row r="85" spans="1:29">
      <c r="A85"/>
      <c r="B85"/>
      <c r="C85" s="2018">
        <v>2</v>
      </c>
      <c r="D85" s="2018"/>
      <c r="E85" s="2019" t="s">
        <v>3704</v>
      </c>
      <c r="F85" s="2020"/>
      <c r="G85" s="2020"/>
      <c r="H85" s="2020"/>
      <c r="I85" s="2020"/>
      <c r="J85" s="2020"/>
      <c r="K85" s="2020"/>
      <c r="L85" s="2020"/>
      <c r="M85" s="2021"/>
      <c r="N85" s="2018" t="s">
        <v>2924</v>
      </c>
      <c r="O85" s="2018"/>
      <c r="P85" s="2018"/>
      <c r="Q85" s="2018">
        <v>50</v>
      </c>
      <c r="R85" s="2018"/>
      <c r="S85" s="2018"/>
      <c r="T85" s="2018" t="s">
        <v>3705</v>
      </c>
      <c r="U85" s="2018"/>
      <c r="V85" s="2018"/>
      <c r="W85" s="2018"/>
      <c r="X85" s="2018"/>
      <c r="Y85" s="2018"/>
      <c r="Z85" s="2018" t="s">
        <v>147</v>
      </c>
      <c r="AA85" s="2018"/>
      <c r="AB85" s="2018"/>
      <c r="AC85" s="2018"/>
    </row>
    <row r="86" spans="1:29">
      <c r="A86"/>
      <c r="B86"/>
      <c r="C86" s="2018">
        <v>3</v>
      </c>
      <c r="D86" s="2018"/>
      <c r="E86" s="2019" t="s">
        <v>3706</v>
      </c>
      <c r="F86" s="2020"/>
      <c r="G86" s="2020"/>
      <c r="H86" s="2020"/>
      <c r="I86" s="2020"/>
      <c r="J86" s="2020"/>
      <c r="K86" s="2020"/>
      <c r="L86" s="2020"/>
      <c r="M86" s="2021"/>
      <c r="N86" s="2018" t="s">
        <v>2924</v>
      </c>
      <c r="O86" s="2018"/>
      <c r="P86" s="2018"/>
      <c r="Q86" s="2018">
        <v>50</v>
      </c>
      <c r="R86" s="2018"/>
      <c r="S86" s="2018"/>
      <c r="T86" s="2018" t="s">
        <v>3707</v>
      </c>
      <c r="U86" s="2018"/>
      <c r="V86" s="2018"/>
      <c r="W86" s="2018"/>
      <c r="X86" s="2018"/>
      <c r="Y86" s="2018"/>
      <c r="Z86" s="2018" t="s">
        <v>147</v>
      </c>
      <c r="AA86" s="2018"/>
      <c r="AB86" s="2018"/>
      <c r="AC86" s="2018"/>
    </row>
    <row r="87" spans="1:29">
      <c r="A87"/>
      <c r="B87"/>
      <c r="C87" s="2018">
        <v>4</v>
      </c>
      <c r="D87" s="2018"/>
      <c r="E87" s="2019" t="s">
        <v>3708</v>
      </c>
      <c r="F87" s="2020"/>
      <c r="G87" s="2020"/>
      <c r="H87" s="2020"/>
      <c r="I87" s="2020"/>
      <c r="J87" s="2020"/>
      <c r="K87" s="2020"/>
      <c r="L87" s="2020"/>
      <c r="M87" s="2021"/>
      <c r="N87" s="2018" t="s">
        <v>2924</v>
      </c>
      <c r="O87" s="2018"/>
      <c r="P87" s="2018"/>
      <c r="Q87" s="2018">
        <v>50</v>
      </c>
      <c r="R87" s="2018"/>
      <c r="S87" s="2018"/>
      <c r="T87" s="2018" t="s">
        <v>3707</v>
      </c>
      <c r="U87" s="2018"/>
      <c r="V87" s="2018"/>
      <c r="W87" s="2018"/>
      <c r="X87" s="2018"/>
      <c r="Y87" s="2018"/>
      <c r="Z87" s="2018" t="s">
        <v>147</v>
      </c>
      <c r="AA87" s="2018"/>
      <c r="AB87" s="2018"/>
      <c r="AC87" s="2018"/>
    </row>
    <row r="88" spans="1:29">
      <c r="A88"/>
      <c r="B88"/>
      <c r="C88" s="2018">
        <v>5</v>
      </c>
      <c r="D88" s="2018"/>
      <c r="E88" s="2019" t="s">
        <v>3709</v>
      </c>
      <c r="F88" s="2020"/>
      <c r="G88" s="2020"/>
      <c r="H88" s="2020"/>
      <c r="I88" s="2020"/>
      <c r="J88" s="2020"/>
      <c r="K88" s="2020"/>
      <c r="L88" s="2020"/>
      <c r="M88" s="2021"/>
      <c r="N88" s="2018" t="s">
        <v>2924</v>
      </c>
      <c r="O88" s="2018"/>
      <c r="P88" s="2018"/>
      <c r="Q88" s="2018">
        <v>50</v>
      </c>
      <c r="R88" s="2018"/>
      <c r="S88" s="2018"/>
      <c r="T88" s="2018" t="s">
        <v>3710</v>
      </c>
      <c r="U88" s="2018"/>
      <c r="V88" s="2018"/>
      <c r="W88" s="2018"/>
      <c r="X88" s="2018"/>
      <c r="Y88" s="2018"/>
      <c r="Z88" s="2018" t="s">
        <v>147</v>
      </c>
      <c r="AA88" s="2018"/>
      <c r="AB88" s="2018"/>
      <c r="AC88" s="2018"/>
    </row>
    <row r="89" spans="1:29">
      <c r="A89"/>
      <c r="B89"/>
      <c r="C89" s="2018">
        <v>6</v>
      </c>
      <c r="D89" s="2018"/>
      <c r="E89" s="2019" t="s">
        <v>3711</v>
      </c>
      <c r="F89" s="2020"/>
      <c r="G89" s="2020"/>
      <c r="H89" s="2020"/>
      <c r="I89" s="2020"/>
      <c r="J89" s="2020"/>
      <c r="K89" s="2020"/>
      <c r="L89" s="2020"/>
      <c r="M89" s="2021"/>
      <c r="N89" s="2018" t="s">
        <v>2924</v>
      </c>
      <c r="O89" s="2018"/>
      <c r="P89" s="2018"/>
      <c r="Q89" s="2018">
        <v>50</v>
      </c>
      <c r="R89" s="2018"/>
      <c r="S89" s="2018"/>
      <c r="T89" s="2018" t="s">
        <v>3710</v>
      </c>
      <c r="U89" s="2018"/>
      <c r="V89" s="2018"/>
      <c r="W89" s="2018"/>
      <c r="X89" s="2018"/>
      <c r="Y89" s="2018"/>
      <c r="Z89" s="2018" t="s">
        <v>147</v>
      </c>
      <c r="AA89" s="2018"/>
      <c r="AB89" s="2018"/>
      <c r="AC89" s="2018"/>
    </row>
    <row r="90" spans="1:29">
      <c r="A90"/>
      <c r="B90"/>
      <c r="C90" s="2018">
        <v>7</v>
      </c>
      <c r="D90" s="2018"/>
      <c r="E90" s="2019" t="s">
        <v>3712</v>
      </c>
      <c r="F90" s="2020"/>
      <c r="G90" s="2020"/>
      <c r="H90" s="2020"/>
      <c r="I90" s="2020"/>
      <c r="J90" s="2020"/>
      <c r="K90" s="2020"/>
      <c r="L90" s="2020"/>
      <c r="M90" s="2021"/>
      <c r="N90" s="2018" t="s">
        <v>3661</v>
      </c>
      <c r="O90" s="2018"/>
      <c r="P90" s="2018"/>
      <c r="Q90" s="2018">
        <v>20</v>
      </c>
      <c r="R90" s="2018"/>
      <c r="S90" s="2018"/>
      <c r="T90" s="2018" t="s">
        <v>3710</v>
      </c>
      <c r="U90" s="2018"/>
      <c r="V90" s="2018"/>
      <c r="W90" s="2018"/>
      <c r="X90" s="2018"/>
      <c r="Y90" s="2018"/>
      <c r="Z90" s="2018" t="s">
        <v>147</v>
      </c>
      <c r="AA90" s="2018"/>
      <c r="AB90" s="2018"/>
      <c r="AC90" s="2018"/>
    </row>
    <row r="91" spans="1:29">
      <c r="A91" s="33" t="s">
        <v>536</v>
      </c>
      <c r="B91"/>
      <c r="C91" s="2022">
        <v>8</v>
      </c>
      <c r="D91" s="2022"/>
      <c r="E91" s="2023" t="s">
        <v>3713</v>
      </c>
      <c r="F91" s="2024"/>
      <c r="G91" s="2024"/>
      <c r="H91" s="2024"/>
      <c r="I91" s="2024"/>
      <c r="J91" s="2024"/>
      <c r="K91" s="2024"/>
      <c r="L91" s="2024"/>
      <c r="M91" s="2025"/>
      <c r="N91" s="2022" t="s">
        <v>3714</v>
      </c>
      <c r="O91" s="2022"/>
      <c r="P91" s="2022"/>
      <c r="Q91" s="2022">
        <v>30</v>
      </c>
      <c r="R91" s="2022"/>
      <c r="S91" s="2022"/>
      <c r="T91" s="2022" t="s">
        <v>3710</v>
      </c>
      <c r="U91" s="2022"/>
      <c r="V91" s="2022"/>
      <c r="W91" s="2022"/>
      <c r="X91" s="2022"/>
      <c r="Y91" s="2022"/>
      <c r="Z91" s="2022" t="s">
        <v>147</v>
      </c>
      <c r="AA91" s="2022"/>
      <c r="AB91" s="2022"/>
      <c r="AC91" s="2022"/>
    </row>
    <row r="93" spans="1:29">
      <c r="A93" s="33" t="s">
        <v>3715</v>
      </c>
      <c r="B93"/>
      <c r="C93" s="204" t="s">
        <v>160</v>
      </c>
      <c r="D93" s="204"/>
      <c r="E93" s="1297" t="s">
        <v>177</v>
      </c>
      <c r="F93" s="1298"/>
      <c r="G93" s="1298"/>
      <c r="H93" s="1298"/>
      <c r="I93" s="1298"/>
      <c r="J93" s="1299"/>
      <c r="K93" s="2691" t="s">
        <v>3716</v>
      </c>
      <c r="L93" s="2692"/>
      <c r="M93" s="2693"/>
      <c r="N93" s="204" t="s">
        <v>3717</v>
      </c>
      <c r="O93" s="204"/>
      <c r="P93" s="204"/>
      <c r="Q93" s="2691" t="s">
        <v>3718</v>
      </c>
      <c r="R93" s="2692"/>
      <c r="S93" s="2693"/>
      <c r="T93" s="204" t="s">
        <v>3719</v>
      </c>
      <c r="U93" s="204"/>
      <c r="V93" s="204"/>
      <c r="W93" s="204"/>
      <c r="X93" s="204"/>
      <c r="Y93" s="204"/>
      <c r="Z93" s="204" t="s">
        <v>180</v>
      </c>
      <c r="AA93" s="204"/>
      <c r="AB93" s="204"/>
      <c r="AC93" s="204"/>
    </row>
    <row r="94" spans="1:29" hidden="1">
      <c r="A94" s="33"/>
      <c r="B94"/>
      <c r="C94" s="2059"/>
      <c r="D94" s="2059"/>
      <c r="E94" s="2060"/>
      <c r="F94" s="2061"/>
      <c r="G94" s="2061"/>
      <c r="H94" s="2061"/>
      <c r="I94" s="2061"/>
      <c r="J94" s="2062"/>
      <c r="K94" s="2065"/>
      <c r="L94" s="2066"/>
      <c r="M94" s="2067"/>
      <c r="N94" s="2059"/>
      <c r="O94" s="2059"/>
      <c r="P94" s="2059"/>
      <c r="Q94" s="2065"/>
      <c r="R94" s="2066"/>
      <c r="S94" s="2067"/>
      <c r="T94" s="2059"/>
      <c r="U94" s="2059"/>
      <c r="V94" s="2059"/>
      <c r="W94" s="2059"/>
      <c r="X94" s="2059"/>
      <c r="Y94" s="2059"/>
      <c r="Z94" s="2059"/>
      <c r="AA94" s="2059"/>
      <c r="AB94" s="2059"/>
      <c r="AC94" s="2059"/>
    </row>
    <row r="95" spans="1:29">
      <c r="A95" s="33" t="s">
        <v>536</v>
      </c>
      <c r="B95"/>
      <c r="C95" s="1293">
        <v>1</v>
      </c>
      <c r="D95" s="1293"/>
      <c r="E95" s="1294" t="s">
        <v>3720</v>
      </c>
      <c r="F95" s="1295"/>
      <c r="G95" s="1295"/>
      <c r="H95" s="1295"/>
      <c r="I95" s="1295"/>
      <c r="J95" s="1296"/>
      <c r="K95" s="1293" t="s">
        <v>3721</v>
      </c>
      <c r="L95" s="1293"/>
      <c r="M95" s="1293"/>
      <c r="N95" s="1293">
        <v>3</v>
      </c>
      <c r="O95" s="1293"/>
      <c r="P95" s="1293"/>
      <c r="Q95" s="1293" t="s">
        <v>3704</v>
      </c>
      <c r="R95" s="1293"/>
      <c r="S95" s="1293"/>
      <c r="T95" s="1293" t="s">
        <v>3722</v>
      </c>
      <c r="U95" s="1293"/>
      <c r="V95" s="1293"/>
      <c r="W95" s="1293"/>
      <c r="X95" s="1293"/>
      <c r="Y95" s="1293"/>
      <c r="Z95" s="1293" t="s">
        <v>147</v>
      </c>
      <c r="AA95" s="1293"/>
      <c r="AB95" s="1293"/>
      <c r="AC95" s="1293"/>
    </row>
    <row r="97" spans="1:29">
      <c r="A97" s="33" t="s">
        <v>3723</v>
      </c>
      <c r="B97"/>
      <c r="C97" s="204" t="s">
        <v>160</v>
      </c>
      <c r="D97" s="204"/>
      <c r="E97" s="1297" t="s">
        <v>177</v>
      </c>
      <c r="F97" s="1298"/>
      <c r="G97" s="1298"/>
      <c r="H97" s="1298"/>
      <c r="I97" s="1298"/>
      <c r="J97" s="1299"/>
      <c r="K97" s="2691" t="s">
        <v>3716</v>
      </c>
      <c r="L97" s="2692"/>
      <c r="M97" s="2693"/>
      <c r="N97" s="204" t="s">
        <v>3717</v>
      </c>
      <c r="O97" s="204"/>
      <c r="P97" s="204"/>
      <c r="Q97" s="2691" t="s">
        <v>3718</v>
      </c>
      <c r="R97" s="2692"/>
      <c r="S97" s="2693"/>
      <c r="T97" s="204" t="s">
        <v>3719</v>
      </c>
      <c r="U97" s="204"/>
      <c r="V97" s="204"/>
      <c r="W97" s="204"/>
      <c r="X97" s="204"/>
      <c r="Y97" s="204"/>
      <c r="Z97" s="204" t="s">
        <v>180</v>
      </c>
      <c r="AA97" s="204"/>
      <c r="AB97" s="204"/>
      <c r="AC97" s="204"/>
    </row>
    <row r="98" spans="1:29" hidden="1">
      <c r="A98" s="33"/>
      <c r="B98"/>
      <c r="C98" s="2059"/>
      <c r="D98" s="2059"/>
      <c r="E98" s="2060"/>
      <c r="F98" s="2061"/>
      <c r="G98" s="2061"/>
      <c r="H98" s="2061"/>
      <c r="I98" s="2061"/>
      <c r="J98" s="2062"/>
      <c r="K98" s="2065"/>
      <c r="L98" s="2066"/>
      <c r="M98" s="2067"/>
      <c r="N98" s="2059"/>
      <c r="O98" s="2059"/>
      <c r="P98" s="2059"/>
      <c r="Q98" s="2065"/>
      <c r="R98" s="2066"/>
      <c r="S98" s="2067"/>
      <c r="T98" s="2059"/>
      <c r="U98" s="2059"/>
      <c r="V98" s="2059"/>
      <c r="W98" s="2059"/>
      <c r="X98" s="2059"/>
      <c r="Y98" s="2059"/>
      <c r="Z98" s="2059"/>
      <c r="AA98" s="2059"/>
      <c r="AB98" s="2059"/>
      <c r="AC98" s="2059"/>
    </row>
    <row r="99" spans="1:29">
      <c r="A99" s="33" t="s">
        <v>536</v>
      </c>
      <c r="B99"/>
      <c r="C99" s="1293">
        <v>1</v>
      </c>
      <c r="D99" s="1293"/>
      <c r="E99" s="1294" t="s">
        <v>3724</v>
      </c>
      <c r="F99" s="1295"/>
      <c r="G99" s="1295"/>
      <c r="H99" s="1295"/>
      <c r="I99" s="1295"/>
      <c r="J99" s="1296"/>
      <c r="K99" s="1293" t="s">
        <v>3721</v>
      </c>
      <c r="L99" s="1293"/>
      <c r="M99" s="1293"/>
      <c r="N99" s="1293">
        <v>3</v>
      </c>
      <c r="O99" s="1293"/>
      <c r="P99" s="1293"/>
      <c r="Q99" s="1293" t="s">
        <v>3702</v>
      </c>
      <c r="R99" s="1293"/>
      <c r="S99" s="1293"/>
      <c r="T99" s="1293" t="s">
        <v>3722</v>
      </c>
      <c r="U99" s="1293"/>
      <c r="V99" s="1293"/>
      <c r="W99" s="1293"/>
      <c r="X99" s="1293"/>
      <c r="Y99" s="1293"/>
      <c r="Z99" s="1293" t="s">
        <v>147</v>
      </c>
      <c r="AA99" s="1293"/>
      <c r="AB99" s="1293"/>
      <c r="AC99" s="1293"/>
    </row>
    <row r="101" spans="1:29">
      <c r="A101" s="33" t="s">
        <v>3725</v>
      </c>
      <c r="B101"/>
      <c r="C101" s="204" t="s">
        <v>160</v>
      </c>
      <c r="D101" s="204"/>
      <c r="E101" s="1297" t="s">
        <v>177</v>
      </c>
      <c r="F101" s="1298"/>
      <c r="G101" s="1298"/>
      <c r="H101" s="1298"/>
      <c r="I101" s="1298"/>
      <c r="J101" s="1299"/>
      <c r="K101" s="2691" t="s">
        <v>3716</v>
      </c>
      <c r="L101" s="2692"/>
      <c r="M101" s="2693"/>
      <c r="N101" s="204" t="s">
        <v>3717</v>
      </c>
      <c r="O101" s="204"/>
      <c r="P101" s="204"/>
      <c r="Q101" s="2691" t="s">
        <v>3718</v>
      </c>
      <c r="R101" s="2692"/>
      <c r="S101" s="2693"/>
      <c r="T101" s="204" t="s">
        <v>3719</v>
      </c>
      <c r="U101" s="204"/>
      <c r="V101" s="204"/>
      <c r="W101" s="204"/>
      <c r="X101" s="204"/>
      <c r="Y101" s="204"/>
      <c r="Z101" s="204" t="s">
        <v>180</v>
      </c>
      <c r="AA101" s="204"/>
      <c r="AB101" s="204"/>
      <c r="AC101" s="204"/>
    </row>
    <row r="102" spans="1:29" hidden="1">
      <c r="A102" s="33"/>
      <c r="B102"/>
      <c r="C102" s="2059"/>
      <c r="D102" s="2059"/>
      <c r="E102" s="2060"/>
      <c r="F102" s="2061"/>
      <c r="G102" s="2061"/>
      <c r="H102" s="2061"/>
      <c r="I102" s="2061"/>
      <c r="J102" s="2062"/>
      <c r="K102" s="2065"/>
      <c r="L102" s="2066"/>
      <c r="M102" s="2067"/>
      <c r="N102" s="2059"/>
      <c r="O102" s="2059"/>
      <c r="P102" s="2059"/>
      <c r="Q102" s="2065"/>
      <c r="R102" s="2066"/>
      <c r="S102" s="2067"/>
      <c r="T102" s="2059"/>
      <c r="U102" s="2059"/>
      <c r="V102" s="2059"/>
      <c r="W102" s="2059"/>
      <c r="X102" s="2059"/>
      <c r="Y102" s="2059"/>
      <c r="Z102" s="2059"/>
      <c r="AA102" s="2059"/>
      <c r="AB102" s="2059"/>
      <c r="AC102" s="2059"/>
    </row>
    <row r="103" spans="1:29">
      <c r="A103" s="33" t="s">
        <v>536</v>
      </c>
      <c r="B103"/>
      <c r="C103" s="1293">
        <v>1</v>
      </c>
      <c r="D103" s="1293"/>
      <c r="E103" s="1294" t="s">
        <v>3726</v>
      </c>
      <c r="F103" s="1295"/>
      <c r="G103" s="1295"/>
      <c r="H103" s="1295"/>
      <c r="I103" s="1295"/>
      <c r="J103" s="1296"/>
      <c r="K103" s="1293" t="s">
        <v>3727</v>
      </c>
      <c r="L103" s="1293"/>
      <c r="M103" s="1293"/>
      <c r="N103" s="1293">
        <v>1</v>
      </c>
      <c r="O103" s="1293"/>
      <c r="P103" s="1293"/>
      <c r="Q103" s="2703" t="s">
        <v>3728</v>
      </c>
      <c r="R103" s="2701"/>
      <c r="S103" s="2702"/>
      <c r="T103" s="1293" t="s">
        <v>3729</v>
      </c>
      <c r="U103" s="1293"/>
      <c r="V103" s="1293"/>
      <c r="W103" s="1293"/>
      <c r="X103" s="1293"/>
      <c r="Y103" s="1293"/>
      <c r="Z103" s="1293" t="s">
        <v>147</v>
      </c>
      <c r="AA103" s="1293"/>
      <c r="AB103" s="1293"/>
      <c r="AC103" s="1293"/>
    </row>
    <row r="105" spans="1:29">
      <c r="A105" s="33" t="s">
        <v>3730</v>
      </c>
      <c r="B105"/>
      <c r="C105" s="204" t="s">
        <v>160</v>
      </c>
      <c r="D105" s="204"/>
      <c r="E105" s="1297" t="s">
        <v>177</v>
      </c>
      <c r="F105" s="1298"/>
      <c r="G105" s="1298"/>
      <c r="H105" s="1298"/>
      <c r="I105" s="1298"/>
      <c r="J105" s="1299"/>
      <c r="K105" s="2691" t="s">
        <v>3716</v>
      </c>
      <c r="L105" s="2692"/>
      <c r="M105" s="2693"/>
      <c r="N105" s="204" t="s">
        <v>3717</v>
      </c>
      <c r="O105" s="204"/>
      <c r="P105" s="204"/>
      <c r="Q105" s="2691" t="s">
        <v>3718</v>
      </c>
      <c r="R105" s="2692"/>
      <c r="S105" s="2693"/>
      <c r="T105" s="204" t="s">
        <v>3719</v>
      </c>
      <c r="U105" s="204"/>
      <c r="V105" s="204"/>
      <c r="W105" s="204"/>
      <c r="X105" s="204"/>
      <c r="Y105" s="204"/>
      <c r="Z105" s="204" t="s">
        <v>180</v>
      </c>
      <c r="AA105" s="204"/>
      <c r="AB105" s="204"/>
      <c r="AC105" s="204"/>
    </row>
    <row r="106" spans="1:29" hidden="1">
      <c r="A106" s="33"/>
      <c r="B106"/>
      <c r="C106" s="2059"/>
      <c r="D106" s="2059"/>
      <c r="E106" s="2060"/>
      <c r="F106" s="2061"/>
      <c r="G106" s="2061"/>
      <c r="H106" s="2061"/>
      <c r="I106" s="2061"/>
      <c r="J106" s="2062"/>
      <c r="K106" s="2065"/>
      <c r="L106" s="2066"/>
      <c r="M106" s="2067"/>
      <c r="N106" s="2059"/>
      <c r="O106" s="2059"/>
      <c r="P106" s="2059"/>
      <c r="Q106" s="2065"/>
      <c r="R106" s="2066"/>
      <c r="S106" s="2067"/>
      <c r="T106" s="2059"/>
      <c r="U106" s="2059"/>
      <c r="V106" s="2059"/>
      <c r="W106" s="2059"/>
      <c r="X106" s="2059"/>
      <c r="Y106" s="2059"/>
      <c r="Z106" s="2059"/>
      <c r="AA106" s="2059"/>
      <c r="AB106" s="2059"/>
      <c r="AC106" s="2059"/>
    </row>
    <row r="107" spans="1:29">
      <c r="A107" s="33" t="s">
        <v>536</v>
      </c>
      <c r="B107"/>
      <c r="C107" s="1293">
        <v>1</v>
      </c>
      <c r="D107" s="1293"/>
      <c r="E107" s="1294" t="s">
        <v>3731</v>
      </c>
      <c r="F107" s="1295"/>
      <c r="G107" s="1295"/>
      <c r="H107" s="1295"/>
      <c r="I107" s="1295"/>
      <c r="J107" s="1296"/>
      <c r="K107" s="1293" t="s">
        <v>3721</v>
      </c>
      <c r="L107" s="1293"/>
      <c r="M107" s="1293"/>
      <c r="N107" s="1293">
        <v>1</v>
      </c>
      <c r="O107" s="1293"/>
      <c r="P107" s="1293"/>
      <c r="Q107" s="2703" t="s">
        <v>3732</v>
      </c>
      <c r="R107" s="2701"/>
      <c r="S107" s="2702"/>
      <c r="T107" s="1293" t="s">
        <v>3729</v>
      </c>
      <c r="U107" s="1293"/>
      <c r="V107" s="1293"/>
      <c r="W107" s="1293"/>
      <c r="X107" s="1293"/>
      <c r="Y107" s="1293"/>
      <c r="Z107" s="1293" t="s">
        <v>147</v>
      </c>
      <c r="AA107" s="1293"/>
      <c r="AB107" s="1293"/>
      <c r="AC107" s="1293"/>
    </row>
    <row r="109" spans="1:29">
      <c r="A109" s="33" t="s">
        <v>3733</v>
      </c>
      <c r="B109"/>
      <c r="C109" s="204" t="s">
        <v>160</v>
      </c>
      <c r="D109" s="204"/>
      <c r="E109" s="1297" t="s">
        <v>177</v>
      </c>
      <c r="F109" s="1298"/>
      <c r="G109" s="1298"/>
      <c r="H109" s="1298"/>
      <c r="I109" s="1298"/>
      <c r="J109" s="1299"/>
      <c r="K109" s="2691" t="s">
        <v>3716</v>
      </c>
      <c r="L109" s="2692"/>
      <c r="M109" s="2693"/>
      <c r="N109" s="204" t="s">
        <v>3717</v>
      </c>
      <c r="O109" s="204"/>
      <c r="P109" s="204"/>
      <c r="Q109" s="2691" t="s">
        <v>3718</v>
      </c>
      <c r="R109" s="2692"/>
      <c r="S109" s="2693"/>
      <c r="T109" s="204" t="s">
        <v>3719</v>
      </c>
      <c r="U109" s="204"/>
      <c r="V109" s="204"/>
      <c r="W109" s="204"/>
      <c r="X109" s="204"/>
      <c r="Y109" s="204"/>
      <c r="Z109" s="204" t="s">
        <v>180</v>
      </c>
      <c r="AA109" s="204"/>
      <c r="AB109" s="204"/>
      <c r="AC109" s="204"/>
    </row>
    <row r="110" spans="1:29" hidden="1">
      <c r="A110" s="33"/>
      <c r="B110"/>
      <c r="C110" s="2059"/>
      <c r="D110" s="2059"/>
      <c r="E110" s="2060"/>
      <c r="F110" s="2061"/>
      <c r="G110" s="2061"/>
      <c r="H110" s="2061"/>
      <c r="I110" s="2061"/>
      <c r="J110" s="2062"/>
      <c r="K110" s="2065"/>
      <c r="L110" s="2066"/>
      <c r="M110" s="2067"/>
      <c r="N110" s="2059"/>
      <c r="O110" s="2059"/>
      <c r="P110" s="2059"/>
      <c r="Q110" s="2065"/>
      <c r="R110" s="2066"/>
      <c r="S110" s="2067"/>
      <c r="T110" s="2059"/>
      <c r="U110" s="2059"/>
      <c r="V110" s="2059"/>
      <c r="W110" s="2059"/>
      <c r="X110" s="2059"/>
      <c r="Y110" s="2059"/>
      <c r="Z110" s="2059"/>
      <c r="AA110" s="2059"/>
      <c r="AB110" s="2059"/>
      <c r="AC110" s="2059"/>
    </row>
    <row r="111" spans="1:29">
      <c r="A111" s="33" t="s">
        <v>536</v>
      </c>
      <c r="B111"/>
      <c r="C111" s="1293">
        <v>1</v>
      </c>
      <c r="D111" s="1293"/>
      <c r="E111" s="1294" t="s">
        <v>3726</v>
      </c>
      <c r="F111" s="1295"/>
      <c r="G111" s="1295"/>
      <c r="H111" s="1295"/>
      <c r="I111" s="1295"/>
      <c r="J111" s="1296"/>
      <c r="K111" s="1293" t="s">
        <v>3727</v>
      </c>
      <c r="L111" s="1293"/>
      <c r="M111" s="1293"/>
      <c r="N111" s="1293">
        <v>1</v>
      </c>
      <c r="O111" s="1293"/>
      <c r="P111" s="1293"/>
      <c r="Q111" s="2703" t="s">
        <v>3728</v>
      </c>
      <c r="R111" s="2701"/>
      <c r="S111" s="2702"/>
      <c r="T111" s="1293" t="s">
        <v>3729</v>
      </c>
      <c r="U111" s="1293"/>
      <c r="V111" s="1293"/>
      <c r="W111" s="1293"/>
      <c r="X111" s="1293"/>
      <c r="Y111" s="1293"/>
      <c r="Z111" s="1293" t="s">
        <v>147</v>
      </c>
      <c r="AA111" s="1293"/>
      <c r="AB111" s="1293"/>
      <c r="AC111" s="1293"/>
    </row>
    <row r="113" spans="1:29">
      <c r="A113" s="33" t="s">
        <v>3734</v>
      </c>
      <c r="B113"/>
      <c r="C113" s="204" t="s">
        <v>160</v>
      </c>
      <c r="D113" s="204"/>
      <c r="E113" s="1297" t="s">
        <v>177</v>
      </c>
      <c r="F113" s="1298"/>
      <c r="G113" s="1298"/>
      <c r="H113" s="1298"/>
      <c r="I113" s="1298"/>
      <c r="J113" s="1299"/>
      <c r="K113" s="2691" t="s">
        <v>3716</v>
      </c>
      <c r="L113" s="2692"/>
      <c r="M113" s="2693"/>
      <c r="N113" s="204" t="s">
        <v>3717</v>
      </c>
      <c r="O113" s="204"/>
      <c r="P113" s="204"/>
      <c r="Q113" s="2691" t="s">
        <v>3718</v>
      </c>
      <c r="R113" s="2692"/>
      <c r="S113" s="2693"/>
      <c r="T113" s="204" t="s">
        <v>3719</v>
      </c>
      <c r="U113" s="204"/>
      <c r="V113" s="204"/>
      <c r="W113" s="204"/>
      <c r="X113" s="204"/>
      <c r="Y113" s="204"/>
      <c r="Z113" s="204" t="s">
        <v>180</v>
      </c>
      <c r="AA113" s="204"/>
      <c r="AB113" s="204"/>
      <c r="AC113" s="204"/>
    </row>
    <row r="114" spans="1:29" hidden="1">
      <c r="A114" s="33"/>
      <c r="B114"/>
      <c r="C114" s="2059"/>
      <c r="D114" s="2059"/>
      <c r="E114" s="2060"/>
      <c r="F114" s="2061"/>
      <c r="G114" s="2061"/>
      <c r="H114" s="2061"/>
      <c r="I114" s="2061"/>
      <c r="J114" s="2062"/>
      <c r="K114" s="2065"/>
      <c r="L114" s="2066"/>
      <c r="M114" s="2067"/>
      <c r="N114" s="2059"/>
      <c r="O114" s="2059"/>
      <c r="P114" s="2059"/>
      <c r="Q114" s="2065"/>
      <c r="R114" s="2066"/>
      <c r="S114" s="2067"/>
      <c r="T114" s="2059"/>
      <c r="U114" s="2059"/>
      <c r="V114" s="2059"/>
      <c r="W114" s="2059"/>
      <c r="X114" s="2059"/>
      <c r="Y114" s="2059"/>
      <c r="Z114" s="2059"/>
      <c r="AA114" s="2059"/>
      <c r="AB114" s="2059"/>
      <c r="AC114" s="2059"/>
    </row>
    <row r="115" spans="1:29">
      <c r="A115" s="33" t="s">
        <v>536</v>
      </c>
      <c r="B115"/>
      <c r="C115" s="1293">
        <v>1</v>
      </c>
      <c r="D115" s="1293"/>
      <c r="E115" s="1294" t="s">
        <v>3726</v>
      </c>
      <c r="F115" s="1295"/>
      <c r="G115" s="1295"/>
      <c r="H115" s="1295"/>
      <c r="I115" s="1295"/>
      <c r="J115" s="1296"/>
      <c r="K115" s="1293" t="s">
        <v>3727</v>
      </c>
      <c r="L115" s="1293"/>
      <c r="M115" s="1293"/>
      <c r="N115" s="1293">
        <v>1</v>
      </c>
      <c r="O115" s="1293"/>
      <c r="P115" s="1293"/>
      <c r="Q115" s="1293" t="s">
        <v>3704</v>
      </c>
      <c r="R115" s="1293"/>
      <c r="S115" s="1293"/>
      <c r="T115" s="1293" t="s">
        <v>3722</v>
      </c>
      <c r="U115" s="1293"/>
      <c r="V115" s="1293"/>
      <c r="W115" s="1293"/>
      <c r="X115" s="1293"/>
      <c r="Y115" s="1293"/>
      <c r="Z115" s="1293" t="s">
        <v>147</v>
      </c>
      <c r="AA115" s="1293"/>
      <c r="AB115" s="1293"/>
      <c r="AC115" s="1293"/>
    </row>
    <row r="117" spans="1:29">
      <c r="A117" s="33" t="s">
        <v>3735</v>
      </c>
      <c r="B117"/>
      <c r="C117" s="204" t="s">
        <v>160</v>
      </c>
      <c r="D117" s="204"/>
      <c r="E117" s="1297" t="s">
        <v>177</v>
      </c>
      <c r="F117" s="1298"/>
      <c r="G117" s="1298"/>
      <c r="H117" s="1298"/>
      <c r="I117" s="1298"/>
      <c r="J117" s="1299"/>
      <c r="K117" s="2691" t="s">
        <v>3716</v>
      </c>
      <c r="L117" s="2692"/>
      <c r="M117" s="2693"/>
      <c r="N117" s="204" t="s">
        <v>3717</v>
      </c>
      <c r="O117" s="204"/>
      <c r="P117" s="204"/>
      <c r="Q117" s="2691" t="s">
        <v>3718</v>
      </c>
      <c r="R117" s="2692"/>
      <c r="S117" s="2693"/>
      <c r="T117" s="204" t="s">
        <v>3719</v>
      </c>
      <c r="U117" s="204"/>
      <c r="V117" s="204"/>
      <c r="W117" s="204"/>
      <c r="X117" s="204"/>
      <c r="Y117" s="204"/>
      <c r="Z117" s="204" t="s">
        <v>180</v>
      </c>
      <c r="AA117" s="204"/>
      <c r="AB117" s="204"/>
      <c r="AC117" s="204"/>
    </row>
    <row r="118" spans="1:29" hidden="1">
      <c r="A118" s="33"/>
      <c r="B118"/>
      <c r="C118" s="2059"/>
      <c r="D118" s="2059"/>
      <c r="E118" s="2060"/>
      <c r="F118" s="2061"/>
      <c r="G118" s="2061"/>
      <c r="H118" s="2061"/>
      <c r="I118" s="2061"/>
      <c r="J118" s="2062"/>
      <c r="K118" s="2065"/>
      <c r="L118" s="2066"/>
      <c r="M118" s="2067"/>
      <c r="N118" s="2059"/>
      <c r="O118" s="2059"/>
      <c r="P118" s="2059"/>
      <c r="Q118" s="2065"/>
      <c r="R118" s="2066"/>
      <c r="S118" s="2067"/>
      <c r="T118" s="2059"/>
      <c r="U118" s="2059"/>
      <c r="V118" s="2059"/>
      <c r="W118" s="2059"/>
      <c r="X118" s="2059"/>
      <c r="Y118" s="2059"/>
      <c r="Z118" s="2059"/>
      <c r="AA118" s="2059"/>
      <c r="AB118" s="2059"/>
      <c r="AC118" s="2059"/>
    </row>
    <row r="119" spans="1:29">
      <c r="A119" s="33" t="s">
        <v>536</v>
      </c>
      <c r="B119"/>
      <c r="C119" s="1293">
        <v>1</v>
      </c>
      <c r="D119" s="1293"/>
      <c r="E119" s="1294" t="s">
        <v>3736</v>
      </c>
      <c r="F119" s="1295"/>
      <c r="G119" s="1295"/>
      <c r="H119" s="1295"/>
      <c r="I119" s="1295"/>
      <c r="J119" s="1296"/>
      <c r="K119" s="1293" t="s">
        <v>3737</v>
      </c>
      <c r="L119" s="1293"/>
      <c r="M119" s="1293"/>
      <c r="N119" s="1293">
        <v>3</v>
      </c>
      <c r="O119" s="1293"/>
      <c r="P119" s="1293"/>
      <c r="Q119" s="2703" t="s">
        <v>3709</v>
      </c>
      <c r="R119" s="2701"/>
      <c r="S119" s="2702"/>
      <c r="T119" s="1293" t="s">
        <v>3729</v>
      </c>
      <c r="U119" s="1293"/>
      <c r="V119" s="1293"/>
      <c r="W119" s="1293"/>
      <c r="X119" s="1293"/>
      <c r="Y119" s="1293"/>
      <c r="Z119" s="1293" t="s">
        <v>147</v>
      </c>
      <c r="AA119" s="1293"/>
      <c r="AB119" s="1293"/>
      <c r="AC119" s="1293"/>
    </row>
    <row r="121" spans="1:29">
      <c r="A121" s="33" t="s">
        <v>3738</v>
      </c>
      <c r="B121"/>
      <c r="C121" s="204" t="s">
        <v>160</v>
      </c>
      <c r="D121" s="204"/>
      <c r="E121" s="1297" t="s">
        <v>177</v>
      </c>
      <c r="F121" s="1298"/>
      <c r="G121" s="1298"/>
      <c r="H121" s="1298"/>
      <c r="I121" s="1298"/>
      <c r="J121" s="1299"/>
      <c r="K121" s="2691" t="s">
        <v>3716</v>
      </c>
      <c r="L121" s="2692"/>
      <c r="M121" s="2693"/>
      <c r="N121" s="204" t="s">
        <v>3717</v>
      </c>
      <c r="O121" s="204"/>
      <c r="P121" s="204"/>
      <c r="Q121" s="2691" t="s">
        <v>3718</v>
      </c>
      <c r="R121" s="2692"/>
      <c r="S121" s="2693"/>
      <c r="T121" s="204" t="s">
        <v>3719</v>
      </c>
      <c r="U121" s="204"/>
      <c r="V121" s="204"/>
      <c r="W121" s="204"/>
      <c r="X121" s="204"/>
      <c r="Y121" s="204"/>
      <c r="Z121" s="204" t="s">
        <v>180</v>
      </c>
      <c r="AA121" s="204"/>
      <c r="AB121" s="204"/>
      <c r="AC121" s="204"/>
    </row>
    <row r="122" spans="1:29" hidden="1">
      <c r="A122" s="33"/>
      <c r="B122"/>
      <c r="C122" s="2059"/>
      <c r="D122" s="2059"/>
      <c r="E122" s="2060"/>
      <c r="F122" s="2061"/>
      <c r="G122" s="2061"/>
      <c r="H122" s="2061"/>
      <c r="I122" s="2061"/>
      <c r="J122" s="2062"/>
      <c r="K122" s="2065"/>
      <c r="L122" s="2066"/>
      <c r="M122" s="2067"/>
      <c r="N122" s="2059"/>
      <c r="O122" s="2059"/>
      <c r="P122" s="2059"/>
      <c r="Q122" s="2065"/>
      <c r="R122" s="2066"/>
      <c r="S122" s="2067"/>
      <c r="T122" s="2059"/>
      <c r="U122" s="2059"/>
      <c r="V122" s="2059"/>
      <c r="W122" s="2059"/>
      <c r="X122" s="2059"/>
      <c r="Y122" s="2059"/>
      <c r="Z122" s="2059"/>
      <c r="AA122" s="2059"/>
      <c r="AB122" s="2059"/>
      <c r="AC122" s="2059"/>
    </row>
    <row r="123" spans="1:29">
      <c r="A123" s="33" t="s">
        <v>536</v>
      </c>
      <c r="B123"/>
      <c r="C123" s="1293">
        <v>1</v>
      </c>
      <c r="D123" s="1293"/>
      <c r="E123" s="1294" t="s">
        <v>3731</v>
      </c>
      <c r="F123" s="1295"/>
      <c r="G123" s="1295"/>
      <c r="H123" s="1295"/>
      <c r="I123" s="1295"/>
      <c r="J123" s="1296"/>
      <c r="K123" s="1293" t="s">
        <v>3721</v>
      </c>
      <c r="L123" s="1293"/>
      <c r="M123" s="1293"/>
      <c r="N123" s="1293">
        <v>3</v>
      </c>
      <c r="O123" s="1293"/>
      <c r="P123" s="1293"/>
      <c r="Q123" s="2703" t="s">
        <v>3709</v>
      </c>
      <c r="R123" s="2701"/>
      <c r="S123" s="2702"/>
      <c r="T123" s="1293" t="s">
        <v>3729</v>
      </c>
      <c r="U123" s="1293"/>
      <c r="V123" s="1293"/>
      <c r="W123" s="1293"/>
      <c r="X123" s="1293"/>
      <c r="Y123" s="1293"/>
      <c r="Z123" s="1293" t="s">
        <v>147</v>
      </c>
      <c r="AA123" s="1293"/>
      <c r="AB123" s="1293"/>
      <c r="AC123" s="1293"/>
    </row>
    <row r="125" spans="1:29">
      <c r="A125" s="33" t="s">
        <v>3739</v>
      </c>
      <c r="B125"/>
      <c r="C125" s="204" t="s">
        <v>160</v>
      </c>
      <c r="D125" s="204"/>
      <c r="E125" s="1297" t="s">
        <v>357</v>
      </c>
      <c r="F125" s="1298"/>
      <c r="G125" s="1298"/>
      <c r="H125" s="1298"/>
      <c r="I125" s="1298"/>
      <c r="J125" s="1298"/>
      <c r="K125" s="1298"/>
      <c r="L125" s="1298"/>
      <c r="M125" s="1299"/>
      <c r="N125" s="204" t="s">
        <v>361</v>
      </c>
      <c r="O125" s="204"/>
      <c r="P125" s="204"/>
      <c r="Q125" s="204" t="s">
        <v>3700</v>
      </c>
      <c r="R125" s="204"/>
      <c r="S125" s="204"/>
      <c r="T125" s="204"/>
      <c r="U125" s="204"/>
      <c r="V125" s="204"/>
      <c r="W125" s="204"/>
      <c r="X125" s="204"/>
      <c r="Y125" s="204"/>
      <c r="Z125" s="204" t="s">
        <v>180</v>
      </c>
      <c r="AA125" s="204"/>
      <c r="AB125" s="204"/>
      <c r="AC125" s="204"/>
    </row>
    <row r="126" spans="1:29" hidden="1">
      <c r="A126" s="33"/>
      <c r="B126"/>
      <c r="C126" s="2059"/>
      <c r="D126" s="2059"/>
      <c r="E126" s="2060"/>
      <c r="F126" s="2061"/>
      <c r="G126" s="2061"/>
      <c r="H126" s="2061"/>
      <c r="I126" s="2061"/>
      <c r="J126" s="2061"/>
      <c r="K126" s="2061"/>
      <c r="L126" s="2061"/>
      <c r="M126" s="2062"/>
      <c r="N126" s="2059"/>
      <c r="O126" s="2059"/>
      <c r="P126" s="2059"/>
      <c r="Q126" s="2059"/>
      <c r="R126" s="2059"/>
      <c r="S126" s="2059"/>
      <c r="T126" s="2059"/>
      <c r="U126" s="2059"/>
      <c r="V126" s="2059"/>
      <c r="W126" s="2059"/>
      <c r="X126" s="2059"/>
      <c r="Y126" s="2059"/>
      <c r="Z126" s="2059"/>
      <c r="AA126" s="2059"/>
      <c r="AB126" s="2059"/>
      <c r="AC126" s="2059"/>
    </row>
    <row r="127" spans="1:29">
      <c r="A127" s="33" t="s">
        <v>536</v>
      </c>
      <c r="B127"/>
      <c r="C127" s="1293">
        <v>1</v>
      </c>
      <c r="D127" s="1293"/>
      <c r="E127" s="1294" t="s">
        <v>3739</v>
      </c>
      <c r="F127" s="1295"/>
      <c r="G127" s="1295"/>
      <c r="H127" s="1295"/>
      <c r="I127" s="1295"/>
      <c r="J127" s="1295"/>
      <c r="K127" s="1295"/>
      <c r="L127" s="1295"/>
      <c r="M127" s="1296"/>
      <c r="N127" s="1293" t="s">
        <v>3714</v>
      </c>
      <c r="O127" s="1293"/>
      <c r="P127" s="1293"/>
      <c r="Q127" s="1293">
        <v>30</v>
      </c>
      <c r="R127" s="1293"/>
      <c r="S127" s="1293"/>
      <c r="T127" s="1293"/>
      <c r="U127" s="1293"/>
      <c r="V127" s="1293"/>
      <c r="W127" s="1293"/>
      <c r="X127" s="1293"/>
      <c r="Y127" s="1293"/>
      <c r="Z127" s="1293" t="s">
        <v>147</v>
      </c>
      <c r="AA127" s="1293"/>
      <c r="AB127" s="1293"/>
      <c r="AC127" s="1293"/>
    </row>
    <row r="129" spans="1:29">
      <c r="A129" s="33" t="s">
        <v>3560</v>
      </c>
      <c r="B129"/>
      <c r="C129" s="204" t="s">
        <v>160</v>
      </c>
      <c r="D129" s="1297" t="s">
        <v>177</v>
      </c>
      <c r="E129" s="1298"/>
      <c r="F129" s="1298"/>
      <c r="G129" s="1298"/>
      <c r="H129" s="1298"/>
      <c r="I129" s="1299"/>
      <c r="J129" s="204" t="s">
        <v>178</v>
      </c>
      <c r="K129" s="204"/>
      <c r="L129" s="204"/>
      <c r="M129" s="204"/>
      <c r="N129" s="204" t="s">
        <v>3561</v>
      </c>
      <c r="O129" s="204"/>
      <c r="P129" s="204"/>
      <c r="Q129" s="2691" t="s">
        <v>2908</v>
      </c>
      <c r="R129" s="2692"/>
      <c r="S129" s="2692"/>
      <c r="T129" s="2693"/>
      <c r="U129" s="204" t="s">
        <v>179</v>
      </c>
      <c r="V129" s="204"/>
      <c r="W129" s="204"/>
      <c r="X129" s="204"/>
      <c r="Y129" s="204"/>
      <c r="Z129" s="204" t="s">
        <v>180</v>
      </c>
      <c r="AA129" s="204"/>
      <c r="AB129" s="204"/>
      <c r="AC129" s="204"/>
    </row>
    <row r="130" spans="1:29" hidden="1">
      <c r="A130" s="33"/>
      <c r="B130"/>
      <c r="C130" s="2059"/>
      <c r="D130" s="2060"/>
      <c r="E130" s="2061"/>
      <c r="F130" s="2061"/>
      <c r="G130" s="2061"/>
      <c r="H130" s="2061"/>
      <c r="I130" s="2062"/>
      <c r="J130" s="2059"/>
      <c r="K130" s="2059"/>
      <c r="L130" s="2059"/>
      <c r="M130" s="2059"/>
      <c r="N130" s="2059"/>
      <c r="O130" s="2059"/>
      <c r="P130" s="2059"/>
      <c r="Q130" s="2065"/>
      <c r="R130" s="2066"/>
      <c r="S130" s="2066"/>
      <c r="T130" s="2067"/>
      <c r="U130" s="2059"/>
      <c r="V130" s="2059"/>
      <c r="W130" s="2059"/>
      <c r="X130" s="2059"/>
      <c r="Y130" s="2059"/>
      <c r="Z130" s="2064"/>
      <c r="AA130" s="2061"/>
      <c r="AB130" s="2061"/>
      <c r="AC130" s="2062"/>
    </row>
    <row r="131" spans="1:29">
      <c r="A131" s="33" t="s">
        <v>536</v>
      </c>
      <c r="B131"/>
      <c r="C131" s="1293">
        <v>1</v>
      </c>
      <c r="D131" s="1294" t="s">
        <v>3562</v>
      </c>
      <c r="E131" s="1295"/>
      <c r="F131" s="1295"/>
      <c r="G131" s="1295"/>
      <c r="H131" s="1295"/>
      <c r="I131" s="1296"/>
      <c r="J131" s="1293" t="s">
        <v>3563</v>
      </c>
      <c r="K131" s="1293"/>
      <c r="L131" s="1293"/>
      <c r="M131" s="1293"/>
      <c r="N131" s="1293" t="s">
        <v>3564</v>
      </c>
      <c r="O131" s="1293"/>
      <c r="P131" s="1293"/>
      <c r="Q131" s="2703" t="s">
        <v>3740</v>
      </c>
      <c r="R131" s="2701"/>
      <c r="S131" s="2701"/>
      <c r="T131" s="2702"/>
      <c r="U131" s="2026" t="s">
        <v>3565</v>
      </c>
      <c r="V131" s="1293"/>
      <c r="W131" s="1293"/>
      <c r="X131" s="1293"/>
      <c r="Y131" s="1293"/>
      <c r="Z131" s="2703" t="s">
        <v>3566</v>
      </c>
      <c r="AA131" s="2701"/>
      <c r="AB131" s="2701"/>
      <c r="AC131" s="2702"/>
    </row>
    <row r="133" spans="1:29">
      <c r="A133" s="33" t="s">
        <v>3741</v>
      </c>
      <c r="B133"/>
      <c r="C133" s="204" t="s">
        <v>160</v>
      </c>
      <c r="D133" s="204"/>
      <c r="E133" s="1297" t="s">
        <v>177</v>
      </c>
      <c r="F133" s="1298"/>
      <c r="G133" s="1298"/>
      <c r="H133" s="1298"/>
      <c r="I133" s="1298"/>
      <c r="J133" s="1299"/>
      <c r="K133" s="2691" t="s">
        <v>178</v>
      </c>
      <c r="L133" s="2692"/>
      <c r="M133" s="2693"/>
      <c r="N133" s="2691" t="s">
        <v>3742</v>
      </c>
      <c r="O133" s="2692"/>
      <c r="P133" s="2693"/>
      <c r="Q133" s="2691" t="s">
        <v>2908</v>
      </c>
      <c r="R133" s="2692"/>
      <c r="S133" s="2693"/>
      <c r="T133" s="204" t="s">
        <v>3719</v>
      </c>
      <c r="U133" s="204"/>
      <c r="V133" s="204"/>
      <c r="W133" s="204"/>
      <c r="X133" s="204"/>
      <c r="Y133" s="204"/>
      <c r="Z133" s="204" t="s">
        <v>180</v>
      </c>
      <c r="AA133" s="204"/>
      <c r="AB133" s="204"/>
      <c r="AC133" s="204"/>
    </row>
    <row r="134" spans="1:29" hidden="1">
      <c r="A134" s="33"/>
      <c r="B134"/>
      <c r="C134" s="2059"/>
      <c r="D134" s="2059"/>
      <c r="E134" s="2060"/>
      <c r="F134" s="2061"/>
      <c r="G134" s="2061"/>
      <c r="H134" s="2061"/>
      <c r="I134" s="2061"/>
      <c r="J134" s="2062"/>
      <c r="K134" s="2065"/>
      <c r="L134" s="2066"/>
      <c r="M134" s="2067"/>
      <c r="N134" s="2065"/>
      <c r="O134" s="2066"/>
      <c r="P134" s="2067"/>
      <c r="Q134" s="2065"/>
      <c r="R134" s="2066"/>
      <c r="S134" s="2067"/>
      <c r="T134" s="2059"/>
      <c r="U134" s="2059"/>
      <c r="V134" s="2059"/>
      <c r="W134" s="2059"/>
      <c r="X134" s="2059"/>
      <c r="Y134" s="2059"/>
      <c r="Z134" s="2059"/>
      <c r="AA134" s="2059"/>
      <c r="AB134" s="2059"/>
      <c r="AC134" s="2059"/>
    </row>
    <row r="135" spans="1:29">
      <c r="A135" s="33" t="s">
        <v>536</v>
      </c>
      <c r="B135"/>
      <c r="C135" s="1293">
        <v>1</v>
      </c>
      <c r="D135" s="1293"/>
      <c r="E135" s="1294" t="s">
        <v>3743</v>
      </c>
      <c r="F135" s="1295"/>
      <c r="G135" s="1295"/>
      <c r="H135" s="1295"/>
      <c r="I135" s="1295"/>
      <c r="J135" s="1296"/>
      <c r="K135" s="1293" t="s">
        <v>3744</v>
      </c>
      <c r="L135" s="1293"/>
      <c r="M135" s="1293"/>
      <c r="N135" s="1293" t="s">
        <v>3745</v>
      </c>
      <c r="O135" s="1293"/>
      <c r="P135" s="1293"/>
      <c r="Q135" s="1293" t="s">
        <v>3746</v>
      </c>
      <c r="R135" s="1293"/>
      <c r="S135" s="1293"/>
      <c r="T135" s="1293" t="s">
        <v>3680</v>
      </c>
      <c r="U135" s="1293"/>
      <c r="V135" s="1293"/>
      <c r="W135" s="1293"/>
      <c r="X135" s="1293"/>
      <c r="Y135" s="1293"/>
      <c r="Z135" s="1293" t="s">
        <v>147</v>
      </c>
      <c r="AA135" s="1293"/>
      <c r="AB135" s="1293"/>
      <c r="AC135" s="1293"/>
    </row>
    <row r="137" spans="1:29">
      <c r="A137" s="33" t="s">
        <v>3747</v>
      </c>
      <c r="B137"/>
      <c r="C137" s="204" t="s">
        <v>160</v>
      </c>
      <c r="D137" s="204"/>
      <c r="E137" s="1297" t="s">
        <v>177</v>
      </c>
      <c r="F137" s="1298"/>
      <c r="G137" s="1298"/>
      <c r="H137" s="1298"/>
      <c r="I137" s="1298"/>
      <c r="J137" s="1298"/>
      <c r="K137" s="1298"/>
      <c r="L137" s="1298"/>
      <c r="M137" s="1299"/>
      <c r="N137" s="2691" t="s">
        <v>178</v>
      </c>
      <c r="O137" s="2692"/>
      <c r="P137" s="2693"/>
      <c r="Q137" s="2691" t="s">
        <v>2908</v>
      </c>
      <c r="R137" s="2692"/>
      <c r="S137" s="2693"/>
      <c r="T137" s="204" t="s">
        <v>179</v>
      </c>
      <c r="U137" s="204"/>
      <c r="V137" s="204"/>
      <c r="W137" s="204"/>
      <c r="X137" s="204"/>
      <c r="Y137" s="204"/>
      <c r="Z137" s="204" t="s">
        <v>180</v>
      </c>
      <c r="AA137" s="204"/>
      <c r="AB137" s="204"/>
      <c r="AC137" s="204"/>
    </row>
    <row r="138" spans="1:29" hidden="1">
      <c r="A138" s="33"/>
      <c r="B138"/>
      <c r="C138" s="2059"/>
      <c r="D138" s="2059"/>
      <c r="E138" s="2060"/>
      <c r="F138" s="2061"/>
      <c r="G138" s="2061"/>
      <c r="H138" s="2061"/>
      <c r="I138" s="2061"/>
      <c r="J138" s="2061"/>
      <c r="K138" s="2061"/>
      <c r="L138" s="2061"/>
      <c r="M138" s="2062"/>
      <c r="N138" s="2065"/>
      <c r="O138" s="2066"/>
      <c r="P138" s="2067"/>
      <c r="Q138" s="2065"/>
      <c r="R138" s="2066"/>
      <c r="S138" s="2067"/>
      <c r="T138" s="2059"/>
      <c r="U138" s="2059"/>
      <c r="V138" s="2059"/>
      <c r="W138" s="2059"/>
      <c r="X138" s="2059"/>
      <c r="Y138" s="2059"/>
      <c r="Z138" s="2059"/>
      <c r="AA138" s="2059"/>
      <c r="AB138" s="2059"/>
      <c r="AC138" s="2059"/>
    </row>
    <row r="139" spans="1:29">
      <c r="A139" s="33" t="s">
        <v>536</v>
      </c>
      <c r="B139"/>
      <c r="C139" s="1293">
        <v>1</v>
      </c>
      <c r="D139" s="1293"/>
      <c r="E139" s="1294" t="s">
        <v>3677</v>
      </c>
      <c r="F139" s="1295"/>
      <c r="G139" s="1295"/>
      <c r="H139" s="1295"/>
      <c r="I139" s="1295"/>
      <c r="J139" s="1295"/>
      <c r="K139" s="1295"/>
      <c r="L139" s="1295"/>
      <c r="M139" s="1296"/>
      <c r="N139" s="1293" t="s">
        <v>3690</v>
      </c>
      <c r="O139" s="1293"/>
      <c r="P139" s="1293"/>
      <c r="Q139" s="1293" t="s">
        <v>3679</v>
      </c>
      <c r="R139" s="1293"/>
      <c r="S139" s="1293"/>
      <c r="T139" s="1293" t="s">
        <v>3680</v>
      </c>
      <c r="U139" s="1293"/>
      <c r="V139" s="1293"/>
      <c r="W139" s="1293"/>
      <c r="X139" s="1293"/>
      <c r="Y139" s="1293"/>
      <c r="Z139" s="1293" t="s">
        <v>147</v>
      </c>
      <c r="AA139" s="1293"/>
      <c r="AB139" s="1293"/>
      <c r="AC139" s="1293"/>
    </row>
    <row r="141" spans="1:29">
      <c r="A141" s="33" t="s">
        <v>3748</v>
      </c>
      <c r="B141"/>
      <c r="C141" s="204" t="s">
        <v>160</v>
      </c>
      <c r="D141" s="1297" t="s">
        <v>3749</v>
      </c>
      <c r="E141" s="1298"/>
      <c r="F141" s="1298"/>
      <c r="G141" s="1298"/>
      <c r="H141" s="1298"/>
      <c r="I141" s="1299"/>
      <c r="J141" s="204" t="s">
        <v>3750</v>
      </c>
      <c r="K141" s="204"/>
      <c r="L141" s="204"/>
      <c r="M141" s="204"/>
      <c r="N141" s="204"/>
      <c r="O141" s="204"/>
      <c r="P141" s="204"/>
      <c r="Q141" s="204" t="s">
        <v>2908</v>
      </c>
      <c r="R141" s="204"/>
      <c r="S141" s="204"/>
      <c r="T141" s="204"/>
      <c r="U141" s="204"/>
      <c r="V141" s="204"/>
      <c r="W141" s="204"/>
      <c r="X141" s="204"/>
      <c r="Y141" s="204"/>
      <c r="Z141" s="204"/>
      <c r="AA141" s="204"/>
      <c r="AB141" s="204"/>
      <c r="AC141" s="204"/>
    </row>
    <row r="142" spans="1:29" hidden="1">
      <c r="A142" s="33"/>
      <c r="B142"/>
      <c r="C142" s="2059"/>
      <c r="D142" s="2060"/>
      <c r="E142" s="2061"/>
      <c r="F142" s="2061"/>
      <c r="G142" s="2061"/>
      <c r="H142" s="2061"/>
      <c r="I142" s="2062"/>
      <c r="J142" s="2059"/>
      <c r="K142" s="2059"/>
      <c r="L142" s="2059"/>
      <c r="M142" s="2059"/>
      <c r="N142" s="2059"/>
      <c r="O142" s="2059"/>
      <c r="P142" s="2059"/>
      <c r="Q142" s="2059"/>
      <c r="R142" s="2059"/>
      <c r="S142" s="2059"/>
      <c r="T142" s="2059"/>
      <c r="U142" s="2059"/>
      <c r="V142" s="2059"/>
      <c r="W142" s="2059"/>
      <c r="X142" s="2059"/>
      <c r="Y142" s="2059"/>
      <c r="Z142" s="2059"/>
      <c r="AA142" s="2059"/>
      <c r="AB142" s="2059"/>
      <c r="AC142" s="2059"/>
    </row>
    <row r="143" spans="1:29">
      <c r="A143" s="33" t="s">
        <v>536</v>
      </c>
      <c r="B143"/>
      <c r="C143" s="1293">
        <v>1</v>
      </c>
      <c r="D143" s="1294" t="s">
        <v>3751</v>
      </c>
      <c r="E143" s="1295"/>
      <c r="F143" s="1295"/>
      <c r="G143" s="1295"/>
      <c r="H143" s="1295"/>
      <c r="I143" s="1296"/>
      <c r="J143" s="1293" t="s">
        <v>3562</v>
      </c>
      <c r="K143" s="1293"/>
      <c r="L143" s="1293"/>
      <c r="M143" s="1293"/>
      <c r="N143" s="1293"/>
      <c r="O143" s="1293"/>
      <c r="P143" s="1293"/>
      <c r="Q143" s="1293" t="s">
        <v>3752</v>
      </c>
      <c r="R143" s="1293"/>
      <c r="S143" s="1293"/>
      <c r="T143" s="1293"/>
      <c r="U143" s="1293"/>
      <c r="V143" s="1293"/>
      <c r="W143" s="1293"/>
      <c r="X143" s="1293"/>
      <c r="Y143" s="1293"/>
      <c r="Z143" s="1293"/>
      <c r="AA143" s="1293"/>
      <c r="AB143" s="1293"/>
      <c r="AC143" s="1293"/>
    </row>
    <row r="145" spans="1:29">
      <c r="A145" s="33" t="s">
        <v>3753</v>
      </c>
      <c r="B145"/>
      <c r="C145" s="204" t="s">
        <v>160</v>
      </c>
      <c r="D145" s="1297" t="s">
        <v>3749</v>
      </c>
      <c r="E145" s="1298"/>
      <c r="F145" s="1298"/>
      <c r="G145" s="1298"/>
      <c r="H145" s="1298"/>
      <c r="I145" s="1298"/>
      <c r="J145" s="1298"/>
      <c r="K145" s="1298"/>
      <c r="L145" s="1298"/>
      <c r="M145" s="1298"/>
      <c r="N145" s="1298"/>
      <c r="O145" s="1298"/>
      <c r="P145" s="1299"/>
      <c r="Q145" s="204" t="s">
        <v>3750</v>
      </c>
      <c r="R145" s="204"/>
      <c r="S145" s="204"/>
      <c r="T145" s="204"/>
      <c r="U145" s="204"/>
      <c r="V145" s="204" t="s">
        <v>2908</v>
      </c>
      <c r="W145" s="204"/>
      <c r="X145" s="204"/>
      <c r="Y145" s="204"/>
      <c r="Z145" s="204"/>
      <c r="AA145" s="204"/>
      <c r="AB145" s="204"/>
      <c r="AC145" s="204"/>
    </row>
    <row r="146" spans="1:29" hidden="1">
      <c r="A146" s="33"/>
      <c r="B146"/>
      <c r="C146" s="2059"/>
      <c r="D146" s="2060"/>
      <c r="E146" s="2061"/>
      <c r="F146" s="2061"/>
      <c r="G146" s="2061"/>
      <c r="H146" s="2061"/>
      <c r="I146" s="2061"/>
      <c r="J146" s="2061"/>
      <c r="K146" s="2061"/>
      <c r="L146" s="2061"/>
      <c r="M146" s="2061"/>
      <c r="N146" s="2061"/>
      <c r="O146" s="2061"/>
      <c r="P146" s="2062"/>
      <c r="Q146" s="2059"/>
      <c r="R146" s="2059"/>
      <c r="S146" s="2059"/>
      <c r="T146" s="2059"/>
      <c r="U146" s="2059"/>
      <c r="V146" s="2059"/>
      <c r="W146" s="2059"/>
      <c r="X146" s="2059"/>
      <c r="Y146" s="2059"/>
      <c r="Z146" s="2059"/>
      <c r="AA146" s="2059"/>
      <c r="AB146" s="2059"/>
      <c r="AC146" s="2059"/>
    </row>
    <row r="147" spans="1:29">
      <c r="A147" s="33" t="s">
        <v>536</v>
      </c>
      <c r="B147"/>
      <c r="C147" s="1293">
        <v>1</v>
      </c>
      <c r="D147" s="2703" t="s">
        <v>3754</v>
      </c>
      <c r="E147" s="2701"/>
      <c r="F147" s="2701"/>
      <c r="G147" s="2701"/>
      <c r="H147" s="2701"/>
      <c r="I147" s="2701"/>
      <c r="J147" s="2701"/>
      <c r="K147" s="2701"/>
      <c r="L147" s="2701"/>
      <c r="M147" s="2701"/>
      <c r="N147" s="2701"/>
      <c r="O147" s="2701"/>
      <c r="P147" s="2702"/>
      <c r="Q147" s="1293" t="s">
        <v>3562</v>
      </c>
      <c r="R147" s="1293"/>
      <c r="S147" s="1293"/>
      <c r="T147" s="1293"/>
      <c r="U147" s="1293"/>
      <c r="V147" s="1293" t="s">
        <v>3752</v>
      </c>
      <c r="W147" s="1293"/>
      <c r="X147" s="1293"/>
      <c r="Y147" s="1293"/>
      <c r="Z147" s="1293"/>
      <c r="AA147" s="1293"/>
      <c r="AB147" s="1293"/>
      <c r="AC147" s="1293"/>
    </row>
    <row r="149" spans="1:29" ht="33">
      <c r="A149" s="33" t="s">
        <v>3755</v>
      </c>
      <c r="B149"/>
      <c r="C149" s="204" t="s">
        <v>160</v>
      </c>
      <c r="D149" s="204"/>
      <c r="E149" s="1297" t="s">
        <v>357</v>
      </c>
      <c r="F149" s="1298"/>
      <c r="G149" s="1298"/>
      <c r="H149" s="1298"/>
      <c r="I149" s="1298"/>
      <c r="J149" s="1298"/>
      <c r="K149" s="1298"/>
      <c r="L149" s="1299"/>
      <c r="M149" s="204" t="s">
        <v>2921</v>
      </c>
      <c r="N149" s="204"/>
      <c r="O149" s="204"/>
      <c r="P149" s="204"/>
      <c r="Q149" s="204"/>
      <c r="R149" s="204" t="s">
        <v>361</v>
      </c>
      <c r="S149" s="204"/>
      <c r="T149" s="204"/>
      <c r="U149" s="204" t="s">
        <v>3756</v>
      </c>
      <c r="V149" s="204"/>
      <c r="W149" s="204"/>
      <c r="X149" s="204"/>
      <c r="Y149" s="204"/>
      <c r="Z149" s="204" t="s">
        <v>180</v>
      </c>
      <c r="AA149" s="204"/>
      <c r="AB149" s="204"/>
      <c r="AC149" s="204"/>
    </row>
    <row r="150" spans="1:29" hidden="1">
      <c r="A150" s="33"/>
      <c r="B150"/>
      <c r="C150" s="2059"/>
      <c r="D150" s="2059"/>
      <c r="E150" s="2060"/>
      <c r="F150" s="2061"/>
      <c r="G150" s="2061"/>
      <c r="H150" s="2061"/>
      <c r="I150" s="2061"/>
      <c r="J150" s="2061"/>
      <c r="K150" s="2061"/>
      <c r="L150" s="2062"/>
      <c r="M150" s="2059"/>
      <c r="N150" s="2059"/>
      <c r="O150" s="2059"/>
      <c r="P150" s="2059"/>
      <c r="Q150" s="2059"/>
      <c r="R150" s="2059"/>
      <c r="S150" s="2059"/>
      <c r="T150" s="2059"/>
      <c r="U150" s="2059"/>
      <c r="V150" s="2059"/>
      <c r="W150" s="2059"/>
      <c r="X150" s="2059"/>
      <c r="Y150" s="2059"/>
      <c r="Z150" s="2059"/>
      <c r="AA150" s="2059"/>
      <c r="AB150" s="2059"/>
      <c r="AC150" s="2059"/>
    </row>
    <row r="151" spans="1:29">
      <c r="A151" s="33" t="s">
        <v>536</v>
      </c>
      <c r="B151"/>
      <c r="C151" s="1293">
        <v>1</v>
      </c>
      <c r="D151" s="1293"/>
      <c r="E151" s="1294" t="s">
        <v>3757</v>
      </c>
      <c r="F151" s="1295"/>
      <c r="G151" s="1295"/>
      <c r="H151" s="1295"/>
      <c r="I151" s="1295"/>
      <c r="J151" s="1295"/>
      <c r="K151" s="1295"/>
      <c r="L151" s="1296"/>
      <c r="M151" s="1293">
        <v>50</v>
      </c>
      <c r="N151" s="1293"/>
      <c r="O151" s="1293"/>
      <c r="P151" s="1293"/>
      <c r="Q151" s="1293"/>
      <c r="R151" s="1293" t="s">
        <v>2924</v>
      </c>
      <c r="S151" s="1293"/>
      <c r="T151" s="1293"/>
      <c r="U151" s="1293" t="s">
        <v>3758</v>
      </c>
      <c r="V151" s="1293"/>
      <c r="W151" s="1293"/>
      <c r="X151" s="1293"/>
      <c r="Y151" s="1293"/>
      <c r="Z151" s="1293" t="s">
        <v>147</v>
      </c>
      <c r="AA151" s="1293"/>
      <c r="AB151" s="1293"/>
      <c r="AC151" s="1293"/>
    </row>
    <row r="153" spans="1:29">
      <c r="A153" s="18" t="s">
        <v>3759</v>
      </c>
      <c r="B153"/>
      <c r="C153" s="204"/>
      <c r="D153" s="1297" t="s">
        <v>3760</v>
      </c>
      <c r="E153" s="1298"/>
      <c r="F153" s="1298"/>
      <c r="G153" s="1298"/>
      <c r="H153" s="1298"/>
      <c r="I153" s="1298"/>
      <c r="J153" s="1298"/>
      <c r="K153" s="1298"/>
      <c r="L153" s="1298"/>
      <c r="M153" s="1299"/>
      <c r="N153" s="204" t="s">
        <v>361</v>
      </c>
      <c r="O153" s="204"/>
      <c r="P153" s="204"/>
      <c r="Q153" s="2691" t="s">
        <v>3761</v>
      </c>
      <c r="R153" s="2692"/>
      <c r="S153" s="2692"/>
      <c r="T153" s="2693"/>
      <c r="U153" s="204" t="s">
        <v>633</v>
      </c>
      <c r="V153" s="204"/>
      <c r="W153" s="204"/>
      <c r="X153" s="204" t="s">
        <v>180</v>
      </c>
      <c r="Y153" s="204"/>
      <c r="Z153" s="204"/>
      <c r="AA153" s="204"/>
      <c r="AB153" s="204"/>
      <c r="AC153"/>
    </row>
    <row r="154" spans="1:29">
      <c r="A154"/>
      <c r="B154"/>
      <c r="C154" s="2014"/>
      <c r="D154" s="2015" t="s">
        <v>3762</v>
      </c>
      <c r="E154" s="2016"/>
      <c r="F154" s="2016"/>
      <c r="G154" s="2016"/>
      <c r="H154" s="2016"/>
      <c r="I154" s="2016"/>
      <c r="J154" s="2016"/>
      <c r="K154" s="2016"/>
      <c r="L154" s="2016"/>
      <c r="M154" s="2017"/>
      <c r="N154" s="2014" t="s">
        <v>3763</v>
      </c>
      <c r="O154" s="2014"/>
      <c r="P154" s="2014"/>
      <c r="Q154" s="2014" t="s">
        <v>147</v>
      </c>
      <c r="R154" s="2014"/>
      <c r="S154" s="2014"/>
      <c r="T154" s="2014"/>
      <c r="U154" s="2014" t="s">
        <v>147</v>
      </c>
      <c r="V154" s="2014"/>
      <c r="W154" s="2014"/>
      <c r="X154" s="2014" t="s">
        <v>147</v>
      </c>
      <c r="Y154" s="2014"/>
      <c r="Z154" s="2014"/>
      <c r="AA154" s="2014"/>
      <c r="AB154" s="2014"/>
      <c r="AC154"/>
    </row>
    <row r="155" spans="1:29">
      <c r="A155"/>
      <c r="B155"/>
      <c r="C155" s="2018"/>
      <c r="D155" s="2019" t="s">
        <v>3764</v>
      </c>
      <c r="E155" s="2020"/>
      <c r="F155" s="2020"/>
      <c r="G155" s="2020"/>
      <c r="H155" s="2020"/>
      <c r="I155" s="2020"/>
      <c r="J155" s="2020"/>
      <c r="K155" s="2020"/>
      <c r="L155" s="2020"/>
      <c r="M155" s="2021"/>
      <c r="N155" s="2018" t="s">
        <v>3763</v>
      </c>
      <c r="O155" s="2018"/>
      <c r="P155" s="2018"/>
      <c r="Q155" s="2018" t="s">
        <v>147</v>
      </c>
      <c r="R155" s="2018"/>
      <c r="S155" s="2018"/>
      <c r="T155" s="2018"/>
      <c r="U155" s="2018" t="s">
        <v>147</v>
      </c>
      <c r="V155" s="2018"/>
      <c r="W155" s="2018"/>
      <c r="X155" s="2018" t="s">
        <v>147</v>
      </c>
      <c r="Y155" s="2018"/>
      <c r="Z155" s="2018"/>
      <c r="AA155" s="2018"/>
      <c r="AB155" s="2018"/>
      <c r="AC155"/>
    </row>
    <row r="156" spans="1:29">
      <c r="A156"/>
      <c r="B156"/>
      <c r="C156" s="2018"/>
      <c r="D156" s="2019" t="s">
        <v>3765</v>
      </c>
      <c r="E156" s="2020"/>
      <c r="F156" s="2020"/>
      <c r="G156" s="2020"/>
      <c r="H156" s="2020"/>
      <c r="I156" s="2020"/>
      <c r="J156" s="2020"/>
      <c r="K156" s="2020"/>
      <c r="L156" s="2020"/>
      <c r="M156" s="2021"/>
      <c r="N156" s="2018" t="s">
        <v>3763</v>
      </c>
      <c r="O156" s="2018"/>
      <c r="P156" s="2018"/>
      <c r="Q156" s="2018" t="s">
        <v>147</v>
      </c>
      <c r="R156" s="2018"/>
      <c r="S156" s="2018"/>
      <c r="T156" s="2018"/>
      <c r="U156" s="2018" t="s">
        <v>147</v>
      </c>
      <c r="V156" s="2018"/>
      <c r="W156" s="2018"/>
      <c r="X156" s="2018" t="s">
        <v>147</v>
      </c>
      <c r="Y156" s="2018"/>
      <c r="Z156" s="2018"/>
      <c r="AA156" s="2018"/>
      <c r="AB156" s="2018"/>
      <c r="AC156"/>
    </row>
    <row r="157" spans="1:29">
      <c r="A157"/>
      <c r="B157"/>
      <c r="C157" s="2018"/>
      <c r="D157" s="2019" t="s">
        <v>3766</v>
      </c>
      <c r="E157" s="2020"/>
      <c r="F157" s="2020"/>
      <c r="G157" s="2020"/>
      <c r="H157" s="2020"/>
      <c r="I157" s="2020"/>
      <c r="J157" s="2020"/>
      <c r="K157" s="2020"/>
      <c r="L157" s="2020"/>
      <c r="M157" s="2021"/>
      <c r="N157" s="2018" t="s">
        <v>3767</v>
      </c>
      <c r="O157" s="2018"/>
      <c r="P157" s="2018"/>
      <c r="Q157" s="2018" t="s">
        <v>147</v>
      </c>
      <c r="R157" s="2018"/>
      <c r="S157" s="2018"/>
      <c r="T157" s="2018"/>
      <c r="U157" s="2018" t="s">
        <v>147</v>
      </c>
      <c r="V157" s="2018"/>
      <c r="W157" s="2018"/>
      <c r="X157" s="2018" t="s">
        <v>147</v>
      </c>
      <c r="Y157" s="2018"/>
      <c r="Z157" s="2018"/>
      <c r="AA157" s="2018"/>
      <c r="AB157" s="2018"/>
      <c r="AC157"/>
    </row>
    <row r="158" spans="1:29">
      <c r="A158"/>
      <c r="B158"/>
      <c r="C158" s="2018"/>
      <c r="D158" s="2019" t="s">
        <v>3768</v>
      </c>
      <c r="E158" s="2020"/>
      <c r="F158" s="2020"/>
      <c r="G158" s="2020"/>
      <c r="H158" s="2020"/>
      <c r="I158" s="2020"/>
      <c r="J158" s="2020"/>
      <c r="K158" s="2020"/>
      <c r="L158" s="2020"/>
      <c r="M158" s="2021"/>
      <c r="N158" s="2034" t="s">
        <v>3769</v>
      </c>
      <c r="O158" s="2018"/>
      <c r="P158" s="2018"/>
      <c r="Q158" s="2018" t="s">
        <v>147</v>
      </c>
      <c r="R158" s="2018"/>
      <c r="S158" s="2018"/>
      <c r="T158" s="2018"/>
      <c r="U158" s="2018" t="s">
        <v>147</v>
      </c>
      <c r="V158" s="2018"/>
      <c r="W158" s="2018"/>
      <c r="X158" s="2018" t="s">
        <v>147</v>
      </c>
      <c r="Y158" s="2018"/>
      <c r="Z158" s="2018"/>
      <c r="AA158" s="2018"/>
      <c r="AB158" s="2018"/>
      <c r="AC158"/>
    </row>
    <row r="159" spans="1:29">
      <c r="A159"/>
      <c r="B159"/>
      <c r="C159" s="2018"/>
      <c r="D159" s="2019" t="s">
        <v>3770</v>
      </c>
      <c r="E159" s="2020"/>
      <c r="F159" s="2020"/>
      <c r="G159" s="2020"/>
      <c r="H159" s="2020"/>
      <c r="I159" s="2020"/>
      <c r="J159" s="2020"/>
      <c r="K159" s="2020"/>
      <c r="L159" s="2020"/>
      <c r="M159" s="2021"/>
      <c r="N159" s="2034" t="s">
        <v>3769</v>
      </c>
      <c r="O159" s="2018"/>
      <c r="P159" s="2018"/>
      <c r="Q159" s="2018" t="s">
        <v>147</v>
      </c>
      <c r="R159" s="2018"/>
      <c r="S159" s="2018"/>
      <c r="T159" s="2018"/>
      <c r="U159" s="2018" t="s">
        <v>147</v>
      </c>
      <c r="V159" s="2018"/>
      <c r="W159" s="2018"/>
      <c r="X159" s="2018" t="s">
        <v>147</v>
      </c>
      <c r="Y159" s="2018"/>
      <c r="Z159" s="2018"/>
      <c r="AA159" s="2018"/>
      <c r="AB159" s="2018"/>
      <c r="AC159"/>
    </row>
    <row r="160" spans="1:29">
      <c r="A160"/>
      <c r="B160"/>
      <c r="C160" s="2018"/>
      <c r="D160" s="2019" t="s">
        <v>3771</v>
      </c>
      <c r="E160" s="2020"/>
      <c r="F160" s="2020"/>
      <c r="G160" s="2020"/>
      <c r="H160" s="2020"/>
      <c r="I160" s="2020"/>
      <c r="J160" s="2020"/>
      <c r="K160" s="2020"/>
      <c r="L160" s="2020"/>
      <c r="M160" s="2021"/>
      <c r="N160" s="2018" t="s">
        <v>3772</v>
      </c>
      <c r="O160" s="2018"/>
      <c r="P160" s="2018"/>
      <c r="Q160" s="2018" t="s">
        <v>147</v>
      </c>
      <c r="R160" s="2018"/>
      <c r="S160" s="2018"/>
      <c r="T160" s="2018"/>
      <c r="U160" s="2018" t="s">
        <v>147</v>
      </c>
      <c r="V160" s="2018"/>
      <c r="W160" s="2018"/>
      <c r="X160" s="2018" t="s">
        <v>147</v>
      </c>
      <c r="Y160" s="2018"/>
      <c r="Z160" s="2018"/>
      <c r="AA160" s="2018"/>
      <c r="AB160" s="2018"/>
      <c r="AC160"/>
    </row>
    <row r="161" spans="1:29">
      <c r="A161"/>
      <c r="B161"/>
      <c r="C161" s="2018"/>
      <c r="D161" s="2019" t="s">
        <v>3773</v>
      </c>
      <c r="E161" s="2020"/>
      <c r="F161" s="2020"/>
      <c r="G161" s="2020"/>
      <c r="H161" s="2020"/>
      <c r="I161" s="2020"/>
      <c r="J161" s="2020"/>
      <c r="K161" s="2020"/>
      <c r="L161" s="2020"/>
      <c r="M161" s="2021"/>
      <c r="N161" s="2018" t="s">
        <v>3772</v>
      </c>
      <c r="O161" s="2018"/>
      <c r="P161" s="2018"/>
      <c r="Q161" s="2018" t="s">
        <v>147</v>
      </c>
      <c r="R161" s="2018"/>
      <c r="S161" s="2018"/>
      <c r="T161" s="2018"/>
      <c r="U161" s="2018" t="s">
        <v>147</v>
      </c>
      <c r="V161" s="2018"/>
      <c r="W161" s="2018"/>
      <c r="X161" s="2018" t="s">
        <v>147</v>
      </c>
      <c r="Y161" s="2018"/>
      <c r="Z161" s="2018"/>
      <c r="AA161" s="2018"/>
      <c r="AB161" s="2018"/>
      <c r="AC161"/>
    </row>
    <row r="162" spans="1:29">
      <c r="A162"/>
      <c r="B162"/>
      <c r="C162" s="2018"/>
      <c r="D162" s="2019" t="s">
        <v>3716</v>
      </c>
      <c r="E162" s="2020"/>
      <c r="F162" s="2020"/>
      <c r="G162" s="2020"/>
      <c r="H162" s="2020"/>
      <c r="I162" s="2020"/>
      <c r="J162" s="2020"/>
      <c r="K162" s="2020"/>
      <c r="L162" s="2020"/>
      <c r="M162" s="2021"/>
      <c r="N162" s="2018" t="s">
        <v>3772</v>
      </c>
      <c r="O162" s="2018"/>
      <c r="P162" s="2018"/>
      <c r="Q162" s="2018" t="s">
        <v>147</v>
      </c>
      <c r="R162" s="2018"/>
      <c r="S162" s="2018"/>
      <c r="T162" s="2018"/>
      <c r="U162" s="2018" t="s">
        <v>147</v>
      </c>
      <c r="V162" s="2018"/>
      <c r="W162" s="2018"/>
      <c r="X162" s="2018" t="s">
        <v>147</v>
      </c>
      <c r="Y162" s="2018"/>
      <c r="Z162" s="2018"/>
      <c r="AA162" s="2018"/>
      <c r="AB162" s="2018"/>
      <c r="AC162"/>
    </row>
    <row r="163" spans="1:29">
      <c r="A163"/>
      <c r="B163"/>
      <c r="C163" s="2035"/>
      <c r="D163" s="2036" t="s">
        <v>3774</v>
      </c>
      <c r="E163" s="2037"/>
      <c r="F163" s="2037"/>
      <c r="G163" s="2037"/>
      <c r="H163" s="2037"/>
      <c r="I163" s="2037"/>
      <c r="J163" s="2037"/>
      <c r="K163" s="2037"/>
      <c r="L163" s="2037"/>
      <c r="M163" s="2038"/>
      <c r="N163" s="2035" t="s">
        <v>147</v>
      </c>
      <c r="O163" s="2035"/>
      <c r="P163" s="2035"/>
      <c r="Q163" s="2035" t="s">
        <v>147</v>
      </c>
      <c r="R163" s="2035"/>
      <c r="S163" s="2035"/>
      <c r="T163" s="2035"/>
      <c r="U163" s="2035" t="s">
        <v>147</v>
      </c>
      <c r="V163" s="2035"/>
      <c r="W163" s="2035"/>
      <c r="X163" s="2035" t="s">
        <v>147</v>
      </c>
      <c r="Y163" s="2035"/>
      <c r="Z163" s="2035"/>
      <c r="AA163" s="2035"/>
      <c r="AB163" s="2035"/>
      <c r="AC163"/>
    </row>
    <row r="164" spans="1:29">
      <c r="A164"/>
      <c r="B164"/>
      <c r="C164" s="2018"/>
      <c r="D164" s="2019" t="s">
        <v>3775</v>
      </c>
      <c r="E164" s="2020"/>
      <c r="F164" s="2020"/>
      <c r="G164" s="2020"/>
      <c r="H164" s="2020"/>
      <c r="I164" s="2020"/>
      <c r="J164" s="2020"/>
      <c r="K164" s="2020"/>
      <c r="L164" s="2020"/>
      <c r="M164" s="2021"/>
      <c r="N164" s="2018" t="s">
        <v>3763</v>
      </c>
      <c r="O164" s="2018"/>
      <c r="P164" s="2018"/>
      <c r="Q164" s="2018" t="s">
        <v>147</v>
      </c>
      <c r="R164" s="2018"/>
      <c r="S164" s="2018"/>
      <c r="T164" s="2018"/>
      <c r="U164" s="2018" t="s">
        <v>147</v>
      </c>
      <c r="V164" s="2018"/>
      <c r="W164" s="2018"/>
      <c r="X164" s="2018" t="s">
        <v>147</v>
      </c>
      <c r="Y164" s="2018"/>
      <c r="Z164" s="2018"/>
      <c r="AA164" s="2018"/>
      <c r="AB164" s="2018"/>
      <c r="AC164"/>
    </row>
    <row r="165" spans="1:29">
      <c r="A165"/>
      <c r="B165"/>
      <c r="C165" s="2018"/>
      <c r="D165" s="2019" t="s">
        <v>3776</v>
      </c>
      <c r="E165" s="2020"/>
      <c r="F165" s="2020"/>
      <c r="G165" s="2020"/>
      <c r="H165" s="2020"/>
      <c r="I165" s="2020"/>
      <c r="J165" s="2020"/>
      <c r="K165" s="2020"/>
      <c r="L165" s="2020"/>
      <c r="M165" s="2021"/>
      <c r="N165" s="2018" t="s">
        <v>3763</v>
      </c>
      <c r="O165" s="2018"/>
      <c r="P165" s="2018"/>
      <c r="Q165" s="2018" t="s">
        <v>147</v>
      </c>
      <c r="R165" s="2018"/>
      <c r="S165" s="2018"/>
      <c r="T165" s="2018"/>
      <c r="U165" s="2018" t="s">
        <v>147</v>
      </c>
      <c r="V165" s="2018"/>
      <c r="W165" s="2018"/>
      <c r="X165" s="2018" t="s">
        <v>147</v>
      </c>
      <c r="Y165" s="2018"/>
      <c r="Z165" s="2018"/>
      <c r="AA165" s="2018"/>
      <c r="AB165" s="2018"/>
      <c r="AC165"/>
    </row>
    <row r="166" spans="1:29">
      <c r="A166"/>
      <c r="B166"/>
      <c r="C166" s="2018"/>
      <c r="D166" s="2019" t="s">
        <v>3777</v>
      </c>
      <c r="E166" s="2020"/>
      <c r="F166" s="2020"/>
      <c r="G166" s="2020"/>
      <c r="H166" s="2020"/>
      <c r="I166" s="2020"/>
      <c r="J166" s="2020"/>
      <c r="K166" s="2020"/>
      <c r="L166" s="2020"/>
      <c r="M166" s="2021"/>
      <c r="N166" s="2018" t="s">
        <v>3763</v>
      </c>
      <c r="O166" s="2018"/>
      <c r="P166" s="2018"/>
      <c r="Q166" s="2018" t="s">
        <v>147</v>
      </c>
      <c r="R166" s="2018"/>
      <c r="S166" s="2018"/>
      <c r="T166" s="2018"/>
      <c r="U166" s="2018" t="s">
        <v>147</v>
      </c>
      <c r="V166" s="2018"/>
      <c r="W166" s="2018"/>
      <c r="X166" s="2018" t="s">
        <v>147</v>
      </c>
      <c r="Y166" s="2018"/>
      <c r="Z166" s="2018"/>
      <c r="AA166" s="2018"/>
      <c r="AB166" s="2018"/>
      <c r="AC166"/>
    </row>
    <row r="167" spans="1:29">
      <c r="A167"/>
      <c r="B167"/>
      <c r="C167" s="2018"/>
      <c r="D167" s="2019" t="s">
        <v>3778</v>
      </c>
      <c r="E167" s="2020"/>
      <c r="F167" s="2020"/>
      <c r="G167" s="2020"/>
      <c r="H167" s="2020"/>
      <c r="I167" s="2020"/>
      <c r="J167" s="2020"/>
      <c r="K167" s="2020"/>
      <c r="L167" s="2020"/>
      <c r="M167" s="2021"/>
      <c r="N167" s="2018" t="s">
        <v>3763</v>
      </c>
      <c r="O167" s="2018"/>
      <c r="P167" s="2018"/>
      <c r="Q167" s="2018" t="s">
        <v>147</v>
      </c>
      <c r="R167" s="2018"/>
      <c r="S167" s="2018"/>
      <c r="T167" s="2018"/>
      <c r="U167" s="2018" t="s">
        <v>147</v>
      </c>
      <c r="V167" s="2018"/>
      <c r="W167" s="2018"/>
      <c r="X167" s="2018" t="s">
        <v>147</v>
      </c>
      <c r="Y167" s="2018"/>
      <c r="Z167" s="2018"/>
      <c r="AA167" s="2018"/>
      <c r="AB167" s="2018"/>
      <c r="AC167"/>
    </row>
    <row r="168" spans="1:29">
      <c r="A168"/>
      <c r="B168"/>
      <c r="C168" s="2018"/>
      <c r="D168" s="2019" t="s">
        <v>3779</v>
      </c>
      <c r="E168" s="2020"/>
      <c r="F168" s="2020"/>
      <c r="G168" s="2020"/>
      <c r="H168" s="2020"/>
      <c r="I168" s="2020"/>
      <c r="J168" s="2020"/>
      <c r="K168" s="2020"/>
      <c r="L168" s="2020"/>
      <c r="M168" s="2021"/>
      <c r="N168" s="2018" t="s">
        <v>3763</v>
      </c>
      <c r="O168" s="2018"/>
      <c r="P168" s="2018"/>
      <c r="Q168" s="2018" t="s">
        <v>147</v>
      </c>
      <c r="R168" s="2018"/>
      <c r="S168" s="2018"/>
      <c r="T168" s="2018"/>
      <c r="U168" s="2018" t="s">
        <v>147</v>
      </c>
      <c r="V168" s="2018"/>
      <c r="W168" s="2018"/>
      <c r="X168" s="2018" t="s">
        <v>147</v>
      </c>
      <c r="Y168" s="2018"/>
      <c r="Z168" s="2018"/>
      <c r="AA168" s="2018"/>
      <c r="AB168" s="2018"/>
      <c r="AC168"/>
    </row>
    <row r="169" spans="1:29">
      <c r="A169" s="33" t="s">
        <v>536</v>
      </c>
      <c r="B169"/>
      <c r="C169" s="2022"/>
      <c r="D169" s="2023" t="s">
        <v>3780</v>
      </c>
      <c r="E169" s="2024"/>
      <c r="F169" s="2024"/>
      <c r="G169" s="2024"/>
      <c r="H169" s="2024"/>
      <c r="I169" s="2024"/>
      <c r="J169" s="2024"/>
      <c r="K169" s="2024"/>
      <c r="L169" s="2024"/>
      <c r="M169" s="2025"/>
      <c r="N169" s="2022" t="s">
        <v>3772</v>
      </c>
      <c r="O169" s="2022"/>
      <c r="P169" s="2022"/>
      <c r="Q169" s="2022" t="s">
        <v>147</v>
      </c>
      <c r="R169" s="2022"/>
      <c r="S169" s="2022"/>
      <c r="T169" s="2022"/>
      <c r="U169" s="2022" t="s">
        <v>147</v>
      </c>
      <c r="V169" s="2022"/>
      <c r="W169" s="2022"/>
      <c r="X169" s="2022" t="s">
        <v>147</v>
      </c>
      <c r="Y169" s="2022"/>
      <c r="Z169" s="2022"/>
      <c r="AA169" s="2022"/>
      <c r="AB169" s="2022"/>
      <c r="AC169"/>
    </row>
    <row r="171" spans="1:29" ht="33">
      <c r="A171" s="33" t="s">
        <v>3781</v>
      </c>
      <c r="B171"/>
      <c r="C171" s="204" t="s">
        <v>160</v>
      </c>
      <c r="D171" s="204"/>
      <c r="E171" s="1297" t="s">
        <v>357</v>
      </c>
      <c r="F171" s="1298"/>
      <c r="G171" s="1298"/>
      <c r="H171" s="1298"/>
      <c r="I171" s="1298"/>
      <c r="J171" s="1298"/>
      <c r="K171" s="1298"/>
      <c r="L171" s="1299"/>
      <c r="M171" s="204" t="s">
        <v>2921</v>
      </c>
      <c r="N171" s="204"/>
      <c r="O171" s="204"/>
      <c r="P171" s="204"/>
      <c r="Q171" s="204"/>
      <c r="R171" s="204" t="s">
        <v>361</v>
      </c>
      <c r="S171" s="204"/>
      <c r="T171" s="204"/>
      <c r="U171" s="204"/>
      <c r="V171" s="204"/>
      <c r="W171" s="204"/>
      <c r="X171" s="204"/>
      <c r="Y171" s="204"/>
      <c r="Z171" s="204" t="s">
        <v>180</v>
      </c>
      <c r="AA171" s="204"/>
      <c r="AB171" s="204"/>
      <c r="AC171" s="204"/>
    </row>
    <row r="172" spans="1:29" hidden="1">
      <c r="A172" s="33"/>
      <c r="B172"/>
      <c r="C172" s="2059"/>
      <c r="D172" s="2059"/>
      <c r="E172" s="2060"/>
      <c r="F172" s="2061"/>
      <c r="G172" s="2061"/>
      <c r="H172" s="2061"/>
      <c r="I172" s="2061"/>
      <c r="J172" s="2061"/>
      <c r="K172" s="2061"/>
      <c r="L172" s="2062"/>
      <c r="M172" s="2059"/>
      <c r="N172" s="2059"/>
      <c r="O172" s="2059"/>
      <c r="P172" s="2059"/>
      <c r="Q172" s="2059"/>
      <c r="R172" s="2059"/>
      <c r="S172" s="2059"/>
      <c r="T172" s="2059"/>
      <c r="U172" s="2059"/>
      <c r="V172" s="2059"/>
      <c r="W172" s="2059"/>
      <c r="X172" s="2059"/>
      <c r="Y172" s="2059"/>
      <c r="Z172" s="2059"/>
      <c r="AA172" s="2059"/>
      <c r="AB172" s="2059"/>
      <c r="AC172" s="2059"/>
    </row>
    <row r="173" spans="1:29">
      <c r="A173" s="33" t="s">
        <v>536</v>
      </c>
      <c r="B173"/>
      <c r="C173" s="1293">
        <v>1</v>
      </c>
      <c r="D173" s="1293"/>
      <c r="E173" s="1294" t="s">
        <v>3782</v>
      </c>
      <c r="F173" s="1295"/>
      <c r="G173" s="1295"/>
      <c r="H173" s="1295"/>
      <c r="I173" s="1295"/>
      <c r="J173" s="1295"/>
      <c r="K173" s="1295"/>
      <c r="L173" s="1296"/>
      <c r="M173" s="1293">
        <v>50</v>
      </c>
      <c r="N173" s="1293"/>
      <c r="O173" s="1293"/>
      <c r="P173" s="1293"/>
      <c r="Q173" s="1293"/>
      <c r="R173" s="1293" t="s">
        <v>2924</v>
      </c>
      <c r="S173" s="1293"/>
      <c r="T173" s="1293"/>
      <c r="U173" s="1293"/>
      <c r="V173" s="1293"/>
      <c r="W173" s="1293"/>
      <c r="X173" s="1293"/>
      <c r="Y173" s="1293"/>
      <c r="Z173" s="1293" t="s">
        <v>147</v>
      </c>
      <c r="AA173" s="1293"/>
      <c r="AB173" s="1293"/>
      <c r="AC173" s="1293"/>
    </row>
    <row r="175" spans="1:29">
      <c r="A175" s="33" t="s">
        <v>3783</v>
      </c>
      <c r="B175"/>
      <c r="C175" s="204" t="s">
        <v>160</v>
      </c>
      <c r="D175" s="204"/>
      <c r="E175" s="1297" t="s">
        <v>357</v>
      </c>
      <c r="F175" s="1298"/>
      <c r="G175" s="1298"/>
      <c r="H175" s="1298"/>
      <c r="I175" s="1298"/>
      <c r="J175" s="1298"/>
      <c r="K175" s="1298"/>
      <c r="L175" s="1299"/>
      <c r="M175" s="204" t="s">
        <v>2921</v>
      </c>
      <c r="N175" s="204"/>
      <c r="O175" s="204"/>
      <c r="P175" s="204"/>
      <c r="Q175" s="204"/>
      <c r="R175" s="204"/>
      <c r="S175" s="204"/>
      <c r="T175" s="204"/>
      <c r="U175" s="204" t="s">
        <v>361</v>
      </c>
      <c r="V175" s="204"/>
      <c r="W175" s="204"/>
      <c r="X175" s="204"/>
      <c r="Y175" s="204"/>
      <c r="Z175" s="204" t="s">
        <v>180</v>
      </c>
      <c r="AA175" s="204"/>
      <c r="AB175" s="204"/>
      <c r="AC175" s="204"/>
    </row>
    <row r="176" spans="1:29" hidden="1">
      <c r="A176" s="33"/>
      <c r="B176"/>
      <c r="C176" s="2059"/>
      <c r="D176" s="2059"/>
      <c r="E176" s="2060"/>
      <c r="F176" s="2061"/>
      <c r="G176" s="2061"/>
      <c r="H176" s="2061"/>
      <c r="I176" s="2061"/>
      <c r="J176" s="2061"/>
      <c r="K176" s="2061"/>
      <c r="L176" s="2062"/>
      <c r="M176" s="2059"/>
      <c r="N176" s="2059"/>
      <c r="O176" s="2059"/>
      <c r="P176" s="2059"/>
      <c r="Q176" s="2059"/>
      <c r="R176" s="2059"/>
      <c r="S176" s="2059"/>
      <c r="T176" s="2059"/>
      <c r="U176" s="2059"/>
      <c r="V176" s="2059"/>
      <c r="W176" s="2059"/>
      <c r="X176" s="2059"/>
      <c r="Y176" s="2059"/>
      <c r="Z176" s="2059"/>
      <c r="AA176" s="2059"/>
      <c r="AB176" s="2059"/>
      <c r="AC176" s="2059"/>
    </row>
    <row r="177" spans="1:29">
      <c r="A177" s="33" t="s">
        <v>536</v>
      </c>
      <c r="B177"/>
      <c r="C177" s="1293">
        <v>1</v>
      </c>
      <c r="D177" s="1293"/>
      <c r="E177" s="1294" t="s">
        <v>3757</v>
      </c>
      <c r="F177" s="1295"/>
      <c r="G177" s="1295"/>
      <c r="H177" s="1295"/>
      <c r="I177" s="1295"/>
      <c r="J177" s="1295"/>
      <c r="K177" s="1295"/>
      <c r="L177" s="1296"/>
      <c r="M177" s="1293">
        <v>50</v>
      </c>
      <c r="N177" s="1293"/>
      <c r="O177" s="1293"/>
      <c r="P177" s="1293"/>
      <c r="Q177" s="1293"/>
      <c r="R177" s="1293"/>
      <c r="S177" s="1293"/>
      <c r="T177" s="1293"/>
      <c r="U177" s="1293" t="s">
        <v>2924</v>
      </c>
      <c r="V177" s="1293"/>
      <c r="W177" s="1293"/>
      <c r="X177" s="1293"/>
      <c r="Y177" s="1293"/>
      <c r="Z177" s="1293" t="s">
        <v>147</v>
      </c>
      <c r="AA177" s="1293"/>
      <c r="AB177" s="1293"/>
      <c r="AC177" s="1293"/>
    </row>
    <row r="179" spans="1:29">
      <c r="A179" s="33" t="s">
        <v>3784</v>
      </c>
      <c r="B179"/>
      <c r="C179" s="204" t="s">
        <v>160</v>
      </c>
      <c r="D179" s="204"/>
      <c r="E179" s="1297" t="s">
        <v>357</v>
      </c>
      <c r="F179" s="1298"/>
      <c r="G179" s="1298"/>
      <c r="H179" s="1298"/>
      <c r="I179" s="1298"/>
      <c r="J179" s="1298"/>
      <c r="K179" s="1298"/>
      <c r="L179" s="1298"/>
      <c r="M179" s="1298"/>
      <c r="N179" s="1299"/>
      <c r="O179" s="204" t="s">
        <v>2921</v>
      </c>
      <c r="P179" s="204"/>
      <c r="Q179" s="204"/>
      <c r="R179" s="204"/>
      <c r="S179" s="204"/>
      <c r="T179" s="204"/>
      <c r="U179" s="204"/>
      <c r="V179" s="204" t="s">
        <v>361</v>
      </c>
      <c r="W179" s="204"/>
      <c r="X179" s="204"/>
      <c r="Y179" s="204"/>
      <c r="Z179" s="204" t="s">
        <v>180</v>
      </c>
      <c r="AA179" s="204"/>
      <c r="AB179" s="204"/>
      <c r="AC179" s="204"/>
    </row>
    <row r="180" spans="1:29" hidden="1">
      <c r="A180" s="33"/>
      <c r="B180"/>
      <c r="C180" s="2059"/>
      <c r="D180" s="2059"/>
      <c r="E180" s="2060"/>
      <c r="F180" s="2061"/>
      <c r="G180" s="2061"/>
      <c r="H180" s="2061"/>
      <c r="I180" s="2061"/>
      <c r="J180" s="2061"/>
      <c r="K180" s="2061"/>
      <c r="L180" s="2061"/>
      <c r="M180" s="2061"/>
      <c r="N180" s="2062"/>
      <c r="O180" s="2059"/>
      <c r="P180" s="2059"/>
      <c r="Q180" s="2059"/>
      <c r="R180" s="2059"/>
      <c r="S180" s="2059"/>
      <c r="T180" s="2059"/>
      <c r="U180" s="2059"/>
      <c r="V180" s="2059"/>
      <c r="W180" s="2059"/>
      <c r="X180" s="2059"/>
      <c r="Y180" s="2059"/>
      <c r="Z180" s="2059"/>
      <c r="AA180" s="2059"/>
      <c r="AB180" s="2059"/>
      <c r="AC180" s="2059"/>
    </row>
    <row r="181" spans="1:29">
      <c r="A181" s="33" t="s">
        <v>536</v>
      </c>
      <c r="B181"/>
      <c r="C181" s="1293">
        <v>1</v>
      </c>
      <c r="D181" s="1293"/>
      <c r="E181" s="1294" t="s">
        <v>3785</v>
      </c>
      <c r="F181" s="1295"/>
      <c r="G181" s="1295"/>
      <c r="H181" s="1295"/>
      <c r="I181" s="1295"/>
      <c r="J181" s="1295"/>
      <c r="K181" s="1295"/>
      <c r="L181" s="1295"/>
      <c r="M181" s="1295"/>
      <c r="N181" s="1296"/>
      <c r="O181" s="1293">
        <v>50</v>
      </c>
      <c r="P181" s="1293"/>
      <c r="Q181" s="1293"/>
      <c r="R181" s="1293"/>
      <c r="S181" s="1293"/>
      <c r="T181" s="1293"/>
      <c r="U181" s="1293"/>
      <c r="V181" s="1293" t="s">
        <v>2924</v>
      </c>
      <c r="W181" s="1293"/>
      <c r="X181" s="1293"/>
      <c r="Y181" s="1293"/>
      <c r="Z181" s="1293" t="s">
        <v>147</v>
      </c>
      <c r="AA181" s="1293"/>
      <c r="AB181" s="1293"/>
      <c r="AC181" s="1293"/>
    </row>
    <row r="183" spans="1:29">
      <c r="A183" s="33" t="s">
        <v>3786</v>
      </c>
      <c r="B183"/>
      <c r="C183" s="204" t="s">
        <v>160</v>
      </c>
      <c r="D183" s="204"/>
      <c r="E183" s="1297" t="s">
        <v>357</v>
      </c>
      <c r="F183" s="1298"/>
      <c r="G183" s="1298"/>
      <c r="H183" s="1298"/>
      <c r="I183" s="1298"/>
      <c r="J183" s="1298"/>
      <c r="K183" s="1298"/>
      <c r="L183" s="1299"/>
      <c r="M183" s="204" t="s">
        <v>3787</v>
      </c>
      <c r="N183" s="204"/>
      <c r="O183" s="204"/>
      <c r="P183" s="204"/>
      <c r="Q183" s="204"/>
      <c r="R183" s="204"/>
      <c r="S183" s="204"/>
      <c r="T183" s="204"/>
      <c r="U183" s="204" t="s">
        <v>3719</v>
      </c>
      <c r="V183" s="204"/>
      <c r="W183" s="204"/>
      <c r="X183" s="204"/>
      <c r="Y183" s="204"/>
      <c r="Z183" s="204" t="s">
        <v>180</v>
      </c>
      <c r="AA183" s="204"/>
      <c r="AB183" s="204"/>
      <c r="AC183" s="204"/>
    </row>
    <row r="184" spans="1:29">
      <c r="A184"/>
      <c r="B184"/>
      <c r="C184" s="2014">
        <v>1</v>
      </c>
      <c r="D184" s="2014"/>
      <c r="E184" s="2015" t="s">
        <v>3788</v>
      </c>
      <c r="F184" s="2016"/>
      <c r="G184" s="2016"/>
      <c r="H184" s="2016"/>
      <c r="I184" s="2016"/>
      <c r="J184" s="2016"/>
      <c r="K184" s="2016"/>
      <c r="L184" s="2017"/>
      <c r="M184" s="2014" t="s">
        <v>3789</v>
      </c>
      <c r="N184" s="2014"/>
      <c r="O184" s="2014"/>
      <c r="P184" s="2014"/>
      <c r="Q184" s="2014"/>
      <c r="R184" s="2014"/>
      <c r="S184" s="2014"/>
      <c r="T184" s="2014"/>
      <c r="U184" s="2014" t="s">
        <v>3790</v>
      </c>
      <c r="V184" s="2014"/>
      <c r="W184" s="2014"/>
      <c r="X184" s="2014"/>
      <c r="Y184" s="2014"/>
      <c r="Z184" s="2014" t="s">
        <v>147</v>
      </c>
      <c r="AA184" s="2014"/>
      <c r="AB184" s="2014"/>
      <c r="AC184" s="2014"/>
    </row>
    <row r="185" spans="1:29">
      <c r="A185" s="33" t="s">
        <v>536</v>
      </c>
      <c r="B185"/>
      <c r="C185" s="2022">
        <v>2</v>
      </c>
      <c r="D185" s="2022"/>
      <c r="E185" s="2023" t="s">
        <v>3791</v>
      </c>
      <c r="F185" s="2024"/>
      <c r="G185" s="2024"/>
      <c r="H185" s="2024"/>
      <c r="I185" s="2024"/>
      <c r="J185" s="2024"/>
      <c r="K185" s="2024"/>
      <c r="L185" s="2025"/>
      <c r="M185" s="2022" t="s">
        <v>3792</v>
      </c>
      <c r="N185" s="2022"/>
      <c r="O185" s="2022"/>
      <c r="P185" s="2022"/>
      <c r="Q185" s="2022"/>
      <c r="R185" s="2022"/>
      <c r="S185" s="2022"/>
      <c r="T185" s="2022"/>
      <c r="U185" s="2022" t="s">
        <v>3793</v>
      </c>
      <c r="V185" s="2022"/>
      <c r="W185" s="2022"/>
      <c r="X185" s="2022"/>
      <c r="Y185" s="2022"/>
      <c r="Z185" s="2022" t="s">
        <v>147</v>
      </c>
      <c r="AA185" s="2022"/>
      <c r="AB185" s="2022"/>
      <c r="AC185" s="2022"/>
    </row>
    <row r="187" spans="1:29">
      <c r="A187" s="33" t="s">
        <v>3794</v>
      </c>
      <c r="B187"/>
      <c r="C187" s="204" t="s">
        <v>160</v>
      </c>
      <c r="D187" s="204"/>
      <c r="E187" s="1297" t="s">
        <v>357</v>
      </c>
      <c r="F187" s="1298"/>
      <c r="G187" s="1298"/>
      <c r="H187" s="1298"/>
      <c r="I187" s="1298"/>
      <c r="J187" s="1298"/>
      <c r="K187" s="1298"/>
      <c r="L187" s="1298"/>
      <c r="M187" s="1298"/>
      <c r="N187" s="1298"/>
      <c r="O187" s="1298"/>
      <c r="P187" s="1299"/>
      <c r="Q187" s="2691" t="s">
        <v>2921</v>
      </c>
      <c r="R187" s="2692"/>
      <c r="S187" s="2692"/>
      <c r="T187" s="2692"/>
      <c r="U187" s="2693"/>
      <c r="V187" s="204" t="s">
        <v>361</v>
      </c>
      <c r="W187" s="204"/>
      <c r="X187" s="204"/>
      <c r="Y187" s="204"/>
      <c r="Z187" s="204" t="s">
        <v>180</v>
      </c>
      <c r="AA187" s="204"/>
      <c r="AB187" s="204"/>
      <c r="AC187" s="204"/>
    </row>
    <row r="188" spans="1:29">
      <c r="A188"/>
      <c r="B188"/>
      <c r="C188" s="2014">
        <v>1</v>
      </c>
      <c r="D188" s="2014"/>
      <c r="E188" s="2015" t="s">
        <v>3706</v>
      </c>
      <c r="F188" s="2016"/>
      <c r="G188" s="2016"/>
      <c r="H188" s="2016"/>
      <c r="I188" s="2016"/>
      <c r="J188" s="2016"/>
      <c r="K188" s="2016"/>
      <c r="L188" s="2016"/>
      <c r="M188" s="2016"/>
      <c r="N188" s="2016"/>
      <c r="O188" s="2016"/>
      <c r="P188" s="2017"/>
      <c r="Q188" s="2014">
        <v>50</v>
      </c>
      <c r="R188" s="2014"/>
      <c r="S188" s="2014"/>
      <c r="T188" s="2014"/>
      <c r="U188" s="2014"/>
      <c r="V188" s="2014" t="s">
        <v>2924</v>
      </c>
      <c r="W188" s="2014"/>
      <c r="X188" s="2014"/>
      <c r="Y188" s="2014"/>
      <c r="Z188" s="2014" t="s">
        <v>147</v>
      </c>
      <c r="AA188" s="2014"/>
      <c r="AB188" s="2014"/>
      <c r="AC188" s="2014"/>
    </row>
    <row r="189" spans="1:29">
      <c r="A189"/>
      <c r="B189"/>
      <c r="C189" s="2018">
        <v>2</v>
      </c>
      <c r="D189" s="2018"/>
      <c r="E189" s="2019" t="s">
        <v>3795</v>
      </c>
      <c r="F189" s="2020"/>
      <c r="G189" s="2020"/>
      <c r="H189" s="2020"/>
      <c r="I189" s="2020"/>
      <c r="J189" s="2020"/>
      <c r="K189" s="2020"/>
      <c r="L189" s="2020"/>
      <c r="M189" s="2020"/>
      <c r="N189" s="2020"/>
      <c r="O189" s="2020"/>
      <c r="P189" s="2021"/>
      <c r="Q189" s="2018">
        <v>50</v>
      </c>
      <c r="R189" s="2018"/>
      <c r="S189" s="2018"/>
      <c r="T189" s="2018"/>
      <c r="U189" s="2018"/>
      <c r="V189" s="2018" t="s">
        <v>2924</v>
      </c>
      <c r="W189" s="2018"/>
      <c r="X189" s="2018"/>
      <c r="Y189" s="2018"/>
      <c r="Z189" s="2018" t="s">
        <v>147</v>
      </c>
      <c r="AA189" s="2018"/>
      <c r="AB189" s="2018"/>
      <c r="AC189" s="2018"/>
    </row>
    <row r="190" spans="1:29">
      <c r="A190" s="33" t="s">
        <v>536</v>
      </c>
      <c r="B190"/>
      <c r="C190" s="2022">
        <v>3</v>
      </c>
      <c r="D190" s="2022"/>
      <c r="E190" s="2023" t="s">
        <v>3708</v>
      </c>
      <c r="F190" s="2024"/>
      <c r="G190" s="2024"/>
      <c r="H190" s="2024"/>
      <c r="I190" s="2024"/>
      <c r="J190" s="2024"/>
      <c r="K190" s="2024"/>
      <c r="L190" s="2024"/>
      <c r="M190" s="2024"/>
      <c r="N190" s="2024"/>
      <c r="O190" s="2024"/>
      <c r="P190" s="2025"/>
      <c r="Q190" s="2022">
        <v>50</v>
      </c>
      <c r="R190" s="2022"/>
      <c r="S190" s="2022"/>
      <c r="T190" s="2022"/>
      <c r="U190" s="2022"/>
      <c r="V190" s="2022" t="s">
        <v>2924</v>
      </c>
      <c r="W190" s="2022"/>
      <c r="X190" s="2022"/>
      <c r="Y190" s="2022"/>
      <c r="Z190" s="2022" t="s">
        <v>147</v>
      </c>
      <c r="AA190" s="2022"/>
      <c r="AB190" s="2022"/>
      <c r="AC190" s="2022"/>
    </row>
    <row r="192" spans="1:29">
      <c r="A192" s="33" t="s">
        <v>3796</v>
      </c>
      <c r="B192"/>
      <c r="C192" s="204" t="s">
        <v>160</v>
      </c>
      <c r="D192" s="204"/>
      <c r="E192" s="1297" t="s">
        <v>357</v>
      </c>
      <c r="F192" s="1298"/>
      <c r="G192" s="1298"/>
      <c r="H192" s="1298"/>
      <c r="I192" s="1298"/>
      <c r="J192" s="1298"/>
      <c r="K192" s="1298"/>
      <c r="L192" s="1298"/>
      <c r="M192" s="1298"/>
      <c r="N192" s="1299"/>
      <c r="O192" s="204" t="s">
        <v>2921</v>
      </c>
      <c r="P192" s="204"/>
      <c r="Q192" s="204"/>
      <c r="R192" s="204"/>
      <c r="S192" s="204"/>
      <c r="T192" s="204"/>
      <c r="U192" s="204"/>
      <c r="V192" s="204" t="s">
        <v>361</v>
      </c>
      <c r="W192" s="204"/>
      <c r="X192" s="204"/>
      <c r="Y192" s="204"/>
      <c r="Z192" s="204" t="s">
        <v>180</v>
      </c>
      <c r="AA192" s="204"/>
      <c r="AB192" s="204"/>
      <c r="AC192" s="204"/>
    </row>
    <row r="193" spans="1:29" hidden="1">
      <c r="A193" s="33"/>
      <c r="B193"/>
      <c r="C193" s="2059"/>
      <c r="D193" s="2059"/>
      <c r="E193" s="2060"/>
      <c r="F193" s="2061"/>
      <c r="G193" s="2061"/>
      <c r="H193" s="2061"/>
      <c r="I193" s="2061"/>
      <c r="J193" s="2061"/>
      <c r="K193" s="2061"/>
      <c r="L193" s="2061"/>
      <c r="M193" s="2061"/>
      <c r="N193" s="2062"/>
      <c r="O193" s="2059"/>
      <c r="P193" s="2059"/>
      <c r="Q193" s="2059"/>
      <c r="R193" s="2059"/>
      <c r="S193" s="2059"/>
      <c r="T193" s="2059"/>
      <c r="U193" s="2059"/>
      <c r="V193" s="2059"/>
      <c r="W193" s="2059"/>
      <c r="X193" s="2059"/>
      <c r="Y193" s="2059"/>
      <c r="Z193" s="2059"/>
      <c r="AA193" s="2059"/>
      <c r="AB193" s="2059"/>
      <c r="AC193" s="2059"/>
    </row>
    <row r="194" spans="1:29">
      <c r="A194" s="33" t="s">
        <v>536</v>
      </c>
      <c r="B194"/>
      <c r="C194" s="1293">
        <v>1</v>
      </c>
      <c r="D194" s="1293"/>
      <c r="E194" s="1294" t="s">
        <v>3706</v>
      </c>
      <c r="F194" s="1295"/>
      <c r="G194" s="1295"/>
      <c r="H194" s="1295"/>
      <c r="I194" s="1295"/>
      <c r="J194" s="1295"/>
      <c r="K194" s="1295"/>
      <c r="L194" s="1295"/>
      <c r="M194" s="1295"/>
      <c r="N194" s="1296"/>
      <c r="O194" s="1293">
        <v>50</v>
      </c>
      <c r="P194" s="1293"/>
      <c r="Q194" s="1293"/>
      <c r="R194" s="1293"/>
      <c r="S194" s="1293"/>
      <c r="T194" s="1293"/>
      <c r="U194" s="1293"/>
      <c r="V194" s="1293" t="s">
        <v>2924</v>
      </c>
      <c r="W194" s="1293"/>
      <c r="X194" s="1293"/>
      <c r="Y194" s="1293"/>
      <c r="Z194" s="1293" t="s">
        <v>147</v>
      </c>
      <c r="AA194" s="1293"/>
      <c r="AB194" s="1293"/>
      <c r="AC194" s="1293"/>
    </row>
    <row r="196" spans="1:29">
      <c r="A196" s="33" t="s">
        <v>3797</v>
      </c>
      <c r="B196"/>
      <c r="C196" s="204" t="s">
        <v>160</v>
      </c>
      <c r="D196" s="204"/>
      <c r="E196" s="1297" t="s">
        <v>357</v>
      </c>
      <c r="F196" s="1298"/>
      <c r="G196" s="1298"/>
      <c r="H196" s="1298"/>
      <c r="I196" s="1298"/>
      <c r="J196" s="1298"/>
      <c r="K196" s="1298"/>
      <c r="L196" s="1298"/>
      <c r="M196" s="1298"/>
      <c r="N196" s="1299"/>
      <c r="O196" s="204" t="s">
        <v>2921</v>
      </c>
      <c r="P196" s="204"/>
      <c r="Q196" s="204"/>
      <c r="R196" s="204"/>
      <c r="S196" s="204"/>
      <c r="T196" s="204"/>
      <c r="U196" s="204"/>
      <c r="V196" s="204" t="s">
        <v>361</v>
      </c>
      <c r="W196" s="204"/>
      <c r="X196" s="204"/>
      <c r="Y196" s="204"/>
      <c r="Z196" s="204" t="s">
        <v>180</v>
      </c>
      <c r="AA196" s="204"/>
      <c r="AB196" s="204"/>
      <c r="AC196" s="204"/>
    </row>
    <row r="197" spans="1:29">
      <c r="A197"/>
      <c r="B197"/>
      <c r="C197" s="2014">
        <v>1</v>
      </c>
      <c r="D197" s="2014"/>
      <c r="E197" s="2015" t="s">
        <v>3706</v>
      </c>
      <c r="F197" s="2016"/>
      <c r="G197" s="2016"/>
      <c r="H197" s="2016"/>
      <c r="I197" s="2016"/>
      <c r="J197" s="2016"/>
      <c r="K197" s="2016"/>
      <c r="L197" s="2016"/>
      <c r="M197" s="2016"/>
      <c r="N197" s="2017"/>
      <c r="O197" s="2014">
        <v>50</v>
      </c>
      <c r="P197" s="2014"/>
      <c r="Q197" s="2014"/>
      <c r="R197" s="2014"/>
      <c r="S197" s="2014"/>
      <c r="T197" s="2014"/>
      <c r="U197" s="2014"/>
      <c r="V197" s="2014" t="s">
        <v>2924</v>
      </c>
      <c r="W197" s="2014"/>
      <c r="X197" s="2014"/>
      <c r="Y197" s="2014"/>
      <c r="Z197" s="2014" t="s">
        <v>147</v>
      </c>
      <c r="AA197" s="2014"/>
      <c r="AB197" s="2014"/>
      <c r="AC197" s="2014"/>
    </row>
    <row r="198" spans="1:29">
      <c r="A198" s="33" t="s">
        <v>536</v>
      </c>
      <c r="B198"/>
      <c r="C198" s="2022">
        <v>2</v>
      </c>
      <c r="D198" s="2022"/>
      <c r="E198" s="2023" t="s">
        <v>3795</v>
      </c>
      <c r="F198" s="2024"/>
      <c r="G198" s="2024"/>
      <c r="H198" s="2024"/>
      <c r="I198" s="2024"/>
      <c r="J198" s="2024"/>
      <c r="K198" s="2024"/>
      <c r="L198" s="2024"/>
      <c r="M198" s="2024"/>
      <c r="N198" s="2025"/>
      <c r="O198" s="2022">
        <v>50</v>
      </c>
      <c r="P198" s="2022"/>
      <c r="Q198" s="2022"/>
      <c r="R198" s="2022"/>
      <c r="S198" s="2022"/>
      <c r="T198" s="2022"/>
      <c r="U198" s="2022"/>
      <c r="V198" s="2022" t="s">
        <v>2924</v>
      </c>
      <c r="W198" s="2022"/>
      <c r="X198" s="2022"/>
      <c r="Y198" s="2022"/>
      <c r="Z198" s="2022" t="s">
        <v>147</v>
      </c>
      <c r="AA198" s="2022"/>
      <c r="AB198" s="2022"/>
      <c r="AC198" s="2022"/>
    </row>
    <row r="200" spans="1:29">
      <c r="A200" s="33" t="s">
        <v>3798</v>
      </c>
      <c r="B200"/>
      <c r="C200" s="204" t="s">
        <v>160</v>
      </c>
      <c r="D200" s="204"/>
      <c r="E200" s="1297" t="s">
        <v>357</v>
      </c>
      <c r="F200" s="1298"/>
      <c r="G200" s="1298"/>
      <c r="H200" s="1298"/>
      <c r="I200" s="1298"/>
      <c r="J200" s="1298"/>
      <c r="K200" s="1298"/>
      <c r="L200" s="1298"/>
      <c r="M200" s="1298"/>
      <c r="N200" s="1299"/>
      <c r="O200" s="204" t="s">
        <v>2921</v>
      </c>
      <c r="P200" s="204"/>
      <c r="Q200" s="204"/>
      <c r="R200" s="204"/>
      <c r="S200" s="204"/>
      <c r="T200" s="204"/>
      <c r="U200" s="204"/>
      <c r="V200" s="204" t="s">
        <v>361</v>
      </c>
      <c r="W200" s="204"/>
      <c r="X200" s="204"/>
      <c r="Y200" s="204"/>
      <c r="Z200" s="204" t="s">
        <v>180</v>
      </c>
      <c r="AA200" s="204"/>
      <c r="AB200" s="204"/>
      <c r="AC200" s="204"/>
    </row>
    <row r="201" spans="1:29">
      <c r="A201"/>
      <c r="B201"/>
      <c r="C201" s="2014">
        <v>1</v>
      </c>
      <c r="D201" s="2014"/>
      <c r="E201" s="2015" t="s">
        <v>3706</v>
      </c>
      <c r="F201" s="2016"/>
      <c r="G201" s="2016"/>
      <c r="H201" s="2016"/>
      <c r="I201" s="2016"/>
      <c r="J201" s="2016"/>
      <c r="K201" s="2016"/>
      <c r="L201" s="2016"/>
      <c r="M201" s="2016"/>
      <c r="N201" s="2017"/>
      <c r="O201" s="2014">
        <v>50</v>
      </c>
      <c r="P201" s="2014"/>
      <c r="Q201" s="2014"/>
      <c r="R201" s="2014"/>
      <c r="S201" s="2014"/>
      <c r="T201" s="2014"/>
      <c r="U201" s="2014"/>
      <c r="V201" s="2014" t="s">
        <v>2924</v>
      </c>
      <c r="W201" s="2014"/>
      <c r="X201" s="2014"/>
      <c r="Y201" s="2014"/>
      <c r="Z201" s="2704" t="s">
        <v>3799</v>
      </c>
      <c r="AA201" s="2705"/>
      <c r="AB201" s="2705"/>
      <c r="AC201" s="2706"/>
    </row>
    <row r="202" spans="1:29">
      <c r="A202"/>
      <c r="B202"/>
      <c r="C202" s="2018">
        <v>2</v>
      </c>
      <c r="D202" s="2018"/>
      <c r="E202" s="2019" t="s">
        <v>3795</v>
      </c>
      <c r="F202" s="2020"/>
      <c r="G202" s="2020"/>
      <c r="H202" s="2020"/>
      <c r="I202" s="2020"/>
      <c r="J202" s="2020"/>
      <c r="K202" s="2020"/>
      <c r="L202" s="2020"/>
      <c r="M202" s="2020"/>
      <c r="N202" s="2021"/>
      <c r="O202" s="2018">
        <v>50</v>
      </c>
      <c r="P202" s="2018"/>
      <c r="Q202" s="2018"/>
      <c r="R202" s="2018"/>
      <c r="S202" s="2018"/>
      <c r="T202" s="2018"/>
      <c r="U202" s="2018"/>
      <c r="V202" s="2018" t="s">
        <v>2924</v>
      </c>
      <c r="W202" s="2018"/>
      <c r="X202" s="2018"/>
      <c r="Y202" s="2018"/>
      <c r="Z202" s="2694" t="s">
        <v>3799</v>
      </c>
      <c r="AA202" s="2695"/>
      <c r="AB202" s="2695"/>
      <c r="AC202" s="2696"/>
    </row>
    <row r="203" spans="1:29">
      <c r="A203" s="33" t="s">
        <v>536</v>
      </c>
      <c r="B203"/>
      <c r="C203" s="2022">
        <v>3</v>
      </c>
      <c r="D203" s="2022"/>
      <c r="E203" s="2023" t="s">
        <v>3800</v>
      </c>
      <c r="F203" s="2024"/>
      <c r="G203" s="2024"/>
      <c r="H203" s="2024"/>
      <c r="I203" s="2024"/>
      <c r="J203" s="2024"/>
      <c r="K203" s="2024"/>
      <c r="L203" s="2024"/>
      <c r="M203" s="2024"/>
      <c r="N203" s="2025"/>
      <c r="O203" s="2022">
        <v>50</v>
      </c>
      <c r="P203" s="2022"/>
      <c r="Q203" s="2022"/>
      <c r="R203" s="2022"/>
      <c r="S203" s="2022"/>
      <c r="T203" s="2022"/>
      <c r="U203" s="2022"/>
      <c r="V203" s="2022" t="s">
        <v>2924</v>
      </c>
      <c r="W203" s="2022"/>
      <c r="X203" s="2022"/>
      <c r="Y203" s="2022"/>
      <c r="Z203" s="2707" t="s">
        <v>3799</v>
      </c>
      <c r="AA203" s="2708"/>
      <c r="AB203" s="2708"/>
      <c r="AC203" s="2709"/>
    </row>
    <row r="205" spans="1:29">
      <c r="A205" s="33" t="s">
        <v>3801</v>
      </c>
      <c r="B205"/>
      <c r="C205" s="204" t="s">
        <v>160</v>
      </c>
      <c r="D205" s="204"/>
      <c r="E205" s="1297" t="s">
        <v>357</v>
      </c>
      <c r="F205" s="1298"/>
      <c r="G205" s="1298"/>
      <c r="H205" s="1298"/>
      <c r="I205" s="1298"/>
      <c r="J205" s="1298"/>
      <c r="K205" s="1298"/>
      <c r="L205" s="1298"/>
      <c r="M205" s="1298"/>
      <c r="N205" s="1298"/>
      <c r="O205" s="1298"/>
      <c r="P205" s="1299"/>
      <c r="Q205" s="2691" t="s">
        <v>2921</v>
      </c>
      <c r="R205" s="2692"/>
      <c r="S205" s="2692"/>
      <c r="T205" s="2692"/>
      <c r="U205" s="2693"/>
      <c r="V205" s="204" t="s">
        <v>361</v>
      </c>
      <c r="W205" s="204"/>
      <c r="X205" s="204"/>
      <c r="Y205" s="204"/>
      <c r="Z205" s="204" t="s">
        <v>180</v>
      </c>
      <c r="AA205" s="204"/>
      <c r="AB205" s="204"/>
      <c r="AC205" s="204"/>
    </row>
    <row r="206" spans="1:29" hidden="1">
      <c r="A206" s="33"/>
      <c r="B206"/>
      <c r="C206" s="2059"/>
      <c r="D206" s="2059"/>
      <c r="E206" s="2060"/>
      <c r="F206" s="2061"/>
      <c r="G206" s="2061"/>
      <c r="H206" s="2061"/>
      <c r="I206" s="2061"/>
      <c r="J206" s="2061"/>
      <c r="K206" s="2061"/>
      <c r="L206" s="2061"/>
      <c r="M206" s="2061"/>
      <c r="N206" s="2061"/>
      <c r="O206" s="2061"/>
      <c r="P206" s="2062"/>
      <c r="Q206" s="2065"/>
      <c r="R206" s="2066"/>
      <c r="S206" s="2066"/>
      <c r="T206" s="2066"/>
      <c r="U206" s="2067"/>
      <c r="V206" s="2059"/>
      <c r="W206" s="2059"/>
      <c r="X206" s="2059"/>
      <c r="Y206" s="2059"/>
      <c r="Z206" s="2059"/>
      <c r="AA206" s="2059"/>
      <c r="AB206" s="2059"/>
      <c r="AC206" s="2059"/>
    </row>
    <row r="207" spans="1:29">
      <c r="A207" s="33" t="s">
        <v>536</v>
      </c>
      <c r="B207"/>
      <c r="C207" s="1293">
        <v>1</v>
      </c>
      <c r="D207" s="1293"/>
      <c r="E207" s="1294" t="s">
        <v>3785</v>
      </c>
      <c r="F207" s="1295"/>
      <c r="G207" s="1295"/>
      <c r="H207" s="1295"/>
      <c r="I207" s="1295"/>
      <c r="J207" s="1295"/>
      <c r="K207" s="1295"/>
      <c r="L207" s="1295"/>
      <c r="M207" s="1295"/>
      <c r="N207" s="1295"/>
      <c r="O207" s="1295"/>
      <c r="P207" s="1296"/>
      <c r="Q207" s="1293">
        <v>50</v>
      </c>
      <c r="R207" s="1293"/>
      <c r="S207" s="1293"/>
      <c r="T207" s="1293"/>
      <c r="U207" s="1293"/>
      <c r="V207" s="1293" t="s">
        <v>2924</v>
      </c>
      <c r="W207" s="1293"/>
      <c r="X207" s="1293"/>
      <c r="Y207" s="1293"/>
      <c r="Z207" s="1293" t="s">
        <v>147</v>
      </c>
      <c r="AA207" s="1293"/>
      <c r="AB207" s="1293"/>
      <c r="AC207" s="1293"/>
    </row>
    <row r="209" spans="1:29">
      <c r="A209" s="33" t="s">
        <v>3802</v>
      </c>
      <c r="B209"/>
      <c r="C209" s="204" t="s">
        <v>160</v>
      </c>
      <c r="D209" s="204"/>
      <c r="E209" s="1297" t="s">
        <v>357</v>
      </c>
      <c r="F209" s="1298"/>
      <c r="G209" s="1298"/>
      <c r="H209" s="1298"/>
      <c r="I209" s="1298"/>
      <c r="J209" s="1298"/>
      <c r="K209" s="1298"/>
      <c r="L209" s="1298"/>
      <c r="M209" s="1298"/>
      <c r="N209" s="1299"/>
      <c r="O209" s="204" t="s">
        <v>2921</v>
      </c>
      <c r="P209" s="204"/>
      <c r="Q209" s="204"/>
      <c r="R209" s="204"/>
      <c r="S209" s="204"/>
      <c r="T209" s="204"/>
      <c r="U209" s="204"/>
      <c r="V209" s="204" t="s">
        <v>361</v>
      </c>
      <c r="W209" s="204"/>
      <c r="X209" s="204"/>
      <c r="Y209" s="204"/>
      <c r="Z209" s="204" t="s">
        <v>180</v>
      </c>
      <c r="AA209" s="204"/>
      <c r="AB209" s="204"/>
      <c r="AC209" s="204"/>
    </row>
    <row r="210" spans="1:29" hidden="1">
      <c r="A210" s="33"/>
      <c r="B210"/>
      <c r="C210" s="2059"/>
      <c r="D210" s="2059"/>
      <c r="E210" s="2060"/>
      <c r="F210" s="2061"/>
      <c r="G210" s="2061"/>
      <c r="H210" s="2061"/>
      <c r="I210" s="2061"/>
      <c r="J210" s="2061"/>
      <c r="K210" s="2061"/>
      <c r="L210" s="2061"/>
      <c r="M210" s="2061"/>
      <c r="N210" s="2062"/>
      <c r="O210" s="2059"/>
      <c r="P210" s="2059"/>
      <c r="Q210" s="2059"/>
      <c r="R210" s="2059"/>
      <c r="S210" s="2059"/>
      <c r="T210" s="2059"/>
      <c r="U210" s="2059"/>
      <c r="V210" s="2059"/>
      <c r="W210" s="2059"/>
      <c r="X210" s="2059"/>
      <c r="Y210" s="2059"/>
      <c r="Z210" s="2064"/>
      <c r="AA210" s="2061"/>
      <c r="AB210" s="2061"/>
      <c r="AC210" s="2062"/>
    </row>
    <row r="211" spans="1:29">
      <c r="A211" s="33" t="s">
        <v>536</v>
      </c>
      <c r="B211"/>
      <c r="C211" s="1293">
        <v>1</v>
      </c>
      <c r="D211" s="1293"/>
      <c r="E211" s="1294" t="s">
        <v>3785</v>
      </c>
      <c r="F211" s="1295"/>
      <c r="G211" s="1295"/>
      <c r="H211" s="1295"/>
      <c r="I211" s="1295"/>
      <c r="J211" s="1295"/>
      <c r="K211" s="1295"/>
      <c r="L211" s="1295"/>
      <c r="M211" s="1295"/>
      <c r="N211" s="1296"/>
      <c r="O211" s="1293">
        <v>50</v>
      </c>
      <c r="P211" s="1293"/>
      <c r="Q211" s="1293"/>
      <c r="R211" s="1293"/>
      <c r="S211" s="1293"/>
      <c r="T211" s="1293"/>
      <c r="U211" s="1293"/>
      <c r="V211" s="1293" t="s">
        <v>2924</v>
      </c>
      <c r="W211" s="1293"/>
      <c r="X211" s="1293"/>
      <c r="Y211" s="1293"/>
      <c r="Z211" s="2703" t="s">
        <v>3799</v>
      </c>
      <c r="AA211" s="2701"/>
      <c r="AB211" s="2701"/>
      <c r="AC211" s="2702"/>
    </row>
    <row r="213" spans="1:29">
      <c r="A213" s="33" t="s">
        <v>3803</v>
      </c>
      <c r="B213"/>
      <c r="C213" s="204" t="s">
        <v>160</v>
      </c>
      <c r="D213" s="204"/>
      <c r="E213" s="1297" t="s">
        <v>3804</v>
      </c>
      <c r="F213" s="1298"/>
      <c r="G213" s="1298"/>
      <c r="H213" s="1298"/>
      <c r="I213" s="1298"/>
      <c r="J213" s="1298"/>
      <c r="K213" s="1298"/>
      <c r="L213" s="1299"/>
      <c r="M213" s="204" t="s">
        <v>3805</v>
      </c>
      <c r="N213" s="204"/>
      <c r="O213" s="204"/>
      <c r="P213" s="204"/>
      <c r="Q213" s="204" t="s">
        <v>3701</v>
      </c>
      <c r="R213" s="204"/>
      <c r="S213" s="204"/>
      <c r="T213" s="204"/>
      <c r="U213" s="204"/>
      <c r="V213" s="204" t="s">
        <v>3806</v>
      </c>
      <c r="W213" s="204"/>
      <c r="X213" s="204"/>
      <c r="Y213" s="204"/>
      <c r="Z213" s="204" t="s">
        <v>180</v>
      </c>
      <c r="AA213" s="204"/>
      <c r="AB213" s="204"/>
      <c r="AC213" s="204"/>
    </row>
    <row r="214" spans="1:29" hidden="1">
      <c r="A214" s="33"/>
      <c r="B214"/>
      <c r="C214" s="2059"/>
      <c r="D214" s="2059"/>
      <c r="E214" s="2060"/>
      <c r="F214" s="2061"/>
      <c r="G214" s="2061"/>
      <c r="H214" s="2061"/>
      <c r="I214" s="2061"/>
      <c r="J214" s="2061"/>
      <c r="K214" s="2061"/>
      <c r="L214" s="2062"/>
      <c r="M214" s="2059"/>
      <c r="N214" s="2059"/>
      <c r="O214" s="2059"/>
      <c r="P214" s="2059"/>
      <c r="Q214" s="2059"/>
      <c r="R214" s="2059"/>
      <c r="S214" s="2059"/>
      <c r="T214" s="2059"/>
      <c r="U214" s="2059"/>
      <c r="V214" s="2059"/>
      <c r="W214" s="2059"/>
      <c r="X214" s="2059"/>
      <c r="Y214" s="2059"/>
      <c r="Z214" s="2059"/>
      <c r="AA214" s="2059"/>
      <c r="AB214" s="2059"/>
      <c r="AC214" s="2059"/>
    </row>
    <row r="215" spans="1:29">
      <c r="A215" s="33" t="s">
        <v>536</v>
      </c>
      <c r="B215"/>
      <c r="C215" s="1293">
        <v>1</v>
      </c>
      <c r="D215" s="1293"/>
      <c r="E215" s="1294" t="s">
        <v>3807</v>
      </c>
      <c r="F215" s="1295"/>
      <c r="G215" s="1295"/>
      <c r="H215" s="1295"/>
      <c r="I215" s="1295"/>
      <c r="J215" s="1295"/>
      <c r="K215" s="1295"/>
      <c r="L215" s="1296"/>
      <c r="M215" s="1293" t="s">
        <v>3722</v>
      </c>
      <c r="N215" s="1293"/>
      <c r="O215" s="1293"/>
      <c r="P215" s="1293"/>
      <c r="Q215" s="1293" t="s">
        <v>3808</v>
      </c>
      <c r="R215" s="1293"/>
      <c r="S215" s="1293"/>
      <c r="T215" s="1293"/>
      <c r="U215" s="1293"/>
      <c r="V215" s="1293" t="s">
        <v>3809</v>
      </c>
      <c r="W215" s="1293"/>
      <c r="X215" s="1293"/>
      <c r="Y215" s="1293"/>
      <c r="Z215" s="1293" t="s">
        <v>147</v>
      </c>
      <c r="AA215" s="1293"/>
      <c r="AB215" s="1293"/>
      <c r="AC215" s="1293"/>
    </row>
    <row r="217" spans="1:29">
      <c r="A217" s="33" t="s">
        <v>3810</v>
      </c>
      <c r="B217"/>
      <c r="C217" s="204" t="s">
        <v>160</v>
      </c>
      <c r="D217" s="204"/>
      <c r="E217" s="1297" t="s">
        <v>177</v>
      </c>
      <c r="F217" s="1298"/>
      <c r="G217" s="1298"/>
      <c r="H217" s="1298"/>
      <c r="I217" s="1298"/>
      <c r="J217" s="1298"/>
      <c r="K217" s="1298"/>
      <c r="L217" s="1298"/>
      <c r="M217" s="1299"/>
      <c r="N217" s="204" t="s">
        <v>178</v>
      </c>
      <c r="O217" s="204"/>
      <c r="P217" s="204"/>
      <c r="Q217" s="204"/>
      <c r="R217" s="204"/>
      <c r="S217" s="204"/>
      <c r="T217" s="204" t="s">
        <v>2908</v>
      </c>
      <c r="U217" s="204"/>
      <c r="V217" s="204"/>
      <c r="W217" s="204"/>
      <c r="X217" s="204"/>
      <c r="Y217" s="204"/>
      <c r="Z217" s="204" t="s">
        <v>180</v>
      </c>
      <c r="AA217" s="204"/>
      <c r="AB217" s="204"/>
      <c r="AC217" s="204"/>
    </row>
    <row r="218" spans="1:29" hidden="1">
      <c r="A218" s="33"/>
      <c r="B218"/>
      <c r="C218" s="2059"/>
      <c r="D218" s="2059"/>
      <c r="E218" s="2060"/>
      <c r="F218" s="2061"/>
      <c r="G218" s="2061"/>
      <c r="H218" s="2061"/>
      <c r="I218" s="2061"/>
      <c r="J218" s="2061"/>
      <c r="K218" s="2061"/>
      <c r="L218" s="2061"/>
      <c r="M218" s="2062"/>
      <c r="N218" s="2059"/>
      <c r="O218" s="2059"/>
      <c r="P218" s="2059"/>
      <c r="Q218" s="2059"/>
      <c r="R218" s="2059"/>
      <c r="S218" s="2059"/>
      <c r="T218" s="2059"/>
      <c r="U218" s="2059"/>
      <c r="V218" s="2059"/>
      <c r="W218" s="2059"/>
      <c r="X218" s="2059"/>
      <c r="Y218" s="2059"/>
      <c r="Z218" s="2059"/>
      <c r="AA218" s="2059"/>
      <c r="AB218" s="2059"/>
      <c r="AC218" s="2059"/>
    </row>
    <row r="219" spans="1:29">
      <c r="A219" s="33" t="s">
        <v>536</v>
      </c>
      <c r="B219"/>
      <c r="C219" s="1293">
        <v>1</v>
      </c>
      <c r="D219" s="1293"/>
      <c r="E219" s="1294" t="s">
        <v>3811</v>
      </c>
      <c r="F219" s="1295"/>
      <c r="G219" s="1295"/>
      <c r="H219" s="1295"/>
      <c r="I219" s="1295"/>
      <c r="J219" s="1295"/>
      <c r="K219" s="1295"/>
      <c r="L219" s="1295"/>
      <c r="M219" s="1296"/>
      <c r="N219" s="1293" t="s">
        <v>3812</v>
      </c>
      <c r="O219" s="1293"/>
      <c r="P219" s="1293"/>
      <c r="Q219" s="1293"/>
      <c r="R219" s="1293"/>
      <c r="S219" s="1293"/>
      <c r="T219" s="1293" t="s">
        <v>3813</v>
      </c>
      <c r="U219" s="1293"/>
      <c r="V219" s="1293"/>
      <c r="W219" s="1293"/>
      <c r="X219" s="1293"/>
      <c r="Y219" s="1293"/>
      <c r="Z219" s="1293" t="s">
        <v>147</v>
      </c>
      <c r="AA219" s="1293"/>
      <c r="AB219" s="1293"/>
      <c r="AC219" s="1293"/>
    </row>
    <row r="221" spans="1:29">
      <c r="A221" s="33" t="s">
        <v>3814</v>
      </c>
      <c r="B221"/>
      <c r="C221" s="204" t="s">
        <v>160</v>
      </c>
      <c r="D221" s="204"/>
      <c r="E221" s="1297" t="s">
        <v>357</v>
      </c>
      <c r="F221" s="1298"/>
      <c r="G221" s="1298"/>
      <c r="H221" s="1298"/>
      <c r="I221" s="1298"/>
      <c r="J221" s="1298"/>
      <c r="K221" s="1298"/>
      <c r="L221" s="1298"/>
      <c r="M221" s="1298"/>
      <c r="N221" s="1299"/>
      <c r="O221" s="204" t="s">
        <v>2921</v>
      </c>
      <c r="P221" s="204"/>
      <c r="Q221" s="204"/>
      <c r="R221" s="204"/>
      <c r="S221" s="204"/>
      <c r="T221" s="204"/>
      <c r="U221" s="204"/>
      <c r="V221" s="204" t="s">
        <v>361</v>
      </c>
      <c r="W221" s="204"/>
      <c r="X221" s="204"/>
      <c r="Y221" s="204"/>
      <c r="Z221" s="204" t="s">
        <v>180</v>
      </c>
      <c r="AA221" s="204"/>
      <c r="AB221" s="204"/>
      <c r="AC221" s="204"/>
    </row>
    <row r="222" spans="1:29" hidden="1">
      <c r="A222" s="33"/>
      <c r="B222"/>
      <c r="C222" s="2059"/>
      <c r="D222" s="2059"/>
      <c r="E222" s="2060"/>
      <c r="F222" s="2061"/>
      <c r="G222" s="2061"/>
      <c r="H222" s="2061"/>
      <c r="I222" s="2061"/>
      <c r="J222" s="2061"/>
      <c r="K222" s="2061"/>
      <c r="L222" s="2061"/>
      <c r="M222" s="2061"/>
      <c r="N222" s="2062"/>
      <c r="O222" s="2059"/>
      <c r="P222" s="2059"/>
      <c r="Q222" s="2059"/>
      <c r="R222" s="2059"/>
      <c r="S222" s="2059"/>
      <c r="T222" s="2059"/>
      <c r="U222" s="2059"/>
      <c r="V222" s="2059"/>
      <c r="W222" s="2059"/>
      <c r="X222" s="2059"/>
      <c r="Y222" s="2059"/>
      <c r="Z222" s="2059"/>
      <c r="AA222" s="2059"/>
      <c r="AB222" s="2059"/>
      <c r="AC222" s="2059"/>
    </row>
    <row r="223" spans="1:29">
      <c r="A223" s="33" t="s">
        <v>536</v>
      </c>
      <c r="B223"/>
      <c r="C223" s="1293">
        <v>1</v>
      </c>
      <c r="D223" s="1293"/>
      <c r="E223" s="1294" t="s">
        <v>3815</v>
      </c>
      <c r="F223" s="1295"/>
      <c r="G223" s="1295"/>
      <c r="H223" s="1295"/>
      <c r="I223" s="1295"/>
      <c r="J223" s="1295"/>
      <c r="K223" s="1295"/>
      <c r="L223" s="1295"/>
      <c r="M223" s="1295"/>
      <c r="N223" s="1296"/>
      <c r="O223" s="1293">
        <v>50</v>
      </c>
      <c r="P223" s="1293"/>
      <c r="Q223" s="1293"/>
      <c r="R223" s="1293"/>
      <c r="S223" s="1293"/>
      <c r="T223" s="1293"/>
      <c r="U223" s="1293"/>
      <c r="V223" s="1293" t="s">
        <v>2924</v>
      </c>
      <c r="W223" s="1293"/>
      <c r="X223" s="1293"/>
      <c r="Y223" s="1293"/>
      <c r="Z223" s="1293" t="s">
        <v>147</v>
      </c>
      <c r="AA223" s="1293"/>
      <c r="AB223" s="1293"/>
      <c r="AC223" s="1293"/>
    </row>
    <row r="225" spans="1:29">
      <c r="A225" s="33" t="s">
        <v>3816</v>
      </c>
      <c r="B225"/>
      <c r="C225" s="204" t="s">
        <v>160</v>
      </c>
      <c r="D225" s="1297" t="s">
        <v>3749</v>
      </c>
      <c r="E225" s="1298"/>
      <c r="F225" s="1298"/>
      <c r="G225" s="1298"/>
      <c r="H225" s="1298"/>
      <c r="I225" s="1299"/>
      <c r="J225" s="204" t="s">
        <v>3750</v>
      </c>
      <c r="K225" s="204"/>
      <c r="L225" s="204"/>
      <c r="M225" s="204"/>
      <c r="N225" s="204"/>
      <c r="O225" s="204"/>
      <c r="P225" s="204"/>
      <c r="Q225" s="204" t="s">
        <v>2908</v>
      </c>
      <c r="R225" s="204"/>
      <c r="S225" s="204"/>
      <c r="T225" s="204"/>
      <c r="U225" s="204"/>
      <c r="V225" s="204"/>
      <c r="W225" s="204"/>
      <c r="X225" s="204"/>
      <c r="Y225" s="204"/>
      <c r="Z225" s="204"/>
      <c r="AA225" s="204"/>
      <c r="AB225" s="204"/>
      <c r="AC225" s="204"/>
    </row>
    <row r="226" spans="1:29" hidden="1">
      <c r="A226" s="33"/>
      <c r="B226"/>
      <c r="C226" s="2059"/>
      <c r="D226" s="2060"/>
      <c r="E226" s="2061"/>
      <c r="F226" s="2061"/>
      <c r="G226" s="2061"/>
      <c r="H226" s="2061"/>
      <c r="I226" s="2062"/>
      <c r="J226" s="2059"/>
      <c r="K226" s="2059"/>
      <c r="L226" s="2059"/>
      <c r="M226" s="2059"/>
      <c r="N226" s="2059"/>
      <c r="O226" s="2059"/>
      <c r="P226" s="2059"/>
      <c r="Q226" s="2059"/>
      <c r="R226" s="2059"/>
      <c r="S226" s="2059"/>
      <c r="T226" s="2059"/>
      <c r="U226" s="2059"/>
      <c r="V226" s="2059"/>
      <c r="W226" s="2059"/>
      <c r="X226" s="2059"/>
      <c r="Y226" s="2059"/>
      <c r="Z226" s="2059"/>
      <c r="AA226" s="2059"/>
      <c r="AB226" s="2059"/>
      <c r="AC226" s="2059"/>
    </row>
    <row r="227" spans="1:29">
      <c r="A227" s="33" t="s">
        <v>536</v>
      </c>
      <c r="B227"/>
      <c r="C227" s="1293">
        <v>1</v>
      </c>
      <c r="D227" s="1294" t="s">
        <v>4026</v>
      </c>
      <c r="E227" s="1295"/>
      <c r="F227" s="1295"/>
      <c r="G227" s="1295"/>
      <c r="H227" s="1295"/>
      <c r="I227" s="1296"/>
      <c r="J227" s="1293" t="s">
        <v>3562</v>
      </c>
      <c r="K227" s="1293"/>
      <c r="L227" s="1293"/>
      <c r="M227" s="1293"/>
      <c r="N227" s="1293"/>
      <c r="O227" s="1293"/>
      <c r="P227" s="1293"/>
      <c r="Q227" s="1293" t="s">
        <v>3752</v>
      </c>
      <c r="R227" s="1293"/>
      <c r="S227" s="1293"/>
      <c r="T227" s="1293"/>
      <c r="U227" s="1293"/>
      <c r="V227" s="1293"/>
      <c r="W227" s="1293"/>
      <c r="X227" s="1293"/>
      <c r="Y227" s="1293"/>
      <c r="Z227" s="1293"/>
      <c r="AA227" s="1293"/>
      <c r="AB227" s="1293"/>
      <c r="AC227" s="1293"/>
    </row>
    <row r="229" spans="1:29">
      <c r="A229" s="33" t="s">
        <v>3817</v>
      </c>
      <c r="B229"/>
      <c r="C229" s="204" t="s">
        <v>160</v>
      </c>
      <c r="D229" s="204"/>
      <c r="E229" s="1297" t="s">
        <v>3818</v>
      </c>
      <c r="F229" s="1298"/>
      <c r="G229" s="1298"/>
      <c r="H229" s="1298"/>
      <c r="I229" s="1298"/>
      <c r="J229" s="1298"/>
      <c r="K229" s="1298"/>
      <c r="L229" s="1299"/>
      <c r="M229" s="204" t="s">
        <v>2922</v>
      </c>
      <c r="N229" s="204"/>
      <c r="O229" s="204"/>
      <c r="P229" s="204"/>
      <c r="Q229" s="204" t="s">
        <v>3787</v>
      </c>
      <c r="R229" s="204"/>
      <c r="S229" s="204"/>
      <c r="T229" s="204"/>
      <c r="U229" s="204"/>
      <c r="V229" s="2691" t="s">
        <v>3819</v>
      </c>
      <c r="W229" s="2692"/>
      <c r="X229" s="2692"/>
      <c r="Y229" s="2693"/>
      <c r="Z229" s="204" t="s">
        <v>180</v>
      </c>
      <c r="AA229" s="204"/>
      <c r="AB229" s="204"/>
      <c r="AC229" s="204"/>
    </row>
    <row r="230" spans="1:29">
      <c r="A230"/>
      <c r="B230"/>
      <c r="C230" s="2014">
        <v>1</v>
      </c>
      <c r="D230" s="2014"/>
      <c r="E230" s="2039" t="s">
        <v>3820</v>
      </c>
      <c r="F230" s="2016"/>
      <c r="G230" s="2016"/>
      <c r="H230" s="2016"/>
      <c r="I230" s="2016"/>
      <c r="J230" s="2016"/>
      <c r="K230" s="2016"/>
      <c r="L230" s="2017"/>
      <c r="M230" s="2014" t="s">
        <v>3821</v>
      </c>
      <c r="N230" s="2014"/>
      <c r="O230" s="2014"/>
      <c r="P230" s="2014"/>
      <c r="Q230" s="2014" t="s">
        <v>3822</v>
      </c>
      <c r="R230" s="2014"/>
      <c r="S230" s="2014"/>
      <c r="T230" s="2014"/>
      <c r="U230" s="2014"/>
      <c r="V230" s="2014" t="s">
        <v>3823</v>
      </c>
      <c r="W230" s="2014"/>
      <c r="X230" s="2014"/>
      <c r="Y230" s="2014"/>
      <c r="Z230" s="2014" t="s">
        <v>147</v>
      </c>
      <c r="AA230" s="2014"/>
      <c r="AB230" s="2014"/>
      <c r="AC230" s="2014"/>
    </row>
    <row r="231" spans="1:29">
      <c r="A231"/>
      <c r="B231"/>
      <c r="C231" s="2018">
        <v>2</v>
      </c>
      <c r="D231" s="2018"/>
      <c r="E231" s="2040" t="s">
        <v>3824</v>
      </c>
      <c r="F231" s="2020"/>
      <c r="G231" s="2020"/>
      <c r="H231" s="2020"/>
      <c r="I231" s="2020"/>
      <c r="J231" s="2020"/>
      <c r="K231" s="2020"/>
      <c r="L231" s="2021"/>
      <c r="M231" s="2018" t="s">
        <v>3825</v>
      </c>
      <c r="N231" s="2018"/>
      <c r="O231" s="2018"/>
      <c r="P231" s="2018"/>
      <c r="Q231" s="2018" t="s">
        <v>3822</v>
      </c>
      <c r="R231" s="2018"/>
      <c r="S231" s="2018"/>
      <c r="T231" s="2018"/>
      <c r="U231" s="2018"/>
      <c r="V231" s="2018" t="s">
        <v>3826</v>
      </c>
      <c r="W231" s="2018"/>
      <c r="X231" s="2018"/>
      <c r="Y231" s="2018"/>
      <c r="Z231" s="2018" t="s">
        <v>147</v>
      </c>
      <c r="AA231" s="2018"/>
      <c r="AB231" s="2018"/>
      <c r="AC231" s="2018"/>
    </row>
    <row r="232" spans="1:29">
      <c r="A232"/>
      <c r="B232"/>
      <c r="C232" s="2018">
        <v>3</v>
      </c>
      <c r="D232" s="2018"/>
      <c r="E232" s="2040" t="s">
        <v>3827</v>
      </c>
      <c r="F232" s="2020"/>
      <c r="G232" s="2020"/>
      <c r="H232" s="2020"/>
      <c r="I232" s="2020"/>
      <c r="J232" s="2020"/>
      <c r="K232" s="2020"/>
      <c r="L232" s="2021"/>
      <c r="M232" s="2018" t="s">
        <v>3828</v>
      </c>
      <c r="N232" s="2018"/>
      <c r="O232" s="2018"/>
      <c r="P232" s="2018"/>
      <c r="Q232" s="2018" t="s">
        <v>3822</v>
      </c>
      <c r="R232" s="2018"/>
      <c r="S232" s="2018"/>
      <c r="T232" s="2018"/>
      <c r="U232" s="2018"/>
      <c r="V232" s="2018" t="s">
        <v>3826</v>
      </c>
      <c r="W232" s="2018"/>
      <c r="X232" s="2018"/>
      <c r="Y232" s="2018"/>
      <c r="Z232" s="2018" t="s">
        <v>147</v>
      </c>
      <c r="AA232" s="2018"/>
      <c r="AB232" s="2018"/>
      <c r="AC232" s="2018"/>
    </row>
    <row r="233" spans="1:29">
      <c r="A233"/>
      <c r="B233"/>
      <c r="C233" s="2018">
        <v>4</v>
      </c>
      <c r="D233" s="2018"/>
      <c r="E233" s="2040" t="s">
        <v>3829</v>
      </c>
      <c r="F233" s="2020"/>
      <c r="G233" s="2020"/>
      <c r="H233" s="2020"/>
      <c r="I233" s="2020"/>
      <c r="J233" s="2020"/>
      <c r="K233" s="2020"/>
      <c r="L233" s="2021"/>
      <c r="M233" s="2018" t="s">
        <v>3830</v>
      </c>
      <c r="N233" s="2018"/>
      <c r="O233" s="2018"/>
      <c r="P233" s="2018"/>
      <c r="Q233" s="2018" t="s">
        <v>3822</v>
      </c>
      <c r="R233" s="2018"/>
      <c r="S233" s="2018"/>
      <c r="T233" s="2018"/>
      <c r="U233" s="2018"/>
      <c r="V233" s="2018" t="s">
        <v>3826</v>
      </c>
      <c r="W233" s="2018"/>
      <c r="X233" s="2018"/>
      <c r="Y233" s="2018"/>
      <c r="Z233" s="2018" t="s">
        <v>147</v>
      </c>
      <c r="AA233" s="2018"/>
      <c r="AB233" s="2018"/>
      <c r="AC233" s="2018"/>
    </row>
    <row r="234" spans="1:29">
      <c r="A234" s="33" t="s">
        <v>536</v>
      </c>
      <c r="B234"/>
      <c r="C234" s="2022">
        <v>5</v>
      </c>
      <c r="D234" s="2022"/>
      <c r="E234" s="2023" t="s">
        <v>3831</v>
      </c>
      <c r="F234" s="2024"/>
      <c r="G234" s="2024"/>
      <c r="H234" s="2024"/>
      <c r="I234" s="2024"/>
      <c r="J234" s="2024"/>
      <c r="K234" s="2024"/>
      <c r="L234" s="2025"/>
      <c r="M234" s="2022" t="s">
        <v>147</v>
      </c>
      <c r="N234" s="2022"/>
      <c r="O234" s="2022"/>
      <c r="P234" s="2022"/>
      <c r="Q234" s="2022" t="s">
        <v>3822</v>
      </c>
      <c r="R234" s="2022"/>
      <c r="S234" s="2022"/>
      <c r="T234" s="2022"/>
      <c r="U234" s="2022"/>
      <c r="V234" s="2022" t="s">
        <v>3826</v>
      </c>
      <c r="W234" s="2022"/>
      <c r="X234" s="2022"/>
      <c r="Y234" s="2022"/>
      <c r="Z234" s="2022" t="s">
        <v>147</v>
      </c>
      <c r="AA234" s="2022"/>
      <c r="AB234" s="2022"/>
      <c r="AC234" s="2022"/>
    </row>
    <row r="236" spans="1:29">
      <c r="A236" s="33" t="s">
        <v>3832</v>
      </c>
      <c r="B236"/>
      <c r="C236" s="204" t="s">
        <v>160</v>
      </c>
      <c r="D236" s="204"/>
      <c r="E236" s="1297" t="s">
        <v>3818</v>
      </c>
      <c r="F236" s="1298"/>
      <c r="G236" s="1298"/>
      <c r="H236" s="1298"/>
      <c r="I236" s="1298"/>
      <c r="J236" s="1298"/>
      <c r="K236" s="1298"/>
      <c r="L236" s="1298"/>
      <c r="M236" s="1298"/>
      <c r="N236" s="1298"/>
      <c r="O236" s="1298"/>
      <c r="P236" s="1299"/>
      <c r="Q236" s="204" t="s">
        <v>3787</v>
      </c>
      <c r="R236" s="204"/>
      <c r="S236" s="204"/>
      <c r="T236" s="204"/>
      <c r="U236" s="204"/>
      <c r="V236" s="2691" t="s">
        <v>3819</v>
      </c>
      <c r="W236" s="2692"/>
      <c r="X236" s="2692"/>
      <c r="Y236" s="2693"/>
      <c r="Z236" s="204" t="s">
        <v>180</v>
      </c>
      <c r="AA236" s="204"/>
      <c r="AB236" s="204"/>
      <c r="AC236" s="204"/>
    </row>
    <row r="237" spans="1:29">
      <c r="A237"/>
      <c r="B237"/>
      <c r="C237" s="2014">
        <v>1</v>
      </c>
      <c r="D237" s="2014"/>
      <c r="E237" s="2039" t="s">
        <v>3820</v>
      </c>
      <c r="F237" s="2016"/>
      <c r="G237" s="2016"/>
      <c r="H237" s="2016"/>
      <c r="I237" s="2016"/>
      <c r="J237" s="2016"/>
      <c r="K237" s="2016"/>
      <c r="L237" s="2016"/>
      <c r="M237" s="2016"/>
      <c r="N237" s="2016"/>
      <c r="O237" s="2016"/>
      <c r="P237" s="2017"/>
      <c r="Q237" s="2014" t="s">
        <v>3822</v>
      </c>
      <c r="R237" s="2014"/>
      <c r="S237" s="2014"/>
      <c r="T237" s="2014"/>
      <c r="U237" s="2014"/>
      <c r="V237" s="2014" t="s">
        <v>3823</v>
      </c>
      <c r="W237" s="2014"/>
      <c r="X237" s="2014"/>
      <c r="Y237" s="2014"/>
      <c r="Z237" s="2014" t="s">
        <v>147</v>
      </c>
      <c r="AA237" s="2014"/>
      <c r="AB237" s="2014"/>
      <c r="AC237" s="2014"/>
    </row>
    <row r="238" spans="1:29">
      <c r="A238"/>
      <c r="B238"/>
      <c r="C238" s="2018">
        <v>2</v>
      </c>
      <c r="D238" s="2018"/>
      <c r="E238" s="2040" t="s">
        <v>3833</v>
      </c>
      <c r="F238" s="2020"/>
      <c r="G238" s="2020"/>
      <c r="H238" s="2020"/>
      <c r="I238" s="2020"/>
      <c r="J238" s="2020"/>
      <c r="K238" s="2020"/>
      <c r="L238" s="2020"/>
      <c r="M238" s="2020"/>
      <c r="N238" s="2020"/>
      <c r="O238" s="2020"/>
      <c r="P238" s="2021"/>
      <c r="Q238" s="2018" t="s">
        <v>3822</v>
      </c>
      <c r="R238" s="2018"/>
      <c r="S238" s="2018"/>
      <c r="T238" s="2018"/>
      <c r="U238" s="2018"/>
      <c r="V238" s="2018" t="s">
        <v>3826</v>
      </c>
      <c r="W238" s="2018"/>
      <c r="X238" s="2018"/>
      <c r="Y238" s="2018"/>
      <c r="Z238" s="2018" t="s">
        <v>147</v>
      </c>
      <c r="AA238" s="2018"/>
      <c r="AB238" s="2018"/>
      <c r="AC238" s="2018"/>
    </row>
    <row r="239" spans="1:29">
      <c r="A239"/>
      <c r="B239"/>
      <c r="C239" s="2018">
        <v>3</v>
      </c>
      <c r="D239" s="2018"/>
      <c r="E239" s="2040" t="s">
        <v>3834</v>
      </c>
      <c r="F239" s="2020"/>
      <c r="G239" s="2020"/>
      <c r="H239" s="2020"/>
      <c r="I239" s="2020"/>
      <c r="J239" s="2020"/>
      <c r="K239" s="2020"/>
      <c r="L239" s="2020"/>
      <c r="M239" s="2020"/>
      <c r="N239" s="2020"/>
      <c r="O239" s="2020"/>
      <c r="P239" s="2021"/>
      <c r="Q239" s="2018" t="s">
        <v>3822</v>
      </c>
      <c r="R239" s="2018"/>
      <c r="S239" s="2018"/>
      <c r="T239" s="2018"/>
      <c r="U239" s="2018"/>
      <c r="V239" s="2018" t="s">
        <v>3826</v>
      </c>
      <c r="W239" s="2018"/>
      <c r="X239" s="2018"/>
      <c r="Y239" s="2018"/>
      <c r="Z239" s="2018" t="s">
        <v>147</v>
      </c>
      <c r="AA239" s="2018"/>
      <c r="AB239" s="2018"/>
      <c r="AC239" s="2018"/>
    </row>
    <row r="240" spans="1:29">
      <c r="A240"/>
      <c r="B240"/>
      <c r="C240" s="2018">
        <v>4</v>
      </c>
      <c r="D240" s="2018"/>
      <c r="E240" s="2040" t="s">
        <v>3835</v>
      </c>
      <c r="F240" s="2020"/>
      <c r="G240" s="2020"/>
      <c r="H240" s="2020"/>
      <c r="I240" s="2020"/>
      <c r="J240" s="2020"/>
      <c r="K240" s="2020"/>
      <c r="L240" s="2020"/>
      <c r="M240" s="2020"/>
      <c r="N240" s="2020"/>
      <c r="O240" s="2020"/>
      <c r="P240" s="2021"/>
      <c r="Q240" s="2018" t="s">
        <v>3822</v>
      </c>
      <c r="R240" s="2018"/>
      <c r="S240" s="2018"/>
      <c r="T240" s="2018"/>
      <c r="U240" s="2018"/>
      <c r="V240" s="2018" t="s">
        <v>3826</v>
      </c>
      <c r="W240" s="2018"/>
      <c r="X240" s="2018"/>
      <c r="Y240" s="2018"/>
      <c r="Z240" s="2018" t="s">
        <v>147</v>
      </c>
      <c r="AA240" s="2018"/>
      <c r="AB240" s="2018"/>
      <c r="AC240" s="2018"/>
    </row>
    <row r="241" spans="1:29">
      <c r="A241"/>
      <c r="B241"/>
      <c r="C241" s="2018">
        <v>5</v>
      </c>
      <c r="D241" s="2018"/>
      <c r="E241" s="2040" t="s">
        <v>3836</v>
      </c>
      <c r="F241" s="2020"/>
      <c r="G241" s="2020"/>
      <c r="H241" s="2020"/>
      <c r="I241" s="2020"/>
      <c r="J241" s="2020"/>
      <c r="K241" s="2020"/>
      <c r="L241" s="2020"/>
      <c r="M241" s="2020"/>
      <c r="N241" s="2020"/>
      <c r="O241" s="2020"/>
      <c r="P241" s="2021"/>
      <c r="Q241" s="2018" t="s">
        <v>3822</v>
      </c>
      <c r="R241" s="2018"/>
      <c r="S241" s="2018"/>
      <c r="T241" s="2018"/>
      <c r="U241" s="2018"/>
      <c r="V241" s="2018" t="s">
        <v>3826</v>
      </c>
      <c r="W241" s="2018"/>
      <c r="X241" s="2018"/>
      <c r="Y241" s="2018"/>
      <c r="Z241" s="2018" t="s">
        <v>147</v>
      </c>
      <c r="AA241" s="2018"/>
      <c r="AB241" s="2018"/>
      <c r="AC241" s="2018"/>
    </row>
    <row r="242" spans="1:29">
      <c r="A242"/>
      <c r="B242"/>
      <c r="C242" s="2018">
        <v>6</v>
      </c>
      <c r="D242" s="2018"/>
      <c r="E242" s="2040" t="s">
        <v>3837</v>
      </c>
      <c r="F242" s="2020"/>
      <c r="G242" s="2020"/>
      <c r="H242" s="2020"/>
      <c r="I242" s="2020"/>
      <c r="J242" s="2020"/>
      <c r="K242" s="2020"/>
      <c r="L242" s="2020"/>
      <c r="M242" s="2020"/>
      <c r="N242" s="2020"/>
      <c r="O242" s="2020"/>
      <c r="P242" s="2021"/>
      <c r="Q242" s="2018" t="s">
        <v>3822</v>
      </c>
      <c r="R242" s="2018"/>
      <c r="S242" s="2018"/>
      <c r="T242" s="2018"/>
      <c r="U242" s="2018"/>
      <c r="V242" s="2018" t="s">
        <v>3826</v>
      </c>
      <c r="W242" s="2018"/>
      <c r="X242" s="2018"/>
      <c r="Y242" s="2018"/>
      <c r="Z242" s="2018" t="s">
        <v>147</v>
      </c>
      <c r="AA242" s="2018"/>
      <c r="AB242" s="2018"/>
      <c r="AC242" s="2018"/>
    </row>
    <row r="243" spans="1:29">
      <c r="A243"/>
      <c r="B243"/>
      <c r="C243" s="2018">
        <v>7</v>
      </c>
      <c r="D243" s="2018"/>
      <c r="E243" s="2040" t="s">
        <v>3838</v>
      </c>
      <c r="F243" s="2020"/>
      <c r="G243" s="2020"/>
      <c r="H243" s="2020"/>
      <c r="I243" s="2020"/>
      <c r="J243" s="2020"/>
      <c r="K243" s="2020"/>
      <c r="L243" s="2020"/>
      <c r="M243" s="2020"/>
      <c r="N243" s="2020"/>
      <c r="O243" s="2020"/>
      <c r="P243" s="2021"/>
      <c r="Q243" s="2018" t="s">
        <v>3822</v>
      </c>
      <c r="R243" s="2018"/>
      <c r="S243" s="2018"/>
      <c r="T243" s="2018"/>
      <c r="U243" s="2018"/>
      <c r="V243" s="2018" t="s">
        <v>3826</v>
      </c>
      <c r="W243" s="2018"/>
      <c r="X243" s="2018"/>
      <c r="Y243" s="2018"/>
      <c r="Z243" s="2018" t="s">
        <v>147</v>
      </c>
      <c r="AA243" s="2018"/>
      <c r="AB243" s="2018"/>
      <c r="AC243" s="2018"/>
    </row>
    <row r="244" spans="1:29">
      <c r="A244"/>
      <c r="B244"/>
      <c r="C244" s="2018">
        <v>8</v>
      </c>
      <c r="D244" s="2018"/>
      <c r="E244" s="2040" t="s">
        <v>3839</v>
      </c>
      <c r="F244" s="2020"/>
      <c r="G244" s="2020"/>
      <c r="H244" s="2020"/>
      <c r="I244" s="2020"/>
      <c r="J244" s="2020"/>
      <c r="K244" s="2020"/>
      <c r="L244" s="2020"/>
      <c r="M244" s="2020"/>
      <c r="N244" s="2020"/>
      <c r="O244" s="2020"/>
      <c r="P244" s="2021"/>
      <c r="Q244" s="2018" t="s">
        <v>3822</v>
      </c>
      <c r="R244" s="2018"/>
      <c r="S244" s="2018"/>
      <c r="T244" s="2018"/>
      <c r="U244" s="2018"/>
      <c r="V244" s="2018" t="s">
        <v>3826</v>
      </c>
      <c r="W244" s="2018"/>
      <c r="X244" s="2018"/>
      <c r="Y244" s="2018"/>
      <c r="Z244" s="2018" t="s">
        <v>147</v>
      </c>
      <c r="AA244" s="2018"/>
      <c r="AB244" s="2018"/>
      <c r="AC244" s="2018"/>
    </row>
    <row r="245" spans="1:29">
      <c r="A245"/>
      <c r="B245"/>
      <c r="C245" s="2018">
        <v>9</v>
      </c>
      <c r="D245" s="2018"/>
      <c r="E245" s="2040" t="s">
        <v>3840</v>
      </c>
      <c r="F245" s="2020"/>
      <c r="G245" s="2020"/>
      <c r="H245" s="2020"/>
      <c r="I245" s="2020"/>
      <c r="J245" s="2020"/>
      <c r="K245" s="2020"/>
      <c r="L245" s="2020"/>
      <c r="M245" s="2020"/>
      <c r="N245" s="2020"/>
      <c r="O245" s="2020"/>
      <c r="P245" s="2021"/>
      <c r="Q245" s="2018" t="s">
        <v>3822</v>
      </c>
      <c r="R245" s="2018"/>
      <c r="S245" s="2018"/>
      <c r="T245" s="2018"/>
      <c r="U245" s="2018"/>
      <c r="V245" s="2018" t="s">
        <v>3826</v>
      </c>
      <c r="W245" s="2018"/>
      <c r="X245" s="2018"/>
      <c r="Y245" s="2018"/>
      <c r="Z245" s="2018" t="s">
        <v>147</v>
      </c>
      <c r="AA245" s="2018"/>
      <c r="AB245" s="2018"/>
      <c r="AC245" s="2018"/>
    </row>
    <row r="246" spans="1:29">
      <c r="A246"/>
      <c r="B246"/>
      <c r="C246" s="2018">
        <v>10</v>
      </c>
      <c r="D246" s="2018"/>
      <c r="E246" s="2040" t="s">
        <v>3841</v>
      </c>
      <c r="F246" s="2020"/>
      <c r="G246" s="2020"/>
      <c r="H246" s="2020"/>
      <c r="I246" s="2020"/>
      <c r="J246" s="2020"/>
      <c r="K246" s="2020"/>
      <c r="L246" s="2020"/>
      <c r="M246" s="2020"/>
      <c r="N246" s="2020"/>
      <c r="O246" s="2020"/>
      <c r="P246" s="2021"/>
      <c r="Q246" s="2018" t="s">
        <v>3822</v>
      </c>
      <c r="R246" s="2018"/>
      <c r="S246" s="2018"/>
      <c r="T246" s="2018"/>
      <c r="U246" s="2018"/>
      <c r="V246" s="2018" t="s">
        <v>3826</v>
      </c>
      <c r="W246" s="2018"/>
      <c r="X246" s="2018"/>
      <c r="Y246" s="2018"/>
      <c r="Z246" s="2018" t="s">
        <v>147</v>
      </c>
      <c r="AA246" s="2018"/>
      <c r="AB246" s="2018"/>
      <c r="AC246" s="2018"/>
    </row>
    <row r="247" spans="1:29">
      <c r="A247"/>
      <c r="B247"/>
      <c r="C247" s="2018">
        <v>11</v>
      </c>
      <c r="D247" s="2018"/>
      <c r="E247" s="2040" t="s">
        <v>3842</v>
      </c>
      <c r="F247" s="2020"/>
      <c r="G247" s="2020"/>
      <c r="H247" s="2020"/>
      <c r="I247" s="2020"/>
      <c r="J247" s="2020"/>
      <c r="K247" s="2020"/>
      <c r="L247" s="2020"/>
      <c r="M247" s="2020"/>
      <c r="N247" s="2020"/>
      <c r="O247" s="2020"/>
      <c r="P247" s="2021"/>
      <c r="Q247" s="2018" t="s">
        <v>3822</v>
      </c>
      <c r="R247" s="2018"/>
      <c r="S247" s="2018"/>
      <c r="T247" s="2018"/>
      <c r="U247" s="2018"/>
      <c r="V247" s="2018" t="s">
        <v>3826</v>
      </c>
      <c r="W247" s="2018"/>
      <c r="X247" s="2018"/>
      <c r="Y247" s="2018"/>
      <c r="Z247" s="2018" t="s">
        <v>147</v>
      </c>
      <c r="AA247" s="2018"/>
      <c r="AB247" s="2018"/>
      <c r="AC247" s="2018"/>
    </row>
    <row r="248" spans="1:29">
      <c r="A248" s="33" t="s">
        <v>536</v>
      </c>
      <c r="B248"/>
      <c r="C248" s="2022">
        <v>12</v>
      </c>
      <c r="D248" s="2022"/>
      <c r="E248" s="2041" t="s">
        <v>3843</v>
      </c>
      <c r="F248" s="2024"/>
      <c r="G248" s="2024"/>
      <c r="H248" s="2024"/>
      <c r="I248" s="2024"/>
      <c r="J248" s="2024"/>
      <c r="K248" s="2024"/>
      <c r="L248" s="2024"/>
      <c r="M248" s="2024"/>
      <c r="N248" s="2024"/>
      <c r="O248" s="2024"/>
      <c r="P248" s="2025"/>
      <c r="Q248" s="2022" t="s">
        <v>3822</v>
      </c>
      <c r="R248" s="2022"/>
      <c r="S248" s="2022"/>
      <c r="T248" s="2022"/>
      <c r="U248" s="2022"/>
      <c r="V248" s="2022" t="s">
        <v>3826</v>
      </c>
      <c r="W248" s="2022"/>
      <c r="X248" s="2022"/>
      <c r="Y248" s="2022"/>
      <c r="Z248" s="2022" t="s">
        <v>147</v>
      </c>
      <c r="AA248" s="2022"/>
      <c r="AB248" s="2022"/>
      <c r="AC248" s="2022"/>
    </row>
    <row r="250" spans="1:29">
      <c r="A250" s="33" t="s">
        <v>3844</v>
      </c>
      <c r="B250"/>
      <c r="C250" s="204" t="s">
        <v>160</v>
      </c>
      <c r="D250" s="204"/>
      <c r="E250" s="1297" t="s">
        <v>3818</v>
      </c>
      <c r="F250" s="1298"/>
      <c r="G250" s="1298"/>
      <c r="H250" s="1298"/>
      <c r="I250" s="1298"/>
      <c r="J250" s="1298"/>
      <c r="K250" s="1298"/>
      <c r="L250" s="1298"/>
      <c r="M250" s="1298"/>
      <c r="N250" s="1298"/>
      <c r="O250" s="1298"/>
      <c r="P250" s="1299"/>
      <c r="Q250" s="204" t="s">
        <v>3787</v>
      </c>
      <c r="R250" s="204"/>
      <c r="S250" s="204"/>
      <c r="T250" s="204"/>
      <c r="U250" s="204"/>
      <c r="V250" s="2691" t="s">
        <v>3819</v>
      </c>
      <c r="W250" s="2692"/>
      <c r="X250" s="2692"/>
      <c r="Y250" s="2693"/>
      <c r="Z250" s="204" t="s">
        <v>180</v>
      </c>
      <c r="AA250" s="204"/>
      <c r="AB250" s="204"/>
      <c r="AC250" s="204"/>
    </row>
    <row r="251" spans="1:29">
      <c r="A251"/>
      <c r="B251"/>
      <c r="C251" s="2014">
        <v>1</v>
      </c>
      <c r="D251" s="2014"/>
      <c r="E251" s="2039" t="s">
        <v>3820</v>
      </c>
      <c r="F251" s="2016"/>
      <c r="G251" s="2016"/>
      <c r="H251" s="2016"/>
      <c r="I251" s="2016"/>
      <c r="J251" s="2016"/>
      <c r="K251" s="2016"/>
      <c r="L251" s="2016"/>
      <c r="M251" s="2016"/>
      <c r="N251" s="2016"/>
      <c r="O251" s="2016"/>
      <c r="P251" s="2017"/>
      <c r="Q251" s="2014" t="s">
        <v>3822</v>
      </c>
      <c r="R251" s="2014"/>
      <c r="S251" s="2014"/>
      <c r="T251" s="2014"/>
      <c r="U251" s="2014"/>
      <c r="V251" s="2014" t="s">
        <v>3823</v>
      </c>
      <c r="W251" s="2014"/>
      <c r="X251" s="2014"/>
      <c r="Y251" s="2014"/>
      <c r="Z251" s="2014" t="s">
        <v>147</v>
      </c>
      <c r="AA251" s="2014"/>
      <c r="AB251" s="2014"/>
      <c r="AC251" s="2014"/>
    </row>
    <row r="252" spans="1:29">
      <c r="A252"/>
      <c r="B252"/>
      <c r="C252" s="2018">
        <v>2</v>
      </c>
      <c r="D252" s="2018"/>
      <c r="E252" s="2040" t="s">
        <v>3833</v>
      </c>
      <c r="F252" s="2020"/>
      <c r="G252" s="2020"/>
      <c r="H252" s="2020"/>
      <c r="I252" s="2020"/>
      <c r="J252" s="2020"/>
      <c r="K252" s="2020"/>
      <c r="L252" s="2020"/>
      <c r="M252" s="2020"/>
      <c r="N252" s="2020"/>
      <c r="O252" s="2020"/>
      <c r="P252" s="2021"/>
      <c r="Q252" s="2018" t="s">
        <v>3822</v>
      </c>
      <c r="R252" s="2018"/>
      <c r="S252" s="2018"/>
      <c r="T252" s="2018"/>
      <c r="U252" s="2018"/>
      <c r="V252" s="2018" t="s">
        <v>3826</v>
      </c>
      <c r="W252" s="2018"/>
      <c r="X252" s="2018"/>
      <c r="Y252" s="2018"/>
      <c r="Z252" s="2018" t="s">
        <v>147</v>
      </c>
      <c r="AA252" s="2018"/>
      <c r="AB252" s="2018"/>
      <c r="AC252" s="2018"/>
    </row>
    <row r="253" spans="1:29">
      <c r="A253" s="33" t="s">
        <v>536</v>
      </c>
      <c r="B253"/>
      <c r="C253" s="2022">
        <v>3</v>
      </c>
      <c r="D253" s="2022"/>
      <c r="E253" s="2041" t="s">
        <v>3845</v>
      </c>
      <c r="F253" s="2024"/>
      <c r="G253" s="2024"/>
      <c r="H253" s="2024"/>
      <c r="I253" s="2024"/>
      <c r="J253" s="2024"/>
      <c r="K253" s="2024"/>
      <c r="L253" s="2024"/>
      <c r="M253" s="2024"/>
      <c r="N253" s="2024"/>
      <c r="O253" s="2024"/>
      <c r="P253" s="2025"/>
      <c r="Q253" s="2022" t="s">
        <v>3822</v>
      </c>
      <c r="R253" s="2022"/>
      <c r="S253" s="2022"/>
      <c r="T253" s="2022"/>
      <c r="U253" s="2022"/>
      <c r="V253" s="2022" t="s">
        <v>3826</v>
      </c>
      <c r="W253" s="2022"/>
      <c r="X253" s="2022"/>
      <c r="Y253" s="2022"/>
      <c r="Z253" s="2022" t="s">
        <v>147</v>
      </c>
      <c r="AA253" s="2022"/>
      <c r="AB253" s="2022"/>
      <c r="AC253" s="2022"/>
    </row>
    <row r="255" spans="1:29">
      <c r="A255" s="33" t="s">
        <v>3846</v>
      </c>
      <c r="B255"/>
      <c r="C255" s="204" t="s">
        <v>160</v>
      </c>
      <c r="D255" s="204"/>
      <c r="E255" s="1297" t="s">
        <v>3818</v>
      </c>
      <c r="F255" s="1298"/>
      <c r="G255" s="1298"/>
      <c r="H255" s="1298"/>
      <c r="I255" s="1298"/>
      <c r="J255" s="1298"/>
      <c r="K255" s="1298"/>
      <c r="L255" s="1298"/>
      <c r="M255" s="1298"/>
      <c r="N255" s="1298"/>
      <c r="O255" s="1298"/>
      <c r="P255" s="1299"/>
      <c r="Q255" s="204" t="s">
        <v>3787</v>
      </c>
      <c r="R255" s="204"/>
      <c r="S255" s="204"/>
      <c r="T255" s="204"/>
      <c r="U255" s="204"/>
      <c r="V255" s="2691" t="s">
        <v>3819</v>
      </c>
      <c r="W255" s="2692"/>
      <c r="X255" s="2692"/>
      <c r="Y255" s="2693"/>
      <c r="Z255" s="204" t="s">
        <v>180</v>
      </c>
      <c r="AA255" s="204"/>
      <c r="AB255" s="204"/>
      <c r="AC255" s="204"/>
    </row>
    <row r="256" spans="1:29">
      <c r="A256"/>
      <c r="B256"/>
      <c r="C256" s="2014">
        <v>1</v>
      </c>
      <c r="D256" s="2014"/>
      <c r="E256" s="2039" t="s">
        <v>3820</v>
      </c>
      <c r="F256" s="2016"/>
      <c r="G256" s="2016"/>
      <c r="H256" s="2016"/>
      <c r="I256" s="2016"/>
      <c r="J256" s="2016"/>
      <c r="K256" s="2016"/>
      <c r="L256" s="2016"/>
      <c r="M256" s="2016"/>
      <c r="N256" s="2016"/>
      <c r="O256" s="2016"/>
      <c r="P256" s="2017"/>
      <c r="Q256" s="2014" t="s">
        <v>3822</v>
      </c>
      <c r="R256" s="2014"/>
      <c r="S256" s="2014"/>
      <c r="T256" s="2014"/>
      <c r="U256" s="2014"/>
      <c r="V256" s="2014" t="s">
        <v>3823</v>
      </c>
      <c r="W256" s="2014"/>
      <c r="X256" s="2014"/>
      <c r="Y256" s="2014"/>
      <c r="Z256" s="2014" t="s">
        <v>147</v>
      </c>
      <c r="AA256" s="2014"/>
      <c r="AB256" s="2014"/>
      <c r="AC256" s="2014"/>
    </row>
    <row r="257" spans="1:29">
      <c r="A257"/>
      <c r="B257"/>
      <c r="C257" s="2018">
        <v>2</v>
      </c>
      <c r="D257" s="2018"/>
      <c r="E257" s="2040" t="s">
        <v>3833</v>
      </c>
      <c r="F257" s="2020"/>
      <c r="G257" s="2020"/>
      <c r="H257" s="2020"/>
      <c r="I257" s="2020"/>
      <c r="J257" s="2020"/>
      <c r="K257" s="2020"/>
      <c r="L257" s="2020"/>
      <c r="M257" s="2020"/>
      <c r="N257" s="2020"/>
      <c r="O257" s="2020"/>
      <c r="P257" s="2021"/>
      <c r="Q257" s="2018" t="s">
        <v>3822</v>
      </c>
      <c r="R257" s="2018"/>
      <c r="S257" s="2018"/>
      <c r="T257" s="2018"/>
      <c r="U257" s="2018"/>
      <c r="V257" s="2018" t="s">
        <v>3826</v>
      </c>
      <c r="W257" s="2018"/>
      <c r="X257" s="2018"/>
      <c r="Y257" s="2018"/>
      <c r="Z257" s="2018" t="s">
        <v>147</v>
      </c>
      <c r="AA257" s="2018"/>
      <c r="AB257" s="2018"/>
      <c r="AC257" s="2018"/>
    </row>
    <row r="258" spans="1:29">
      <c r="A258"/>
      <c r="B258"/>
      <c r="C258" s="2018">
        <v>3</v>
      </c>
      <c r="D258" s="2018"/>
      <c r="E258" s="2040" t="s">
        <v>3834</v>
      </c>
      <c r="F258" s="2020"/>
      <c r="G258" s="2020"/>
      <c r="H258" s="2020"/>
      <c r="I258" s="2020"/>
      <c r="J258" s="2020"/>
      <c r="K258" s="2020"/>
      <c r="L258" s="2020"/>
      <c r="M258" s="2020"/>
      <c r="N258" s="2020"/>
      <c r="O258" s="2020"/>
      <c r="P258" s="2021"/>
      <c r="Q258" s="2018" t="s">
        <v>3822</v>
      </c>
      <c r="R258" s="2018"/>
      <c r="S258" s="2018"/>
      <c r="T258" s="2018"/>
      <c r="U258" s="2018"/>
      <c r="V258" s="2018" t="s">
        <v>3826</v>
      </c>
      <c r="W258" s="2018"/>
      <c r="X258" s="2018"/>
      <c r="Y258" s="2018"/>
      <c r="Z258" s="2018" t="s">
        <v>147</v>
      </c>
      <c r="AA258" s="2018"/>
      <c r="AB258" s="2018"/>
      <c r="AC258" s="2018"/>
    </row>
    <row r="259" spans="1:29">
      <c r="A259" s="33" t="s">
        <v>536</v>
      </c>
      <c r="B259"/>
      <c r="C259" s="2022">
        <v>4</v>
      </c>
      <c r="D259" s="2022"/>
      <c r="E259" s="2041" t="s">
        <v>3835</v>
      </c>
      <c r="F259" s="2024"/>
      <c r="G259" s="2024"/>
      <c r="H259" s="2024"/>
      <c r="I259" s="2024"/>
      <c r="J259" s="2024"/>
      <c r="K259" s="2024"/>
      <c r="L259" s="2024"/>
      <c r="M259" s="2024"/>
      <c r="N259" s="2024"/>
      <c r="O259" s="2024"/>
      <c r="P259" s="2025"/>
      <c r="Q259" s="2022" t="s">
        <v>3822</v>
      </c>
      <c r="R259" s="2022"/>
      <c r="S259" s="2022"/>
      <c r="T259" s="2022"/>
      <c r="U259" s="2022"/>
      <c r="V259" s="2022" t="s">
        <v>3826</v>
      </c>
      <c r="W259" s="2022"/>
      <c r="X259" s="2022"/>
      <c r="Y259" s="2022"/>
      <c r="Z259" s="2022" t="s">
        <v>147</v>
      </c>
      <c r="AA259" s="2022"/>
      <c r="AB259" s="2022"/>
      <c r="AC259" s="2022"/>
    </row>
    <row r="261" spans="1:29">
      <c r="A261" s="33" t="s">
        <v>3847</v>
      </c>
      <c r="B261"/>
      <c r="C261" s="204" t="s">
        <v>160</v>
      </c>
      <c r="D261" s="204"/>
      <c r="E261" s="1297" t="s">
        <v>3818</v>
      </c>
      <c r="F261" s="1298"/>
      <c r="G261" s="1298"/>
      <c r="H261" s="1298"/>
      <c r="I261" s="1298"/>
      <c r="J261" s="1298"/>
      <c r="K261" s="1298"/>
      <c r="L261" s="1298"/>
      <c r="M261" s="1298"/>
      <c r="N261" s="1298"/>
      <c r="O261" s="1298"/>
      <c r="P261" s="1299"/>
      <c r="Q261" s="204" t="s">
        <v>3787</v>
      </c>
      <c r="R261" s="204"/>
      <c r="S261" s="204"/>
      <c r="T261" s="204"/>
      <c r="U261" s="204"/>
      <c r="V261" s="2691" t="s">
        <v>3819</v>
      </c>
      <c r="W261" s="2692"/>
      <c r="X261" s="2692"/>
      <c r="Y261" s="2693"/>
      <c r="Z261" s="204" t="s">
        <v>180</v>
      </c>
      <c r="AA261" s="204"/>
      <c r="AB261" s="204"/>
      <c r="AC261" s="204"/>
    </row>
    <row r="262" spans="1:29">
      <c r="A262"/>
      <c r="B262"/>
      <c r="C262" s="2014">
        <v>1</v>
      </c>
      <c r="D262" s="2014"/>
      <c r="E262" s="2039" t="s">
        <v>3820</v>
      </c>
      <c r="F262" s="2016"/>
      <c r="G262" s="2016"/>
      <c r="H262" s="2016"/>
      <c r="I262" s="2016"/>
      <c r="J262" s="2016"/>
      <c r="K262" s="2016"/>
      <c r="L262" s="2016"/>
      <c r="M262" s="2016"/>
      <c r="N262" s="2016"/>
      <c r="O262" s="2016"/>
      <c r="P262" s="2017"/>
      <c r="Q262" s="2014" t="s">
        <v>3822</v>
      </c>
      <c r="R262" s="2014"/>
      <c r="S262" s="2014"/>
      <c r="T262" s="2014"/>
      <c r="U262" s="2014"/>
      <c r="V262" s="2014" t="s">
        <v>3823</v>
      </c>
      <c r="W262" s="2014"/>
      <c r="X262" s="2014"/>
      <c r="Y262" s="2014"/>
      <c r="Z262" s="2014" t="s">
        <v>147</v>
      </c>
      <c r="AA262" s="2014"/>
      <c r="AB262" s="2014"/>
      <c r="AC262" s="2014"/>
    </row>
    <row r="263" spans="1:29">
      <c r="A263"/>
      <c r="B263"/>
      <c r="C263" s="2018">
        <v>2</v>
      </c>
      <c r="D263" s="2018"/>
      <c r="E263" s="2040" t="s">
        <v>3833</v>
      </c>
      <c r="F263" s="2020"/>
      <c r="G263" s="2020"/>
      <c r="H263" s="2020"/>
      <c r="I263" s="2020"/>
      <c r="J263" s="2020"/>
      <c r="K263" s="2020"/>
      <c r="L263" s="2020"/>
      <c r="M263" s="2020"/>
      <c r="N263" s="2020"/>
      <c r="O263" s="2020"/>
      <c r="P263" s="2021"/>
      <c r="Q263" s="2018" t="s">
        <v>3822</v>
      </c>
      <c r="R263" s="2018"/>
      <c r="S263" s="2018"/>
      <c r="T263" s="2018"/>
      <c r="U263" s="2018"/>
      <c r="V263" s="2018" t="s">
        <v>3826</v>
      </c>
      <c r="W263" s="2018"/>
      <c r="X263" s="2018"/>
      <c r="Y263" s="2018"/>
      <c r="Z263" s="2018" t="s">
        <v>147</v>
      </c>
      <c r="AA263" s="2018"/>
      <c r="AB263" s="2018"/>
      <c r="AC263" s="2018"/>
    </row>
    <row r="264" spans="1:29">
      <c r="A264"/>
      <c r="B264"/>
      <c r="C264" s="2018">
        <v>3</v>
      </c>
      <c r="D264" s="2018"/>
      <c r="E264" s="2040" t="s">
        <v>3845</v>
      </c>
      <c r="F264" s="2020"/>
      <c r="G264" s="2020"/>
      <c r="H264" s="2020"/>
      <c r="I264" s="2020"/>
      <c r="J264" s="2020"/>
      <c r="K264" s="2020"/>
      <c r="L264" s="2020"/>
      <c r="M264" s="2020"/>
      <c r="N264" s="2020"/>
      <c r="O264" s="2020"/>
      <c r="P264" s="2021"/>
      <c r="Q264" s="2018" t="s">
        <v>3822</v>
      </c>
      <c r="R264" s="2018"/>
      <c r="S264" s="2018"/>
      <c r="T264" s="2018"/>
      <c r="U264" s="2018"/>
      <c r="V264" s="2018" t="s">
        <v>3826</v>
      </c>
      <c r="W264" s="2018"/>
      <c r="X264" s="2018"/>
      <c r="Y264" s="2018"/>
      <c r="Z264" s="2018" t="s">
        <v>147</v>
      </c>
      <c r="AA264" s="2018"/>
      <c r="AB264" s="2018"/>
      <c r="AC264" s="2018"/>
    </row>
    <row r="265" spans="1:29">
      <c r="A265"/>
      <c r="B265"/>
      <c r="C265" s="2018">
        <v>4</v>
      </c>
      <c r="D265" s="2018"/>
      <c r="E265" s="2040" t="s">
        <v>3848</v>
      </c>
      <c r="F265" s="2020"/>
      <c r="G265" s="2020"/>
      <c r="H265" s="2020"/>
      <c r="I265" s="2020"/>
      <c r="J265" s="2020"/>
      <c r="K265" s="2020"/>
      <c r="L265" s="2020"/>
      <c r="M265" s="2020"/>
      <c r="N265" s="2020"/>
      <c r="O265" s="2020"/>
      <c r="P265" s="2021"/>
      <c r="Q265" s="2018" t="s">
        <v>3822</v>
      </c>
      <c r="R265" s="2018"/>
      <c r="S265" s="2018"/>
      <c r="T265" s="2018"/>
      <c r="U265" s="2018"/>
      <c r="V265" s="2018" t="s">
        <v>3826</v>
      </c>
      <c r="W265" s="2018"/>
      <c r="X265" s="2018"/>
      <c r="Y265" s="2018"/>
      <c r="Z265" s="2018" t="s">
        <v>147</v>
      </c>
      <c r="AA265" s="2018"/>
      <c r="AB265" s="2018"/>
      <c r="AC265" s="2018"/>
    </row>
    <row r="266" spans="1:29">
      <c r="A266"/>
      <c r="B266"/>
      <c r="C266" s="2018">
        <v>5</v>
      </c>
      <c r="D266" s="2018"/>
      <c r="E266" s="2040" t="s">
        <v>3824</v>
      </c>
      <c r="F266" s="2020"/>
      <c r="G266" s="2020"/>
      <c r="H266" s="2020"/>
      <c r="I266" s="2020"/>
      <c r="J266" s="2020"/>
      <c r="K266" s="2020"/>
      <c r="L266" s="2020"/>
      <c r="M266" s="2020"/>
      <c r="N266" s="2020"/>
      <c r="O266" s="2020"/>
      <c r="P266" s="2021"/>
      <c r="Q266" s="2018" t="s">
        <v>3822</v>
      </c>
      <c r="R266" s="2018"/>
      <c r="S266" s="2018"/>
      <c r="T266" s="2018"/>
      <c r="U266" s="2018"/>
      <c r="V266" s="2018" t="s">
        <v>3826</v>
      </c>
      <c r="W266" s="2018"/>
      <c r="X266" s="2018"/>
      <c r="Y266" s="2018"/>
      <c r="Z266" s="2018" t="s">
        <v>147</v>
      </c>
      <c r="AA266" s="2018"/>
      <c r="AB266" s="2018"/>
      <c r="AC266" s="2018"/>
    </row>
    <row r="267" spans="1:29">
      <c r="A267"/>
      <c r="B267"/>
      <c r="C267" s="2018">
        <v>6</v>
      </c>
      <c r="D267" s="2018"/>
      <c r="E267" s="2040" t="s">
        <v>3827</v>
      </c>
      <c r="F267" s="2020"/>
      <c r="G267" s="2020"/>
      <c r="H267" s="2020"/>
      <c r="I267" s="2020"/>
      <c r="J267" s="2020"/>
      <c r="K267" s="2020"/>
      <c r="L267" s="2020"/>
      <c r="M267" s="2020"/>
      <c r="N267" s="2020"/>
      <c r="O267" s="2020"/>
      <c r="P267" s="2021"/>
      <c r="Q267" s="2018" t="s">
        <v>3822</v>
      </c>
      <c r="R267" s="2018"/>
      <c r="S267" s="2018"/>
      <c r="T267" s="2018"/>
      <c r="U267" s="2018"/>
      <c r="V267" s="2018" t="s">
        <v>3826</v>
      </c>
      <c r="W267" s="2018"/>
      <c r="X267" s="2018"/>
      <c r="Y267" s="2018"/>
      <c r="Z267" s="2018" t="s">
        <v>147</v>
      </c>
      <c r="AA267" s="2018"/>
      <c r="AB267" s="2018"/>
      <c r="AC267" s="2018"/>
    </row>
    <row r="268" spans="1:29">
      <c r="A268" s="33" t="s">
        <v>536</v>
      </c>
      <c r="B268"/>
      <c r="C268" s="2022">
        <v>7</v>
      </c>
      <c r="D268" s="2022"/>
      <c r="E268" s="2041" t="s">
        <v>3829</v>
      </c>
      <c r="F268" s="2024"/>
      <c r="G268" s="2024"/>
      <c r="H268" s="2024"/>
      <c r="I268" s="2024"/>
      <c r="J268" s="2024"/>
      <c r="K268" s="2024"/>
      <c r="L268" s="2024"/>
      <c r="M268" s="2024"/>
      <c r="N268" s="2024"/>
      <c r="O268" s="2024"/>
      <c r="P268" s="2025"/>
      <c r="Q268" s="2022" t="s">
        <v>3822</v>
      </c>
      <c r="R268" s="2022"/>
      <c r="S268" s="2022"/>
      <c r="T268" s="2022"/>
      <c r="U268" s="2022"/>
      <c r="V268" s="2022" t="s">
        <v>3826</v>
      </c>
      <c r="W268" s="2022"/>
      <c r="X268" s="2022"/>
      <c r="Y268" s="2022"/>
      <c r="Z268" s="2022" t="s">
        <v>147</v>
      </c>
      <c r="AA268" s="2022"/>
      <c r="AB268" s="2022"/>
      <c r="AC268" s="2022"/>
    </row>
    <row r="270" spans="1:29" ht="33">
      <c r="A270" s="33" t="s">
        <v>3849</v>
      </c>
      <c r="B270"/>
      <c r="C270" s="204" t="s">
        <v>160</v>
      </c>
      <c r="D270" s="2691" t="s">
        <v>3850</v>
      </c>
      <c r="E270" s="2692"/>
      <c r="F270" s="2692"/>
      <c r="G270" s="2693"/>
      <c r="H270" s="204" t="s">
        <v>361</v>
      </c>
      <c r="I270" s="204"/>
      <c r="J270" s="204" t="s">
        <v>362</v>
      </c>
      <c r="K270" s="204"/>
      <c r="L270" s="204"/>
      <c r="M270" s="204" t="s">
        <v>2922</v>
      </c>
      <c r="N270" s="204"/>
      <c r="O270" s="204"/>
      <c r="P270" s="204"/>
      <c r="Q270" s="204"/>
      <c r="R270" s="204" t="s">
        <v>179</v>
      </c>
      <c r="S270" s="204"/>
      <c r="T270" s="204"/>
      <c r="U270" s="204"/>
      <c r="V270" s="204"/>
      <c r="W270" s="2691" t="s">
        <v>2908</v>
      </c>
      <c r="X270" s="2692"/>
      <c r="Y270" s="2693"/>
      <c r="Z270" s="204" t="s">
        <v>180</v>
      </c>
      <c r="AA270" s="204"/>
      <c r="AB270" s="204"/>
      <c r="AC270" s="204"/>
    </row>
    <row r="271" spans="1:29">
      <c r="A271"/>
      <c r="B271"/>
      <c r="C271" s="2014">
        <v>1</v>
      </c>
      <c r="D271" s="2015" t="s">
        <v>3851</v>
      </c>
      <c r="E271" s="2016"/>
      <c r="F271" s="2016"/>
      <c r="G271" s="2017"/>
      <c r="H271" s="2014" t="s">
        <v>3658</v>
      </c>
      <c r="I271" s="2014"/>
      <c r="J271" s="2014">
        <v>2070</v>
      </c>
      <c r="K271" s="2014"/>
      <c r="L271" s="2014"/>
      <c r="M271" s="2014" t="s">
        <v>3852</v>
      </c>
      <c r="N271" s="2014"/>
      <c r="O271" s="2014"/>
      <c r="P271" s="2014"/>
      <c r="Q271" s="2014"/>
      <c r="R271" s="2014" t="s">
        <v>3853</v>
      </c>
      <c r="S271" s="2014"/>
      <c r="T271" s="2014"/>
      <c r="U271" s="2014"/>
      <c r="V271" s="2014"/>
      <c r="W271" s="2014">
        <v>1</v>
      </c>
      <c r="X271" s="2014"/>
      <c r="Y271" s="2014"/>
      <c r="Z271" s="2014" t="s">
        <v>3854</v>
      </c>
      <c r="AA271" s="2014"/>
      <c r="AB271" s="2014"/>
      <c r="AC271" s="2014"/>
    </row>
    <row r="272" spans="1:29" ht="33">
      <c r="A272"/>
      <c r="B272"/>
      <c r="C272" s="2018">
        <v>2</v>
      </c>
      <c r="D272" s="2019" t="s">
        <v>3855</v>
      </c>
      <c r="E272" s="2020"/>
      <c r="F272" s="2020"/>
      <c r="G272" s="2021"/>
      <c r="H272" s="2018" t="s">
        <v>3856</v>
      </c>
      <c r="I272" s="2018"/>
      <c r="J272" s="2018">
        <v>4608</v>
      </c>
      <c r="K272" s="2018"/>
      <c r="L272" s="2018"/>
      <c r="M272" s="2018" t="s">
        <v>3857</v>
      </c>
      <c r="N272" s="2018"/>
      <c r="O272" s="2018"/>
      <c r="P272" s="2018"/>
      <c r="Q272" s="2018"/>
      <c r="R272" s="2018" t="s">
        <v>3853</v>
      </c>
      <c r="S272" s="2018"/>
      <c r="T272" s="2018"/>
      <c r="U272" s="2018"/>
      <c r="V272" s="2018"/>
      <c r="W272" s="2018">
        <v>1</v>
      </c>
      <c r="X272" s="2018"/>
      <c r="Y272" s="2018"/>
      <c r="Z272" s="2018" t="s">
        <v>3858</v>
      </c>
      <c r="AA272" s="2018"/>
      <c r="AB272" s="2018"/>
      <c r="AC272" s="2018"/>
    </row>
    <row r="273" spans="1:29">
      <c r="A273"/>
      <c r="B273"/>
      <c r="C273" s="2018">
        <v>3</v>
      </c>
      <c r="D273" s="2019" t="s">
        <v>3859</v>
      </c>
      <c r="E273" s="2020"/>
      <c r="F273" s="2020"/>
      <c r="G273" s="2021"/>
      <c r="H273" s="2018" t="s">
        <v>3856</v>
      </c>
      <c r="I273" s="2018"/>
      <c r="J273" s="2018">
        <v>166</v>
      </c>
      <c r="K273" s="2018"/>
      <c r="L273" s="2018"/>
      <c r="M273" s="2018" t="s">
        <v>3860</v>
      </c>
      <c r="N273" s="2018"/>
      <c r="O273" s="2018"/>
      <c r="P273" s="2018"/>
      <c r="Q273" s="2018"/>
      <c r="R273" s="2018" t="s">
        <v>3853</v>
      </c>
      <c r="S273" s="2018"/>
      <c r="T273" s="2018"/>
      <c r="U273" s="2018"/>
      <c r="V273" s="2018"/>
      <c r="W273" s="2018">
        <v>1</v>
      </c>
      <c r="X273" s="2018"/>
      <c r="Y273" s="2018"/>
      <c r="Z273" s="2018" t="s">
        <v>3854</v>
      </c>
      <c r="AA273" s="2018"/>
      <c r="AB273" s="2018"/>
      <c r="AC273" s="2018"/>
    </row>
    <row r="274" spans="1:29">
      <c r="A274"/>
      <c r="B274"/>
      <c r="C274" s="2018">
        <v>4</v>
      </c>
      <c r="D274" s="2019" t="s">
        <v>3861</v>
      </c>
      <c r="E274" s="2020"/>
      <c r="F274" s="2020"/>
      <c r="G274" s="2021"/>
      <c r="H274" s="2018" t="s">
        <v>3856</v>
      </c>
      <c r="I274" s="2018"/>
      <c r="J274" s="2018">
        <v>136</v>
      </c>
      <c r="K274" s="2018"/>
      <c r="L274" s="2018"/>
      <c r="M274" s="2018" t="s">
        <v>3862</v>
      </c>
      <c r="N274" s="2018"/>
      <c r="O274" s="2018"/>
      <c r="P274" s="2018"/>
      <c r="Q274" s="2018"/>
      <c r="R274" s="2018" t="s">
        <v>3853</v>
      </c>
      <c r="S274" s="2018"/>
      <c r="T274" s="2018"/>
      <c r="U274" s="2018"/>
      <c r="V274" s="2018"/>
      <c r="W274" s="2018">
        <v>1</v>
      </c>
      <c r="X274" s="2018"/>
      <c r="Y274" s="2018"/>
      <c r="Z274" s="2018" t="s">
        <v>3854</v>
      </c>
      <c r="AA274" s="2018"/>
      <c r="AB274" s="2018"/>
      <c r="AC274" s="2018"/>
    </row>
    <row r="275" spans="1:29">
      <c r="A275"/>
      <c r="B275"/>
      <c r="C275" s="2018">
        <v>5</v>
      </c>
      <c r="D275" s="2019" t="s">
        <v>3863</v>
      </c>
      <c r="E275" s="2020"/>
      <c r="F275" s="2020"/>
      <c r="G275" s="2021"/>
      <c r="H275" s="2018" t="s">
        <v>3856</v>
      </c>
      <c r="I275" s="2018"/>
      <c r="J275" s="2018">
        <v>168</v>
      </c>
      <c r="K275" s="2018"/>
      <c r="L275" s="2018"/>
      <c r="M275" s="2018" t="s">
        <v>3864</v>
      </c>
      <c r="N275" s="2018"/>
      <c r="O275" s="2018"/>
      <c r="P275" s="2018"/>
      <c r="Q275" s="2018"/>
      <c r="R275" s="2018" t="s">
        <v>3853</v>
      </c>
      <c r="S275" s="2018"/>
      <c r="T275" s="2018"/>
      <c r="U275" s="2018"/>
      <c r="V275" s="2018"/>
      <c r="W275" s="2018">
        <v>1</v>
      </c>
      <c r="X275" s="2018"/>
      <c r="Y275" s="2018"/>
      <c r="Z275" s="2018" t="s">
        <v>3854</v>
      </c>
      <c r="AA275" s="2018"/>
      <c r="AB275" s="2018"/>
      <c r="AC275" s="2018"/>
    </row>
    <row r="276" spans="1:29">
      <c r="A276"/>
      <c r="B276"/>
      <c r="C276" s="2018">
        <v>6</v>
      </c>
      <c r="D276" s="2019" t="s">
        <v>3865</v>
      </c>
      <c r="E276" s="2020"/>
      <c r="F276" s="2020"/>
      <c r="G276" s="2021"/>
      <c r="H276" s="2018" t="s">
        <v>3856</v>
      </c>
      <c r="I276" s="2018"/>
      <c r="J276" s="2018">
        <v>167</v>
      </c>
      <c r="K276" s="2018"/>
      <c r="L276" s="2018"/>
      <c r="M276" s="2018" t="s">
        <v>3866</v>
      </c>
      <c r="N276" s="2018"/>
      <c r="O276" s="2018"/>
      <c r="P276" s="2018"/>
      <c r="Q276" s="2018"/>
      <c r="R276" s="2018" t="s">
        <v>3853</v>
      </c>
      <c r="S276" s="2018"/>
      <c r="T276" s="2018"/>
      <c r="U276" s="2018"/>
      <c r="V276" s="2018"/>
      <c r="W276" s="2018">
        <v>1</v>
      </c>
      <c r="X276" s="2018"/>
      <c r="Y276" s="2018"/>
      <c r="Z276" s="2018" t="s">
        <v>3854</v>
      </c>
      <c r="AA276" s="2018"/>
      <c r="AB276" s="2018"/>
      <c r="AC276" s="2018"/>
    </row>
    <row r="277" spans="1:29">
      <c r="A277" s="33" t="s">
        <v>536</v>
      </c>
      <c r="B277"/>
      <c r="C277" s="2022">
        <v>7</v>
      </c>
      <c r="D277" s="2023" t="s">
        <v>3867</v>
      </c>
      <c r="E277" s="2024"/>
      <c r="F277" s="2024"/>
      <c r="G277" s="2025"/>
      <c r="H277" s="2022" t="s">
        <v>3856</v>
      </c>
      <c r="I277" s="2022"/>
      <c r="J277" s="2022">
        <v>178</v>
      </c>
      <c r="K277" s="2022"/>
      <c r="L277" s="2022"/>
      <c r="M277" s="2022" t="s">
        <v>3868</v>
      </c>
      <c r="N277" s="2022"/>
      <c r="O277" s="2022"/>
      <c r="P277" s="2022"/>
      <c r="Q277" s="2022"/>
      <c r="R277" s="2022" t="s">
        <v>3853</v>
      </c>
      <c r="S277" s="2022"/>
      <c r="T277" s="2022"/>
      <c r="U277" s="2022"/>
      <c r="V277" s="2022"/>
      <c r="W277" s="2022">
        <v>1</v>
      </c>
      <c r="X277" s="2022"/>
      <c r="Y277" s="2022"/>
      <c r="Z277" s="2022" t="s">
        <v>3854</v>
      </c>
      <c r="AA277" s="2022"/>
      <c r="AB277" s="2022"/>
      <c r="AC277" s="2022"/>
    </row>
    <row r="279" spans="1:29">
      <c r="A279" s="33" t="s">
        <v>3869</v>
      </c>
      <c r="B279"/>
      <c r="C279" s="204" t="s">
        <v>160</v>
      </c>
      <c r="D279" s="204"/>
      <c r="E279" s="1297" t="s">
        <v>177</v>
      </c>
      <c r="F279" s="1298"/>
      <c r="G279" s="1298"/>
      <c r="H279" s="1298"/>
      <c r="I279" s="1298"/>
      <c r="J279" s="1298"/>
      <c r="K279" s="1298"/>
      <c r="L279" s="1298"/>
      <c r="M279" s="1299"/>
      <c r="N279" s="2691" t="s">
        <v>178</v>
      </c>
      <c r="O279" s="2692"/>
      <c r="P279" s="2693"/>
      <c r="Q279" s="2691" t="s">
        <v>2908</v>
      </c>
      <c r="R279" s="2692"/>
      <c r="S279" s="2693"/>
      <c r="T279" s="204" t="s">
        <v>179</v>
      </c>
      <c r="U279" s="204"/>
      <c r="V279" s="204"/>
      <c r="W279" s="204"/>
      <c r="X279" s="204"/>
      <c r="Y279" s="204"/>
      <c r="Z279" s="204" t="s">
        <v>180</v>
      </c>
      <c r="AA279" s="204"/>
      <c r="AB279" s="204"/>
      <c r="AC279" s="204"/>
    </row>
    <row r="280" spans="1:29" hidden="1">
      <c r="A280" s="33"/>
      <c r="B280"/>
      <c r="C280" s="2059"/>
      <c r="D280" s="2059"/>
      <c r="E280" s="2060"/>
      <c r="F280" s="2061"/>
      <c r="G280" s="2061"/>
      <c r="H280" s="2061"/>
      <c r="I280" s="2061"/>
      <c r="J280" s="2061"/>
      <c r="K280" s="2061"/>
      <c r="L280" s="2061"/>
      <c r="M280" s="2062"/>
      <c r="N280" s="2065"/>
      <c r="O280" s="2066"/>
      <c r="P280" s="2067"/>
      <c r="Q280" s="2065"/>
      <c r="R280" s="2066"/>
      <c r="S280" s="2067"/>
      <c r="T280" s="2059"/>
      <c r="U280" s="2059"/>
      <c r="V280" s="2059"/>
      <c r="W280" s="2059"/>
      <c r="X280" s="2059"/>
      <c r="Y280" s="2059"/>
      <c r="Z280" s="2059"/>
      <c r="AA280" s="2059"/>
      <c r="AB280" s="2059"/>
      <c r="AC280" s="2059"/>
    </row>
    <row r="281" spans="1:29">
      <c r="A281" s="33" t="s">
        <v>536</v>
      </c>
      <c r="B281"/>
      <c r="C281" s="1293">
        <v>1</v>
      </c>
      <c r="D281" s="1293"/>
      <c r="E281" s="1294" t="s">
        <v>3870</v>
      </c>
      <c r="F281" s="1295"/>
      <c r="G281" s="1295"/>
      <c r="H281" s="1295"/>
      <c r="I281" s="1295"/>
      <c r="J281" s="1295"/>
      <c r="K281" s="1295"/>
      <c r="L281" s="1295"/>
      <c r="M281" s="1296"/>
      <c r="N281" s="1293" t="s">
        <v>3871</v>
      </c>
      <c r="O281" s="1293"/>
      <c r="P281" s="1293"/>
      <c r="Q281" s="1293" t="s">
        <v>3813</v>
      </c>
      <c r="R281" s="1293"/>
      <c r="S281" s="1293"/>
      <c r="T281" s="1293" t="s">
        <v>3872</v>
      </c>
      <c r="U281" s="1293"/>
      <c r="V281" s="1293"/>
      <c r="W281" s="1293"/>
      <c r="X281" s="1293"/>
      <c r="Y281" s="1293"/>
      <c r="Z281" s="1293" t="s">
        <v>147</v>
      </c>
      <c r="AA281" s="1293"/>
      <c r="AB281" s="1293"/>
      <c r="AC281" s="1293"/>
    </row>
    <row r="283" spans="1:29">
      <c r="A283" s="33" t="s">
        <v>3873</v>
      </c>
      <c r="B283"/>
      <c r="C283" s="204" t="s">
        <v>160</v>
      </c>
      <c r="D283" s="204"/>
      <c r="E283" s="1297" t="s">
        <v>177</v>
      </c>
      <c r="F283" s="1298"/>
      <c r="G283" s="1298"/>
      <c r="H283" s="1298"/>
      <c r="I283" s="1298"/>
      <c r="J283" s="1298"/>
      <c r="K283" s="1298"/>
      <c r="L283" s="1298"/>
      <c r="M283" s="1299"/>
      <c r="N283" s="2691" t="s">
        <v>178</v>
      </c>
      <c r="O283" s="2692"/>
      <c r="P283" s="2693"/>
      <c r="Q283" s="2691" t="s">
        <v>2908</v>
      </c>
      <c r="R283" s="2692"/>
      <c r="S283" s="2693"/>
      <c r="T283" s="204" t="s">
        <v>179</v>
      </c>
      <c r="U283" s="204"/>
      <c r="V283" s="204"/>
      <c r="W283" s="204"/>
      <c r="X283" s="204"/>
      <c r="Y283" s="204"/>
      <c r="Z283" s="204" t="s">
        <v>180</v>
      </c>
      <c r="AA283" s="204"/>
      <c r="AB283" s="204"/>
      <c r="AC283" s="204"/>
    </row>
    <row r="284" spans="1:29" hidden="1">
      <c r="A284" s="33"/>
      <c r="B284"/>
      <c r="C284" s="2059"/>
      <c r="D284" s="2059"/>
      <c r="E284" s="2060"/>
      <c r="F284" s="2061"/>
      <c r="G284" s="2061"/>
      <c r="H284" s="2061"/>
      <c r="I284" s="2061"/>
      <c r="J284" s="2061"/>
      <c r="K284" s="2061"/>
      <c r="L284" s="2061"/>
      <c r="M284" s="2062"/>
      <c r="N284" s="2065"/>
      <c r="O284" s="2066"/>
      <c r="P284" s="2067"/>
      <c r="Q284" s="2065"/>
      <c r="R284" s="2066"/>
      <c r="S284" s="2067"/>
      <c r="T284" s="2059"/>
      <c r="U284" s="2059"/>
      <c r="V284" s="2059"/>
      <c r="W284" s="2059"/>
      <c r="X284" s="2059"/>
      <c r="Y284" s="2059"/>
      <c r="Z284" s="2059"/>
      <c r="AA284" s="2059"/>
      <c r="AB284" s="2059"/>
      <c r="AC284" s="2059"/>
    </row>
    <row r="285" spans="1:29">
      <c r="A285" s="33" t="s">
        <v>536</v>
      </c>
      <c r="B285"/>
      <c r="C285" s="1293">
        <v>1</v>
      </c>
      <c r="D285" s="1293"/>
      <c r="E285" s="1294" t="s">
        <v>3870</v>
      </c>
      <c r="F285" s="1295"/>
      <c r="G285" s="1295"/>
      <c r="H285" s="1295"/>
      <c r="I285" s="1295"/>
      <c r="J285" s="1295"/>
      <c r="K285" s="1295"/>
      <c r="L285" s="1295"/>
      <c r="M285" s="1296"/>
      <c r="N285" s="1293" t="s">
        <v>3874</v>
      </c>
      <c r="O285" s="1293"/>
      <c r="P285" s="1293"/>
      <c r="Q285" s="1293" t="s">
        <v>3813</v>
      </c>
      <c r="R285" s="1293"/>
      <c r="S285" s="1293"/>
      <c r="T285" s="1293" t="s">
        <v>3872</v>
      </c>
      <c r="U285" s="1293"/>
      <c r="V285" s="1293"/>
      <c r="W285" s="1293"/>
      <c r="X285" s="1293"/>
      <c r="Y285" s="1293"/>
      <c r="Z285" s="1293" t="s">
        <v>147</v>
      </c>
      <c r="AA285" s="1293"/>
      <c r="AB285" s="1293"/>
      <c r="AC285" s="1293"/>
    </row>
    <row r="287" spans="1:29">
      <c r="A287" s="33" t="s">
        <v>3875</v>
      </c>
      <c r="B287"/>
      <c r="C287" s="204" t="s">
        <v>160</v>
      </c>
      <c r="D287" s="204"/>
      <c r="E287" s="1297" t="s">
        <v>177</v>
      </c>
      <c r="F287" s="1298"/>
      <c r="G287" s="1298"/>
      <c r="H287" s="1298"/>
      <c r="I287" s="1298"/>
      <c r="J287" s="1298"/>
      <c r="K287" s="1298"/>
      <c r="L287" s="1298"/>
      <c r="M287" s="1299"/>
      <c r="N287" s="2691" t="s">
        <v>178</v>
      </c>
      <c r="O287" s="2692"/>
      <c r="P287" s="2693"/>
      <c r="Q287" s="2691" t="s">
        <v>2908</v>
      </c>
      <c r="R287" s="2692"/>
      <c r="S287" s="2693"/>
      <c r="T287" s="204" t="s">
        <v>179</v>
      </c>
      <c r="U287" s="204"/>
      <c r="V287" s="204"/>
      <c r="W287" s="204"/>
      <c r="X287" s="204"/>
      <c r="Y287" s="204"/>
      <c r="Z287" s="204" t="s">
        <v>180</v>
      </c>
      <c r="AA287" s="204"/>
      <c r="AB287" s="204"/>
      <c r="AC287" s="204"/>
    </row>
    <row r="288" spans="1:29" hidden="1">
      <c r="A288" s="33"/>
      <c r="B288"/>
      <c r="C288" s="2059"/>
      <c r="D288" s="2059"/>
      <c r="E288" s="2060"/>
      <c r="F288" s="2061"/>
      <c r="G288" s="2061"/>
      <c r="H288" s="2061"/>
      <c r="I288" s="2061"/>
      <c r="J288" s="2061"/>
      <c r="K288" s="2061"/>
      <c r="L288" s="2061"/>
      <c r="M288" s="2062"/>
      <c r="N288" s="2065"/>
      <c r="O288" s="2066"/>
      <c r="P288" s="2067"/>
      <c r="Q288" s="2065"/>
      <c r="R288" s="2066"/>
      <c r="S288" s="2067"/>
      <c r="T288" s="2059"/>
      <c r="U288" s="2059"/>
      <c r="V288" s="2059"/>
      <c r="W288" s="2059"/>
      <c r="X288" s="2059"/>
      <c r="Y288" s="2059"/>
      <c r="Z288" s="2059"/>
      <c r="AA288" s="2059"/>
      <c r="AB288" s="2059"/>
      <c r="AC288" s="2059"/>
    </row>
    <row r="289" spans="1:29">
      <c r="A289" s="33" t="s">
        <v>536</v>
      </c>
      <c r="B289"/>
      <c r="C289" s="1293">
        <v>1</v>
      </c>
      <c r="D289" s="1293"/>
      <c r="E289" s="1294" t="s">
        <v>3870</v>
      </c>
      <c r="F289" s="1295"/>
      <c r="G289" s="1295"/>
      <c r="H289" s="1295"/>
      <c r="I289" s="1295"/>
      <c r="J289" s="1295"/>
      <c r="K289" s="1295"/>
      <c r="L289" s="1295"/>
      <c r="M289" s="1296"/>
      <c r="N289" s="1293" t="s">
        <v>3678</v>
      </c>
      <c r="O289" s="1293"/>
      <c r="P289" s="1293"/>
      <c r="Q289" s="1293" t="s">
        <v>3813</v>
      </c>
      <c r="R289" s="1293"/>
      <c r="S289" s="1293"/>
      <c r="T289" s="1293" t="s">
        <v>3872</v>
      </c>
      <c r="U289" s="1293"/>
      <c r="V289" s="1293"/>
      <c r="W289" s="1293"/>
      <c r="X289" s="1293"/>
      <c r="Y289" s="1293"/>
      <c r="Z289" s="1293" t="s">
        <v>147</v>
      </c>
      <c r="AA289" s="1293"/>
      <c r="AB289" s="1293"/>
      <c r="AC289" s="1293"/>
    </row>
    <row r="291" spans="1:29">
      <c r="A291" s="33" t="s">
        <v>3876</v>
      </c>
      <c r="B291"/>
      <c r="C291" s="204" t="s">
        <v>160</v>
      </c>
      <c r="D291" s="204"/>
      <c r="E291" s="1297" t="s">
        <v>177</v>
      </c>
      <c r="F291" s="1298"/>
      <c r="G291" s="1298"/>
      <c r="H291" s="1298"/>
      <c r="I291" s="1298"/>
      <c r="J291" s="1298"/>
      <c r="K291" s="1298"/>
      <c r="L291" s="1298"/>
      <c r="M291" s="1299"/>
      <c r="N291" s="2691" t="s">
        <v>178</v>
      </c>
      <c r="O291" s="2692"/>
      <c r="P291" s="2693"/>
      <c r="Q291" s="2691" t="s">
        <v>2908</v>
      </c>
      <c r="R291" s="2692"/>
      <c r="S291" s="2693"/>
      <c r="T291" s="204" t="s">
        <v>179</v>
      </c>
      <c r="U291" s="204"/>
      <c r="V291" s="204"/>
      <c r="W291" s="204"/>
      <c r="X291" s="204"/>
      <c r="Y291" s="204"/>
      <c r="Z291" s="204" t="s">
        <v>180</v>
      </c>
      <c r="AA291" s="204"/>
      <c r="AB291" s="204"/>
      <c r="AC291" s="204"/>
    </row>
    <row r="292" spans="1:29" hidden="1">
      <c r="A292" s="33"/>
      <c r="B292"/>
      <c r="C292" s="2059"/>
      <c r="D292" s="2059"/>
      <c r="E292" s="2060"/>
      <c r="F292" s="2061"/>
      <c r="G292" s="2061"/>
      <c r="H292" s="2061"/>
      <c r="I292" s="2061"/>
      <c r="J292" s="2061"/>
      <c r="K292" s="2061"/>
      <c r="L292" s="2061"/>
      <c r="M292" s="2062"/>
      <c r="N292" s="2065"/>
      <c r="O292" s="2066"/>
      <c r="P292" s="2067"/>
      <c r="Q292" s="2065"/>
      <c r="R292" s="2066"/>
      <c r="S292" s="2067"/>
      <c r="T292" s="2059"/>
      <c r="U292" s="2059"/>
      <c r="V292" s="2059"/>
      <c r="W292" s="2059"/>
      <c r="X292" s="2059"/>
      <c r="Y292" s="2059"/>
      <c r="Z292" s="2059"/>
      <c r="AA292" s="2059"/>
      <c r="AB292" s="2059"/>
      <c r="AC292" s="2059"/>
    </row>
    <row r="293" spans="1:29">
      <c r="A293" s="33" t="s">
        <v>536</v>
      </c>
      <c r="B293"/>
      <c r="C293" s="1293">
        <v>1</v>
      </c>
      <c r="D293" s="1293"/>
      <c r="E293" s="1294" t="s">
        <v>3870</v>
      </c>
      <c r="F293" s="1295"/>
      <c r="G293" s="1295"/>
      <c r="H293" s="1295"/>
      <c r="I293" s="1295"/>
      <c r="J293" s="1295"/>
      <c r="K293" s="1295"/>
      <c r="L293" s="1295"/>
      <c r="M293" s="1296"/>
      <c r="N293" s="1293" t="s">
        <v>3684</v>
      </c>
      <c r="O293" s="1293"/>
      <c r="P293" s="1293"/>
      <c r="Q293" s="1293" t="s">
        <v>3813</v>
      </c>
      <c r="R293" s="1293"/>
      <c r="S293" s="1293"/>
      <c r="T293" s="1293" t="s">
        <v>3872</v>
      </c>
      <c r="U293" s="1293"/>
      <c r="V293" s="1293"/>
      <c r="W293" s="1293"/>
      <c r="X293" s="1293"/>
      <c r="Y293" s="1293"/>
      <c r="Z293" s="1293" t="s">
        <v>147</v>
      </c>
      <c r="AA293" s="1293"/>
      <c r="AB293" s="1293"/>
      <c r="AC293" s="1293"/>
    </row>
    <row r="295" spans="1:29">
      <c r="A295" s="33" t="s">
        <v>3877</v>
      </c>
      <c r="B295"/>
      <c r="C295" s="204" t="s">
        <v>160</v>
      </c>
      <c r="D295" s="204"/>
      <c r="E295" s="1297" t="s">
        <v>177</v>
      </c>
      <c r="F295" s="1298"/>
      <c r="G295" s="1298"/>
      <c r="H295" s="1298"/>
      <c r="I295" s="1298"/>
      <c r="J295" s="1298"/>
      <c r="K295" s="1298"/>
      <c r="L295" s="1298"/>
      <c r="M295" s="1299"/>
      <c r="N295" s="2691" t="s">
        <v>178</v>
      </c>
      <c r="O295" s="2692"/>
      <c r="P295" s="2693"/>
      <c r="Q295" s="2691" t="s">
        <v>2908</v>
      </c>
      <c r="R295" s="2692"/>
      <c r="S295" s="2693"/>
      <c r="T295" s="204" t="s">
        <v>179</v>
      </c>
      <c r="U295" s="204"/>
      <c r="V295" s="204"/>
      <c r="W295" s="204"/>
      <c r="X295" s="204"/>
      <c r="Y295" s="204"/>
      <c r="Z295" s="204" t="s">
        <v>180</v>
      </c>
      <c r="AA295" s="204"/>
      <c r="AB295" s="204"/>
      <c r="AC295" s="204"/>
    </row>
    <row r="296" spans="1:29" hidden="1">
      <c r="A296" s="33"/>
      <c r="B296"/>
      <c r="C296" s="2059"/>
      <c r="D296" s="2059"/>
      <c r="E296" s="2060"/>
      <c r="F296" s="2061"/>
      <c r="G296" s="2061"/>
      <c r="H296" s="2061"/>
      <c r="I296" s="2061"/>
      <c r="J296" s="2061"/>
      <c r="K296" s="2061"/>
      <c r="L296" s="2061"/>
      <c r="M296" s="2062"/>
      <c r="N296" s="2065"/>
      <c r="O296" s="2066"/>
      <c r="P296" s="2067"/>
      <c r="Q296" s="2065"/>
      <c r="R296" s="2066"/>
      <c r="S296" s="2067"/>
      <c r="T296" s="2059"/>
      <c r="U296" s="2059"/>
      <c r="V296" s="2059"/>
      <c r="W296" s="2059"/>
      <c r="X296" s="2059"/>
      <c r="Y296" s="2059"/>
      <c r="Z296" s="2059"/>
      <c r="AA296" s="2059"/>
      <c r="AB296" s="2059"/>
      <c r="AC296" s="2059"/>
    </row>
    <row r="297" spans="1:29">
      <c r="A297" s="33" t="s">
        <v>536</v>
      </c>
      <c r="B297"/>
      <c r="C297" s="1293">
        <v>1</v>
      </c>
      <c r="D297" s="1293"/>
      <c r="E297" s="1294" t="s">
        <v>3870</v>
      </c>
      <c r="F297" s="1295"/>
      <c r="G297" s="1295"/>
      <c r="H297" s="1295"/>
      <c r="I297" s="1295"/>
      <c r="J297" s="1295"/>
      <c r="K297" s="1295"/>
      <c r="L297" s="1295"/>
      <c r="M297" s="1296"/>
      <c r="N297" s="1293" t="s">
        <v>3878</v>
      </c>
      <c r="O297" s="1293"/>
      <c r="P297" s="1293"/>
      <c r="Q297" s="1293" t="s">
        <v>3813</v>
      </c>
      <c r="R297" s="1293"/>
      <c r="S297" s="1293"/>
      <c r="T297" s="1293" t="s">
        <v>3872</v>
      </c>
      <c r="U297" s="1293"/>
      <c r="V297" s="1293"/>
      <c r="W297" s="1293"/>
      <c r="X297" s="1293"/>
      <c r="Y297" s="1293"/>
      <c r="Z297" s="1293" t="s">
        <v>147</v>
      </c>
      <c r="AA297" s="1293"/>
      <c r="AB297" s="1293"/>
      <c r="AC297" s="1293"/>
    </row>
    <row r="299" spans="1:29">
      <c r="A299" s="33" t="s">
        <v>3879</v>
      </c>
      <c r="B299"/>
      <c r="C299" s="204" t="s">
        <v>160</v>
      </c>
      <c r="D299" s="204"/>
      <c r="E299" s="1297" t="s">
        <v>177</v>
      </c>
      <c r="F299" s="1298"/>
      <c r="G299" s="1298"/>
      <c r="H299" s="1298"/>
      <c r="I299" s="1298"/>
      <c r="J299" s="1298"/>
      <c r="K299" s="1298"/>
      <c r="L299" s="1298"/>
      <c r="M299" s="1299"/>
      <c r="N299" s="2691" t="s">
        <v>178</v>
      </c>
      <c r="O299" s="2692"/>
      <c r="P299" s="2693"/>
      <c r="Q299" s="2691" t="s">
        <v>2908</v>
      </c>
      <c r="R299" s="2692"/>
      <c r="S299" s="2693"/>
      <c r="T299" s="204" t="s">
        <v>179</v>
      </c>
      <c r="U299" s="204"/>
      <c r="V299" s="204"/>
      <c r="W299" s="204"/>
      <c r="X299" s="204"/>
      <c r="Y299" s="204"/>
      <c r="Z299" s="204" t="s">
        <v>180</v>
      </c>
      <c r="AA299" s="204"/>
      <c r="AB299" s="204"/>
      <c r="AC299" s="204"/>
    </row>
    <row r="300" spans="1:29" hidden="1">
      <c r="A300" s="33"/>
      <c r="B300"/>
      <c r="C300" s="2059"/>
      <c r="D300" s="2059"/>
      <c r="E300" s="2060"/>
      <c r="F300" s="2061"/>
      <c r="G300" s="2061"/>
      <c r="H300" s="2061"/>
      <c r="I300" s="2061"/>
      <c r="J300" s="2061"/>
      <c r="K300" s="2061"/>
      <c r="L300" s="2061"/>
      <c r="M300" s="2062"/>
      <c r="N300" s="2065"/>
      <c r="O300" s="2066"/>
      <c r="P300" s="2067"/>
      <c r="Q300" s="2065"/>
      <c r="R300" s="2066"/>
      <c r="S300" s="2067"/>
      <c r="T300" s="2059"/>
      <c r="U300" s="2059"/>
      <c r="V300" s="2059"/>
      <c r="W300" s="2059"/>
      <c r="X300" s="2059"/>
      <c r="Y300" s="2059"/>
      <c r="Z300" s="2059"/>
      <c r="AA300" s="2059"/>
      <c r="AB300" s="2059"/>
      <c r="AC300" s="2059"/>
    </row>
    <row r="301" spans="1:29">
      <c r="A301" s="33" t="s">
        <v>536</v>
      </c>
      <c r="B301"/>
      <c r="C301" s="1293">
        <v>1</v>
      </c>
      <c r="D301" s="1293"/>
      <c r="E301" s="1294" t="s">
        <v>3870</v>
      </c>
      <c r="F301" s="1295"/>
      <c r="G301" s="1295"/>
      <c r="H301" s="1295"/>
      <c r="I301" s="1295"/>
      <c r="J301" s="1295"/>
      <c r="K301" s="1295"/>
      <c r="L301" s="1295"/>
      <c r="M301" s="1296"/>
      <c r="N301" s="1293" t="s">
        <v>3878</v>
      </c>
      <c r="O301" s="1293"/>
      <c r="P301" s="1293"/>
      <c r="Q301" s="1293" t="s">
        <v>3880</v>
      </c>
      <c r="R301" s="1293"/>
      <c r="S301" s="1293"/>
      <c r="T301" s="1293" t="s">
        <v>3872</v>
      </c>
      <c r="U301" s="1293"/>
      <c r="V301" s="1293"/>
      <c r="W301" s="1293"/>
      <c r="X301" s="1293"/>
      <c r="Y301" s="1293"/>
      <c r="Z301" s="1293" t="s">
        <v>147</v>
      </c>
      <c r="AA301" s="1293"/>
      <c r="AB301" s="1293"/>
      <c r="AC301" s="1293"/>
    </row>
    <row r="303" spans="1:29">
      <c r="A303" s="33" t="s">
        <v>3881</v>
      </c>
      <c r="B303"/>
      <c r="C303" s="204" t="s">
        <v>160</v>
      </c>
      <c r="D303" s="204"/>
      <c r="E303" s="1297" t="s">
        <v>177</v>
      </c>
      <c r="F303" s="1298"/>
      <c r="G303" s="1298"/>
      <c r="H303" s="1298"/>
      <c r="I303" s="1298"/>
      <c r="J303" s="1298"/>
      <c r="K303" s="1298"/>
      <c r="L303" s="1298"/>
      <c r="M303" s="1299"/>
      <c r="N303" s="2691" t="s">
        <v>178</v>
      </c>
      <c r="O303" s="2692"/>
      <c r="P303" s="2693"/>
      <c r="Q303" s="2691" t="s">
        <v>2908</v>
      </c>
      <c r="R303" s="2692"/>
      <c r="S303" s="2693"/>
      <c r="T303" s="204" t="s">
        <v>179</v>
      </c>
      <c r="U303" s="204"/>
      <c r="V303" s="204"/>
      <c r="W303" s="204"/>
      <c r="X303" s="204"/>
      <c r="Y303" s="204"/>
      <c r="Z303" s="204" t="s">
        <v>180</v>
      </c>
      <c r="AA303" s="204"/>
      <c r="AB303" s="204"/>
      <c r="AC303" s="204"/>
    </row>
    <row r="304" spans="1:29" hidden="1">
      <c r="A304" s="33"/>
      <c r="B304"/>
      <c r="C304" s="2059"/>
      <c r="D304" s="2059"/>
      <c r="E304" s="2060"/>
      <c r="F304" s="2061"/>
      <c r="G304" s="2061"/>
      <c r="H304" s="2061"/>
      <c r="I304" s="2061"/>
      <c r="J304" s="2061"/>
      <c r="K304" s="2061"/>
      <c r="L304" s="2061"/>
      <c r="M304" s="2062"/>
      <c r="N304" s="2065"/>
      <c r="O304" s="2066"/>
      <c r="P304" s="2067"/>
      <c r="Q304" s="2065"/>
      <c r="R304" s="2066"/>
      <c r="S304" s="2067"/>
      <c r="T304" s="2059"/>
      <c r="U304" s="2059"/>
      <c r="V304" s="2059"/>
      <c r="W304" s="2059"/>
      <c r="X304" s="2059"/>
      <c r="Y304" s="2059"/>
      <c r="Z304" s="2059"/>
      <c r="AA304" s="2059"/>
      <c r="AB304" s="2059"/>
      <c r="AC304" s="2059"/>
    </row>
    <row r="305" spans="1:29">
      <c r="A305" s="33" t="s">
        <v>536</v>
      </c>
      <c r="B305"/>
      <c r="C305" s="1293">
        <v>1</v>
      </c>
      <c r="D305" s="1293"/>
      <c r="E305" s="1294" t="s">
        <v>3870</v>
      </c>
      <c r="F305" s="1295"/>
      <c r="G305" s="1295"/>
      <c r="H305" s="1295"/>
      <c r="I305" s="1295"/>
      <c r="J305" s="1295"/>
      <c r="K305" s="1295"/>
      <c r="L305" s="1295"/>
      <c r="M305" s="1296"/>
      <c r="N305" s="1293" t="s">
        <v>3871</v>
      </c>
      <c r="O305" s="1293"/>
      <c r="P305" s="1293"/>
      <c r="Q305" s="1293" t="s">
        <v>3880</v>
      </c>
      <c r="R305" s="1293"/>
      <c r="S305" s="1293"/>
      <c r="T305" s="1293" t="s">
        <v>3872</v>
      </c>
      <c r="U305" s="1293"/>
      <c r="V305" s="1293"/>
      <c r="W305" s="1293"/>
      <c r="X305" s="1293"/>
      <c r="Y305" s="1293"/>
      <c r="Z305" s="1293" t="s">
        <v>147</v>
      </c>
      <c r="AA305" s="1293"/>
      <c r="AB305" s="1293"/>
      <c r="AC305" s="1293"/>
    </row>
    <row r="307" spans="1:29">
      <c r="A307" s="18" t="s">
        <v>3882</v>
      </c>
      <c r="B307"/>
      <c r="C307" s="204" t="s">
        <v>160</v>
      </c>
      <c r="D307" s="204"/>
      <c r="E307" s="1297" t="s">
        <v>177</v>
      </c>
      <c r="F307" s="1298"/>
      <c r="G307" s="1298"/>
      <c r="H307" s="1298"/>
      <c r="I307" s="1298"/>
      <c r="J307" s="1298"/>
      <c r="K307" s="1298"/>
      <c r="L307" s="1298"/>
      <c r="M307" s="1299"/>
      <c r="N307" s="2691" t="s">
        <v>178</v>
      </c>
      <c r="O307" s="2692"/>
      <c r="P307" s="2693"/>
      <c r="Q307" s="2691" t="s">
        <v>2908</v>
      </c>
      <c r="R307" s="2692"/>
      <c r="S307" s="2693"/>
      <c r="T307" s="204" t="s">
        <v>179</v>
      </c>
      <c r="U307" s="204"/>
      <c r="V307" s="204"/>
      <c r="W307" s="204"/>
      <c r="X307" s="204"/>
      <c r="Y307" s="204"/>
      <c r="Z307" s="204" t="s">
        <v>180</v>
      </c>
      <c r="AA307" s="204"/>
      <c r="AB307" s="204"/>
      <c r="AC307" s="204"/>
    </row>
    <row r="308" spans="1:29" hidden="1">
      <c r="B308"/>
      <c r="C308" s="2059"/>
      <c r="D308" s="2059"/>
      <c r="E308" s="2060"/>
      <c r="F308" s="2061"/>
      <c r="G308" s="2061"/>
      <c r="H308" s="2061"/>
      <c r="I308" s="2061"/>
      <c r="J308" s="2061"/>
      <c r="K308" s="2061"/>
      <c r="L308" s="2061"/>
      <c r="M308" s="2062"/>
      <c r="N308" s="2065"/>
      <c r="O308" s="2066"/>
      <c r="P308" s="2067"/>
      <c r="Q308" s="2065"/>
      <c r="R308" s="2066"/>
      <c r="S308" s="2067"/>
      <c r="T308" s="2059"/>
      <c r="U308" s="2059"/>
      <c r="V308" s="2059"/>
      <c r="W308" s="2059"/>
      <c r="X308" s="2059"/>
      <c r="Y308" s="2059"/>
      <c r="Z308" s="2059"/>
      <c r="AA308" s="2059"/>
      <c r="AB308" s="2059"/>
      <c r="AC308" s="2059"/>
    </row>
    <row r="309" spans="1:29">
      <c r="A309" s="33" t="s">
        <v>536</v>
      </c>
      <c r="B309"/>
      <c r="C309" s="1293">
        <v>1</v>
      </c>
      <c r="D309" s="1293"/>
      <c r="E309" s="1294" t="s">
        <v>3870</v>
      </c>
      <c r="F309" s="1295"/>
      <c r="G309" s="1295"/>
      <c r="H309" s="1295"/>
      <c r="I309" s="1295"/>
      <c r="J309" s="1295"/>
      <c r="K309" s="1295"/>
      <c r="L309" s="1295"/>
      <c r="M309" s="1296"/>
      <c r="N309" s="1293" t="s">
        <v>3878</v>
      </c>
      <c r="O309" s="1293"/>
      <c r="P309" s="1293"/>
      <c r="Q309" s="1293" t="s">
        <v>3880</v>
      </c>
      <c r="R309" s="1293"/>
      <c r="S309" s="1293"/>
      <c r="T309" s="1293" t="s">
        <v>3872</v>
      </c>
      <c r="U309" s="1293"/>
      <c r="V309" s="1293"/>
      <c r="W309" s="1293"/>
      <c r="X309" s="1293"/>
      <c r="Y309" s="1293"/>
      <c r="Z309" s="1293" t="s">
        <v>147</v>
      </c>
      <c r="AA309" s="1293"/>
      <c r="AB309" s="1293"/>
      <c r="AC309" s="1293"/>
    </row>
    <row r="310" spans="1:29">
      <c r="B310"/>
      <c r="C310"/>
      <c r="D310"/>
      <c r="E310"/>
      <c r="F310"/>
      <c r="G310"/>
      <c r="H310"/>
      <c r="I310"/>
      <c r="J310"/>
      <c r="K310"/>
      <c r="L310"/>
      <c r="M310"/>
      <c r="N310"/>
      <c r="O310"/>
      <c r="P310"/>
      <c r="Q310"/>
      <c r="R310"/>
      <c r="S310"/>
      <c r="T310"/>
      <c r="U310"/>
      <c r="V310"/>
      <c r="W310"/>
      <c r="X310"/>
      <c r="Y310"/>
      <c r="Z310"/>
      <c r="AA310"/>
      <c r="AB310"/>
      <c r="AC310"/>
    </row>
    <row r="311" spans="1:29" ht="33">
      <c r="A311" s="33" t="s">
        <v>2920</v>
      </c>
      <c r="B311"/>
      <c r="C311" s="204" t="s">
        <v>160</v>
      </c>
      <c r="D311" s="204"/>
      <c r="E311" s="1297" t="s">
        <v>357</v>
      </c>
      <c r="F311" s="1298"/>
      <c r="G311" s="1298"/>
      <c r="H311" s="1298"/>
      <c r="I311" s="1298"/>
      <c r="J311" s="1298"/>
      <c r="K311" s="1298"/>
      <c r="L311" s="1298"/>
      <c r="M311" s="1299"/>
      <c r="N311" s="204" t="s">
        <v>2921</v>
      </c>
      <c r="O311" s="204"/>
      <c r="P311" s="204"/>
      <c r="Q311" s="204"/>
      <c r="R311" s="204"/>
      <c r="S311" s="204" t="s">
        <v>361</v>
      </c>
      <c r="T311" s="204"/>
      <c r="U311" s="204"/>
      <c r="V311" s="204" t="s">
        <v>2922</v>
      </c>
      <c r="W311" s="204"/>
      <c r="X311" s="204"/>
      <c r="Y311" s="204"/>
      <c r="Z311" s="204" t="s">
        <v>180</v>
      </c>
      <c r="AA311" s="204"/>
      <c r="AB311" s="204"/>
      <c r="AC311" s="204"/>
    </row>
    <row r="312" spans="1:29" hidden="1">
      <c r="A312" s="33"/>
      <c r="B312"/>
      <c r="C312" s="2059"/>
      <c r="D312" s="2059"/>
      <c r="E312" s="2060"/>
      <c r="F312" s="2061"/>
      <c r="G312" s="2061"/>
      <c r="H312" s="2061"/>
      <c r="I312" s="2061"/>
      <c r="J312" s="2061"/>
      <c r="K312" s="2061"/>
      <c r="L312" s="2061"/>
      <c r="M312" s="2062"/>
      <c r="N312" s="2059"/>
      <c r="O312" s="2059"/>
      <c r="P312" s="2059"/>
      <c r="Q312" s="2059"/>
      <c r="R312" s="2059"/>
      <c r="S312" s="2059"/>
      <c r="T312" s="2059"/>
      <c r="U312" s="2059"/>
      <c r="V312" s="2059"/>
      <c r="W312" s="2059"/>
      <c r="X312" s="2059"/>
      <c r="Y312" s="2059"/>
      <c r="Z312" s="2059"/>
      <c r="AA312" s="2059"/>
      <c r="AB312" s="2059"/>
      <c r="AC312" s="2059"/>
    </row>
    <row r="313" spans="1:29">
      <c r="A313" s="33" t="s">
        <v>536</v>
      </c>
      <c r="B313"/>
      <c r="C313" s="1293">
        <v>1</v>
      </c>
      <c r="D313" s="1293"/>
      <c r="E313" s="1294" t="s">
        <v>3883</v>
      </c>
      <c r="F313" s="1295"/>
      <c r="G313" s="1295"/>
      <c r="H313" s="1295"/>
      <c r="I313" s="1295"/>
      <c r="J313" s="1295"/>
      <c r="K313" s="1295"/>
      <c r="L313" s="1295"/>
      <c r="M313" s="1296"/>
      <c r="N313" s="1293">
        <v>50</v>
      </c>
      <c r="O313" s="1293"/>
      <c r="P313" s="1293"/>
      <c r="Q313" s="1293"/>
      <c r="R313" s="1293"/>
      <c r="S313" s="1293" t="s">
        <v>2924</v>
      </c>
      <c r="T313" s="1293"/>
      <c r="U313" s="1293"/>
      <c r="V313" s="1293" t="s">
        <v>2925</v>
      </c>
      <c r="W313" s="1293"/>
      <c r="X313" s="1293"/>
      <c r="Y313" s="1293"/>
      <c r="Z313" s="1293" t="s">
        <v>147</v>
      </c>
      <c r="AA313" s="1293"/>
      <c r="AB313" s="1293"/>
      <c r="AC313" s="1293"/>
    </row>
    <row r="315" spans="1:29">
      <c r="A315" s="18" t="s">
        <v>3884</v>
      </c>
      <c r="B315"/>
      <c r="C315" s="204" t="s">
        <v>160</v>
      </c>
      <c r="D315" s="204"/>
      <c r="E315" s="1297" t="s">
        <v>357</v>
      </c>
      <c r="F315" s="1298"/>
      <c r="G315" s="1298"/>
      <c r="H315" s="1298"/>
      <c r="I315" s="1298"/>
      <c r="J315" s="1298"/>
      <c r="K315" s="1298"/>
      <c r="L315" s="1298"/>
      <c r="M315" s="1299"/>
      <c r="N315" s="204" t="s">
        <v>2921</v>
      </c>
      <c r="O315" s="204"/>
      <c r="P315" s="204"/>
      <c r="Q315" s="204"/>
      <c r="R315" s="204"/>
      <c r="S315" s="204"/>
      <c r="T315" s="204"/>
      <c r="U315" s="204"/>
      <c r="V315" s="204" t="s">
        <v>361</v>
      </c>
      <c r="W315" s="204"/>
      <c r="X315" s="204"/>
      <c r="Y315" s="204"/>
      <c r="Z315" s="204" t="s">
        <v>180</v>
      </c>
      <c r="AA315" s="204"/>
      <c r="AB315" s="204"/>
      <c r="AC315" s="204"/>
    </row>
    <row r="316" spans="1:29" hidden="1">
      <c r="B316"/>
      <c r="C316" s="2059"/>
      <c r="D316" s="2059"/>
      <c r="E316" s="2060"/>
      <c r="F316" s="2061"/>
      <c r="G316" s="2061"/>
      <c r="H316" s="2061"/>
      <c r="I316" s="2061"/>
      <c r="J316" s="2061"/>
      <c r="K316" s="2061"/>
      <c r="L316" s="2061"/>
      <c r="M316" s="2062"/>
      <c r="N316" s="2059"/>
      <c r="O316" s="2059"/>
      <c r="P316" s="2059"/>
      <c r="Q316" s="2059"/>
      <c r="R316" s="2059"/>
      <c r="S316" s="2059"/>
      <c r="T316" s="2059"/>
      <c r="U316" s="2059"/>
      <c r="V316" s="2059"/>
      <c r="W316" s="2059"/>
      <c r="X316" s="2059"/>
      <c r="Y316" s="2059"/>
      <c r="Z316" s="2059"/>
      <c r="AA316" s="2059"/>
      <c r="AB316" s="2059"/>
      <c r="AC316" s="2059"/>
    </row>
    <row r="317" spans="1:29">
      <c r="A317" s="33" t="s">
        <v>536</v>
      </c>
      <c r="B317"/>
      <c r="C317" s="1293">
        <v>1</v>
      </c>
      <c r="D317" s="1293"/>
      <c r="E317" s="1294" t="s">
        <v>3883</v>
      </c>
      <c r="F317" s="1295"/>
      <c r="G317" s="1295"/>
      <c r="H317" s="1295"/>
      <c r="I317" s="1295"/>
      <c r="J317" s="1295"/>
      <c r="K317" s="1295"/>
      <c r="L317" s="1295"/>
      <c r="M317" s="1296"/>
      <c r="N317" s="1293">
        <v>50</v>
      </c>
      <c r="O317" s="1293"/>
      <c r="P317" s="1293"/>
      <c r="Q317" s="1293"/>
      <c r="R317" s="1293"/>
      <c r="S317" s="1293"/>
      <c r="T317" s="1293"/>
      <c r="U317" s="1293"/>
      <c r="V317" s="1293" t="s">
        <v>2924</v>
      </c>
      <c r="W317" s="1293"/>
      <c r="X317" s="1293"/>
      <c r="Y317" s="1293"/>
      <c r="Z317" s="1293" t="s">
        <v>147</v>
      </c>
      <c r="AA317" s="1293"/>
      <c r="AB317" s="1293"/>
      <c r="AC317" s="1293"/>
    </row>
    <row r="318" spans="1:29">
      <c r="B318"/>
      <c r="C318"/>
      <c r="D318"/>
      <c r="E318"/>
      <c r="F318"/>
      <c r="G318"/>
      <c r="H318"/>
      <c r="I318"/>
      <c r="J318"/>
      <c r="K318"/>
      <c r="L318"/>
      <c r="M318"/>
      <c r="N318"/>
      <c r="O318"/>
      <c r="P318"/>
      <c r="Q318"/>
      <c r="R318"/>
      <c r="S318"/>
      <c r="T318"/>
      <c r="U318"/>
      <c r="V318"/>
      <c r="W318"/>
      <c r="X318"/>
      <c r="Y318"/>
      <c r="Z318"/>
      <c r="AA318"/>
      <c r="AB318"/>
      <c r="AC318"/>
    </row>
    <row r="319" spans="1:29" ht="33">
      <c r="A319" s="33" t="s">
        <v>3885</v>
      </c>
      <c r="B319"/>
      <c r="C319" s="204" t="s">
        <v>160</v>
      </c>
      <c r="D319" s="204"/>
      <c r="E319" s="1297" t="s">
        <v>357</v>
      </c>
      <c r="F319" s="1298"/>
      <c r="G319" s="1298"/>
      <c r="H319" s="1298"/>
      <c r="I319" s="1298"/>
      <c r="J319" s="1298"/>
      <c r="K319" s="1298"/>
      <c r="L319" s="1298"/>
      <c r="M319" s="1299"/>
      <c r="N319" s="204" t="s">
        <v>2921</v>
      </c>
      <c r="O319" s="204"/>
      <c r="P319" s="204"/>
      <c r="Q319" s="204"/>
      <c r="R319" s="204"/>
      <c r="S319" s="204" t="s">
        <v>361</v>
      </c>
      <c r="T319" s="204"/>
      <c r="U319" s="204"/>
      <c r="V319" s="204"/>
      <c r="W319" s="204"/>
      <c r="X319" s="204"/>
      <c r="Y319" s="204"/>
      <c r="Z319" s="204" t="s">
        <v>180</v>
      </c>
      <c r="AA319" s="204"/>
      <c r="AB319" s="204"/>
      <c r="AC319" s="204"/>
    </row>
    <row r="320" spans="1:29" hidden="1">
      <c r="A320" s="33"/>
      <c r="B320"/>
      <c r="C320" s="2059"/>
      <c r="D320" s="2059"/>
      <c r="E320" s="2060"/>
      <c r="F320" s="2061"/>
      <c r="G320" s="2061"/>
      <c r="H320" s="2061"/>
      <c r="I320" s="2061"/>
      <c r="J320" s="2061"/>
      <c r="K320" s="2061"/>
      <c r="L320" s="2061"/>
      <c r="M320" s="2062"/>
      <c r="N320" s="2059"/>
      <c r="O320" s="2059"/>
      <c r="P320" s="2059"/>
      <c r="Q320" s="2059"/>
      <c r="R320" s="2059"/>
      <c r="S320" s="2059"/>
      <c r="T320" s="2059"/>
      <c r="U320" s="2059"/>
      <c r="V320" s="2059"/>
      <c r="W320" s="2059"/>
      <c r="X320" s="2059"/>
      <c r="Y320" s="2059"/>
      <c r="Z320" s="2059"/>
      <c r="AA320" s="2059"/>
      <c r="AB320" s="2059"/>
      <c r="AC320" s="2059"/>
    </row>
    <row r="321" spans="1:29">
      <c r="A321" s="33" t="s">
        <v>536</v>
      </c>
      <c r="B321"/>
      <c r="C321" s="1293">
        <v>1</v>
      </c>
      <c r="D321" s="1293"/>
      <c r="E321" s="1294" t="s">
        <v>3886</v>
      </c>
      <c r="F321" s="1295"/>
      <c r="G321" s="1295"/>
      <c r="H321" s="1295"/>
      <c r="I321" s="1295"/>
      <c r="J321" s="1295"/>
      <c r="K321" s="1295"/>
      <c r="L321" s="1295"/>
      <c r="M321" s="1296"/>
      <c r="N321" s="1293">
        <v>50</v>
      </c>
      <c r="O321" s="1293"/>
      <c r="P321" s="1293"/>
      <c r="Q321" s="1293"/>
      <c r="R321" s="1293"/>
      <c r="S321" s="1293" t="s">
        <v>2924</v>
      </c>
      <c r="T321" s="1293"/>
      <c r="U321" s="1293"/>
      <c r="V321" s="1293"/>
      <c r="W321" s="1293"/>
      <c r="X321" s="1293"/>
      <c r="Y321" s="1293"/>
      <c r="Z321" s="1293" t="s">
        <v>147</v>
      </c>
      <c r="AA321" s="1293"/>
      <c r="AB321" s="1293"/>
      <c r="AC321" s="1293"/>
    </row>
    <row r="323" spans="1:29" ht="33">
      <c r="A323" s="33" t="s">
        <v>3887</v>
      </c>
      <c r="B323"/>
      <c r="C323" s="204" t="s">
        <v>160</v>
      </c>
      <c r="D323" s="204"/>
      <c r="E323" s="1297" t="s">
        <v>357</v>
      </c>
      <c r="F323" s="1298"/>
      <c r="G323" s="1298"/>
      <c r="H323" s="1298"/>
      <c r="I323" s="1298"/>
      <c r="J323" s="1298"/>
      <c r="K323" s="1298"/>
      <c r="L323" s="1298"/>
      <c r="M323" s="1299"/>
      <c r="N323" s="204" t="s">
        <v>2921</v>
      </c>
      <c r="O323" s="204"/>
      <c r="P323" s="204"/>
      <c r="Q323" s="204"/>
      <c r="R323" s="204"/>
      <c r="S323" s="204" t="s">
        <v>361</v>
      </c>
      <c r="T323" s="204"/>
      <c r="U323" s="204"/>
      <c r="V323" s="204"/>
      <c r="W323" s="204"/>
      <c r="X323" s="204"/>
      <c r="Y323" s="204"/>
      <c r="Z323" s="204" t="s">
        <v>180</v>
      </c>
      <c r="AA323" s="204"/>
      <c r="AB323" s="204"/>
      <c r="AC323" s="204"/>
    </row>
    <row r="324" spans="1:29" hidden="1">
      <c r="A324" s="33"/>
      <c r="B324"/>
      <c r="C324" s="2059"/>
      <c r="D324" s="2059"/>
      <c r="E324" s="2060"/>
      <c r="F324" s="2061"/>
      <c r="G324" s="2061"/>
      <c r="H324" s="2061"/>
      <c r="I324" s="2061"/>
      <c r="J324" s="2061"/>
      <c r="K324" s="2061"/>
      <c r="L324" s="2061"/>
      <c r="M324" s="2062"/>
      <c r="N324" s="2059"/>
      <c r="O324" s="2059"/>
      <c r="P324" s="2059"/>
      <c r="Q324" s="2059"/>
      <c r="R324" s="2059"/>
      <c r="S324" s="2059"/>
      <c r="T324" s="2059"/>
      <c r="U324" s="2059"/>
      <c r="V324" s="2059"/>
      <c r="W324" s="2059"/>
      <c r="X324" s="2059"/>
      <c r="Y324" s="2059"/>
      <c r="Z324" s="2059"/>
      <c r="AA324" s="2059"/>
      <c r="AB324" s="2059"/>
      <c r="AC324" s="2059"/>
    </row>
    <row r="325" spans="1:29">
      <c r="A325" s="33" t="s">
        <v>536</v>
      </c>
      <c r="B325"/>
      <c r="C325" s="1293">
        <v>1</v>
      </c>
      <c r="D325" s="1293"/>
      <c r="E325" s="1294" t="s">
        <v>3886</v>
      </c>
      <c r="F325" s="1295"/>
      <c r="G325" s="1295"/>
      <c r="H325" s="1295"/>
      <c r="I325" s="1295"/>
      <c r="J325" s="1295"/>
      <c r="K325" s="1295"/>
      <c r="L325" s="1295"/>
      <c r="M325" s="1296"/>
      <c r="N325" s="1293">
        <v>50</v>
      </c>
      <c r="O325" s="1293"/>
      <c r="P325" s="1293"/>
      <c r="Q325" s="1293"/>
      <c r="R325" s="1293"/>
      <c r="S325" s="1293" t="s">
        <v>2924</v>
      </c>
      <c r="T325" s="1293"/>
      <c r="U325" s="1293"/>
      <c r="V325" s="1293"/>
      <c r="W325" s="1293"/>
      <c r="X325" s="1293"/>
      <c r="Y325" s="1293"/>
      <c r="Z325" s="1293" t="s">
        <v>147</v>
      </c>
      <c r="AA325" s="1293"/>
      <c r="AB325" s="1293"/>
      <c r="AC325" s="1293"/>
    </row>
    <row r="327" spans="1:29">
      <c r="A327" s="33" t="s">
        <v>3888</v>
      </c>
      <c r="B327"/>
      <c r="C327" s="204" t="s">
        <v>160</v>
      </c>
      <c r="D327" s="204"/>
      <c r="E327" s="1297" t="s">
        <v>357</v>
      </c>
      <c r="F327" s="1298"/>
      <c r="G327" s="1298"/>
      <c r="H327" s="1298"/>
      <c r="I327" s="1298"/>
      <c r="J327" s="1298"/>
      <c r="K327" s="1298"/>
      <c r="L327" s="1298"/>
      <c r="M327" s="1299"/>
      <c r="N327" s="204" t="s">
        <v>2921</v>
      </c>
      <c r="O327" s="204"/>
      <c r="P327" s="204"/>
      <c r="Q327" s="204"/>
      <c r="R327" s="204"/>
      <c r="S327" s="204"/>
      <c r="T327" s="204"/>
      <c r="U327" s="204" t="s">
        <v>361</v>
      </c>
      <c r="V327" s="204"/>
      <c r="W327" s="204"/>
      <c r="X327" s="204"/>
      <c r="Y327" s="204"/>
      <c r="Z327" s="204" t="s">
        <v>180</v>
      </c>
      <c r="AA327" s="204"/>
      <c r="AB327" s="204"/>
      <c r="AC327" s="204"/>
    </row>
    <row r="328" spans="1:29" hidden="1">
      <c r="A328" s="33"/>
      <c r="B328"/>
      <c r="C328" s="2059"/>
      <c r="D328" s="2059"/>
      <c r="E328" s="2060"/>
      <c r="F328" s="2061"/>
      <c r="G328" s="2061"/>
      <c r="H328" s="2061"/>
      <c r="I328" s="2061"/>
      <c r="J328" s="2061"/>
      <c r="K328" s="2061"/>
      <c r="L328" s="2061"/>
      <c r="M328" s="2062"/>
      <c r="N328" s="2059"/>
      <c r="O328" s="2059"/>
      <c r="P328" s="2059"/>
      <c r="Q328" s="2059"/>
      <c r="R328" s="2059"/>
      <c r="S328" s="2059"/>
      <c r="T328" s="2059"/>
      <c r="U328" s="2059"/>
      <c r="V328" s="2059"/>
      <c r="W328" s="2059"/>
      <c r="X328" s="2059"/>
      <c r="Y328" s="2059"/>
      <c r="Z328" s="2059"/>
      <c r="AA328" s="2059"/>
      <c r="AB328" s="2059"/>
      <c r="AC328" s="2059"/>
    </row>
    <row r="329" spans="1:29">
      <c r="A329" s="33" t="s">
        <v>536</v>
      </c>
      <c r="B329"/>
      <c r="C329" s="1293">
        <v>1</v>
      </c>
      <c r="D329" s="1293"/>
      <c r="E329" s="1294" t="s">
        <v>3889</v>
      </c>
      <c r="F329" s="1295"/>
      <c r="G329" s="1295"/>
      <c r="H329" s="1295"/>
      <c r="I329" s="1295"/>
      <c r="J329" s="1295"/>
      <c r="K329" s="1295"/>
      <c r="L329" s="1295"/>
      <c r="M329" s="1296"/>
      <c r="N329" s="1293">
        <v>50</v>
      </c>
      <c r="O329" s="1293"/>
      <c r="P329" s="1293"/>
      <c r="Q329" s="1293"/>
      <c r="R329" s="1293"/>
      <c r="S329" s="1293"/>
      <c r="T329" s="1293"/>
      <c r="U329" s="1293" t="s">
        <v>2924</v>
      </c>
      <c r="V329" s="1293"/>
      <c r="W329" s="1293"/>
      <c r="X329" s="1293"/>
      <c r="Y329" s="1293"/>
      <c r="Z329" s="1293" t="s">
        <v>147</v>
      </c>
      <c r="AA329" s="1293"/>
      <c r="AB329" s="1293"/>
      <c r="AC329" s="1293"/>
    </row>
    <row r="331" spans="1:29">
      <c r="A331" s="33" t="s">
        <v>3890</v>
      </c>
      <c r="B331"/>
      <c r="C331" s="204" t="s">
        <v>160</v>
      </c>
      <c r="D331" s="204"/>
      <c r="E331" s="1297" t="s">
        <v>357</v>
      </c>
      <c r="F331" s="1298"/>
      <c r="G331" s="1298"/>
      <c r="H331" s="1298"/>
      <c r="I331" s="1298"/>
      <c r="J331" s="1298"/>
      <c r="K331" s="1298"/>
      <c r="L331" s="1298"/>
      <c r="M331" s="1299"/>
      <c r="N331" s="204" t="s">
        <v>2921</v>
      </c>
      <c r="O331" s="204"/>
      <c r="P331" s="204"/>
      <c r="Q331" s="204"/>
      <c r="R331" s="204"/>
      <c r="S331" s="204"/>
      <c r="T331" s="204"/>
      <c r="U331" s="204" t="s">
        <v>361</v>
      </c>
      <c r="V331" s="204"/>
      <c r="W331" s="204"/>
      <c r="X331" s="204"/>
      <c r="Y331" s="204"/>
      <c r="Z331" s="204" t="s">
        <v>180</v>
      </c>
      <c r="AA331" s="204"/>
      <c r="AB331" s="204"/>
      <c r="AC331" s="204"/>
    </row>
    <row r="332" spans="1:29" hidden="1">
      <c r="A332" s="33"/>
      <c r="B332"/>
      <c r="C332" s="2059"/>
      <c r="D332" s="2059"/>
      <c r="E332" s="2060"/>
      <c r="F332" s="2061"/>
      <c r="G332" s="2061"/>
      <c r="H332" s="2061"/>
      <c r="I332" s="2061"/>
      <c r="J332" s="2061"/>
      <c r="K332" s="2061"/>
      <c r="L332" s="2061"/>
      <c r="M332" s="2062"/>
      <c r="N332" s="2059"/>
      <c r="O332" s="2059"/>
      <c r="P332" s="2059"/>
      <c r="Q332" s="2059"/>
      <c r="R332" s="2059"/>
      <c r="S332" s="2059"/>
      <c r="T332" s="2059"/>
      <c r="U332" s="2059"/>
      <c r="V332" s="2059"/>
      <c r="W332" s="2059"/>
      <c r="X332" s="2059"/>
      <c r="Y332" s="2059"/>
      <c r="Z332" s="2059"/>
      <c r="AA332" s="2059"/>
      <c r="AB332" s="2059"/>
      <c r="AC332" s="2059"/>
    </row>
    <row r="333" spans="1:29">
      <c r="A333" s="33" t="s">
        <v>536</v>
      </c>
      <c r="B333"/>
      <c r="C333" s="1293">
        <v>1</v>
      </c>
      <c r="D333" s="1293"/>
      <c r="E333" s="1294" t="s">
        <v>3891</v>
      </c>
      <c r="F333" s="1295"/>
      <c r="G333" s="1295"/>
      <c r="H333" s="1295"/>
      <c r="I333" s="1295"/>
      <c r="J333" s="1295"/>
      <c r="K333" s="1295"/>
      <c r="L333" s="1295"/>
      <c r="M333" s="1296"/>
      <c r="N333" s="1293">
        <v>50</v>
      </c>
      <c r="O333" s="1293"/>
      <c r="P333" s="1293"/>
      <c r="Q333" s="1293"/>
      <c r="R333" s="1293"/>
      <c r="S333" s="1293"/>
      <c r="T333" s="1293"/>
      <c r="U333" s="1293" t="s">
        <v>2924</v>
      </c>
      <c r="V333" s="1293"/>
      <c r="W333" s="1293"/>
      <c r="X333" s="1293"/>
      <c r="Y333" s="1293"/>
      <c r="Z333" s="1293" t="s">
        <v>147</v>
      </c>
      <c r="AA333" s="1293"/>
      <c r="AB333" s="1293"/>
      <c r="AC333" s="1293"/>
    </row>
    <row r="335" spans="1:29">
      <c r="A335" s="33" t="s">
        <v>3892</v>
      </c>
      <c r="B335"/>
      <c r="C335" s="204" t="s">
        <v>160</v>
      </c>
      <c r="D335" s="204"/>
      <c r="E335" s="1297" t="s">
        <v>3760</v>
      </c>
      <c r="F335" s="1298"/>
      <c r="G335" s="1298"/>
      <c r="H335" s="1298"/>
      <c r="I335" s="1298"/>
      <c r="J335" s="1298"/>
      <c r="K335" s="1298"/>
      <c r="L335" s="1298"/>
      <c r="M335" s="1298"/>
      <c r="N335" s="1299"/>
      <c r="O335" s="204" t="s">
        <v>361</v>
      </c>
      <c r="P335" s="204"/>
      <c r="Q335" s="204"/>
      <c r="R335" s="2691" t="s">
        <v>3761</v>
      </c>
      <c r="S335" s="2692"/>
      <c r="T335" s="2692"/>
      <c r="U335" s="2693"/>
      <c r="V335" s="204" t="s">
        <v>633</v>
      </c>
      <c r="W335" s="204"/>
      <c r="X335" s="204"/>
      <c r="Y335" s="204" t="s">
        <v>180</v>
      </c>
      <c r="Z335" s="204"/>
      <c r="AA335" s="204"/>
      <c r="AB335" s="204"/>
      <c r="AC335" s="204"/>
    </row>
    <row r="336" spans="1:29">
      <c r="A336"/>
      <c r="B336"/>
      <c r="C336" s="2014">
        <v>1</v>
      </c>
      <c r="D336" s="2014"/>
      <c r="E336" s="2015" t="s">
        <v>3893</v>
      </c>
      <c r="F336" s="2016"/>
      <c r="G336" s="2016"/>
      <c r="H336" s="2016"/>
      <c r="I336" s="2016"/>
      <c r="J336" s="2016"/>
      <c r="K336" s="2016"/>
      <c r="L336" s="2016"/>
      <c r="M336" s="2016"/>
      <c r="N336" s="2017"/>
      <c r="O336" s="2014" t="s">
        <v>147</v>
      </c>
      <c r="P336" s="2014"/>
      <c r="Q336" s="2014"/>
      <c r="R336" s="2014" t="s">
        <v>147</v>
      </c>
      <c r="S336" s="2014"/>
      <c r="T336" s="2014"/>
      <c r="U336" s="2014"/>
      <c r="V336" s="2014" t="s">
        <v>147</v>
      </c>
      <c r="W336" s="2014"/>
      <c r="X336" s="2014"/>
      <c r="Y336" s="2014" t="s">
        <v>147</v>
      </c>
      <c r="Z336" s="2014"/>
      <c r="AA336" s="2014"/>
      <c r="AB336" s="2014"/>
      <c r="AC336" s="2014"/>
    </row>
    <row r="337" spans="1:29">
      <c r="A337"/>
      <c r="B337"/>
      <c r="C337" s="2042" t="s">
        <v>147</v>
      </c>
      <c r="D337" s="2042"/>
      <c r="E337" s="2043" t="s">
        <v>3894</v>
      </c>
      <c r="F337" s="2044"/>
      <c r="G337" s="2044"/>
      <c r="H337" s="2044"/>
      <c r="I337" s="2044"/>
      <c r="J337" s="2044"/>
      <c r="K337" s="2044"/>
      <c r="L337" s="2044"/>
      <c r="M337" s="2044"/>
      <c r="N337" s="2045"/>
      <c r="O337" s="2042" t="s">
        <v>147</v>
      </c>
      <c r="P337" s="2042"/>
      <c r="Q337" s="2042"/>
      <c r="R337" s="2042" t="s">
        <v>147</v>
      </c>
      <c r="S337" s="2042"/>
      <c r="T337" s="2042"/>
      <c r="U337" s="2042"/>
      <c r="V337" s="2042" t="s">
        <v>147</v>
      </c>
      <c r="W337" s="2042"/>
      <c r="X337" s="2042"/>
      <c r="Y337" s="2042" t="s">
        <v>147</v>
      </c>
      <c r="Z337" s="2042"/>
      <c r="AA337" s="2042"/>
      <c r="AB337" s="2042"/>
      <c r="AC337" s="2042"/>
    </row>
    <row r="338" spans="1:29">
      <c r="A338"/>
      <c r="B338"/>
      <c r="C338" s="2042" t="s">
        <v>147</v>
      </c>
      <c r="D338" s="2042"/>
      <c r="E338" s="2043" t="s">
        <v>3895</v>
      </c>
      <c r="F338" s="2044"/>
      <c r="G338" s="2044"/>
      <c r="H338" s="2044"/>
      <c r="I338" s="2044"/>
      <c r="J338" s="2044"/>
      <c r="K338" s="2044"/>
      <c r="L338" s="2044"/>
      <c r="M338" s="2044"/>
      <c r="N338" s="2045"/>
      <c r="O338" s="2042" t="s">
        <v>147</v>
      </c>
      <c r="P338" s="2042"/>
      <c r="Q338" s="2042"/>
      <c r="R338" s="2042" t="s">
        <v>147</v>
      </c>
      <c r="S338" s="2042"/>
      <c r="T338" s="2042"/>
      <c r="U338" s="2042"/>
      <c r="V338" s="2042" t="s">
        <v>147</v>
      </c>
      <c r="W338" s="2042"/>
      <c r="X338" s="2042"/>
      <c r="Y338" s="2042" t="s">
        <v>147</v>
      </c>
      <c r="Z338" s="2042"/>
      <c r="AA338" s="2042"/>
      <c r="AB338" s="2042"/>
      <c r="AC338" s="2042"/>
    </row>
    <row r="339" spans="1:29">
      <c r="A339"/>
      <c r="B339"/>
      <c r="C339" s="2042" t="s">
        <v>147</v>
      </c>
      <c r="D339" s="2042"/>
      <c r="E339" s="2043" t="s">
        <v>3896</v>
      </c>
      <c r="F339" s="2044"/>
      <c r="G339" s="2044"/>
      <c r="H339" s="2044"/>
      <c r="I339" s="2044"/>
      <c r="J339" s="2044"/>
      <c r="K339" s="2044"/>
      <c r="L339" s="2044"/>
      <c r="M339" s="2044"/>
      <c r="N339" s="2045"/>
      <c r="O339" s="2042" t="s">
        <v>147</v>
      </c>
      <c r="P339" s="2042"/>
      <c r="Q339" s="2042"/>
      <c r="R339" s="2042" t="s">
        <v>147</v>
      </c>
      <c r="S339" s="2042"/>
      <c r="T339" s="2042"/>
      <c r="U339" s="2042"/>
      <c r="V339" s="2042" t="s">
        <v>147</v>
      </c>
      <c r="W339" s="2042"/>
      <c r="X339" s="2042"/>
      <c r="Y339" s="2042" t="s">
        <v>147</v>
      </c>
      <c r="Z339" s="2042"/>
      <c r="AA339" s="2042"/>
      <c r="AB339" s="2042"/>
      <c r="AC339" s="2042"/>
    </row>
    <row r="340" spans="1:29">
      <c r="A340"/>
      <c r="B340"/>
      <c r="C340" s="2042" t="s">
        <v>147</v>
      </c>
      <c r="D340" s="2042"/>
      <c r="E340" s="2043" t="s">
        <v>3897</v>
      </c>
      <c r="F340" s="2044"/>
      <c r="G340" s="2044"/>
      <c r="H340" s="2044"/>
      <c r="I340" s="2044"/>
      <c r="J340" s="2044"/>
      <c r="K340" s="2044"/>
      <c r="L340" s="2044"/>
      <c r="M340" s="2044"/>
      <c r="N340" s="2045"/>
      <c r="O340" s="2042" t="s">
        <v>147</v>
      </c>
      <c r="P340" s="2042"/>
      <c r="Q340" s="2042"/>
      <c r="R340" s="2042" t="s">
        <v>147</v>
      </c>
      <c r="S340" s="2042"/>
      <c r="T340" s="2042"/>
      <c r="U340" s="2042"/>
      <c r="V340" s="2042" t="s">
        <v>147</v>
      </c>
      <c r="W340" s="2042"/>
      <c r="X340" s="2042"/>
      <c r="Y340" s="2042" t="s">
        <v>147</v>
      </c>
      <c r="Z340" s="2042"/>
      <c r="AA340" s="2042"/>
      <c r="AB340" s="2042"/>
      <c r="AC340" s="2042"/>
    </row>
    <row r="341" spans="1:29">
      <c r="A341"/>
      <c r="B341"/>
      <c r="C341" s="2042" t="s">
        <v>147</v>
      </c>
      <c r="D341" s="2042"/>
      <c r="E341" s="2043" t="s">
        <v>3898</v>
      </c>
      <c r="F341" s="2044"/>
      <c r="G341" s="2044"/>
      <c r="H341" s="2044"/>
      <c r="I341" s="2044"/>
      <c r="J341" s="2044"/>
      <c r="K341" s="2044"/>
      <c r="L341" s="2044"/>
      <c r="M341" s="2044"/>
      <c r="N341" s="2045"/>
      <c r="O341" s="2042" t="s">
        <v>147</v>
      </c>
      <c r="P341" s="2042"/>
      <c r="Q341" s="2042"/>
      <c r="R341" s="2042" t="s">
        <v>147</v>
      </c>
      <c r="S341" s="2042"/>
      <c r="T341" s="2042"/>
      <c r="U341" s="2042"/>
      <c r="V341" s="2042" t="s">
        <v>147</v>
      </c>
      <c r="W341" s="2042"/>
      <c r="X341" s="2042"/>
      <c r="Y341" s="2042" t="s">
        <v>147</v>
      </c>
      <c r="Z341" s="2042"/>
      <c r="AA341" s="2042"/>
      <c r="AB341" s="2042"/>
      <c r="AC341" s="2042"/>
    </row>
    <row r="342" spans="1:29">
      <c r="A342"/>
      <c r="B342"/>
      <c r="C342" s="2042" t="s">
        <v>147</v>
      </c>
      <c r="D342" s="2042"/>
      <c r="E342" s="2043" t="s">
        <v>3899</v>
      </c>
      <c r="F342" s="2044"/>
      <c r="G342" s="2044"/>
      <c r="H342" s="2044"/>
      <c r="I342" s="2044"/>
      <c r="J342" s="2044"/>
      <c r="K342" s="2044"/>
      <c r="L342" s="2044"/>
      <c r="M342" s="2044"/>
      <c r="N342" s="2045"/>
      <c r="O342" s="2042" t="s">
        <v>147</v>
      </c>
      <c r="P342" s="2042"/>
      <c r="Q342" s="2042"/>
      <c r="R342" s="2042" t="s">
        <v>147</v>
      </c>
      <c r="S342" s="2042"/>
      <c r="T342" s="2042"/>
      <c r="U342" s="2042"/>
      <c r="V342" s="2042" t="s">
        <v>147</v>
      </c>
      <c r="W342" s="2042"/>
      <c r="X342" s="2042"/>
      <c r="Y342" s="2042" t="s">
        <v>147</v>
      </c>
      <c r="Z342" s="2042"/>
      <c r="AA342" s="2042"/>
      <c r="AB342" s="2042"/>
      <c r="AC342" s="2042"/>
    </row>
    <row r="343" spans="1:29">
      <c r="A343"/>
      <c r="B343"/>
      <c r="C343" s="2042" t="s">
        <v>147</v>
      </c>
      <c r="D343" s="2042"/>
      <c r="E343" s="2043" t="s">
        <v>3900</v>
      </c>
      <c r="F343" s="2044"/>
      <c r="G343" s="2044"/>
      <c r="H343" s="2044"/>
      <c r="I343" s="2044"/>
      <c r="J343" s="2044"/>
      <c r="K343" s="2044"/>
      <c r="L343" s="2044"/>
      <c r="M343" s="2044"/>
      <c r="N343" s="2045"/>
      <c r="O343" s="2042" t="s">
        <v>147</v>
      </c>
      <c r="P343" s="2042"/>
      <c r="Q343" s="2042"/>
      <c r="R343" s="2042" t="s">
        <v>147</v>
      </c>
      <c r="S343" s="2042"/>
      <c r="T343" s="2042"/>
      <c r="U343" s="2042"/>
      <c r="V343" s="2042" t="s">
        <v>147</v>
      </c>
      <c r="W343" s="2042"/>
      <c r="X343" s="2042"/>
      <c r="Y343" s="2042" t="s">
        <v>147</v>
      </c>
      <c r="Z343" s="2042"/>
      <c r="AA343" s="2042"/>
      <c r="AB343" s="2042"/>
      <c r="AC343" s="2042"/>
    </row>
    <row r="344" spans="1:29">
      <c r="A344"/>
      <c r="B344"/>
      <c r="C344" s="2018">
        <v>2</v>
      </c>
      <c r="D344" s="2018"/>
      <c r="E344" s="2019" t="s">
        <v>3901</v>
      </c>
      <c r="F344" s="2020"/>
      <c r="G344" s="2020"/>
      <c r="H344" s="2020"/>
      <c r="I344" s="2020"/>
      <c r="J344" s="2020"/>
      <c r="K344" s="2020"/>
      <c r="L344" s="2020"/>
      <c r="M344" s="2020"/>
      <c r="N344" s="2021"/>
      <c r="O344" s="2018" t="s">
        <v>1631</v>
      </c>
      <c r="P344" s="2018"/>
      <c r="Q344" s="2018"/>
      <c r="R344" s="2018" t="s">
        <v>147</v>
      </c>
      <c r="S344" s="2018"/>
      <c r="T344" s="2018"/>
      <c r="U344" s="2018"/>
      <c r="V344" s="2018" t="s">
        <v>147</v>
      </c>
      <c r="W344" s="2018"/>
      <c r="X344" s="2018"/>
      <c r="Y344" s="2018" t="s">
        <v>147</v>
      </c>
      <c r="Z344" s="2018"/>
      <c r="AA344" s="2018"/>
      <c r="AB344" s="2018"/>
      <c r="AC344" s="2018"/>
    </row>
    <row r="345" spans="1:29">
      <c r="A345"/>
      <c r="B345"/>
      <c r="C345" s="2018">
        <v>3</v>
      </c>
      <c r="D345" s="2018"/>
      <c r="E345" s="2019" t="s">
        <v>3768</v>
      </c>
      <c r="F345" s="2020"/>
      <c r="G345" s="2020"/>
      <c r="H345" s="2020"/>
      <c r="I345" s="2020"/>
      <c r="J345" s="2020"/>
      <c r="K345" s="2020"/>
      <c r="L345" s="2020"/>
      <c r="M345" s="2020"/>
      <c r="N345" s="2021"/>
      <c r="O345" s="2034" t="s">
        <v>3769</v>
      </c>
      <c r="P345" s="2018"/>
      <c r="Q345" s="2018"/>
      <c r="R345" s="2018" t="s">
        <v>147</v>
      </c>
      <c r="S345" s="2018"/>
      <c r="T345" s="2018"/>
      <c r="U345" s="2018"/>
      <c r="V345" s="2018" t="s">
        <v>147</v>
      </c>
      <c r="W345" s="2018"/>
      <c r="X345" s="2018"/>
      <c r="Y345" s="2018" t="s">
        <v>147</v>
      </c>
      <c r="Z345" s="2018"/>
      <c r="AA345" s="2018"/>
      <c r="AB345" s="2018"/>
      <c r="AC345" s="2018"/>
    </row>
    <row r="346" spans="1:29">
      <c r="A346"/>
      <c r="B346"/>
      <c r="C346" s="2018">
        <v>4</v>
      </c>
      <c r="D346" s="2018"/>
      <c r="E346" s="2019" t="s">
        <v>3902</v>
      </c>
      <c r="F346" s="2020"/>
      <c r="G346" s="2020"/>
      <c r="H346" s="2020"/>
      <c r="I346" s="2020"/>
      <c r="J346" s="2020"/>
      <c r="K346" s="2020"/>
      <c r="L346" s="2020"/>
      <c r="M346" s="2020"/>
      <c r="N346" s="2021"/>
      <c r="O346" s="2034" t="s">
        <v>3769</v>
      </c>
      <c r="P346" s="2018"/>
      <c r="Q346" s="2018"/>
      <c r="R346" s="2018" t="s">
        <v>147</v>
      </c>
      <c r="S346" s="2018"/>
      <c r="T346" s="2018"/>
      <c r="U346" s="2018"/>
      <c r="V346" s="2018" t="s">
        <v>147</v>
      </c>
      <c r="W346" s="2018"/>
      <c r="X346" s="2018"/>
      <c r="Y346" s="2018" t="s">
        <v>147</v>
      </c>
      <c r="Z346" s="2018"/>
      <c r="AA346" s="2018"/>
      <c r="AB346" s="2018"/>
      <c r="AC346" s="2018"/>
    </row>
    <row r="347" spans="1:29">
      <c r="A347"/>
      <c r="B347"/>
      <c r="C347" s="2018">
        <v>5</v>
      </c>
      <c r="D347" s="2018"/>
      <c r="E347" s="2019" t="s">
        <v>3903</v>
      </c>
      <c r="F347" s="2020"/>
      <c r="G347" s="2020"/>
      <c r="H347" s="2020"/>
      <c r="I347" s="2020"/>
      <c r="J347" s="2020"/>
      <c r="K347" s="2020"/>
      <c r="L347" s="2020"/>
      <c r="M347" s="2020"/>
      <c r="N347" s="2021"/>
      <c r="O347" s="2018" t="s">
        <v>1631</v>
      </c>
      <c r="P347" s="2018"/>
      <c r="Q347" s="2018"/>
      <c r="R347" s="2018" t="s">
        <v>147</v>
      </c>
      <c r="S347" s="2018"/>
      <c r="T347" s="2018"/>
      <c r="U347" s="2018"/>
      <c r="V347" s="2018" t="s">
        <v>147</v>
      </c>
      <c r="W347" s="2018"/>
      <c r="X347" s="2018"/>
      <c r="Y347" s="2018" t="s">
        <v>147</v>
      </c>
      <c r="Z347" s="2018"/>
      <c r="AA347" s="2018"/>
      <c r="AB347" s="2018"/>
      <c r="AC347" s="2018"/>
    </row>
    <row r="348" spans="1:29">
      <c r="A348"/>
      <c r="B348"/>
      <c r="C348" s="2018">
        <v>6</v>
      </c>
      <c r="D348" s="2018"/>
      <c r="E348" s="2019" t="s">
        <v>3904</v>
      </c>
      <c r="F348" s="2020"/>
      <c r="G348" s="2020"/>
      <c r="H348" s="2020"/>
      <c r="I348" s="2020"/>
      <c r="J348" s="2020"/>
      <c r="K348" s="2020"/>
      <c r="L348" s="2020"/>
      <c r="M348" s="2020"/>
      <c r="N348" s="2021"/>
      <c r="O348" s="2018" t="s">
        <v>1631</v>
      </c>
      <c r="P348" s="2018"/>
      <c r="Q348" s="2018"/>
      <c r="R348" s="2018" t="s">
        <v>147</v>
      </c>
      <c r="S348" s="2018"/>
      <c r="T348" s="2018"/>
      <c r="U348" s="2018"/>
      <c r="V348" s="2018" t="s">
        <v>147</v>
      </c>
      <c r="W348" s="2018"/>
      <c r="X348" s="2018"/>
      <c r="Y348" s="2018" t="s">
        <v>147</v>
      </c>
      <c r="Z348" s="2018"/>
      <c r="AA348" s="2018"/>
      <c r="AB348" s="2018"/>
      <c r="AC348" s="2018"/>
    </row>
    <row r="349" spans="1:29">
      <c r="A349" s="33" t="s">
        <v>536</v>
      </c>
      <c r="B349"/>
      <c r="C349" s="2022">
        <v>7</v>
      </c>
      <c r="D349" s="2022"/>
      <c r="E349" s="2023" t="s">
        <v>3905</v>
      </c>
      <c r="F349" s="2024"/>
      <c r="G349" s="2024"/>
      <c r="H349" s="2024"/>
      <c r="I349" s="2024"/>
      <c r="J349" s="2024"/>
      <c r="K349" s="2024"/>
      <c r="L349" s="2024"/>
      <c r="M349" s="2024"/>
      <c r="N349" s="2025"/>
      <c r="O349" s="2022" t="s">
        <v>1631</v>
      </c>
      <c r="P349" s="2022"/>
      <c r="Q349" s="2022"/>
      <c r="R349" s="2022" t="s">
        <v>147</v>
      </c>
      <c r="S349" s="2022"/>
      <c r="T349" s="2022"/>
      <c r="U349" s="2022"/>
      <c r="V349" s="2022" t="s">
        <v>147</v>
      </c>
      <c r="W349" s="2022"/>
      <c r="X349" s="2022"/>
      <c r="Y349" s="2022" t="s">
        <v>147</v>
      </c>
      <c r="Z349" s="2022"/>
      <c r="AA349" s="2022"/>
      <c r="AB349" s="2022"/>
      <c r="AC349" s="2022"/>
    </row>
    <row r="351" spans="1:29">
      <c r="A351" s="33" t="s">
        <v>3906</v>
      </c>
      <c r="B351"/>
      <c r="C351" s="204" t="s">
        <v>160</v>
      </c>
      <c r="D351" s="204"/>
      <c r="E351" s="1297" t="s">
        <v>3907</v>
      </c>
      <c r="F351" s="1298"/>
      <c r="G351" s="1298"/>
      <c r="H351" s="1298"/>
      <c r="I351" s="1298"/>
      <c r="J351" s="1298"/>
      <c r="K351" s="1298"/>
      <c r="L351" s="1298"/>
      <c r="M351" s="1299"/>
      <c r="N351" s="204" t="s">
        <v>2922</v>
      </c>
      <c r="O351" s="204"/>
      <c r="P351" s="204"/>
      <c r="Q351" s="204" t="s">
        <v>3806</v>
      </c>
      <c r="R351" s="204"/>
      <c r="S351" s="204"/>
      <c r="T351" s="204"/>
      <c r="U351" s="204"/>
      <c r="V351" s="2691" t="s">
        <v>3819</v>
      </c>
      <c r="W351" s="2692"/>
      <c r="X351" s="2692"/>
      <c r="Y351" s="2693"/>
      <c r="Z351" s="2691" t="s">
        <v>3908</v>
      </c>
      <c r="AA351" s="2692"/>
      <c r="AB351" s="2692"/>
      <c r="AC351" s="2693"/>
    </row>
    <row r="352" spans="1:29">
      <c r="A352"/>
      <c r="B352"/>
      <c r="C352" s="2014">
        <v>1</v>
      </c>
      <c r="D352" s="2014"/>
      <c r="E352" s="2039" t="s">
        <v>3909</v>
      </c>
      <c r="F352" s="2016"/>
      <c r="G352" s="2016"/>
      <c r="H352" s="2016"/>
      <c r="I352" s="2016"/>
      <c r="J352" s="2016"/>
      <c r="K352" s="2016"/>
      <c r="L352" s="2016"/>
      <c r="M352" s="2017"/>
      <c r="N352" s="2014" t="s">
        <v>3910</v>
      </c>
      <c r="O352" s="2014"/>
      <c r="P352" s="2014"/>
      <c r="Q352" s="2014" t="s">
        <v>3822</v>
      </c>
      <c r="R352" s="2014"/>
      <c r="S352" s="2014"/>
      <c r="T352" s="2014"/>
      <c r="U352" s="2014"/>
      <c r="V352" s="2014" t="s">
        <v>3823</v>
      </c>
      <c r="W352" s="2014"/>
      <c r="X352" s="2014"/>
      <c r="Y352" s="2014"/>
      <c r="Z352" s="2014" t="s">
        <v>3911</v>
      </c>
      <c r="AA352" s="2014"/>
      <c r="AB352" s="2014"/>
      <c r="AC352" s="2014"/>
    </row>
    <row r="353" spans="1:29">
      <c r="A353"/>
      <c r="B353"/>
      <c r="C353" s="2018">
        <v>2</v>
      </c>
      <c r="D353" s="2018"/>
      <c r="E353" s="2040" t="s">
        <v>3912</v>
      </c>
      <c r="F353" s="2020"/>
      <c r="G353" s="2020"/>
      <c r="H353" s="2020"/>
      <c r="I353" s="2020"/>
      <c r="J353" s="2020"/>
      <c r="K353" s="2020"/>
      <c r="L353" s="2020"/>
      <c r="M353" s="2021"/>
      <c r="N353" s="2018" t="s">
        <v>3913</v>
      </c>
      <c r="O353" s="2018"/>
      <c r="P353" s="2018"/>
      <c r="Q353" s="2018" t="s">
        <v>3822</v>
      </c>
      <c r="R353" s="2018"/>
      <c r="S353" s="2018"/>
      <c r="T353" s="2018"/>
      <c r="U353" s="2018"/>
      <c r="V353" s="2018" t="s">
        <v>3823</v>
      </c>
      <c r="W353" s="2018"/>
      <c r="X353" s="2018"/>
      <c r="Y353" s="2018"/>
      <c r="Z353" s="2018" t="s">
        <v>3914</v>
      </c>
      <c r="AA353" s="2018"/>
      <c r="AB353" s="2018"/>
      <c r="AC353" s="2018"/>
    </row>
    <row r="354" spans="1:29">
      <c r="A354"/>
      <c r="B354"/>
      <c r="C354" s="2018">
        <v>3</v>
      </c>
      <c r="D354" s="2018"/>
      <c r="E354" s="2040" t="s">
        <v>3915</v>
      </c>
      <c r="F354" s="2020"/>
      <c r="G354" s="2020"/>
      <c r="H354" s="2020"/>
      <c r="I354" s="2020"/>
      <c r="J354" s="2020"/>
      <c r="K354" s="2020"/>
      <c r="L354" s="2020"/>
      <c r="M354" s="2021"/>
      <c r="N354" s="2018" t="s">
        <v>3916</v>
      </c>
      <c r="O354" s="2018"/>
      <c r="P354" s="2018"/>
      <c r="Q354" s="2018" t="s">
        <v>3822</v>
      </c>
      <c r="R354" s="2018"/>
      <c r="S354" s="2018"/>
      <c r="T354" s="2018"/>
      <c r="U354" s="2018"/>
      <c r="V354" s="2018" t="s">
        <v>3823</v>
      </c>
      <c r="W354" s="2018"/>
      <c r="X354" s="2018"/>
      <c r="Y354" s="2018"/>
      <c r="Z354" s="2018" t="s">
        <v>3917</v>
      </c>
      <c r="AA354" s="2018"/>
      <c r="AB354" s="2018"/>
      <c r="AC354" s="2018"/>
    </row>
    <row r="355" spans="1:29">
      <c r="A355"/>
      <c r="B355"/>
      <c r="C355" s="2018">
        <v>4</v>
      </c>
      <c r="D355" s="2018"/>
      <c r="E355" s="2040" t="s">
        <v>3918</v>
      </c>
      <c r="F355" s="2020"/>
      <c r="G355" s="2020"/>
      <c r="H355" s="2020"/>
      <c r="I355" s="2020"/>
      <c r="J355" s="2020"/>
      <c r="K355" s="2020"/>
      <c r="L355" s="2020"/>
      <c r="M355" s="2021"/>
      <c r="N355" s="2018" t="s">
        <v>3919</v>
      </c>
      <c r="O355" s="2018"/>
      <c r="P355" s="2018"/>
      <c r="Q355" s="2018" t="s">
        <v>3822</v>
      </c>
      <c r="R355" s="2018"/>
      <c r="S355" s="2018"/>
      <c r="T355" s="2018"/>
      <c r="U355" s="2018"/>
      <c r="V355" s="2018" t="s">
        <v>3823</v>
      </c>
      <c r="W355" s="2018"/>
      <c r="X355" s="2018"/>
      <c r="Y355" s="2018"/>
      <c r="Z355" s="2018" t="s">
        <v>3920</v>
      </c>
      <c r="AA355" s="2018"/>
      <c r="AB355" s="2018"/>
      <c r="AC355" s="2018"/>
    </row>
    <row r="356" spans="1:29">
      <c r="A356"/>
      <c r="B356"/>
      <c r="C356" s="2018">
        <v>5</v>
      </c>
      <c r="D356" s="2018"/>
      <c r="E356" s="2040" t="s">
        <v>3921</v>
      </c>
      <c r="F356" s="2020"/>
      <c r="G356" s="2020"/>
      <c r="H356" s="2020"/>
      <c r="I356" s="2020"/>
      <c r="J356" s="2020"/>
      <c r="K356" s="2020"/>
      <c r="L356" s="2020"/>
      <c r="M356" s="2021"/>
      <c r="N356" s="2018" t="s">
        <v>3922</v>
      </c>
      <c r="O356" s="2018"/>
      <c r="P356" s="2018"/>
      <c r="Q356" s="2018" t="s">
        <v>3822</v>
      </c>
      <c r="R356" s="2018"/>
      <c r="S356" s="2018"/>
      <c r="T356" s="2018"/>
      <c r="U356" s="2018"/>
      <c r="V356" s="2018" t="s">
        <v>3823</v>
      </c>
      <c r="W356" s="2018"/>
      <c r="X356" s="2018"/>
      <c r="Y356" s="2018"/>
      <c r="Z356" s="2018" t="s">
        <v>3923</v>
      </c>
      <c r="AA356" s="2018"/>
      <c r="AB356" s="2018"/>
      <c r="AC356" s="2018"/>
    </row>
    <row r="357" spans="1:29">
      <c r="A357"/>
      <c r="B357"/>
      <c r="C357" s="2018">
        <v>6</v>
      </c>
      <c r="D357" s="2018"/>
      <c r="E357" s="2040" t="s">
        <v>3921</v>
      </c>
      <c r="F357" s="2020"/>
      <c r="G357" s="2020"/>
      <c r="H357" s="2020"/>
      <c r="I357" s="2020"/>
      <c r="J357" s="2020"/>
      <c r="K357" s="2020"/>
      <c r="L357" s="2020"/>
      <c r="M357" s="2021"/>
      <c r="N357" s="2018" t="s">
        <v>3924</v>
      </c>
      <c r="O357" s="2018"/>
      <c r="P357" s="2018"/>
      <c r="Q357" s="2018" t="s">
        <v>3822</v>
      </c>
      <c r="R357" s="2018"/>
      <c r="S357" s="2018"/>
      <c r="T357" s="2018"/>
      <c r="U357" s="2018"/>
      <c r="V357" s="2018" t="s">
        <v>3823</v>
      </c>
      <c r="W357" s="2018"/>
      <c r="X357" s="2018"/>
      <c r="Y357" s="2018"/>
      <c r="Z357" s="2018" t="s">
        <v>3925</v>
      </c>
      <c r="AA357" s="2018"/>
      <c r="AB357" s="2018"/>
      <c r="AC357" s="2018"/>
    </row>
    <row r="358" spans="1:29">
      <c r="A358"/>
      <c r="B358"/>
      <c r="C358" s="2018">
        <v>7</v>
      </c>
      <c r="D358" s="2018"/>
      <c r="E358" s="2040" t="s">
        <v>3926</v>
      </c>
      <c r="F358" s="2020"/>
      <c r="G358" s="2020"/>
      <c r="H358" s="2020"/>
      <c r="I358" s="2020"/>
      <c r="J358" s="2020"/>
      <c r="K358" s="2020"/>
      <c r="L358" s="2020"/>
      <c r="M358" s="2021"/>
      <c r="N358" s="2018" t="s">
        <v>3927</v>
      </c>
      <c r="O358" s="2018"/>
      <c r="P358" s="2018"/>
      <c r="Q358" s="2018" t="s">
        <v>3822</v>
      </c>
      <c r="R358" s="2018"/>
      <c r="S358" s="2018"/>
      <c r="T358" s="2018"/>
      <c r="U358" s="2018"/>
      <c r="V358" s="2018" t="s">
        <v>3823</v>
      </c>
      <c r="W358" s="2018"/>
      <c r="X358" s="2018"/>
      <c r="Y358" s="2018"/>
      <c r="Z358" s="2018" t="s">
        <v>3928</v>
      </c>
      <c r="AA358" s="2018"/>
      <c r="AB358" s="2018"/>
      <c r="AC358" s="2018"/>
    </row>
    <row r="359" spans="1:29">
      <c r="A359"/>
      <c r="B359"/>
      <c r="C359" s="2018">
        <v>8</v>
      </c>
      <c r="D359" s="2018"/>
      <c r="E359" s="2040" t="s">
        <v>3929</v>
      </c>
      <c r="F359" s="2020"/>
      <c r="G359" s="2020"/>
      <c r="H359" s="2020"/>
      <c r="I359" s="2020"/>
      <c r="J359" s="2020"/>
      <c r="K359" s="2020"/>
      <c r="L359" s="2020"/>
      <c r="M359" s="2021"/>
      <c r="N359" s="2018" t="s">
        <v>3930</v>
      </c>
      <c r="O359" s="2018"/>
      <c r="P359" s="2018"/>
      <c r="Q359" s="2018" t="s">
        <v>3822</v>
      </c>
      <c r="R359" s="2018"/>
      <c r="S359" s="2018"/>
      <c r="T359" s="2018"/>
      <c r="U359" s="2018"/>
      <c r="V359" s="2018" t="s">
        <v>3823</v>
      </c>
      <c r="W359" s="2018"/>
      <c r="X359" s="2018"/>
      <c r="Y359" s="2018"/>
      <c r="Z359" s="2018" t="s">
        <v>3931</v>
      </c>
      <c r="AA359" s="2018"/>
      <c r="AB359" s="2018"/>
      <c r="AC359" s="2018"/>
    </row>
    <row r="360" spans="1:29">
      <c r="A360"/>
      <c r="B360"/>
      <c r="C360" s="2018">
        <v>9</v>
      </c>
      <c r="D360" s="2018"/>
      <c r="E360" s="2040" t="s">
        <v>3932</v>
      </c>
      <c r="F360" s="2020"/>
      <c r="G360" s="2020"/>
      <c r="H360" s="2020"/>
      <c r="I360" s="2020"/>
      <c r="J360" s="2020"/>
      <c r="K360" s="2020"/>
      <c r="L360" s="2020"/>
      <c r="M360" s="2021"/>
      <c r="N360" s="2018" t="s">
        <v>3933</v>
      </c>
      <c r="O360" s="2018"/>
      <c r="P360" s="2018"/>
      <c r="Q360" s="2018" t="s">
        <v>3822</v>
      </c>
      <c r="R360" s="2018"/>
      <c r="S360" s="2018"/>
      <c r="T360" s="2018"/>
      <c r="U360" s="2018"/>
      <c r="V360" s="2018" t="s">
        <v>3823</v>
      </c>
      <c r="W360" s="2018"/>
      <c r="X360" s="2018"/>
      <c r="Y360" s="2018"/>
      <c r="Z360" s="2018" t="s">
        <v>3934</v>
      </c>
      <c r="AA360" s="2018"/>
      <c r="AB360" s="2018"/>
      <c r="AC360" s="2018"/>
    </row>
    <row r="361" spans="1:29">
      <c r="A361" s="33" t="s">
        <v>536</v>
      </c>
      <c r="B361"/>
      <c r="C361" s="2022">
        <v>10</v>
      </c>
      <c r="D361" s="2022"/>
      <c r="E361" s="2023" t="s">
        <v>3935</v>
      </c>
      <c r="F361" s="2024"/>
      <c r="G361" s="2024"/>
      <c r="H361" s="2024"/>
      <c r="I361" s="2024"/>
      <c r="J361" s="2024"/>
      <c r="K361" s="2024"/>
      <c r="L361" s="2024"/>
      <c r="M361" s="2025"/>
      <c r="N361" s="2022" t="s">
        <v>147</v>
      </c>
      <c r="O361" s="2022"/>
      <c r="P361" s="2022"/>
      <c r="Q361" s="2022" t="s">
        <v>3822</v>
      </c>
      <c r="R361" s="2022"/>
      <c r="S361" s="2022"/>
      <c r="T361" s="2022"/>
      <c r="U361" s="2022"/>
      <c r="V361" s="2022" t="s">
        <v>3823</v>
      </c>
      <c r="W361" s="2022"/>
      <c r="X361" s="2022"/>
      <c r="Y361" s="2022"/>
      <c r="Z361" s="2022" t="s">
        <v>3936</v>
      </c>
      <c r="AA361" s="2022"/>
      <c r="AB361" s="2022"/>
      <c r="AC361" s="2022"/>
    </row>
    <row r="363" spans="1:29">
      <c r="A363" s="33" t="s">
        <v>3937</v>
      </c>
      <c r="B363"/>
      <c r="C363" s="204" t="s">
        <v>160</v>
      </c>
      <c r="D363" s="204"/>
      <c r="E363" s="1297" t="s">
        <v>3760</v>
      </c>
      <c r="F363" s="1298"/>
      <c r="G363" s="1298"/>
      <c r="H363" s="1298"/>
      <c r="I363" s="1298"/>
      <c r="J363" s="1298"/>
      <c r="K363" s="1298"/>
      <c r="L363" s="1298"/>
      <c r="M363" s="1298"/>
      <c r="N363" s="1298"/>
      <c r="O363" s="1298"/>
      <c r="P363" s="1299"/>
      <c r="Q363" s="204" t="s">
        <v>361</v>
      </c>
      <c r="R363" s="204"/>
      <c r="S363" s="204"/>
      <c r="T363" s="2691" t="s">
        <v>3761</v>
      </c>
      <c r="U363" s="2692"/>
      <c r="V363" s="2692"/>
      <c r="W363" s="2693"/>
      <c r="X363" s="204" t="s">
        <v>633</v>
      </c>
      <c r="Y363" s="204"/>
      <c r="Z363" s="204"/>
      <c r="AA363" s="204" t="s">
        <v>180</v>
      </c>
      <c r="AB363" s="204"/>
      <c r="AC363" s="204"/>
    </row>
    <row r="364" spans="1:29">
      <c r="A364"/>
      <c r="B364"/>
      <c r="C364" s="2046" t="s">
        <v>147</v>
      </c>
      <c r="D364" s="2046"/>
      <c r="E364" s="2047" t="s">
        <v>3938</v>
      </c>
      <c r="F364" s="2048"/>
      <c r="G364" s="2048"/>
      <c r="H364" s="2048"/>
      <c r="I364" s="2048"/>
      <c r="J364" s="2048"/>
      <c r="K364" s="2048"/>
      <c r="L364" s="2048"/>
      <c r="M364" s="2048"/>
      <c r="N364" s="2048"/>
      <c r="O364" s="2048"/>
      <c r="P364" s="2049"/>
      <c r="Q364" s="2046" t="s">
        <v>147</v>
      </c>
      <c r="R364" s="2046"/>
      <c r="S364" s="2046"/>
      <c r="T364" s="2046" t="s">
        <v>147</v>
      </c>
      <c r="U364" s="2046"/>
      <c r="V364" s="2046"/>
      <c r="W364" s="2046"/>
      <c r="X364" s="2046" t="s">
        <v>147</v>
      </c>
      <c r="Y364" s="2046"/>
      <c r="Z364" s="2046"/>
      <c r="AA364" s="2046" t="s">
        <v>147</v>
      </c>
      <c r="AB364" s="2046"/>
      <c r="AC364" s="2046"/>
    </row>
    <row r="365" spans="1:29">
      <c r="A365"/>
      <c r="B365"/>
      <c r="C365" s="2018">
        <v>1</v>
      </c>
      <c r="D365" s="2018"/>
      <c r="E365" s="2019" t="s">
        <v>3939</v>
      </c>
      <c r="F365" s="2020"/>
      <c r="G365" s="2020"/>
      <c r="H365" s="2020"/>
      <c r="I365" s="2020"/>
      <c r="J365" s="2020"/>
      <c r="K365" s="2020"/>
      <c r="L365" s="2020"/>
      <c r="M365" s="2020"/>
      <c r="N365" s="2020"/>
      <c r="O365" s="2020"/>
      <c r="P365" s="2021"/>
      <c r="Q365" s="2018" t="s">
        <v>147</v>
      </c>
      <c r="R365" s="2018"/>
      <c r="S365" s="2018"/>
      <c r="T365" s="2018" t="s">
        <v>147</v>
      </c>
      <c r="U365" s="2018"/>
      <c r="V365" s="2018"/>
      <c r="W365" s="2018"/>
      <c r="X365" s="2018" t="s">
        <v>147</v>
      </c>
      <c r="Y365" s="2018"/>
      <c r="Z365" s="2018"/>
      <c r="AA365" s="2018" t="s">
        <v>147</v>
      </c>
      <c r="AB365" s="2018"/>
      <c r="AC365" s="2018"/>
    </row>
    <row r="366" spans="1:29">
      <c r="A366"/>
      <c r="B366"/>
      <c r="C366" s="2018">
        <v>2</v>
      </c>
      <c r="D366" s="2018"/>
      <c r="E366" s="2040" t="s">
        <v>3940</v>
      </c>
      <c r="F366" s="2020"/>
      <c r="G366" s="2020"/>
      <c r="H366" s="2020"/>
      <c r="I366" s="2020"/>
      <c r="J366" s="2020"/>
      <c r="K366" s="2020"/>
      <c r="L366" s="2020"/>
      <c r="M366" s="2020"/>
      <c r="N366" s="2020"/>
      <c r="O366" s="2020"/>
      <c r="P366" s="2021"/>
      <c r="Q366" s="2018" t="s">
        <v>147</v>
      </c>
      <c r="R366" s="2018"/>
      <c r="S366" s="2018"/>
      <c r="T366" s="2018" t="s">
        <v>147</v>
      </c>
      <c r="U366" s="2018"/>
      <c r="V366" s="2018"/>
      <c r="W366" s="2018"/>
      <c r="X366" s="2018" t="s">
        <v>147</v>
      </c>
      <c r="Y366" s="2018"/>
      <c r="Z366" s="2018"/>
      <c r="AA366" s="2018" t="s">
        <v>147</v>
      </c>
      <c r="AB366" s="2018"/>
      <c r="AC366" s="2018"/>
    </row>
    <row r="367" spans="1:29">
      <c r="A367"/>
      <c r="B367"/>
      <c r="C367" s="2018">
        <v>3</v>
      </c>
      <c r="D367" s="2018"/>
      <c r="E367" s="2019" t="s">
        <v>3941</v>
      </c>
      <c r="F367" s="2020"/>
      <c r="G367" s="2020"/>
      <c r="H367" s="2020"/>
      <c r="I367" s="2020"/>
      <c r="J367" s="2020"/>
      <c r="K367" s="2020"/>
      <c r="L367" s="2020"/>
      <c r="M367" s="2020"/>
      <c r="N367" s="2020"/>
      <c r="O367" s="2020"/>
      <c r="P367" s="2021"/>
      <c r="Q367" s="2018" t="s">
        <v>3763</v>
      </c>
      <c r="R367" s="2018"/>
      <c r="S367" s="2018"/>
      <c r="T367" s="2018" t="s">
        <v>147</v>
      </c>
      <c r="U367" s="2018"/>
      <c r="V367" s="2018"/>
      <c r="W367" s="2018"/>
      <c r="X367" s="2018" t="s">
        <v>147</v>
      </c>
      <c r="Y367" s="2018"/>
      <c r="Z367" s="2018"/>
      <c r="AA367" s="2018" t="s">
        <v>147</v>
      </c>
      <c r="AB367" s="2018"/>
      <c r="AC367" s="2018"/>
    </row>
    <row r="368" spans="1:29">
      <c r="A368"/>
      <c r="B368"/>
      <c r="C368" s="2018">
        <v>4</v>
      </c>
      <c r="D368" s="2018"/>
      <c r="E368" s="2019" t="s">
        <v>3942</v>
      </c>
      <c r="F368" s="2020"/>
      <c r="G368" s="2020"/>
      <c r="H368" s="2020"/>
      <c r="I368" s="2020"/>
      <c r="J368" s="2020"/>
      <c r="K368" s="2020"/>
      <c r="L368" s="2020"/>
      <c r="M368" s="2020"/>
      <c r="N368" s="2020"/>
      <c r="O368" s="2020"/>
      <c r="P368" s="2021"/>
      <c r="Q368" s="2018" t="s">
        <v>3763</v>
      </c>
      <c r="R368" s="2018"/>
      <c r="S368" s="2018"/>
      <c r="T368" s="2018" t="s">
        <v>147</v>
      </c>
      <c r="U368" s="2018"/>
      <c r="V368" s="2018"/>
      <c r="W368" s="2018"/>
      <c r="X368" s="2018" t="s">
        <v>147</v>
      </c>
      <c r="Y368" s="2018"/>
      <c r="Z368" s="2018"/>
      <c r="AA368" s="2018" t="s">
        <v>147</v>
      </c>
      <c r="AB368" s="2018"/>
      <c r="AC368" s="2018"/>
    </row>
    <row r="369" spans="1:29">
      <c r="A369"/>
      <c r="B369"/>
      <c r="C369" s="2018">
        <v>5</v>
      </c>
      <c r="D369" s="2018"/>
      <c r="E369" s="2019" t="s">
        <v>3943</v>
      </c>
      <c r="F369" s="2020"/>
      <c r="G369" s="2020"/>
      <c r="H369" s="2020"/>
      <c r="I369" s="2020"/>
      <c r="J369" s="2020"/>
      <c r="K369" s="2020"/>
      <c r="L369" s="2020"/>
      <c r="M369" s="2020"/>
      <c r="N369" s="2020"/>
      <c r="O369" s="2020"/>
      <c r="P369" s="2021"/>
      <c r="Q369" s="2018" t="s">
        <v>3767</v>
      </c>
      <c r="R369" s="2018"/>
      <c r="S369" s="2018"/>
      <c r="T369" s="2018" t="s">
        <v>147</v>
      </c>
      <c r="U369" s="2018"/>
      <c r="V369" s="2018"/>
      <c r="W369" s="2018"/>
      <c r="X369" s="2018" t="s">
        <v>147</v>
      </c>
      <c r="Y369" s="2018"/>
      <c r="Z369" s="2018"/>
      <c r="AA369" s="2018" t="s">
        <v>147</v>
      </c>
      <c r="AB369" s="2018"/>
      <c r="AC369" s="2018"/>
    </row>
    <row r="370" spans="1:29">
      <c r="A370"/>
      <c r="B370"/>
      <c r="C370" s="2018">
        <v>6</v>
      </c>
      <c r="D370" s="2018"/>
      <c r="E370" s="2019" t="s">
        <v>3944</v>
      </c>
      <c r="F370" s="2020"/>
      <c r="G370" s="2020"/>
      <c r="H370" s="2020"/>
      <c r="I370" s="2020"/>
      <c r="J370" s="2020"/>
      <c r="K370" s="2020"/>
      <c r="L370" s="2020"/>
      <c r="M370" s="2020"/>
      <c r="N370" s="2020"/>
      <c r="O370" s="2020"/>
      <c r="P370" s="2021"/>
      <c r="Q370" s="2034" t="s">
        <v>3769</v>
      </c>
      <c r="R370" s="2018"/>
      <c r="S370" s="2018"/>
      <c r="T370" s="2018" t="s">
        <v>147</v>
      </c>
      <c r="U370" s="2018"/>
      <c r="V370" s="2018"/>
      <c r="W370" s="2018"/>
      <c r="X370" s="2018" t="s">
        <v>147</v>
      </c>
      <c r="Y370" s="2018"/>
      <c r="Z370" s="2018"/>
      <c r="AA370" s="2018" t="s">
        <v>147</v>
      </c>
      <c r="AB370" s="2018"/>
      <c r="AC370" s="2018"/>
    </row>
    <row r="371" spans="1:29">
      <c r="A371"/>
      <c r="B371"/>
      <c r="C371" s="2035" t="s">
        <v>147</v>
      </c>
      <c r="D371" s="2035"/>
      <c r="E371" s="2036" t="s">
        <v>3945</v>
      </c>
      <c r="F371" s="2037"/>
      <c r="G371" s="2037"/>
      <c r="H371" s="2037"/>
      <c r="I371" s="2037"/>
      <c r="J371" s="2037"/>
      <c r="K371" s="2037"/>
      <c r="L371" s="2037"/>
      <c r="M371" s="2037"/>
      <c r="N371" s="2037"/>
      <c r="O371" s="2037"/>
      <c r="P371" s="2038"/>
      <c r="Q371" s="2035" t="s">
        <v>147</v>
      </c>
      <c r="R371" s="2035"/>
      <c r="S371" s="2035"/>
      <c r="T371" s="2035" t="s">
        <v>147</v>
      </c>
      <c r="U371" s="2035"/>
      <c r="V371" s="2035"/>
      <c r="W371" s="2035"/>
      <c r="X371" s="2035" t="s">
        <v>147</v>
      </c>
      <c r="Y371" s="2035"/>
      <c r="Z371" s="2035"/>
      <c r="AA371" s="2035" t="s">
        <v>147</v>
      </c>
      <c r="AB371" s="2035"/>
      <c r="AC371" s="2035"/>
    </row>
    <row r="372" spans="1:29">
      <c r="A372"/>
      <c r="B372"/>
      <c r="C372" s="2018">
        <v>7</v>
      </c>
      <c r="D372" s="2018"/>
      <c r="E372" s="2019" t="s">
        <v>3946</v>
      </c>
      <c r="F372" s="2020"/>
      <c r="G372" s="2020"/>
      <c r="H372" s="2020"/>
      <c r="I372" s="2020"/>
      <c r="J372" s="2020"/>
      <c r="K372" s="2020"/>
      <c r="L372" s="2020"/>
      <c r="M372" s="2020"/>
      <c r="N372" s="2020"/>
      <c r="O372" s="2020"/>
      <c r="P372" s="2021"/>
      <c r="Q372" s="2018" t="s">
        <v>3763</v>
      </c>
      <c r="R372" s="2018"/>
      <c r="S372" s="2018"/>
      <c r="T372" s="2018" t="s">
        <v>147</v>
      </c>
      <c r="U372" s="2018"/>
      <c r="V372" s="2018"/>
      <c r="W372" s="2018"/>
      <c r="X372" s="2018" t="s">
        <v>147</v>
      </c>
      <c r="Y372" s="2018"/>
      <c r="Z372" s="2018"/>
      <c r="AA372" s="2018" t="s">
        <v>147</v>
      </c>
      <c r="AB372" s="2018"/>
      <c r="AC372" s="2018"/>
    </row>
    <row r="373" spans="1:29">
      <c r="A373"/>
      <c r="B373"/>
      <c r="C373" s="2018">
        <v>8</v>
      </c>
      <c r="D373" s="2018"/>
      <c r="E373" s="2019" t="s">
        <v>3947</v>
      </c>
      <c r="F373" s="2020"/>
      <c r="G373" s="2020"/>
      <c r="H373" s="2020"/>
      <c r="I373" s="2020"/>
      <c r="J373" s="2020"/>
      <c r="K373" s="2020"/>
      <c r="L373" s="2020"/>
      <c r="M373" s="2020"/>
      <c r="N373" s="2020"/>
      <c r="O373" s="2020"/>
      <c r="P373" s="2021"/>
      <c r="Q373" s="2018" t="s">
        <v>3763</v>
      </c>
      <c r="R373" s="2018"/>
      <c r="S373" s="2018"/>
      <c r="T373" s="2018" t="s">
        <v>147</v>
      </c>
      <c r="U373" s="2018"/>
      <c r="V373" s="2018"/>
      <c r="W373" s="2018"/>
      <c r="X373" s="2018" t="s">
        <v>147</v>
      </c>
      <c r="Y373" s="2018"/>
      <c r="Z373" s="2018"/>
      <c r="AA373" s="2018" t="s">
        <v>147</v>
      </c>
      <c r="AB373" s="2018"/>
      <c r="AC373" s="2018"/>
    </row>
    <row r="374" spans="1:29">
      <c r="A374"/>
      <c r="B374"/>
      <c r="C374" s="2018">
        <v>9</v>
      </c>
      <c r="D374" s="2018"/>
      <c r="E374" s="2019" t="s">
        <v>3948</v>
      </c>
      <c r="F374" s="2020"/>
      <c r="G374" s="2020"/>
      <c r="H374" s="2020"/>
      <c r="I374" s="2020"/>
      <c r="J374" s="2020"/>
      <c r="K374" s="2020"/>
      <c r="L374" s="2020"/>
      <c r="M374" s="2020"/>
      <c r="N374" s="2020"/>
      <c r="O374" s="2020"/>
      <c r="P374" s="2021"/>
      <c r="Q374" s="2018" t="s">
        <v>3763</v>
      </c>
      <c r="R374" s="2018"/>
      <c r="S374" s="2018"/>
      <c r="T374" s="2018" t="s">
        <v>147</v>
      </c>
      <c r="U374" s="2018"/>
      <c r="V374" s="2018"/>
      <c r="W374" s="2018"/>
      <c r="X374" s="2018" t="s">
        <v>147</v>
      </c>
      <c r="Y374" s="2018"/>
      <c r="Z374" s="2018"/>
      <c r="AA374" s="2018" t="s">
        <v>147</v>
      </c>
      <c r="AB374" s="2018"/>
      <c r="AC374" s="2018"/>
    </row>
    <row r="375" spans="1:29">
      <c r="A375"/>
      <c r="B375"/>
      <c r="C375" s="2018">
        <v>10</v>
      </c>
      <c r="D375" s="2018"/>
      <c r="E375" s="2019" t="s">
        <v>3780</v>
      </c>
      <c r="F375" s="2020"/>
      <c r="G375" s="2020"/>
      <c r="H375" s="2020"/>
      <c r="I375" s="2020"/>
      <c r="J375" s="2020"/>
      <c r="K375" s="2020"/>
      <c r="L375" s="2020"/>
      <c r="M375" s="2020"/>
      <c r="N375" s="2020"/>
      <c r="O375" s="2020"/>
      <c r="P375" s="2021"/>
      <c r="Q375" s="2018" t="s">
        <v>3772</v>
      </c>
      <c r="R375" s="2018"/>
      <c r="S375" s="2018"/>
      <c r="T375" s="2018" t="s">
        <v>147</v>
      </c>
      <c r="U375" s="2018"/>
      <c r="V375" s="2018"/>
      <c r="W375" s="2018"/>
      <c r="X375" s="2018" t="s">
        <v>147</v>
      </c>
      <c r="Y375" s="2018"/>
      <c r="Z375" s="2018"/>
      <c r="AA375" s="2018" t="s">
        <v>147</v>
      </c>
      <c r="AB375" s="2018"/>
      <c r="AC375" s="2018"/>
    </row>
    <row r="376" spans="1:29">
      <c r="A376" s="33" t="s">
        <v>536</v>
      </c>
      <c r="B376"/>
      <c r="C376" s="2022">
        <v>11</v>
      </c>
      <c r="D376" s="2022"/>
      <c r="E376" s="2023" t="s">
        <v>3949</v>
      </c>
      <c r="F376" s="2024"/>
      <c r="G376" s="2024"/>
      <c r="H376" s="2024"/>
      <c r="I376" s="2024"/>
      <c r="J376" s="2024"/>
      <c r="K376" s="2024"/>
      <c r="L376" s="2024"/>
      <c r="M376" s="2024"/>
      <c r="N376" s="2024"/>
      <c r="O376" s="2024"/>
      <c r="P376" s="2025"/>
      <c r="Q376" s="2050" t="s">
        <v>3769</v>
      </c>
      <c r="R376" s="2022"/>
      <c r="S376" s="2022"/>
      <c r="T376" s="2022" t="s">
        <v>147</v>
      </c>
      <c r="U376" s="2022"/>
      <c r="V376" s="2022"/>
      <c r="W376" s="2022"/>
      <c r="X376" s="2022" t="s">
        <v>147</v>
      </c>
      <c r="Y376" s="2022"/>
      <c r="Z376" s="2022"/>
      <c r="AA376" s="2022" t="s">
        <v>147</v>
      </c>
      <c r="AB376" s="2022"/>
      <c r="AC376" s="2022"/>
    </row>
    <row r="378" spans="1:29">
      <c r="A378" s="33" t="s">
        <v>3950</v>
      </c>
      <c r="B378"/>
      <c r="C378" s="204" t="s">
        <v>160</v>
      </c>
      <c r="D378" s="204"/>
      <c r="E378" s="1297" t="s">
        <v>2180</v>
      </c>
      <c r="F378" s="1298"/>
      <c r="G378" s="1298"/>
      <c r="H378" s="1298"/>
      <c r="I378" s="1298"/>
      <c r="J378" s="1298"/>
      <c r="K378" s="1298"/>
      <c r="L378" s="1298"/>
      <c r="M378" s="1299"/>
      <c r="N378" s="204" t="s">
        <v>2922</v>
      </c>
      <c r="O378" s="204"/>
      <c r="P378" s="204"/>
      <c r="Q378" s="204"/>
      <c r="R378" s="204" t="s">
        <v>3787</v>
      </c>
      <c r="S378" s="204"/>
      <c r="T378" s="204"/>
      <c r="U378" s="204"/>
      <c r="V378" s="2691" t="s">
        <v>3819</v>
      </c>
      <c r="W378" s="2692"/>
      <c r="X378" s="2692"/>
      <c r="Y378" s="2693"/>
      <c r="Z378" s="204" t="s">
        <v>180</v>
      </c>
      <c r="AA378" s="204"/>
      <c r="AB378" s="204"/>
      <c r="AC378" s="204"/>
    </row>
    <row r="379" spans="1:29" hidden="1">
      <c r="A379" s="33"/>
      <c r="B379"/>
      <c r="C379" s="2059"/>
      <c r="D379" s="2059"/>
      <c r="E379" s="2060"/>
      <c r="F379" s="2061"/>
      <c r="G379" s="2061"/>
      <c r="H379" s="2061"/>
      <c r="I379" s="2061"/>
      <c r="J379" s="2061"/>
      <c r="K379" s="2061"/>
      <c r="L379" s="2061"/>
      <c r="M379" s="2062"/>
      <c r="N379" s="2059"/>
      <c r="O379" s="2059"/>
      <c r="P379" s="2059"/>
      <c r="Q379" s="2059"/>
      <c r="R379" s="2059"/>
      <c r="S379" s="2059"/>
      <c r="T379" s="2059"/>
      <c r="U379" s="2059"/>
      <c r="V379" s="2065"/>
      <c r="W379" s="2066"/>
      <c r="X379" s="2066"/>
      <c r="Y379" s="2067"/>
      <c r="Z379" s="2059"/>
      <c r="AA379" s="2059"/>
      <c r="AB379" s="2059"/>
      <c r="AC379" s="2059"/>
    </row>
    <row r="380" spans="1:29">
      <c r="A380" s="33" t="s">
        <v>536</v>
      </c>
      <c r="B380"/>
      <c r="C380" s="1293">
        <v>1</v>
      </c>
      <c r="D380" s="1293"/>
      <c r="E380" s="2051" t="s">
        <v>3951</v>
      </c>
      <c r="F380" s="1295"/>
      <c r="G380" s="1295"/>
      <c r="H380" s="1295"/>
      <c r="I380" s="1295"/>
      <c r="J380" s="1295"/>
      <c r="K380" s="1295"/>
      <c r="L380" s="1295"/>
      <c r="M380" s="1296"/>
      <c r="N380" s="1293" t="s">
        <v>3952</v>
      </c>
      <c r="O380" s="1293"/>
      <c r="P380" s="1293"/>
      <c r="Q380" s="1293"/>
      <c r="R380" s="1293" t="s">
        <v>3953</v>
      </c>
      <c r="S380" s="1293"/>
      <c r="T380" s="1293"/>
      <c r="U380" s="1293"/>
      <c r="V380" s="1293" t="s">
        <v>3823</v>
      </c>
      <c r="W380" s="1293"/>
      <c r="X380" s="1293"/>
      <c r="Y380" s="1293"/>
      <c r="Z380" s="1293" t="s">
        <v>147</v>
      </c>
      <c r="AA380" s="1293"/>
      <c r="AB380" s="1293"/>
      <c r="AC380" s="1293"/>
    </row>
    <row r="382" spans="1:29">
      <c r="A382" s="33" t="s">
        <v>3954</v>
      </c>
      <c r="B382"/>
      <c r="C382" s="204" t="s">
        <v>160</v>
      </c>
      <c r="D382" s="204"/>
      <c r="E382" s="1297" t="s">
        <v>177</v>
      </c>
      <c r="F382" s="1298"/>
      <c r="G382" s="1298"/>
      <c r="H382" s="1298"/>
      <c r="I382" s="1298"/>
      <c r="J382" s="1298"/>
      <c r="K382" s="1298"/>
      <c r="L382" s="1298"/>
      <c r="M382" s="1299"/>
      <c r="N382" s="2691" t="s">
        <v>178</v>
      </c>
      <c r="O382" s="2692"/>
      <c r="P382" s="2693"/>
      <c r="Q382" s="2691" t="s">
        <v>2908</v>
      </c>
      <c r="R382" s="2692"/>
      <c r="S382" s="2693"/>
      <c r="T382" s="204" t="s">
        <v>179</v>
      </c>
      <c r="U382" s="204"/>
      <c r="V382" s="204"/>
      <c r="W382" s="204"/>
      <c r="X382" s="204"/>
      <c r="Y382" s="204"/>
      <c r="Z382" s="204" t="s">
        <v>180</v>
      </c>
      <c r="AA382" s="204"/>
      <c r="AB382" s="204"/>
      <c r="AC382" s="204"/>
    </row>
    <row r="383" spans="1:29" hidden="1">
      <c r="A383" s="33"/>
      <c r="B383"/>
      <c r="C383" s="2059"/>
      <c r="D383" s="2059"/>
      <c r="E383" s="2060"/>
      <c r="F383" s="2061"/>
      <c r="G383" s="2061"/>
      <c r="H383" s="2061"/>
      <c r="I383" s="2061"/>
      <c r="J383" s="2061"/>
      <c r="K383" s="2061"/>
      <c r="L383" s="2061"/>
      <c r="M383" s="2062"/>
      <c r="N383" s="2065"/>
      <c r="O383" s="2066"/>
      <c r="P383" s="2067"/>
      <c r="Q383" s="2065"/>
      <c r="R383" s="2066"/>
      <c r="S383" s="2067"/>
      <c r="T383" s="2059"/>
      <c r="U383" s="2059"/>
      <c r="V383" s="2059"/>
      <c r="W383" s="2059"/>
      <c r="X383" s="2059"/>
      <c r="Y383" s="2059"/>
      <c r="Z383" s="2059"/>
      <c r="AA383" s="2059"/>
      <c r="AB383" s="2059"/>
      <c r="AC383" s="2059"/>
    </row>
    <row r="384" spans="1:29">
      <c r="A384" s="33" t="s">
        <v>536</v>
      </c>
      <c r="B384"/>
      <c r="C384" s="1293">
        <v>1</v>
      </c>
      <c r="D384" s="1293"/>
      <c r="E384" s="1294" t="s">
        <v>3870</v>
      </c>
      <c r="F384" s="1295"/>
      <c r="G384" s="1295"/>
      <c r="H384" s="1295"/>
      <c r="I384" s="1295"/>
      <c r="J384" s="1295"/>
      <c r="K384" s="1295"/>
      <c r="L384" s="1295"/>
      <c r="M384" s="1296"/>
      <c r="N384" s="1293" t="s">
        <v>3678</v>
      </c>
      <c r="O384" s="1293"/>
      <c r="P384" s="1293"/>
      <c r="Q384" s="1293" t="s">
        <v>3813</v>
      </c>
      <c r="R384" s="1293"/>
      <c r="S384" s="1293"/>
      <c r="T384" s="1293" t="s">
        <v>3872</v>
      </c>
      <c r="U384" s="1293"/>
      <c r="V384" s="1293"/>
      <c r="W384" s="1293"/>
      <c r="X384" s="1293"/>
      <c r="Y384" s="1293"/>
      <c r="Z384" s="1293" t="s">
        <v>147</v>
      </c>
      <c r="AA384" s="1293"/>
      <c r="AB384" s="1293"/>
      <c r="AC384" s="1293"/>
    </row>
    <row r="386" spans="1:29">
      <c r="A386" s="33" t="s">
        <v>3955</v>
      </c>
      <c r="B386"/>
      <c r="C386" s="204" t="s">
        <v>160</v>
      </c>
      <c r="D386" s="204"/>
      <c r="E386" s="1297" t="s">
        <v>3760</v>
      </c>
      <c r="F386" s="1298"/>
      <c r="G386" s="1298"/>
      <c r="H386" s="1298"/>
      <c r="I386" s="1298"/>
      <c r="J386" s="1298"/>
      <c r="K386" s="1298"/>
      <c r="L386" s="1298"/>
      <c r="M386" s="1298"/>
      <c r="N386" s="1298"/>
      <c r="O386" s="1298"/>
      <c r="P386" s="1299"/>
      <c r="Q386" s="204" t="s">
        <v>361</v>
      </c>
      <c r="R386" s="204"/>
      <c r="S386" s="204"/>
      <c r="T386" s="2691" t="s">
        <v>3761</v>
      </c>
      <c r="U386" s="2692"/>
      <c r="V386" s="2692"/>
      <c r="W386" s="2693"/>
      <c r="X386" s="204" t="s">
        <v>633</v>
      </c>
      <c r="Y386" s="204"/>
      <c r="Z386" s="204"/>
      <c r="AA386" s="204" t="s">
        <v>180</v>
      </c>
      <c r="AB386" s="204"/>
      <c r="AC386" s="204"/>
    </row>
    <row r="387" spans="1:29">
      <c r="A387"/>
      <c r="B387"/>
      <c r="C387" s="2046" t="s">
        <v>147</v>
      </c>
      <c r="D387" s="2046"/>
      <c r="E387" s="2047" t="s">
        <v>3938</v>
      </c>
      <c r="F387" s="2048"/>
      <c r="G387" s="2048"/>
      <c r="H387" s="2048"/>
      <c r="I387" s="2048"/>
      <c r="J387" s="2048"/>
      <c r="K387" s="2048"/>
      <c r="L387" s="2048"/>
      <c r="M387" s="2048"/>
      <c r="N387" s="2048"/>
      <c r="O387" s="2048"/>
      <c r="P387" s="2049"/>
      <c r="Q387" s="2046" t="s">
        <v>147</v>
      </c>
      <c r="R387" s="2046"/>
      <c r="S387" s="2046"/>
      <c r="T387" s="2046" t="s">
        <v>147</v>
      </c>
      <c r="U387" s="2046"/>
      <c r="V387" s="2046"/>
      <c r="W387" s="2046"/>
      <c r="X387" s="2046" t="s">
        <v>147</v>
      </c>
      <c r="Y387" s="2046"/>
      <c r="Z387" s="2046"/>
      <c r="AA387" s="2046" t="s">
        <v>147</v>
      </c>
      <c r="AB387" s="2046"/>
      <c r="AC387" s="2046"/>
    </row>
    <row r="388" spans="1:29">
      <c r="A388"/>
      <c r="B388"/>
      <c r="C388" s="2018">
        <v>1</v>
      </c>
      <c r="D388" s="2018"/>
      <c r="E388" s="2019" t="s">
        <v>3939</v>
      </c>
      <c r="F388" s="2020"/>
      <c r="G388" s="2020"/>
      <c r="H388" s="2020"/>
      <c r="I388" s="2020"/>
      <c r="J388" s="2020"/>
      <c r="K388" s="2020"/>
      <c r="L388" s="2020"/>
      <c r="M388" s="2020"/>
      <c r="N388" s="2020"/>
      <c r="O388" s="2020"/>
      <c r="P388" s="2021"/>
      <c r="Q388" s="2018" t="s">
        <v>147</v>
      </c>
      <c r="R388" s="2018"/>
      <c r="S388" s="2018"/>
      <c r="T388" s="2018" t="s">
        <v>147</v>
      </c>
      <c r="U388" s="2018"/>
      <c r="V388" s="2018"/>
      <c r="W388" s="2018"/>
      <c r="X388" s="2018" t="s">
        <v>147</v>
      </c>
      <c r="Y388" s="2018"/>
      <c r="Z388" s="2018"/>
      <c r="AA388" s="2018" t="s">
        <v>147</v>
      </c>
      <c r="AB388" s="2018"/>
      <c r="AC388" s="2018"/>
    </row>
    <row r="389" spans="1:29">
      <c r="A389"/>
      <c r="B389"/>
      <c r="C389" s="2018">
        <v>2</v>
      </c>
      <c r="D389" s="2018"/>
      <c r="E389" s="2040" t="s">
        <v>3940</v>
      </c>
      <c r="F389" s="2020"/>
      <c r="G389" s="2020"/>
      <c r="H389" s="2020"/>
      <c r="I389" s="2020"/>
      <c r="J389" s="2020"/>
      <c r="K389" s="2020"/>
      <c r="L389" s="2020"/>
      <c r="M389" s="2020"/>
      <c r="N389" s="2020"/>
      <c r="O389" s="2020"/>
      <c r="P389" s="2021"/>
      <c r="Q389" s="2018" t="s">
        <v>147</v>
      </c>
      <c r="R389" s="2018"/>
      <c r="S389" s="2018"/>
      <c r="T389" s="2018" t="s">
        <v>147</v>
      </c>
      <c r="U389" s="2018"/>
      <c r="V389" s="2018"/>
      <c r="W389" s="2018"/>
      <c r="X389" s="2018" t="s">
        <v>147</v>
      </c>
      <c r="Y389" s="2018"/>
      <c r="Z389" s="2018"/>
      <c r="AA389" s="2018" t="s">
        <v>147</v>
      </c>
      <c r="AB389" s="2018"/>
      <c r="AC389" s="2018"/>
    </row>
    <row r="390" spans="1:29">
      <c r="A390"/>
      <c r="B390"/>
      <c r="C390" s="2018">
        <v>3</v>
      </c>
      <c r="D390" s="2018"/>
      <c r="E390" s="2019" t="s">
        <v>3941</v>
      </c>
      <c r="F390" s="2020"/>
      <c r="G390" s="2020"/>
      <c r="H390" s="2020"/>
      <c r="I390" s="2020"/>
      <c r="J390" s="2020"/>
      <c r="K390" s="2020"/>
      <c r="L390" s="2020"/>
      <c r="M390" s="2020"/>
      <c r="N390" s="2020"/>
      <c r="O390" s="2020"/>
      <c r="P390" s="2021"/>
      <c r="Q390" s="2018" t="s">
        <v>3763</v>
      </c>
      <c r="R390" s="2018"/>
      <c r="S390" s="2018"/>
      <c r="T390" s="2018" t="s">
        <v>147</v>
      </c>
      <c r="U390" s="2018"/>
      <c r="V390" s="2018"/>
      <c r="W390" s="2018"/>
      <c r="X390" s="2018" t="s">
        <v>147</v>
      </c>
      <c r="Y390" s="2018"/>
      <c r="Z390" s="2018"/>
      <c r="AA390" s="2018" t="s">
        <v>147</v>
      </c>
      <c r="AB390" s="2018"/>
      <c r="AC390" s="2018"/>
    </row>
    <row r="391" spans="1:29">
      <c r="A391"/>
      <c r="B391"/>
      <c r="C391" s="2018">
        <v>4</v>
      </c>
      <c r="D391" s="2018"/>
      <c r="E391" s="2019" t="s">
        <v>3942</v>
      </c>
      <c r="F391" s="2020"/>
      <c r="G391" s="2020"/>
      <c r="H391" s="2020"/>
      <c r="I391" s="2020"/>
      <c r="J391" s="2020"/>
      <c r="K391" s="2020"/>
      <c r="L391" s="2020"/>
      <c r="M391" s="2020"/>
      <c r="N391" s="2020"/>
      <c r="O391" s="2020"/>
      <c r="P391" s="2021"/>
      <c r="Q391" s="2018" t="s">
        <v>3763</v>
      </c>
      <c r="R391" s="2018"/>
      <c r="S391" s="2018"/>
      <c r="T391" s="2018" t="s">
        <v>147</v>
      </c>
      <c r="U391" s="2018"/>
      <c r="V391" s="2018"/>
      <c r="W391" s="2018"/>
      <c r="X391" s="2018" t="s">
        <v>147</v>
      </c>
      <c r="Y391" s="2018"/>
      <c r="Z391" s="2018"/>
      <c r="AA391" s="2018" t="s">
        <v>147</v>
      </c>
      <c r="AB391" s="2018"/>
      <c r="AC391" s="2018"/>
    </row>
    <row r="392" spans="1:29">
      <c r="A392"/>
      <c r="B392"/>
      <c r="C392" s="2018">
        <v>5</v>
      </c>
      <c r="D392" s="2018"/>
      <c r="E392" s="2019" t="s">
        <v>3943</v>
      </c>
      <c r="F392" s="2020"/>
      <c r="G392" s="2020"/>
      <c r="H392" s="2020"/>
      <c r="I392" s="2020"/>
      <c r="J392" s="2020"/>
      <c r="K392" s="2020"/>
      <c r="L392" s="2020"/>
      <c r="M392" s="2020"/>
      <c r="N392" s="2020"/>
      <c r="O392" s="2020"/>
      <c r="P392" s="2021"/>
      <c r="Q392" s="2018" t="s">
        <v>3767</v>
      </c>
      <c r="R392" s="2018"/>
      <c r="S392" s="2018"/>
      <c r="T392" s="2018" t="s">
        <v>147</v>
      </c>
      <c r="U392" s="2018"/>
      <c r="V392" s="2018"/>
      <c r="W392" s="2018"/>
      <c r="X392" s="2018" t="s">
        <v>147</v>
      </c>
      <c r="Y392" s="2018"/>
      <c r="Z392" s="2018"/>
      <c r="AA392" s="2018" t="s">
        <v>147</v>
      </c>
      <c r="AB392" s="2018"/>
      <c r="AC392" s="2018"/>
    </row>
    <row r="393" spans="1:29">
      <c r="A393"/>
      <c r="B393"/>
      <c r="C393" s="2018">
        <v>6</v>
      </c>
      <c r="D393" s="2018"/>
      <c r="E393" s="2019" t="s">
        <v>3944</v>
      </c>
      <c r="F393" s="2020"/>
      <c r="G393" s="2020"/>
      <c r="H393" s="2020"/>
      <c r="I393" s="2020"/>
      <c r="J393" s="2020"/>
      <c r="K393" s="2020"/>
      <c r="L393" s="2020"/>
      <c r="M393" s="2020"/>
      <c r="N393" s="2020"/>
      <c r="O393" s="2020"/>
      <c r="P393" s="2021"/>
      <c r="Q393" s="2034" t="s">
        <v>3769</v>
      </c>
      <c r="R393" s="2018"/>
      <c r="S393" s="2018"/>
      <c r="T393" s="2018" t="s">
        <v>147</v>
      </c>
      <c r="U393" s="2018"/>
      <c r="V393" s="2018"/>
      <c r="W393" s="2018"/>
      <c r="X393" s="2018" t="s">
        <v>147</v>
      </c>
      <c r="Y393" s="2018"/>
      <c r="Z393" s="2018"/>
      <c r="AA393" s="2018" t="s">
        <v>147</v>
      </c>
      <c r="AB393" s="2018"/>
      <c r="AC393" s="2018"/>
    </row>
    <row r="394" spans="1:29">
      <c r="A394"/>
      <c r="B394"/>
      <c r="C394" s="2035" t="s">
        <v>147</v>
      </c>
      <c r="D394" s="2035"/>
      <c r="E394" s="2036" t="s">
        <v>3945</v>
      </c>
      <c r="F394" s="2037"/>
      <c r="G394" s="2037"/>
      <c r="H394" s="2037"/>
      <c r="I394" s="2037"/>
      <c r="J394" s="2037"/>
      <c r="K394" s="2037"/>
      <c r="L394" s="2037"/>
      <c r="M394" s="2037"/>
      <c r="N394" s="2037"/>
      <c r="O394" s="2037"/>
      <c r="P394" s="2038"/>
      <c r="Q394" s="2035" t="s">
        <v>147</v>
      </c>
      <c r="R394" s="2035"/>
      <c r="S394" s="2035"/>
      <c r="T394" s="2035" t="s">
        <v>147</v>
      </c>
      <c r="U394" s="2035"/>
      <c r="V394" s="2035"/>
      <c r="W394" s="2035"/>
      <c r="X394" s="2035" t="s">
        <v>147</v>
      </c>
      <c r="Y394" s="2035"/>
      <c r="Z394" s="2035"/>
      <c r="AA394" s="2035" t="s">
        <v>147</v>
      </c>
      <c r="AB394" s="2035"/>
      <c r="AC394" s="2035"/>
    </row>
    <row r="395" spans="1:29">
      <c r="A395"/>
      <c r="B395"/>
      <c r="C395" s="2018">
        <v>7</v>
      </c>
      <c r="D395" s="2018"/>
      <c r="E395" s="2019" t="s">
        <v>3946</v>
      </c>
      <c r="F395" s="2020"/>
      <c r="G395" s="2020"/>
      <c r="H395" s="2020"/>
      <c r="I395" s="2020"/>
      <c r="J395" s="2020"/>
      <c r="K395" s="2020"/>
      <c r="L395" s="2020"/>
      <c r="M395" s="2020"/>
      <c r="N395" s="2020"/>
      <c r="O395" s="2020"/>
      <c r="P395" s="2021"/>
      <c r="Q395" s="2018" t="s">
        <v>3763</v>
      </c>
      <c r="R395" s="2018"/>
      <c r="S395" s="2018"/>
      <c r="T395" s="2018" t="s">
        <v>147</v>
      </c>
      <c r="U395" s="2018"/>
      <c r="V395" s="2018"/>
      <c r="W395" s="2018"/>
      <c r="X395" s="2018" t="s">
        <v>147</v>
      </c>
      <c r="Y395" s="2018"/>
      <c r="Z395" s="2018"/>
      <c r="AA395" s="2018" t="s">
        <v>147</v>
      </c>
      <c r="AB395" s="2018"/>
      <c r="AC395" s="2018"/>
    </row>
    <row r="396" spans="1:29">
      <c r="A396"/>
      <c r="B396"/>
      <c r="C396" s="2018">
        <v>8</v>
      </c>
      <c r="D396" s="2018"/>
      <c r="E396" s="2019" t="s">
        <v>3947</v>
      </c>
      <c r="F396" s="2020"/>
      <c r="G396" s="2020"/>
      <c r="H396" s="2020"/>
      <c r="I396" s="2020"/>
      <c r="J396" s="2020"/>
      <c r="K396" s="2020"/>
      <c r="L396" s="2020"/>
      <c r="M396" s="2020"/>
      <c r="N396" s="2020"/>
      <c r="O396" s="2020"/>
      <c r="P396" s="2021"/>
      <c r="Q396" s="2018" t="s">
        <v>3763</v>
      </c>
      <c r="R396" s="2018"/>
      <c r="S396" s="2018"/>
      <c r="T396" s="2018" t="s">
        <v>147</v>
      </c>
      <c r="U396" s="2018"/>
      <c r="V396" s="2018"/>
      <c r="W396" s="2018"/>
      <c r="X396" s="2018" t="s">
        <v>147</v>
      </c>
      <c r="Y396" s="2018"/>
      <c r="Z396" s="2018"/>
      <c r="AA396" s="2018" t="s">
        <v>147</v>
      </c>
      <c r="AB396" s="2018"/>
      <c r="AC396" s="2018"/>
    </row>
    <row r="397" spans="1:29">
      <c r="A397"/>
      <c r="B397"/>
      <c r="C397" s="2018">
        <v>9</v>
      </c>
      <c r="D397" s="2018"/>
      <c r="E397" s="2019" t="s">
        <v>3948</v>
      </c>
      <c r="F397" s="2020"/>
      <c r="G397" s="2020"/>
      <c r="H397" s="2020"/>
      <c r="I397" s="2020"/>
      <c r="J397" s="2020"/>
      <c r="K397" s="2020"/>
      <c r="L397" s="2020"/>
      <c r="M397" s="2020"/>
      <c r="N397" s="2020"/>
      <c r="O397" s="2020"/>
      <c r="P397" s="2021"/>
      <c r="Q397" s="2018" t="s">
        <v>3763</v>
      </c>
      <c r="R397" s="2018"/>
      <c r="S397" s="2018"/>
      <c r="T397" s="2018" t="s">
        <v>147</v>
      </c>
      <c r="U397" s="2018"/>
      <c r="V397" s="2018"/>
      <c r="W397" s="2018"/>
      <c r="X397" s="2018" t="s">
        <v>147</v>
      </c>
      <c r="Y397" s="2018"/>
      <c r="Z397" s="2018"/>
      <c r="AA397" s="2018" t="s">
        <v>147</v>
      </c>
      <c r="AB397" s="2018"/>
      <c r="AC397" s="2018"/>
    </row>
    <row r="398" spans="1:29">
      <c r="A398"/>
      <c r="B398"/>
      <c r="C398" s="2018">
        <v>10</v>
      </c>
      <c r="D398" s="2018"/>
      <c r="E398" s="2019" t="s">
        <v>3780</v>
      </c>
      <c r="F398" s="2020"/>
      <c r="G398" s="2020"/>
      <c r="H398" s="2020"/>
      <c r="I398" s="2020"/>
      <c r="J398" s="2020"/>
      <c r="K398" s="2020"/>
      <c r="L398" s="2020"/>
      <c r="M398" s="2020"/>
      <c r="N398" s="2020"/>
      <c r="O398" s="2020"/>
      <c r="P398" s="2021"/>
      <c r="Q398" s="2018" t="s">
        <v>3772</v>
      </c>
      <c r="R398" s="2018"/>
      <c r="S398" s="2018"/>
      <c r="T398" s="2018" t="s">
        <v>147</v>
      </c>
      <c r="U398" s="2018"/>
      <c r="V398" s="2018"/>
      <c r="W398" s="2018"/>
      <c r="X398" s="2018" t="s">
        <v>147</v>
      </c>
      <c r="Y398" s="2018"/>
      <c r="Z398" s="2018"/>
      <c r="AA398" s="2018" t="s">
        <v>147</v>
      </c>
      <c r="AB398" s="2018"/>
      <c r="AC398" s="2018"/>
    </row>
    <row r="399" spans="1:29">
      <c r="A399" s="33" t="s">
        <v>536</v>
      </c>
      <c r="B399"/>
      <c r="C399" s="2022">
        <v>11</v>
      </c>
      <c r="D399" s="2022"/>
      <c r="E399" s="2023" t="s">
        <v>3949</v>
      </c>
      <c r="F399" s="2024"/>
      <c r="G399" s="2024"/>
      <c r="H399" s="2024"/>
      <c r="I399" s="2024"/>
      <c r="J399" s="2024"/>
      <c r="K399" s="2024"/>
      <c r="L399" s="2024"/>
      <c r="M399" s="2024"/>
      <c r="N399" s="2024"/>
      <c r="O399" s="2024"/>
      <c r="P399" s="2025"/>
      <c r="Q399" s="2050" t="s">
        <v>3769</v>
      </c>
      <c r="R399" s="2022"/>
      <c r="S399" s="2022"/>
      <c r="T399" s="2022" t="s">
        <v>147</v>
      </c>
      <c r="U399" s="2022"/>
      <c r="V399" s="2022"/>
      <c r="W399" s="2022"/>
      <c r="X399" s="2022" t="s">
        <v>147</v>
      </c>
      <c r="Y399" s="2022"/>
      <c r="Z399" s="2022"/>
      <c r="AA399" s="2022" t="s">
        <v>147</v>
      </c>
      <c r="AB399" s="2022"/>
      <c r="AC399" s="2022"/>
    </row>
    <row r="401" spans="1:29">
      <c r="A401" s="33" t="s">
        <v>3956</v>
      </c>
      <c r="B401"/>
      <c r="C401" s="204" t="s">
        <v>160</v>
      </c>
      <c r="D401" s="204"/>
      <c r="E401" s="1297" t="s">
        <v>3760</v>
      </c>
      <c r="F401" s="1298"/>
      <c r="G401" s="1298"/>
      <c r="H401" s="1298"/>
      <c r="I401" s="1298"/>
      <c r="J401" s="1298"/>
      <c r="K401" s="1298"/>
      <c r="L401" s="1298"/>
      <c r="M401" s="1298"/>
      <c r="N401" s="1298"/>
      <c r="O401" s="1298"/>
      <c r="P401" s="1299"/>
      <c r="Q401" s="204" t="s">
        <v>361</v>
      </c>
      <c r="R401" s="204"/>
      <c r="S401" s="204"/>
      <c r="T401" s="2691" t="s">
        <v>3761</v>
      </c>
      <c r="U401" s="2692"/>
      <c r="V401" s="2692"/>
      <c r="W401" s="2693"/>
      <c r="X401" s="204" t="s">
        <v>633</v>
      </c>
      <c r="Y401" s="204"/>
      <c r="Z401" s="204"/>
      <c r="AA401" s="204" t="s">
        <v>180</v>
      </c>
      <c r="AB401" s="204"/>
      <c r="AC401" s="204"/>
    </row>
    <row r="402" spans="1:29">
      <c r="A402"/>
      <c r="B402"/>
      <c r="C402" s="2046" t="s">
        <v>147</v>
      </c>
      <c r="D402" s="2046"/>
      <c r="E402" s="2047" t="s">
        <v>3957</v>
      </c>
      <c r="F402" s="2048"/>
      <c r="G402" s="2048"/>
      <c r="H402" s="2048"/>
      <c r="I402" s="2048"/>
      <c r="J402" s="2048"/>
      <c r="K402" s="2048"/>
      <c r="L402" s="2048"/>
      <c r="M402" s="2048"/>
      <c r="N402" s="2048"/>
      <c r="O402" s="2048"/>
      <c r="P402" s="2049"/>
      <c r="Q402" s="2046" t="s">
        <v>147</v>
      </c>
      <c r="R402" s="2046"/>
      <c r="S402" s="2046"/>
      <c r="T402" s="2046" t="s">
        <v>147</v>
      </c>
      <c r="U402" s="2046"/>
      <c r="V402" s="2046"/>
      <c r="W402" s="2046"/>
      <c r="X402" s="2046" t="s">
        <v>147</v>
      </c>
      <c r="Y402" s="2046"/>
      <c r="Z402" s="2046"/>
      <c r="AA402" s="2046" t="s">
        <v>147</v>
      </c>
      <c r="AB402" s="2046"/>
      <c r="AC402" s="2046"/>
    </row>
    <row r="403" spans="1:29">
      <c r="A403"/>
      <c r="B403"/>
      <c r="C403" s="2018">
        <v>1</v>
      </c>
      <c r="D403" s="2018"/>
      <c r="E403" s="2019" t="s">
        <v>3948</v>
      </c>
      <c r="F403" s="2020"/>
      <c r="G403" s="2020"/>
      <c r="H403" s="2020"/>
      <c r="I403" s="2020"/>
      <c r="J403" s="2020"/>
      <c r="K403" s="2020"/>
      <c r="L403" s="2020"/>
      <c r="M403" s="2020"/>
      <c r="N403" s="2020"/>
      <c r="O403" s="2020"/>
      <c r="P403" s="2021"/>
      <c r="Q403" s="2018" t="s">
        <v>3763</v>
      </c>
      <c r="R403" s="2018"/>
      <c r="S403" s="2018"/>
      <c r="T403" s="2018" t="s">
        <v>147</v>
      </c>
      <c r="U403" s="2018"/>
      <c r="V403" s="2018"/>
      <c r="W403" s="2018"/>
      <c r="X403" s="2018" t="s">
        <v>147</v>
      </c>
      <c r="Y403" s="2018"/>
      <c r="Z403" s="2018"/>
      <c r="AA403" s="2018" t="s">
        <v>147</v>
      </c>
      <c r="AB403" s="2018"/>
      <c r="AC403" s="2018"/>
    </row>
    <row r="404" spans="1:29">
      <c r="A404"/>
      <c r="B404"/>
      <c r="C404" s="2018">
        <v>2</v>
      </c>
      <c r="D404" s="2018"/>
      <c r="E404" s="2019" t="s">
        <v>3958</v>
      </c>
      <c r="F404" s="2020"/>
      <c r="G404" s="2020"/>
      <c r="H404" s="2020"/>
      <c r="I404" s="2020"/>
      <c r="J404" s="2020"/>
      <c r="K404" s="2020"/>
      <c r="L404" s="2020"/>
      <c r="M404" s="2020"/>
      <c r="N404" s="2020"/>
      <c r="O404" s="2020"/>
      <c r="P404" s="2021"/>
      <c r="Q404" s="2018" t="s">
        <v>3763</v>
      </c>
      <c r="R404" s="2018"/>
      <c r="S404" s="2018"/>
      <c r="T404" s="2018" t="s">
        <v>147</v>
      </c>
      <c r="U404" s="2018"/>
      <c r="V404" s="2018"/>
      <c r="W404" s="2018"/>
      <c r="X404" s="2018" t="s">
        <v>147</v>
      </c>
      <c r="Y404" s="2018"/>
      <c r="Z404" s="2018"/>
      <c r="AA404" s="2018" t="s">
        <v>147</v>
      </c>
      <c r="AB404" s="2018"/>
      <c r="AC404" s="2018"/>
    </row>
    <row r="405" spans="1:29">
      <c r="A405"/>
      <c r="B405"/>
      <c r="C405" s="2018">
        <v>3</v>
      </c>
      <c r="D405" s="2018"/>
      <c r="E405" s="2019" t="s">
        <v>3959</v>
      </c>
      <c r="F405" s="2020"/>
      <c r="G405" s="2020"/>
      <c r="H405" s="2020"/>
      <c r="I405" s="2020"/>
      <c r="J405" s="2020"/>
      <c r="K405" s="2020"/>
      <c r="L405" s="2020"/>
      <c r="M405" s="2020"/>
      <c r="N405" s="2020"/>
      <c r="O405" s="2020"/>
      <c r="P405" s="2021"/>
      <c r="Q405" s="2018" t="s">
        <v>3763</v>
      </c>
      <c r="R405" s="2018"/>
      <c r="S405" s="2018"/>
      <c r="T405" s="2018" t="s">
        <v>147</v>
      </c>
      <c r="U405" s="2018"/>
      <c r="V405" s="2018"/>
      <c r="W405" s="2018"/>
      <c r="X405" s="2018" t="s">
        <v>147</v>
      </c>
      <c r="Y405" s="2018"/>
      <c r="Z405" s="2018"/>
      <c r="AA405" s="2018" t="s">
        <v>147</v>
      </c>
      <c r="AB405" s="2018"/>
      <c r="AC405" s="2018"/>
    </row>
    <row r="406" spans="1:29">
      <c r="A406"/>
      <c r="B406"/>
      <c r="C406" s="2035" t="s">
        <v>147</v>
      </c>
      <c r="D406" s="2035"/>
      <c r="E406" s="2036" t="s">
        <v>3960</v>
      </c>
      <c r="F406" s="2037"/>
      <c r="G406" s="2037"/>
      <c r="H406" s="2037"/>
      <c r="I406" s="2037"/>
      <c r="J406" s="2037"/>
      <c r="K406" s="2037"/>
      <c r="L406" s="2037"/>
      <c r="M406" s="2037"/>
      <c r="N406" s="2037"/>
      <c r="O406" s="2037"/>
      <c r="P406" s="2038"/>
      <c r="Q406" s="2035" t="s">
        <v>147</v>
      </c>
      <c r="R406" s="2035"/>
      <c r="S406" s="2035"/>
      <c r="T406" s="2035" t="s">
        <v>147</v>
      </c>
      <c r="U406" s="2035"/>
      <c r="V406" s="2035"/>
      <c r="W406" s="2035"/>
      <c r="X406" s="2035" t="s">
        <v>147</v>
      </c>
      <c r="Y406" s="2035"/>
      <c r="Z406" s="2035"/>
      <c r="AA406" s="2035" t="s">
        <v>147</v>
      </c>
      <c r="AB406" s="2035"/>
      <c r="AC406" s="2035"/>
    </row>
    <row r="407" spans="1:29">
      <c r="A407"/>
      <c r="B407"/>
      <c r="C407" s="2018">
        <v>4</v>
      </c>
      <c r="D407" s="2018"/>
      <c r="E407" s="2019" t="s">
        <v>3961</v>
      </c>
      <c r="F407" s="2020"/>
      <c r="G407" s="2020"/>
      <c r="H407" s="2020"/>
      <c r="I407" s="2020"/>
      <c r="J407" s="2020"/>
      <c r="K407" s="2020"/>
      <c r="L407" s="2020"/>
      <c r="M407" s="2020"/>
      <c r="N407" s="2020"/>
      <c r="O407" s="2020"/>
      <c r="P407" s="2021"/>
      <c r="Q407" s="2018" t="s">
        <v>3763</v>
      </c>
      <c r="R407" s="2018"/>
      <c r="S407" s="2018"/>
      <c r="T407" s="2018" t="s">
        <v>147</v>
      </c>
      <c r="U407" s="2018"/>
      <c r="V407" s="2018"/>
      <c r="W407" s="2018"/>
      <c r="X407" s="2018" t="s">
        <v>147</v>
      </c>
      <c r="Y407" s="2018"/>
      <c r="Z407" s="2018"/>
      <c r="AA407" s="2018" t="s">
        <v>147</v>
      </c>
      <c r="AB407" s="2018"/>
      <c r="AC407" s="2018"/>
    </row>
    <row r="408" spans="1:29">
      <c r="A408"/>
      <c r="B408"/>
      <c r="C408" s="2018">
        <v>5</v>
      </c>
      <c r="D408" s="2018"/>
      <c r="E408" s="2019" t="s">
        <v>3962</v>
      </c>
      <c r="F408" s="2020"/>
      <c r="G408" s="2020"/>
      <c r="H408" s="2020"/>
      <c r="I408" s="2020"/>
      <c r="J408" s="2020"/>
      <c r="K408" s="2020"/>
      <c r="L408" s="2020"/>
      <c r="M408" s="2020"/>
      <c r="N408" s="2020"/>
      <c r="O408" s="2020"/>
      <c r="P408" s="2021"/>
      <c r="Q408" s="2018" t="s">
        <v>3763</v>
      </c>
      <c r="R408" s="2018"/>
      <c r="S408" s="2018"/>
      <c r="T408" s="2018" t="s">
        <v>147</v>
      </c>
      <c r="U408" s="2018"/>
      <c r="V408" s="2018"/>
      <c r="W408" s="2018"/>
      <c r="X408" s="2018" t="s">
        <v>147</v>
      </c>
      <c r="Y408" s="2018"/>
      <c r="Z408" s="2018"/>
      <c r="AA408" s="2018" t="s">
        <v>147</v>
      </c>
      <c r="AB408" s="2018"/>
      <c r="AC408" s="2018"/>
    </row>
    <row r="409" spans="1:29">
      <c r="C409" s="2018">
        <v>6</v>
      </c>
      <c r="D409" s="2018"/>
      <c r="E409" s="2019" t="s">
        <v>3963</v>
      </c>
      <c r="F409" s="2020"/>
      <c r="G409" s="2020"/>
      <c r="H409" s="2020"/>
      <c r="I409" s="2020"/>
      <c r="J409" s="2020"/>
      <c r="K409" s="2020"/>
      <c r="L409" s="2020"/>
      <c r="M409" s="2020"/>
      <c r="N409" s="2020"/>
      <c r="O409" s="2020"/>
      <c r="P409" s="2021"/>
      <c r="Q409" s="2018" t="s">
        <v>3763</v>
      </c>
      <c r="R409" s="2018"/>
      <c r="S409" s="2018"/>
      <c r="T409" s="2018" t="s">
        <v>147</v>
      </c>
      <c r="U409" s="2018"/>
      <c r="V409" s="2018"/>
      <c r="W409" s="2018"/>
      <c r="X409" s="2018" t="s">
        <v>147</v>
      </c>
      <c r="Y409" s="2018"/>
      <c r="Z409" s="2018"/>
      <c r="AA409" s="2018" t="s">
        <v>147</v>
      </c>
      <c r="AB409" s="2018"/>
      <c r="AC409" s="2018"/>
    </row>
    <row r="410" spans="1:29">
      <c r="C410" s="2018">
        <v>7</v>
      </c>
      <c r="D410" s="2018"/>
      <c r="E410" s="2019" t="s">
        <v>3964</v>
      </c>
      <c r="F410" s="2020"/>
      <c r="G410" s="2020"/>
      <c r="H410" s="2020"/>
      <c r="I410" s="2020"/>
      <c r="J410" s="2020"/>
      <c r="K410" s="2020"/>
      <c r="L410" s="2020"/>
      <c r="M410" s="2020"/>
      <c r="N410" s="2020"/>
      <c r="O410" s="2020"/>
      <c r="P410" s="2021"/>
      <c r="Q410" s="2034" t="s">
        <v>3769</v>
      </c>
      <c r="R410" s="2018"/>
      <c r="S410" s="2018"/>
      <c r="T410" s="2018" t="s">
        <v>147</v>
      </c>
      <c r="U410" s="2018"/>
      <c r="V410" s="2018"/>
      <c r="W410" s="2018"/>
      <c r="X410" s="2018" t="s">
        <v>147</v>
      </c>
      <c r="Y410" s="2018"/>
      <c r="Z410" s="2018"/>
      <c r="AA410" s="2018" t="s">
        <v>147</v>
      </c>
      <c r="AB410" s="2018"/>
      <c r="AC410" s="2018"/>
    </row>
    <row r="411" spans="1:29">
      <c r="C411" s="2018">
        <v>8</v>
      </c>
      <c r="D411" s="2018"/>
      <c r="E411" s="2019" t="s">
        <v>3965</v>
      </c>
      <c r="F411" s="2020"/>
      <c r="G411" s="2020"/>
      <c r="H411" s="2020"/>
      <c r="I411" s="2020"/>
      <c r="J411" s="2020"/>
      <c r="K411" s="2020"/>
      <c r="L411" s="2020"/>
      <c r="M411" s="2020"/>
      <c r="N411" s="2020"/>
      <c r="O411" s="2020"/>
      <c r="P411" s="2021"/>
      <c r="Q411" s="2018" t="s">
        <v>3966</v>
      </c>
      <c r="R411" s="2018"/>
      <c r="S411" s="2018"/>
      <c r="T411" s="2018" t="s">
        <v>147</v>
      </c>
      <c r="U411" s="2018"/>
      <c r="V411" s="2018"/>
      <c r="W411" s="2018"/>
      <c r="X411" s="2018" t="s">
        <v>147</v>
      </c>
      <c r="Y411" s="2018"/>
      <c r="Z411" s="2018"/>
      <c r="AA411" s="2018" t="s">
        <v>147</v>
      </c>
      <c r="AB411" s="2018"/>
      <c r="AC411" s="2018"/>
    </row>
    <row r="412" spans="1:29">
      <c r="C412" s="2018">
        <v>9</v>
      </c>
      <c r="D412" s="2018"/>
      <c r="E412" s="2019" t="s">
        <v>3967</v>
      </c>
      <c r="F412" s="2020"/>
      <c r="G412" s="2020"/>
      <c r="H412" s="2020"/>
      <c r="I412" s="2020"/>
      <c r="J412" s="2020"/>
      <c r="K412" s="2020"/>
      <c r="L412" s="2020"/>
      <c r="M412" s="2020"/>
      <c r="N412" s="2020"/>
      <c r="O412" s="2020"/>
      <c r="P412" s="2021"/>
      <c r="Q412" s="2018" t="s">
        <v>3767</v>
      </c>
      <c r="R412" s="2018"/>
      <c r="S412" s="2018"/>
      <c r="T412" s="2018" t="s">
        <v>147</v>
      </c>
      <c r="U412" s="2018"/>
      <c r="V412" s="2018"/>
      <c r="W412" s="2018"/>
      <c r="X412" s="2018" t="s">
        <v>147</v>
      </c>
      <c r="Y412" s="2018"/>
      <c r="Z412" s="2018"/>
      <c r="AA412" s="2018" t="s">
        <v>147</v>
      </c>
      <c r="AB412" s="2018"/>
      <c r="AC412" s="2018"/>
    </row>
    <row r="413" spans="1:29">
      <c r="C413" s="2018">
        <v>10</v>
      </c>
      <c r="D413" s="2018"/>
      <c r="E413" s="2019" t="s">
        <v>3968</v>
      </c>
      <c r="F413" s="2020"/>
      <c r="G413" s="2020"/>
      <c r="H413" s="2020"/>
      <c r="I413" s="2020"/>
      <c r="J413" s="2020"/>
      <c r="K413" s="2020"/>
      <c r="L413" s="2020"/>
      <c r="M413" s="2020"/>
      <c r="N413" s="2020"/>
      <c r="O413" s="2020"/>
      <c r="P413" s="2021"/>
      <c r="Q413" s="2018" t="s">
        <v>3767</v>
      </c>
      <c r="R413" s="2018"/>
      <c r="S413" s="2018"/>
      <c r="T413" s="2018" t="s">
        <v>147</v>
      </c>
      <c r="U413" s="2018"/>
      <c r="V413" s="2018"/>
      <c r="W413" s="2018"/>
      <c r="X413" s="2018" t="s">
        <v>147</v>
      </c>
      <c r="Y413" s="2018"/>
      <c r="Z413" s="2018"/>
      <c r="AA413" s="2018" t="s">
        <v>147</v>
      </c>
      <c r="AB413" s="2018"/>
      <c r="AC413" s="2018"/>
    </row>
    <row r="414" spans="1:29">
      <c r="C414" s="2035" t="s">
        <v>147</v>
      </c>
      <c r="D414" s="2035"/>
      <c r="E414" s="2036" t="s">
        <v>3969</v>
      </c>
      <c r="F414" s="2037"/>
      <c r="G414" s="2037"/>
      <c r="H414" s="2037"/>
      <c r="I414" s="2037"/>
      <c r="J414" s="2037"/>
      <c r="K414" s="2037"/>
      <c r="L414" s="2037"/>
      <c r="M414" s="2037"/>
      <c r="N414" s="2037"/>
      <c r="O414" s="2037"/>
      <c r="P414" s="2038"/>
      <c r="Q414" s="2035" t="s">
        <v>147</v>
      </c>
      <c r="R414" s="2035"/>
      <c r="S414" s="2035"/>
      <c r="T414" s="2035" t="s">
        <v>147</v>
      </c>
      <c r="U414" s="2035"/>
      <c r="V414" s="2035"/>
      <c r="W414" s="2035"/>
      <c r="X414" s="2035" t="s">
        <v>147</v>
      </c>
      <c r="Y414" s="2035"/>
      <c r="Z414" s="2035"/>
      <c r="AA414" s="2035" t="s">
        <v>147</v>
      </c>
      <c r="AB414" s="2035"/>
      <c r="AC414" s="2035"/>
    </row>
    <row r="415" spans="1:29">
      <c r="C415" s="2018">
        <v>11</v>
      </c>
      <c r="D415" s="2018"/>
      <c r="E415" s="2019" t="s">
        <v>3948</v>
      </c>
      <c r="F415" s="2020"/>
      <c r="G415" s="2020"/>
      <c r="H415" s="2020"/>
      <c r="I415" s="2020"/>
      <c r="J415" s="2020"/>
      <c r="K415" s="2020"/>
      <c r="L415" s="2020"/>
      <c r="M415" s="2020"/>
      <c r="N415" s="2020"/>
      <c r="O415" s="2020"/>
      <c r="P415" s="2021"/>
      <c r="Q415" s="2018" t="s">
        <v>3763</v>
      </c>
      <c r="R415" s="2018"/>
      <c r="S415" s="2018"/>
      <c r="T415" s="2018" t="s">
        <v>147</v>
      </c>
      <c r="U415" s="2018"/>
      <c r="V415" s="2018"/>
      <c r="W415" s="2018"/>
      <c r="X415" s="2018" t="s">
        <v>147</v>
      </c>
      <c r="Y415" s="2018"/>
      <c r="Z415" s="2018"/>
      <c r="AA415" s="2018" t="s">
        <v>147</v>
      </c>
      <c r="AB415" s="2018"/>
      <c r="AC415" s="2018"/>
    </row>
    <row r="416" spans="1:29">
      <c r="C416" s="2018">
        <v>12</v>
      </c>
      <c r="D416" s="2018"/>
      <c r="E416" s="2019" t="s">
        <v>3946</v>
      </c>
      <c r="F416" s="2020"/>
      <c r="G416" s="2020"/>
      <c r="H416" s="2020"/>
      <c r="I416" s="2020"/>
      <c r="J416" s="2020"/>
      <c r="K416" s="2020"/>
      <c r="L416" s="2020"/>
      <c r="M416" s="2020"/>
      <c r="N416" s="2020"/>
      <c r="O416" s="2020"/>
      <c r="P416" s="2021"/>
      <c r="Q416" s="2018" t="s">
        <v>3763</v>
      </c>
      <c r="R416" s="2018"/>
      <c r="S416" s="2018"/>
      <c r="T416" s="2018" t="s">
        <v>147</v>
      </c>
      <c r="U416" s="2018"/>
      <c r="V416" s="2018"/>
      <c r="W416" s="2018"/>
      <c r="X416" s="2018" t="s">
        <v>147</v>
      </c>
      <c r="Y416" s="2018"/>
      <c r="Z416" s="2018"/>
      <c r="AA416" s="2018" t="s">
        <v>147</v>
      </c>
      <c r="AB416" s="2018"/>
      <c r="AC416" s="2018"/>
    </row>
    <row r="417" spans="1:29">
      <c r="C417" s="2018">
        <v>13</v>
      </c>
      <c r="D417" s="2018"/>
      <c r="E417" s="2019" t="s">
        <v>3970</v>
      </c>
      <c r="F417" s="2020"/>
      <c r="G417" s="2020"/>
      <c r="H417" s="2020"/>
      <c r="I417" s="2020"/>
      <c r="J417" s="2020"/>
      <c r="K417" s="2020"/>
      <c r="L417" s="2020"/>
      <c r="M417" s="2020"/>
      <c r="N417" s="2020"/>
      <c r="O417" s="2020"/>
      <c r="P417" s="2021"/>
      <c r="Q417" s="2018" t="s">
        <v>3763</v>
      </c>
      <c r="R417" s="2018"/>
      <c r="S417" s="2018"/>
      <c r="T417" s="2018" t="s">
        <v>147</v>
      </c>
      <c r="U417" s="2018"/>
      <c r="V417" s="2018"/>
      <c r="W417" s="2018"/>
      <c r="X417" s="2018" t="s">
        <v>147</v>
      </c>
      <c r="Y417" s="2018"/>
      <c r="Z417" s="2018"/>
      <c r="AA417" s="2018" t="s">
        <v>147</v>
      </c>
      <c r="AB417" s="2018"/>
      <c r="AC417" s="2018"/>
    </row>
    <row r="418" spans="1:29">
      <c r="C418" s="2018">
        <v>14</v>
      </c>
      <c r="D418" s="2018"/>
      <c r="E418" s="2019" t="s">
        <v>3947</v>
      </c>
      <c r="F418" s="2020"/>
      <c r="G418" s="2020"/>
      <c r="H418" s="2020"/>
      <c r="I418" s="2020"/>
      <c r="J418" s="2020"/>
      <c r="K418" s="2020"/>
      <c r="L418" s="2020"/>
      <c r="M418" s="2020"/>
      <c r="N418" s="2020"/>
      <c r="O418" s="2020"/>
      <c r="P418" s="2021"/>
      <c r="Q418" s="2018" t="s">
        <v>3763</v>
      </c>
      <c r="R418" s="2018"/>
      <c r="S418" s="2018"/>
      <c r="T418" s="2018" t="s">
        <v>147</v>
      </c>
      <c r="U418" s="2018"/>
      <c r="V418" s="2018"/>
      <c r="W418" s="2018"/>
      <c r="X418" s="2018" t="s">
        <v>147</v>
      </c>
      <c r="Y418" s="2018"/>
      <c r="Z418" s="2018"/>
      <c r="AA418" s="2018" t="s">
        <v>147</v>
      </c>
      <c r="AB418" s="2018"/>
      <c r="AC418" s="2018"/>
    </row>
    <row r="419" spans="1:29">
      <c r="C419" s="2018">
        <v>15</v>
      </c>
      <c r="D419" s="2018"/>
      <c r="E419" s="2019" t="s">
        <v>3971</v>
      </c>
      <c r="F419" s="2020"/>
      <c r="G419" s="2020"/>
      <c r="H419" s="2020"/>
      <c r="I419" s="2020"/>
      <c r="J419" s="2020"/>
      <c r="K419" s="2020"/>
      <c r="L419" s="2020"/>
      <c r="M419" s="2020"/>
      <c r="N419" s="2020"/>
      <c r="O419" s="2020"/>
      <c r="P419" s="2021"/>
      <c r="Q419" s="2018" t="s">
        <v>3763</v>
      </c>
      <c r="R419" s="2018"/>
      <c r="S419" s="2018"/>
      <c r="T419" s="2018" t="s">
        <v>147</v>
      </c>
      <c r="U419" s="2018"/>
      <c r="V419" s="2018"/>
      <c r="W419" s="2018"/>
      <c r="X419" s="2018" t="s">
        <v>147</v>
      </c>
      <c r="Y419" s="2018"/>
      <c r="Z419" s="2018"/>
      <c r="AA419" s="2018" t="s">
        <v>147</v>
      </c>
      <c r="AB419" s="2018"/>
      <c r="AC419" s="2018"/>
    </row>
    <row r="420" spans="1:29">
      <c r="C420" s="2018">
        <v>16</v>
      </c>
      <c r="D420" s="2018"/>
      <c r="E420" s="2019" t="s">
        <v>3972</v>
      </c>
      <c r="F420" s="2020"/>
      <c r="G420" s="2020"/>
      <c r="H420" s="2020"/>
      <c r="I420" s="2020"/>
      <c r="J420" s="2020"/>
      <c r="K420" s="2020"/>
      <c r="L420" s="2020"/>
      <c r="M420" s="2020"/>
      <c r="N420" s="2020"/>
      <c r="O420" s="2020"/>
      <c r="P420" s="2021"/>
      <c r="Q420" s="2018" t="s">
        <v>3772</v>
      </c>
      <c r="R420" s="2018"/>
      <c r="S420" s="2018"/>
      <c r="T420" s="2018" t="s">
        <v>147</v>
      </c>
      <c r="U420" s="2018"/>
      <c r="V420" s="2018"/>
      <c r="W420" s="2018"/>
      <c r="X420" s="2018" t="s">
        <v>147</v>
      </c>
      <c r="Y420" s="2018"/>
      <c r="Z420" s="2018"/>
      <c r="AA420" s="2018" t="s">
        <v>147</v>
      </c>
      <c r="AB420" s="2018"/>
      <c r="AC420" s="2018"/>
    </row>
    <row r="421" spans="1:29">
      <c r="C421" s="2035" t="s">
        <v>147</v>
      </c>
      <c r="D421" s="2035"/>
      <c r="E421" s="2036" t="s">
        <v>3973</v>
      </c>
      <c r="F421" s="2037"/>
      <c r="G421" s="2037"/>
      <c r="H421" s="2037"/>
      <c r="I421" s="2037"/>
      <c r="J421" s="2037"/>
      <c r="K421" s="2037"/>
      <c r="L421" s="2037"/>
      <c r="M421" s="2037"/>
      <c r="N421" s="2037"/>
      <c r="O421" s="2037"/>
      <c r="P421" s="2038"/>
      <c r="Q421" s="2035" t="s">
        <v>147</v>
      </c>
      <c r="R421" s="2035"/>
      <c r="S421" s="2035"/>
      <c r="T421" s="2035" t="s">
        <v>147</v>
      </c>
      <c r="U421" s="2035"/>
      <c r="V421" s="2035"/>
      <c r="W421" s="2035"/>
      <c r="X421" s="2035" t="s">
        <v>147</v>
      </c>
      <c r="Y421" s="2035"/>
      <c r="Z421" s="2035"/>
      <c r="AA421" s="2035" t="s">
        <v>147</v>
      </c>
      <c r="AB421" s="2035"/>
      <c r="AC421" s="2035"/>
    </row>
    <row r="422" spans="1:29">
      <c r="C422" s="2018">
        <v>17</v>
      </c>
      <c r="D422" s="2018"/>
      <c r="E422" s="2019" t="s">
        <v>3974</v>
      </c>
      <c r="F422" s="2020"/>
      <c r="G422" s="2020"/>
      <c r="H422" s="2020"/>
      <c r="I422" s="2020"/>
      <c r="J422" s="2020"/>
      <c r="K422" s="2020"/>
      <c r="L422" s="2020"/>
      <c r="M422" s="2020"/>
      <c r="N422" s="2020"/>
      <c r="O422" s="2020"/>
      <c r="P422" s="2021"/>
      <c r="Q422" s="2034" t="s">
        <v>3769</v>
      </c>
      <c r="R422" s="2018"/>
      <c r="S422" s="2018"/>
      <c r="T422" s="2018" t="s">
        <v>147</v>
      </c>
      <c r="U422" s="2018"/>
      <c r="V422" s="2018"/>
      <c r="W422" s="2018"/>
      <c r="X422" s="2018" t="s">
        <v>147</v>
      </c>
      <c r="Y422" s="2018"/>
      <c r="Z422" s="2018"/>
      <c r="AA422" s="2018" t="s">
        <v>147</v>
      </c>
      <c r="AB422" s="2018"/>
      <c r="AC422" s="2018"/>
    </row>
    <row r="423" spans="1:29">
      <c r="C423" s="2018">
        <v>18</v>
      </c>
      <c r="D423" s="2018"/>
      <c r="E423" s="2019" t="s">
        <v>3975</v>
      </c>
      <c r="F423" s="2020"/>
      <c r="G423" s="2020"/>
      <c r="H423" s="2020"/>
      <c r="I423" s="2020"/>
      <c r="J423" s="2020"/>
      <c r="K423" s="2020"/>
      <c r="L423" s="2020"/>
      <c r="M423" s="2020"/>
      <c r="N423" s="2020"/>
      <c r="O423" s="2020"/>
      <c r="P423" s="2021"/>
      <c r="Q423" s="2034" t="s">
        <v>3769</v>
      </c>
      <c r="R423" s="2018"/>
      <c r="S423" s="2018"/>
      <c r="T423" s="2018" t="s">
        <v>147</v>
      </c>
      <c r="U423" s="2018"/>
      <c r="V423" s="2018"/>
      <c r="W423" s="2018"/>
      <c r="X423" s="2018" t="s">
        <v>147</v>
      </c>
      <c r="Y423" s="2018"/>
      <c r="Z423" s="2018"/>
      <c r="AA423" s="2018" t="s">
        <v>147</v>
      </c>
      <c r="AB423" s="2018"/>
      <c r="AC423" s="2018"/>
    </row>
    <row r="424" spans="1:29">
      <c r="C424" s="2018">
        <v>19</v>
      </c>
      <c r="D424" s="2018"/>
      <c r="E424" s="2019" t="s">
        <v>3976</v>
      </c>
      <c r="F424" s="2020"/>
      <c r="G424" s="2020"/>
      <c r="H424" s="2020"/>
      <c r="I424" s="2020"/>
      <c r="J424" s="2020"/>
      <c r="K424" s="2020"/>
      <c r="L424" s="2020"/>
      <c r="M424" s="2020"/>
      <c r="N424" s="2020"/>
      <c r="O424" s="2020"/>
      <c r="P424" s="2021"/>
      <c r="Q424" s="2018" t="s">
        <v>3772</v>
      </c>
      <c r="R424" s="2018"/>
      <c r="S424" s="2018"/>
      <c r="T424" s="2018" t="s">
        <v>147</v>
      </c>
      <c r="U424" s="2018"/>
      <c r="V424" s="2018"/>
      <c r="W424" s="2018"/>
      <c r="X424" s="2018" t="s">
        <v>147</v>
      </c>
      <c r="Y424" s="2018"/>
      <c r="Z424" s="2018"/>
      <c r="AA424" s="2018" t="s">
        <v>147</v>
      </c>
      <c r="AB424" s="2018"/>
      <c r="AC424" s="2018"/>
    </row>
    <row r="425" spans="1:29">
      <c r="A425"/>
      <c r="B425"/>
      <c r="C425" s="2018">
        <v>20</v>
      </c>
      <c r="D425" s="2018"/>
      <c r="E425" s="2019" t="s">
        <v>3977</v>
      </c>
      <c r="F425" s="2020"/>
      <c r="G425" s="2020"/>
      <c r="H425" s="2020"/>
      <c r="I425" s="2020"/>
      <c r="J425" s="2020"/>
      <c r="K425" s="2020"/>
      <c r="L425" s="2020"/>
      <c r="M425" s="2020"/>
      <c r="N425" s="2020"/>
      <c r="O425" s="2020"/>
      <c r="P425" s="2021"/>
      <c r="Q425" s="2034" t="s">
        <v>3769</v>
      </c>
      <c r="R425" s="2018"/>
      <c r="S425" s="2018"/>
      <c r="T425" s="2018" t="s">
        <v>147</v>
      </c>
      <c r="U425" s="2018"/>
      <c r="V425" s="2018"/>
      <c r="W425" s="2018"/>
      <c r="X425" s="2018" t="s">
        <v>147</v>
      </c>
      <c r="Y425" s="2018"/>
      <c r="Z425" s="2018"/>
      <c r="AA425" s="2018" t="s">
        <v>147</v>
      </c>
      <c r="AB425" s="2018"/>
      <c r="AC425" s="2018"/>
    </row>
    <row r="426" spans="1:29">
      <c r="A426"/>
      <c r="B426"/>
      <c r="C426" s="2018">
        <v>21</v>
      </c>
      <c r="D426" s="2018"/>
      <c r="E426" s="2019" t="s">
        <v>3978</v>
      </c>
      <c r="F426" s="2020"/>
      <c r="G426" s="2020"/>
      <c r="H426" s="2020"/>
      <c r="I426" s="2020"/>
      <c r="J426" s="2020"/>
      <c r="K426" s="2020"/>
      <c r="L426" s="2020"/>
      <c r="M426" s="2020"/>
      <c r="N426" s="2020"/>
      <c r="O426" s="2020"/>
      <c r="P426" s="2021"/>
      <c r="Q426" s="2018" t="s">
        <v>3772</v>
      </c>
      <c r="R426" s="2018"/>
      <c r="S426" s="2018"/>
      <c r="T426" s="2018" t="s">
        <v>147</v>
      </c>
      <c r="U426" s="2018"/>
      <c r="V426" s="2018"/>
      <c r="W426" s="2018"/>
      <c r="X426" s="2018" t="s">
        <v>147</v>
      </c>
      <c r="Y426" s="2018"/>
      <c r="Z426" s="2018"/>
      <c r="AA426" s="2018" t="s">
        <v>147</v>
      </c>
      <c r="AB426" s="2018"/>
      <c r="AC426" s="2018"/>
    </row>
    <row r="427" spans="1:29">
      <c r="A427" s="33" t="s">
        <v>536</v>
      </c>
      <c r="B427"/>
      <c r="C427" s="2022">
        <v>22</v>
      </c>
      <c r="D427" s="2022"/>
      <c r="E427" s="2023" t="s">
        <v>3979</v>
      </c>
      <c r="F427" s="2024"/>
      <c r="G427" s="2024"/>
      <c r="H427" s="2024"/>
      <c r="I427" s="2024"/>
      <c r="J427" s="2024"/>
      <c r="K427" s="2024"/>
      <c r="L427" s="2024"/>
      <c r="M427" s="2024"/>
      <c r="N427" s="2024"/>
      <c r="O427" s="2024"/>
      <c r="P427" s="2025"/>
      <c r="Q427" s="2022" t="s">
        <v>3772</v>
      </c>
      <c r="R427" s="2022"/>
      <c r="S427" s="2022"/>
      <c r="T427" s="2022" t="s">
        <v>147</v>
      </c>
      <c r="U427" s="2022"/>
      <c r="V427" s="2022"/>
      <c r="W427" s="2022"/>
      <c r="X427" s="2022" t="s">
        <v>147</v>
      </c>
      <c r="Y427" s="2022"/>
      <c r="Z427" s="2022"/>
      <c r="AA427" s="2022" t="s">
        <v>147</v>
      </c>
      <c r="AB427" s="2022"/>
      <c r="AC427" s="2022"/>
    </row>
    <row r="429" spans="1:29">
      <c r="A429" s="33" t="s">
        <v>3980</v>
      </c>
      <c r="B429"/>
      <c r="C429" s="204" t="s">
        <v>160</v>
      </c>
      <c r="D429" s="204"/>
      <c r="E429" s="1297" t="s">
        <v>3760</v>
      </c>
      <c r="F429" s="1298"/>
      <c r="G429" s="1298"/>
      <c r="H429" s="1298"/>
      <c r="I429" s="1298"/>
      <c r="J429" s="1298"/>
      <c r="K429" s="1298"/>
      <c r="L429" s="1298"/>
      <c r="M429" s="1298"/>
      <c r="N429" s="1298"/>
      <c r="O429" s="1298"/>
      <c r="P429" s="1299"/>
      <c r="Q429" s="204" t="s">
        <v>361</v>
      </c>
      <c r="R429" s="204"/>
      <c r="S429" s="204"/>
      <c r="T429" s="2691" t="s">
        <v>3761</v>
      </c>
      <c r="U429" s="2692"/>
      <c r="V429" s="2692"/>
      <c r="W429" s="2693"/>
      <c r="X429" s="204" t="s">
        <v>633</v>
      </c>
      <c r="Y429" s="204"/>
      <c r="Z429" s="204"/>
      <c r="AA429" s="204" t="s">
        <v>180</v>
      </c>
      <c r="AB429" s="204"/>
      <c r="AC429" s="204"/>
    </row>
    <row r="430" spans="1:29">
      <c r="A430"/>
      <c r="B430"/>
      <c r="C430" s="2014">
        <v>1</v>
      </c>
      <c r="D430" s="2014"/>
      <c r="E430" s="2015" t="s">
        <v>3981</v>
      </c>
      <c r="F430" s="2016"/>
      <c r="G430" s="2016"/>
      <c r="H430" s="2016"/>
      <c r="I430" s="2016"/>
      <c r="J430" s="2016"/>
      <c r="K430" s="2016"/>
      <c r="L430" s="2016"/>
      <c r="M430" s="2016"/>
      <c r="N430" s="2016"/>
      <c r="O430" s="2016"/>
      <c r="P430" s="2017"/>
      <c r="Q430" s="2014" t="s">
        <v>3763</v>
      </c>
      <c r="R430" s="2014"/>
      <c r="S430" s="2014"/>
      <c r="T430" s="2014" t="s">
        <v>147</v>
      </c>
      <c r="U430" s="2014"/>
      <c r="V430" s="2014"/>
      <c r="W430" s="2014"/>
      <c r="X430" s="2014" t="s">
        <v>147</v>
      </c>
      <c r="Y430" s="2014"/>
      <c r="Z430" s="2014"/>
      <c r="AA430" s="2014" t="s">
        <v>147</v>
      </c>
      <c r="AB430" s="2014"/>
      <c r="AC430" s="2014"/>
    </row>
    <row r="431" spans="1:29">
      <c r="A431"/>
      <c r="B431"/>
      <c r="C431" s="2018">
        <v>2</v>
      </c>
      <c r="D431" s="2018"/>
      <c r="E431" s="2019" t="s">
        <v>3982</v>
      </c>
      <c r="F431" s="2020"/>
      <c r="G431" s="2020"/>
      <c r="H431" s="2020"/>
      <c r="I431" s="2020"/>
      <c r="J431" s="2020"/>
      <c r="K431" s="2020"/>
      <c r="L431" s="2020"/>
      <c r="M431" s="2020"/>
      <c r="N431" s="2020"/>
      <c r="O431" s="2020"/>
      <c r="P431" s="2021"/>
      <c r="Q431" s="2018" t="s">
        <v>3763</v>
      </c>
      <c r="R431" s="2018"/>
      <c r="S431" s="2018"/>
      <c r="T431" s="2018" t="s">
        <v>147</v>
      </c>
      <c r="U431" s="2018"/>
      <c r="V431" s="2018"/>
      <c r="W431" s="2018"/>
      <c r="X431" s="2018" t="s">
        <v>147</v>
      </c>
      <c r="Y431" s="2018"/>
      <c r="Z431" s="2018"/>
      <c r="AA431" s="2018" t="s">
        <v>147</v>
      </c>
      <c r="AB431" s="2018"/>
      <c r="AC431" s="2018"/>
    </row>
    <row r="432" spans="1:29">
      <c r="A432"/>
      <c r="B432"/>
      <c r="C432" s="2018">
        <v>3</v>
      </c>
      <c r="D432" s="2018"/>
      <c r="E432" s="2019" t="s">
        <v>3983</v>
      </c>
      <c r="F432" s="2020"/>
      <c r="G432" s="2020"/>
      <c r="H432" s="2020"/>
      <c r="I432" s="2020"/>
      <c r="J432" s="2020"/>
      <c r="K432" s="2020"/>
      <c r="L432" s="2020"/>
      <c r="M432" s="2020"/>
      <c r="N432" s="2020"/>
      <c r="O432" s="2020"/>
      <c r="P432" s="2021"/>
      <c r="Q432" s="2018" t="s">
        <v>3763</v>
      </c>
      <c r="R432" s="2018"/>
      <c r="S432" s="2018"/>
      <c r="T432" s="2018" t="s">
        <v>147</v>
      </c>
      <c r="U432" s="2018"/>
      <c r="V432" s="2018"/>
      <c r="W432" s="2018"/>
      <c r="X432" s="2018" t="s">
        <v>147</v>
      </c>
      <c r="Y432" s="2018"/>
      <c r="Z432" s="2018"/>
      <c r="AA432" s="2018" t="s">
        <v>147</v>
      </c>
      <c r="AB432" s="2018"/>
      <c r="AC432" s="2018"/>
    </row>
    <row r="433" spans="1:29">
      <c r="A433" s="33" t="s">
        <v>536</v>
      </c>
      <c r="B433"/>
      <c r="C433" s="2022">
        <v>4</v>
      </c>
      <c r="D433" s="2022"/>
      <c r="E433" s="2710" t="s">
        <v>3984</v>
      </c>
      <c r="F433" s="2708"/>
      <c r="G433" s="2708"/>
      <c r="H433" s="2708"/>
      <c r="I433" s="2708"/>
      <c r="J433" s="2708"/>
      <c r="K433" s="2708"/>
      <c r="L433" s="2708"/>
      <c r="M433" s="2708"/>
      <c r="N433" s="2708"/>
      <c r="O433" s="2708"/>
      <c r="P433" s="2709"/>
      <c r="Q433" s="2022" t="s">
        <v>3772</v>
      </c>
      <c r="R433" s="2022"/>
      <c r="S433" s="2022"/>
      <c r="T433" s="2022" t="s">
        <v>147</v>
      </c>
      <c r="U433" s="2022"/>
      <c r="V433" s="2022"/>
      <c r="W433" s="2022"/>
      <c r="X433" s="2022" t="s">
        <v>147</v>
      </c>
      <c r="Y433" s="2022"/>
      <c r="Z433" s="2022"/>
      <c r="AA433" s="2022" t="s">
        <v>147</v>
      </c>
      <c r="AB433" s="2022"/>
      <c r="AC433" s="2022"/>
    </row>
  </sheetData>
  <mergeCells count="101">
    <mergeCell ref="E433:P433"/>
    <mergeCell ref="V378:Y378"/>
    <mergeCell ref="N382:P382"/>
    <mergeCell ref="Q382:S382"/>
    <mergeCell ref="T386:W386"/>
    <mergeCell ref="T401:W401"/>
    <mergeCell ref="T429:W429"/>
    <mergeCell ref="N307:P307"/>
    <mergeCell ref="Q307:S307"/>
    <mergeCell ref="R335:U335"/>
    <mergeCell ref="V351:Y351"/>
    <mergeCell ref="Z351:AC351"/>
    <mergeCell ref="T363:W363"/>
    <mergeCell ref="N295:P295"/>
    <mergeCell ref="Q295:S295"/>
    <mergeCell ref="N299:P299"/>
    <mergeCell ref="Q299:S299"/>
    <mergeCell ref="N303:P303"/>
    <mergeCell ref="Q303:S303"/>
    <mergeCell ref="N283:P283"/>
    <mergeCell ref="Q283:S283"/>
    <mergeCell ref="N287:P287"/>
    <mergeCell ref="Q287:S287"/>
    <mergeCell ref="N291:P291"/>
    <mergeCell ref="Q291:S291"/>
    <mergeCell ref="V250:Y250"/>
    <mergeCell ref="V255:Y255"/>
    <mergeCell ref="V261:Y261"/>
    <mergeCell ref="D270:G270"/>
    <mergeCell ref="W270:Y270"/>
    <mergeCell ref="N279:P279"/>
    <mergeCell ref="Q279:S279"/>
    <mergeCell ref="Z202:AC202"/>
    <mergeCell ref="Z203:AC203"/>
    <mergeCell ref="Q205:U205"/>
    <mergeCell ref="Z211:AC211"/>
    <mergeCell ref="V229:Y229"/>
    <mergeCell ref="V236:Y236"/>
    <mergeCell ref="N137:P137"/>
    <mergeCell ref="Q137:S137"/>
    <mergeCell ref="D147:P147"/>
    <mergeCell ref="Q153:T153"/>
    <mergeCell ref="Q187:U187"/>
    <mergeCell ref="Z201:AC201"/>
    <mergeCell ref="Q129:T129"/>
    <mergeCell ref="Q131:T131"/>
    <mergeCell ref="Z131:AC131"/>
    <mergeCell ref="K133:M133"/>
    <mergeCell ref="N133:P133"/>
    <mergeCell ref="Q133:S133"/>
    <mergeCell ref="K117:M117"/>
    <mergeCell ref="Q117:S117"/>
    <mergeCell ref="Q119:S119"/>
    <mergeCell ref="K121:M121"/>
    <mergeCell ref="Q121:S121"/>
    <mergeCell ref="Q123:S123"/>
    <mergeCell ref="Q107:S107"/>
    <mergeCell ref="K109:M109"/>
    <mergeCell ref="Q109:S109"/>
    <mergeCell ref="Q111:S111"/>
    <mergeCell ref="K113:M113"/>
    <mergeCell ref="Q113:S113"/>
    <mergeCell ref="K97:M97"/>
    <mergeCell ref="Q97:S97"/>
    <mergeCell ref="K101:M101"/>
    <mergeCell ref="Q101:S101"/>
    <mergeCell ref="Q103:S103"/>
    <mergeCell ref="K105:M105"/>
    <mergeCell ref="Q105:S105"/>
    <mergeCell ref="N79:P79"/>
    <mergeCell ref="Q79:S79"/>
    <mergeCell ref="T79:U79"/>
    <mergeCell ref="Q83:S83"/>
    <mergeCell ref="K93:M93"/>
    <mergeCell ref="Q93:S93"/>
    <mergeCell ref="N67:P67"/>
    <mergeCell ref="Q67:S67"/>
    <mergeCell ref="N71:P71"/>
    <mergeCell ref="Q71:S71"/>
    <mergeCell ref="N75:P75"/>
    <mergeCell ref="Q75:S75"/>
    <mergeCell ref="C1:AC1"/>
    <mergeCell ref="N59:P59"/>
    <mergeCell ref="Q59:S59"/>
    <mergeCell ref="N63:P63"/>
    <mergeCell ref="Q63:S63"/>
    <mergeCell ref="D8:S8"/>
    <mergeCell ref="Z21:AC21"/>
    <mergeCell ref="Z25:AC25"/>
    <mergeCell ref="Z29:AC29"/>
    <mergeCell ref="N31:P31"/>
    <mergeCell ref="Q31:S31"/>
    <mergeCell ref="N55:P55"/>
    <mergeCell ref="Q55:S55"/>
    <mergeCell ref="N35:P35"/>
    <mergeCell ref="Q35:S35"/>
    <mergeCell ref="D44:S44"/>
    <mergeCell ref="N47:P47"/>
    <mergeCell ref="Q47:S47"/>
    <mergeCell ref="N51:P51"/>
    <mergeCell ref="Q51:S51"/>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8289" r:id="rId4" name="Button 1">
              <controlPr defaultSize="0" print="0" autoFill="0" autoPict="0" macro="[0]!pQuanlybangmau">
                <anchor moveWithCells="1" sizeWithCells="1">
                  <from>
                    <xdr:col>30</xdr:col>
                    <xdr:colOff>19050</xdr:colOff>
                    <xdr:row>1</xdr:row>
                    <xdr:rowOff>19050</xdr:rowOff>
                  </from>
                  <to>
                    <xdr:col>30</xdr:col>
                    <xdr:colOff>2647950</xdr:colOff>
                    <xdr:row>2</xdr:row>
                    <xdr:rowOff>0</xdr:rowOff>
                  </to>
                </anchor>
              </controlPr>
            </control>
          </mc:Choice>
        </mc:AlternateContent>
        <mc:AlternateContent xmlns:mc="http://schemas.openxmlformats.org/markup-compatibility/2006">
          <mc:Choice Requires="x14">
            <control shapeId="268290" r:id="rId5" name="Button 2">
              <controlPr defaultSize="0" print="0" autoFill="0" autoPict="0" macro="[0]!go_HSDMCongviec">
                <anchor moveWithCells="1" sizeWithCells="1">
                  <from>
                    <xdr:col>3</xdr:col>
                    <xdr:colOff>123825</xdr:colOff>
                    <xdr:row>1</xdr:row>
                    <xdr:rowOff>19050</xdr:rowOff>
                  </from>
                  <to>
                    <xdr:col>10</xdr:col>
                    <xdr:colOff>133350</xdr:colOff>
                    <xdr:row>1</xdr:row>
                    <xdr:rowOff>295275</xdr:rowOff>
                  </to>
                </anchor>
              </controlPr>
            </control>
          </mc:Choice>
        </mc:AlternateContent>
        <mc:AlternateContent xmlns:mc="http://schemas.openxmlformats.org/markup-compatibility/2006">
          <mc:Choice Requires="x14">
            <control shapeId="268291" r:id="rId6" name="Button 3">
              <controlPr defaultSize="0" print="0" autoFill="0" autoPict="0" macro="[0]!go_HSDMVatlieu">
                <anchor moveWithCells="1" sizeWithCells="1">
                  <from>
                    <xdr:col>10</xdr:col>
                    <xdr:colOff>142875</xdr:colOff>
                    <xdr:row>1</xdr:row>
                    <xdr:rowOff>19050</xdr:rowOff>
                  </from>
                  <to>
                    <xdr:col>18</xdr:col>
                    <xdr:colOff>66675</xdr:colOff>
                    <xdr:row>1</xdr:row>
                    <xdr:rowOff>295275</xdr:rowOff>
                  </to>
                </anchor>
              </controlPr>
            </control>
          </mc:Choice>
        </mc:AlternateContent>
        <mc:AlternateContent xmlns:mc="http://schemas.openxmlformats.org/markup-compatibility/2006">
          <mc:Choice Requires="x14">
            <control shapeId="268292" r:id="rId7" name="Button 4">
              <controlPr defaultSize="0" print="0" autoFill="0" autoPict="0" macro="[0]!go_HSDMGiaidoan">
                <anchor moveWithCells="1" sizeWithCells="1">
                  <from>
                    <xdr:col>18</xdr:col>
                    <xdr:colOff>76200</xdr:colOff>
                    <xdr:row>1</xdr:row>
                    <xdr:rowOff>19050</xdr:rowOff>
                  </from>
                  <to>
                    <xdr:col>26</xdr:col>
                    <xdr:colOff>123825</xdr:colOff>
                    <xdr:row>1</xdr:row>
                    <xdr:rowOff>295275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BangmauNT4">
    <tabColor rgb="FF99FF99"/>
  </sheetPr>
  <dimension ref="A1:AG11"/>
  <sheetViews>
    <sheetView showZeros="0" workbookViewId="0">
      <pane ySplit="2" topLeftCell="A3" activePane="bottomLeft" state="frozen"/>
      <selection activeCell="C15" sqref="C15"/>
      <selection pane="bottomLeft" activeCell="D5" sqref="D5"/>
    </sheetView>
  </sheetViews>
  <sheetFormatPr defaultColWidth="8.88671875" defaultRowHeight="16.5"/>
  <cols>
    <col min="1" max="1" width="11.6640625" style="18" customWidth="1"/>
    <col min="2" max="2" width="2.33203125" style="18" customWidth="1"/>
    <col min="3" max="3" width="2.88671875" style="18" customWidth="1"/>
    <col min="4" max="5" width="3.33203125" style="18" customWidth="1"/>
    <col min="6" max="6" width="3.5546875" style="18" customWidth="1"/>
    <col min="7" max="23" width="2.88671875" style="18" customWidth="1"/>
    <col min="24" max="29" width="2.6640625" style="18" customWidth="1"/>
    <col min="30" max="30" width="3" style="18" customWidth="1"/>
    <col min="31" max="31" width="31" style="18" customWidth="1"/>
    <col min="32" max="33" width="11.21875" style="18" customWidth="1"/>
    <col min="34" max="16384" width="8.88671875" style="18"/>
  </cols>
  <sheetData>
    <row r="1" spans="1:33" ht="54.95" customHeight="1">
      <c r="B1" s="1192"/>
      <c r="C1" s="2690" t="s">
        <v>3987</v>
      </c>
      <c r="D1" s="2632"/>
      <c r="E1" s="2632"/>
      <c r="F1" s="2632"/>
      <c r="G1" s="2632"/>
      <c r="H1" s="2632"/>
      <c r="I1" s="2632"/>
      <c r="J1" s="2632"/>
      <c r="K1" s="2632"/>
      <c r="L1" s="2632"/>
      <c r="M1" s="2632"/>
      <c r="N1" s="2632"/>
      <c r="O1" s="2632"/>
      <c r="P1" s="2632"/>
      <c r="Q1" s="2632"/>
      <c r="R1" s="2632"/>
      <c r="S1" s="2632"/>
      <c r="T1" s="2632"/>
      <c r="U1" s="2632"/>
      <c r="V1" s="2632"/>
      <c r="W1" s="2632"/>
      <c r="X1" s="2632"/>
      <c r="Y1" s="2632"/>
      <c r="Z1" s="2632"/>
      <c r="AA1" s="2632"/>
      <c r="AB1" s="2632"/>
      <c r="AC1" s="2632"/>
      <c r="AD1" s="33"/>
      <c r="AE1" s="543"/>
      <c r="AF1" s="33"/>
    </row>
    <row r="2" spans="1:33" ht="28.5" customHeight="1">
      <c r="A2" s="33"/>
      <c r="B2" s="33"/>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1258"/>
      <c r="AF2" s="197" t="s">
        <v>2877</v>
      </c>
      <c r="AG2" s="197" t="s">
        <v>2783</v>
      </c>
    </row>
    <row r="3" spans="1:33" ht="20.100000000000001" customHeight="1">
      <c r="A3" s="544" t="s">
        <v>3644</v>
      </c>
      <c r="B3" s="33"/>
      <c r="C3" s="2717" t="s">
        <v>160</v>
      </c>
      <c r="D3" s="2711" t="s">
        <v>226</v>
      </c>
      <c r="E3" s="2712"/>
      <c r="F3" s="2712"/>
      <c r="G3" s="2712"/>
      <c r="H3" s="2712"/>
      <c r="I3" s="2712"/>
      <c r="J3" s="2712"/>
      <c r="K3" s="2713"/>
      <c r="L3" s="2711" t="s">
        <v>103</v>
      </c>
      <c r="M3" s="2713"/>
      <c r="N3" s="187" t="s">
        <v>104</v>
      </c>
      <c r="O3" s="188"/>
      <c r="P3" s="188"/>
      <c r="Q3" s="188"/>
      <c r="R3" s="188"/>
      <c r="S3" s="188"/>
      <c r="T3" s="187" t="s">
        <v>113</v>
      </c>
      <c r="U3" s="188"/>
      <c r="V3" s="188"/>
      <c r="W3" s="188"/>
      <c r="X3" s="188"/>
      <c r="Y3" s="395"/>
      <c r="Z3" s="2711" t="s">
        <v>230</v>
      </c>
      <c r="AA3" s="2712"/>
      <c r="AB3" s="2712"/>
      <c r="AC3" s="2713"/>
      <c r="AD3" s="33"/>
      <c r="AE3" s="178" t="s">
        <v>3646</v>
      </c>
    </row>
    <row r="4" spans="1:33" ht="20.100000000000001" customHeight="1">
      <c r="A4" s="33"/>
      <c r="B4" s="33"/>
      <c r="C4" s="2718"/>
      <c r="D4" s="2714"/>
      <c r="E4" s="2715"/>
      <c r="F4" s="2715"/>
      <c r="G4" s="2715"/>
      <c r="H4" s="2715"/>
      <c r="I4" s="2715"/>
      <c r="J4" s="2715"/>
      <c r="K4" s="2716"/>
      <c r="L4" s="2714"/>
      <c r="M4" s="2716"/>
      <c r="N4" s="187" t="s">
        <v>227</v>
      </c>
      <c r="O4" s="187"/>
      <c r="P4" s="187"/>
      <c r="Q4" s="1022" t="s">
        <v>231</v>
      </c>
      <c r="R4" s="187"/>
      <c r="S4" s="187"/>
      <c r="T4" s="1053" t="s">
        <v>232</v>
      </c>
      <c r="U4" s="1053"/>
      <c r="V4" s="1053"/>
      <c r="W4" s="1054" t="s">
        <v>233</v>
      </c>
      <c r="X4" s="1053"/>
      <c r="Y4" s="1053"/>
      <c r="Z4" s="2714"/>
      <c r="AA4" s="2715"/>
      <c r="AB4" s="2715"/>
      <c r="AC4" s="2716"/>
      <c r="AD4" s="33"/>
      <c r="AE4" s="33"/>
      <c r="AF4" s="33"/>
    </row>
    <row r="5" spans="1:33">
      <c r="A5" s="33"/>
      <c r="B5" s="33"/>
      <c r="C5" s="286"/>
      <c r="D5" s="293"/>
      <c r="E5" s="294"/>
      <c r="F5" s="294"/>
      <c r="G5" s="294"/>
      <c r="H5" s="294"/>
      <c r="I5" s="294"/>
      <c r="J5" s="294"/>
      <c r="K5" s="294"/>
      <c r="L5" s="287"/>
      <c r="M5" s="1312"/>
      <c r="N5" s="1313"/>
      <c r="O5" s="300"/>
      <c r="P5" s="301"/>
      <c r="Q5" s="1313"/>
      <c r="R5" s="300"/>
      <c r="S5" s="301"/>
      <c r="T5" s="1313"/>
      <c r="U5" s="300"/>
      <c r="V5" s="301"/>
      <c r="W5" s="1313"/>
      <c r="X5" s="300"/>
      <c r="Y5" s="301"/>
      <c r="Z5" s="1314"/>
      <c r="AA5" s="1315"/>
      <c r="AB5" s="1315"/>
      <c r="AC5" s="1316"/>
      <c r="AD5" s="33"/>
      <c r="AE5" s="33"/>
      <c r="AF5" s="33"/>
    </row>
    <row r="6" spans="1:33" ht="20.100000000000001" customHeight="1">
      <c r="A6" s="544" t="s">
        <v>536</v>
      </c>
      <c r="B6" s="33"/>
      <c r="C6" s="58"/>
      <c r="D6" s="307"/>
      <c r="E6" s="308"/>
      <c r="F6" s="308"/>
      <c r="G6" s="308"/>
      <c r="H6" s="308"/>
      <c r="I6" s="308"/>
      <c r="J6" s="308"/>
      <c r="K6" s="308"/>
      <c r="L6" s="307"/>
      <c r="M6" s="1317"/>
      <c r="N6" s="311"/>
      <c r="O6" s="312"/>
      <c r="P6" s="310"/>
      <c r="Q6" s="311"/>
      <c r="R6" s="312"/>
      <c r="S6" s="310"/>
      <c r="T6" s="313"/>
      <c r="U6" s="314"/>
      <c r="V6" s="315"/>
      <c r="W6" s="311"/>
      <c r="X6" s="312"/>
      <c r="Y6" s="310"/>
      <c r="Z6" s="1318"/>
      <c r="AA6" s="1319"/>
      <c r="AB6" s="1319"/>
      <c r="AC6" s="1320"/>
      <c r="AD6" s="33"/>
      <c r="AE6" s="33"/>
      <c r="AF6" s="33"/>
    </row>
    <row r="7" spans="1:33" ht="20.100000000000001" customHeight="1">
      <c r="A7" s="33"/>
      <c r="B7" s="33"/>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33"/>
      <c r="AE7" s="33"/>
      <c r="AF7" s="33"/>
    </row>
    <row r="8" spans="1:33">
      <c r="A8" s="544" t="s">
        <v>3645</v>
      </c>
      <c r="C8" s="2717" t="s">
        <v>160</v>
      </c>
      <c r="D8" s="2711" t="s">
        <v>226</v>
      </c>
      <c r="E8" s="2712"/>
      <c r="F8" s="2712"/>
      <c r="G8" s="2712"/>
      <c r="H8" s="2712"/>
      <c r="I8" s="2712"/>
      <c r="J8" s="2712"/>
      <c r="K8" s="2712"/>
      <c r="L8" s="2713"/>
      <c r="M8" s="2711" t="s">
        <v>103</v>
      </c>
      <c r="N8" s="2713"/>
      <c r="O8" s="187" t="s">
        <v>104</v>
      </c>
      <c r="P8" s="188"/>
      <c r="Q8" s="188"/>
      <c r="R8" s="188"/>
      <c r="S8" s="188"/>
      <c r="T8" s="188"/>
      <c r="U8" s="188"/>
      <c r="V8" s="188"/>
      <c r="W8" s="188"/>
      <c r="X8" s="188"/>
      <c r="Y8" s="188"/>
      <c r="Z8" s="188"/>
      <c r="AA8" s="188"/>
      <c r="AB8" s="188"/>
      <c r="AC8" s="395"/>
    </row>
    <row r="9" spans="1:33">
      <c r="A9" s="33"/>
      <c r="C9" s="2719"/>
      <c r="D9" s="2714"/>
      <c r="E9" s="2715"/>
      <c r="F9" s="2715"/>
      <c r="G9" s="2715"/>
      <c r="H9" s="2715"/>
      <c r="I9" s="2715"/>
      <c r="J9" s="2715"/>
      <c r="K9" s="2715"/>
      <c r="L9" s="2716"/>
      <c r="M9" s="2714"/>
      <c r="N9" s="2716"/>
      <c r="O9" s="187" t="s">
        <v>227</v>
      </c>
      <c r="P9" s="188"/>
      <c r="Q9" s="188"/>
      <c r="R9" s="188"/>
      <c r="S9" s="395"/>
      <c r="T9" s="187" t="s">
        <v>228</v>
      </c>
      <c r="U9" s="188"/>
      <c r="V9" s="188"/>
      <c r="W9" s="188"/>
      <c r="X9" s="395"/>
      <c r="Y9" s="187" t="s">
        <v>229</v>
      </c>
      <c r="Z9" s="188"/>
      <c r="AA9" s="188"/>
      <c r="AB9" s="188"/>
      <c r="AC9" s="395"/>
    </row>
    <row r="10" spans="1:33">
      <c r="A10" s="33"/>
      <c r="C10" s="286"/>
      <c r="D10" s="293"/>
      <c r="E10" s="294"/>
      <c r="F10" s="294"/>
      <c r="G10" s="294"/>
      <c r="H10" s="294"/>
      <c r="I10" s="294"/>
      <c r="J10" s="294"/>
      <c r="K10" s="294"/>
      <c r="L10" s="295"/>
      <c r="M10" s="296"/>
      <c r="N10" s="297"/>
      <c r="O10" s="298"/>
      <c r="P10" s="299"/>
      <c r="Q10" s="299"/>
      <c r="R10" s="300"/>
      <c r="S10" s="301"/>
      <c r="T10" s="302"/>
      <c r="U10" s="303"/>
      <c r="V10" s="303"/>
      <c r="W10" s="303"/>
      <c r="X10" s="304"/>
      <c r="Y10" s="305"/>
      <c r="Z10" s="303"/>
      <c r="AA10" s="303"/>
      <c r="AB10" s="303"/>
      <c r="AC10" s="306"/>
    </row>
    <row r="11" spans="1:33">
      <c r="A11" s="544" t="s">
        <v>536</v>
      </c>
      <c r="C11" s="58"/>
      <c r="D11" s="307"/>
      <c r="E11" s="308"/>
      <c r="F11" s="308"/>
      <c r="G11" s="308"/>
      <c r="H11" s="308"/>
      <c r="I11" s="308"/>
      <c r="J11" s="308"/>
      <c r="K11" s="308"/>
      <c r="L11" s="308"/>
      <c r="M11" s="309"/>
      <c r="N11" s="310"/>
      <c r="O11" s="311"/>
      <c r="P11" s="312"/>
      <c r="Q11" s="312"/>
      <c r="R11" s="312"/>
      <c r="S11" s="310"/>
      <c r="T11" s="313"/>
      <c r="U11" s="314"/>
      <c r="V11" s="314"/>
      <c r="W11" s="314"/>
      <c r="X11" s="315"/>
      <c r="Y11" s="313"/>
      <c r="Z11" s="314"/>
      <c r="AA11" s="314"/>
      <c r="AB11" s="314"/>
      <c r="AC11" s="315"/>
    </row>
  </sheetData>
  <mergeCells count="8">
    <mergeCell ref="Z3:AC4"/>
    <mergeCell ref="C1:AC1"/>
    <mergeCell ref="C3:C4"/>
    <mergeCell ref="C8:C9"/>
    <mergeCell ref="D8:L9"/>
    <mergeCell ref="M8:N9"/>
    <mergeCell ref="D3:K4"/>
    <mergeCell ref="L3:M4"/>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9313" r:id="rId4" name="Button 1">
              <controlPr defaultSize="0" print="0" autoFill="0" autoPict="0" macro="[0]!pQuanlybangmau">
                <anchor moveWithCells="1" sizeWithCells="1">
                  <from>
                    <xdr:col>30</xdr:col>
                    <xdr:colOff>19050</xdr:colOff>
                    <xdr:row>1</xdr:row>
                    <xdr:rowOff>19050</xdr:rowOff>
                  </from>
                  <to>
                    <xdr:col>30</xdr:col>
                    <xdr:colOff>2647950</xdr:colOff>
                    <xdr:row>2</xdr:row>
                    <xdr:rowOff>0</xdr:rowOff>
                  </to>
                </anchor>
              </controlPr>
            </control>
          </mc:Choice>
        </mc:AlternateContent>
        <mc:AlternateContent xmlns:mc="http://schemas.openxmlformats.org/markup-compatibility/2006">
          <mc:Choice Requires="x14">
            <control shapeId="269314" r:id="rId5" name="Button 2">
              <controlPr defaultSize="0" print="0" autoFill="0" autoPict="0" macro="[0]!go_HSDMCongviec">
                <anchor moveWithCells="1" sizeWithCells="1">
                  <from>
                    <xdr:col>3</xdr:col>
                    <xdr:colOff>123825</xdr:colOff>
                    <xdr:row>1</xdr:row>
                    <xdr:rowOff>19050</xdr:rowOff>
                  </from>
                  <to>
                    <xdr:col>10</xdr:col>
                    <xdr:colOff>133350</xdr:colOff>
                    <xdr:row>1</xdr:row>
                    <xdr:rowOff>295275</xdr:rowOff>
                  </to>
                </anchor>
              </controlPr>
            </control>
          </mc:Choice>
        </mc:AlternateContent>
        <mc:AlternateContent xmlns:mc="http://schemas.openxmlformats.org/markup-compatibility/2006">
          <mc:Choice Requires="x14">
            <control shapeId="269315" r:id="rId6" name="Button 3">
              <controlPr defaultSize="0" print="0" autoFill="0" autoPict="0" macro="[0]!go_HSDMVatlieu">
                <anchor moveWithCells="1" sizeWithCells="1">
                  <from>
                    <xdr:col>10</xdr:col>
                    <xdr:colOff>142875</xdr:colOff>
                    <xdr:row>1</xdr:row>
                    <xdr:rowOff>19050</xdr:rowOff>
                  </from>
                  <to>
                    <xdr:col>18</xdr:col>
                    <xdr:colOff>66675</xdr:colOff>
                    <xdr:row>1</xdr:row>
                    <xdr:rowOff>295275</xdr:rowOff>
                  </to>
                </anchor>
              </controlPr>
            </control>
          </mc:Choice>
        </mc:AlternateContent>
        <mc:AlternateContent xmlns:mc="http://schemas.openxmlformats.org/markup-compatibility/2006">
          <mc:Choice Requires="x14">
            <control shapeId="269316" r:id="rId7" name="Button 4">
              <controlPr defaultSize="0" print="0" autoFill="0" autoPict="0" macro="[0]!go_HSDMGiaidoan">
                <anchor moveWithCells="1" sizeWithCells="1">
                  <from>
                    <xdr:col>18</xdr:col>
                    <xdr:colOff>76200</xdr:colOff>
                    <xdr:row>1</xdr:row>
                    <xdr:rowOff>19050</xdr:rowOff>
                  </from>
                  <to>
                    <xdr:col>26</xdr:col>
                    <xdr:colOff>123825</xdr:colOff>
                    <xdr:row>1</xdr:row>
                    <xdr:rowOff>295275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BieumauNK">
    <tabColor rgb="FF99FF99"/>
  </sheetPr>
  <dimension ref="A1:R14"/>
  <sheetViews>
    <sheetView showZeros="0" zoomScale="85" zoomScaleNormal="85" workbookViewId="0">
      <pane ySplit="2" topLeftCell="A3" activePane="bottomLeft" state="frozen"/>
      <selection activeCell="G9" sqref="G9:I9"/>
      <selection pane="bottomLeft" activeCell="I14" sqref="I14"/>
    </sheetView>
  </sheetViews>
  <sheetFormatPr defaultColWidth="8.88671875" defaultRowHeight="16.5"/>
  <cols>
    <col min="1" max="1" width="11.6640625" style="18" customWidth="1"/>
    <col min="2" max="2" width="2.33203125" style="18" customWidth="1"/>
    <col min="3" max="3" width="4.44140625" style="18" customWidth="1"/>
    <col min="4" max="4" width="9.6640625" style="18" customWidth="1"/>
    <col min="5" max="6" width="7.6640625" style="18" customWidth="1"/>
    <col min="7" max="15" width="5.6640625" style="18" customWidth="1"/>
    <col min="16" max="16" width="31" style="18" customWidth="1"/>
    <col min="17" max="18" width="11.21875" style="18" customWidth="1"/>
    <col min="19" max="16384" width="8.88671875" style="18"/>
  </cols>
  <sheetData>
    <row r="1" spans="1:18" ht="54.95" customHeight="1">
      <c r="B1" s="1192"/>
      <c r="C1" s="2690" t="s">
        <v>3986</v>
      </c>
      <c r="D1" s="2632"/>
      <c r="E1" s="2632"/>
      <c r="F1" s="2632"/>
      <c r="G1" s="2632"/>
      <c r="H1" s="2632"/>
      <c r="I1" s="2632"/>
      <c r="J1" s="2632"/>
      <c r="K1" s="2632"/>
      <c r="L1" s="2632"/>
      <c r="M1" s="2632"/>
      <c r="N1" s="2632"/>
      <c r="O1" s="2632"/>
      <c r="P1" s="543"/>
      <c r="Q1" s="33"/>
    </row>
    <row r="2" spans="1:18" ht="28.5" customHeight="1">
      <c r="A2" s="33"/>
      <c r="B2" s="33"/>
      <c r="C2" s="33"/>
      <c r="D2" s="33"/>
      <c r="E2" s="33"/>
      <c r="F2" s="33"/>
      <c r="G2" s="33"/>
      <c r="H2" s="33"/>
      <c r="I2" s="33"/>
      <c r="J2" s="33"/>
      <c r="K2" s="33"/>
      <c r="L2" s="33"/>
      <c r="M2" s="33"/>
      <c r="N2" s="33"/>
      <c r="O2" s="33"/>
      <c r="P2" s="1258"/>
      <c r="Q2" s="197" t="s">
        <v>2877</v>
      </c>
      <c r="R2" s="197" t="s">
        <v>2783</v>
      </c>
    </row>
    <row r="3" spans="1:18" ht="20.100000000000001" customHeight="1">
      <c r="A3" s="544" t="s">
        <v>4042</v>
      </c>
      <c r="B3" s="33"/>
      <c r="C3" s="2726"/>
      <c r="D3" s="2727"/>
      <c r="E3" s="2728" t="s">
        <v>604</v>
      </c>
      <c r="F3" s="2729"/>
      <c r="G3" s="2728" t="s">
        <v>605</v>
      </c>
      <c r="H3" s="2730"/>
      <c r="I3" s="2729"/>
      <c r="J3" s="2728" t="s">
        <v>606</v>
      </c>
      <c r="K3" s="2730"/>
      <c r="L3" s="2729"/>
      <c r="M3" s="2728" t="s">
        <v>607</v>
      </c>
      <c r="N3" s="2730"/>
      <c r="O3" s="2729"/>
      <c r="P3" s="178" t="s">
        <v>4027</v>
      </c>
      <c r="Q3" s="18" t="s">
        <v>4041</v>
      </c>
    </row>
    <row r="4" spans="1:18" ht="22.15" customHeight="1">
      <c r="A4" s="33"/>
      <c r="B4" s="33"/>
      <c r="C4" s="664" t="s">
        <v>608</v>
      </c>
      <c r="D4" s="660"/>
      <c r="E4" s="2308"/>
      <c r="F4" s="2310"/>
      <c r="G4" s="2308"/>
      <c r="H4" s="2309"/>
      <c r="I4" s="2310"/>
      <c r="J4" s="2308"/>
      <c r="K4" s="2309"/>
      <c r="L4" s="2310"/>
      <c r="M4" s="2308"/>
      <c r="N4" s="2309"/>
      <c r="O4" s="2310"/>
      <c r="P4" s="33"/>
      <c r="Q4" s="33"/>
    </row>
    <row r="5" spans="1:18" ht="22.15" customHeight="1">
      <c r="A5" s="33"/>
      <c r="B5" s="33"/>
      <c r="C5" s="664" t="s">
        <v>597</v>
      </c>
      <c r="D5" s="660"/>
      <c r="E5" s="2731"/>
      <c r="F5" s="2721"/>
      <c r="G5" s="2731"/>
      <c r="H5" s="2720"/>
      <c r="I5" s="2721"/>
      <c r="J5" s="2731"/>
      <c r="K5" s="2720"/>
      <c r="L5" s="2721"/>
      <c r="M5" s="2731"/>
      <c r="N5" s="2720"/>
      <c r="O5" s="2721"/>
      <c r="P5" s="33"/>
      <c r="Q5" s="33"/>
    </row>
    <row r="6" spans="1:18" ht="20.100000000000001" customHeight="1">
      <c r="A6" s="544" t="s">
        <v>536</v>
      </c>
      <c r="B6" s="33"/>
      <c r="C6" s="33"/>
      <c r="D6" s="33"/>
      <c r="E6" s="33"/>
      <c r="F6" s="33"/>
      <c r="G6" s="33"/>
      <c r="H6" s="33"/>
      <c r="I6" s="33"/>
      <c r="J6" s="33"/>
      <c r="K6" s="33"/>
      <c r="L6" s="33"/>
      <c r="M6" s="33"/>
      <c r="N6" s="33"/>
      <c r="O6" s="33"/>
      <c r="P6" s="33"/>
      <c r="Q6" s="33"/>
    </row>
    <row r="7" spans="1:18" ht="20.100000000000001" customHeight="1">
      <c r="A7" s="33"/>
      <c r="B7" s="33"/>
      <c r="C7" s="33"/>
      <c r="D7" s="33"/>
      <c r="E7" s="33"/>
      <c r="F7" s="33"/>
      <c r="G7" s="33"/>
      <c r="H7" s="33"/>
      <c r="I7" s="33"/>
      <c r="J7" s="33"/>
      <c r="K7" s="33"/>
      <c r="L7" s="33"/>
      <c r="M7" s="33"/>
      <c r="N7" s="33"/>
      <c r="O7" s="33"/>
      <c r="P7" s="33"/>
      <c r="Q7" s="33"/>
    </row>
    <row r="8" spans="1:18" ht="22.15" customHeight="1">
      <c r="A8" s="544" t="s">
        <v>4043</v>
      </c>
      <c r="B8" s="33"/>
      <c r="C8" s="2068" t="s">
        <v>592</v>
      </c>
      <c r="D8" s="902"/>
      <c r="E8" s="2732" t="s">
        <v>526</v>
      </c>
      <c r="F8" s="2733"/>
      <c r="G8" s="2734"/>
      <c r="H8" s="2728" t="s">
        <v>1101</v>
      </c>
      <c r="I8" s="2730"/>
      <c r="J8" s="2733" t="s">
        <v>525</v>
      </c>
      <c r="K8" s="2734"/>
      <c r="L8" s="2728" t="s">
        <v>609</v>
      </c>
      <c r="M8" s="2730"/>
      <c r="N8" s="2735" t="s">
        <v>525</v>
      </c>
      <c r="O8" s="2736"/>
      <c r="P8" s="178" t="s">
        <v>4028</v>
      </c>
      <c r="Q8" s="18" t="s">
        <v>4041</v>
      </c>
    </row>
    <row r="9" spans="1:18" ht="22.15" customHeight="1">
      <c r="A9" s="33"/>
      <c r="B9" s="33"/>
      <c r="C9" s="2068" t="s">
        <v>597</v>
      </c>
      <c r="D9" s="902"/>
      <c r="E9" s="2070" t="s">
        <v>604</v>
      </c>
      <c r="F9" s="2071"/>
      <c r="G9" s="2070" t="s">
        <v>605</v>
      </c>
      <c r="H9" s="2720"/>
      <c r="I9" s="2721"/>
      <c r="J9" s="2070" t="s">
        <v>606</v>
      </c>
      <c r="K9" s="2720"/>
      <c r="L9" s="2721"/>
      <c r="M9" s="2070" t="s">
        <v>607</v>
      </c>
      <c r="N9" s="2720"/>
      <c r="O9" s="2721"/>
      <c r="P9" s="33"/>
      <c r="Q9" s="33"/>
      <c r="R9" s="33"/>
    </row>
    <row r="10" spans="1:18" ht="20.100000000000001" customHeight="1">
      <c r="A10" s="544" t="s">
        <v>536</v>
      </c>
      <c r="B10" s="33"/>
      <c r="C10" s="33"/>
      <c r="D10" s="33"/>
      <c r="E10" s="33"/>
      <c r="F10" s="33"/>
      <c r="G10" s="33"/>
    </row>
    <row r="11" spans="1:18" ht="20.100000000000001" customHeight="1">
      <c r="A11" s="33"/>
      <c r="B11" s="33"/>
      <c r="C11" s="33"/>
      <c r="D11" s="33"/>
      <c r="E11" s="33"/>
      <c r="F11" s="33"/>
      <c r="G11" s="33"/>
      <c r="H11" s="33"/>
      <c r="I11" s="33"/>
      <c r="J11" s="33"/>
      <c r="K11" s="33"/>
      <c r="L11" s="33"/>
      <c r="M11" s="33"/>
      <c r="N11" s="33"/>
      <c r="O11" s="33"/>
      <c r="P11" s="33"/>
    </row>
    <row r="12" spans="1:18" ht="22.15" customHeight="1">
      <c r="A12" s="544" t="s">
        <v>4044</v>
      </c>
      <c r="B12" s="33"/>
      <c r="C12" s="2072" t="s">
        <v>592</v>
      </c>
      <c r="D12" s="277"/>
      <c r="E12" s="2723" t="s">
        <v>526</v>
      </c>
      <c r="F12" s="2723"/>
      <c r="G12" s="2723"/>
      <c r="H12" s="2724" t="s">
        <v>1101</v>
      </c>
      <c r="I12" s="2724"/>
      <c r="J12" s="2723" t="s">
        <v>525</v>
      </c>
      <c r="K12" s="2723"/>
      <c r="L12" s="2724" t="s">
        <v>609</v>
      </c>
      <c r="M12" s="2724"/>
      <c r="N12" s="2725" t="s">
        <v>525</v>
      </c>
      <c r="O12" s="2725"/>
      <c r="P12" s="178" t="s">
        <v>4028</v>
      </c>
      <c r="Q12" s="18" t="s">
        <v>4041</v>
      </c>
    </row>
    <row r="13" spans="1:18" ht="22.15" customHeight="1">
      <c r="A13" s="33"/>
      <c r="B13" s="33"/>
      <c r="C13" s="2072" t="s">
        <v>597</v>
      </c>
      <c r="D13" s="277"/>
      <c r="E13" s="2074" t="s">
        <v>604</v>
      </c>
      <c r="F13" s="2073"/>
      <c r="G13" s="2074" t="s">
        <v>605</v>
      </c>
      <c r="H13" s="2722"/>
      <c r="I13" s="2722"/>
      <c r="J13" s="2074" t="s">
        <v>606</v>
      </c>
      <c r="K13" s="2722"/>
      <c r="L13" s="2722"/>
      <c r="M13" s="2074" t="s">
        <v>607</v>
      </c>
      <c r="N13" s="2722"/>
      <c r="O13" s="2722"/>
      <c r="P13" s="33"/>
    </row>
    <row r="14" spans="1:18">
      <c r="A14" s="544" t="s">
        <v>536</v>
      </c>
      <c r="B14" s="33"/>
      <c r="C14" s="33"/>
      <c r="D14" s="33"/>
      <c r="E14" s="33"/>
      <c r="F14" s="33"/>
      <c r="G14" s="33"/>
    </row>
  </sheetData>
  <mergeCells count="30">
    <mergeCell ref="H8:I8"/>
    <mergeCell ref="L8:M8"/>
    <mergeCell ref="E8:G8"/>
    <mergeCell ref="J8:K8"/>
    <mergeCell ref="N8:O8"/>
    <mergeCell ref="E4:F4"/>
    <mergeCell ref="G4:I4"/>
    <mergeCell ref="J4:L4"/>
    <mergeCell ref="M4:O4"/>
    <mergeCell ref="E5:F5"/>
    <mergeCell ref="G5:I5"/>
    <mergeCell ref="J5:L5"/>
    <mergeCell ref="M5:O5"/>
    <mergeCell ref="C1:O1"/>
    <mergeCell ref="C3:D3"/>
    <mergeCell ref="E3:F3"/>
    <mergeCell ref="G3:I3"/>
    <mergeCell ref="J3:L3"/>
    <mergeCell ref="M3:O3"/>
    <mergeCell ref="E12:G12"/>
    <mergeCell ref="H12:I12"/>
    <mergeCell ref="J12:K12"/>
    <mergeCell ref="L12:M12"/>
    <mergeCell ref="N12:O12"/>
    <mergeCell ref="H9:I9"/>
    <mergeCell ref="K9:L9"/>
    <mergeCell ref="N9:O9"/>
    <mergeCell ref="H13:I13"/>
    <mergeCell ref="K13:L13"/>
    <mergeCell ref="N13:O13"/>
  </mergeCells>
  <dataValidations count="2">
    <dataValidation type="list" allowBlank="1" showInputMessage="1" sqref="E8 J8 N8 E12 J12 N12">
      <formula1>_listCheckbox</formula1>
    </dataValidation>
    <dataValidation type="list" allowBlank="1" showInputMessage="1" sqref="E4:O4">
      <formula1>"Bình thường,Mưa,Nắng,Bão,Giông tố,Sóng to,"</formula1>
    </dataValidation>
  </dataValidations>
  <pageMargins left="0.59055118110236227" right="0.19685039370078741" top="0.39370078740157483" bottom="0.39370078740157483" header="0.19685039370078741" footer="0.19685039370078741"/>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7265" r:id="rId4" name="Button 1">
              <controlPr defaultSize="0" print="0" autoFill="0" autoPict="0" macro="[0]!pQuanlybangmau">
                <anchor moveWithCells="1" sizeWithCells="1">
                  <from>
                    <xdr:col>15</xdr:col>
                    <xdr:colOff>19050</xdr:colOff>
                    <xdr:row>1</xdr:row>
                    <xdr:rowOff>19050</xdr:rowOff>
                  </from>
                  <to>
                    <xdr:col>15</xdr:col>
                    <xdr:colOff>2647950</xdr:colOff>
                    <xdr:row>2</xdr:row>
                    <xdr:rowOff>0</xdr:rowOff>
                  </to>
                </anchor>
              </controlPr>
            </control>
          </mc:Choice>
        </mc:AlternateContent>
        <mc:AlternateContent xmlns:mc="http://schemas.openxmlformats.org/markup-compatibility/2006">
          <mc:Choice Requires="x14">
            <control shapeId="267266" r:id="rId5" name="Button 2">
              <controlPr defaultSize="0" print="0" autoFill="0" autoPict="0" macro="[0]!go_HSDMCongviec">
                <anchor moveWithCells="1" sizeWithCells="1">
                  <from>
                    <xdr:col>3</xdr:col>
                    <xdr:colOff>123825</xdr:colOff>
                    <xdr:row>1</xdr:row>
                    <xdr:rowOff>19050</xdr:rowOff>
                  </from>
                  <to>
                    <xdr:col>5</xdr:col>
                    <xdr:colOff>400050</xdr:colOff>
                    <xdr:row>1</xdr:row>
                    <xdr:rowOff>295275</xdr:rowOff>
                  </to>
                </anchor>
              </controlPr>
            </control>
          </mc:Choice>
        </mc:AlternateContent>
        <mc:AlternateContent xmlns:mc="http://schemas.openxmlformats.org/markup-compatibility/2006">
          <mc:Choice Requires="x14">
            <control shapeId="267267" r:id="rId6" name="Button 3">
              <controlPr defaultSize="0" print="0" autoFill="0" autoPict="0" macro="[0]!go_HSDMVatlieu">
                <anchor moveWithCells="1" sizeWithCells="1">
                  <from>
                    <xdr:col>5</xdr:col>
                    <xdr:colOff>419100</xdr:colOff>
                    <xdr:row>1</xdr:row>
                    <xdr:rowOff>19050</xdr:rowOff>
                  </from>
                  <to>
                    <xdr:col>9</xdr:col>
                    <xdr:colOff>314325</xdr:colOff>
                    <xdr:row>1</xdr:row>
                    <xdr:rowOff>295275</xdr:rowOff>
                  </to>
                </anchor>
              </controlPr>
            </control>
          </mc:Choice>
        </mc:AlternateContent>
        <mc:AlternateContent xmlns:mc="http://schemas.openxmlformats.org/markup-compatibility/2006">
          <mc:Choice Requires="x14">
            <control shapeId="267268" r:id="rId7" name="Button 4">
              <controlPr defaultSize="0" print="0" autoFill="0" autoPict="0" macro="[0]!go_HSDMGiaidoan">
                <anchor moveWithCells="1" sizeWithCells="1">
                  <from>
                    <xdr:col>9</xdr:col>
                    <xdr:colOff>333375</xdr:colOff>
                    <xdr:row>1</xdr:row>
                    <xdr:rowOff>19050</xdr:rowOff>
                  </from>
                  <to>
                    <xdr:col>13</xdr:col>
                    <xdr:colOff>266700</xdr:colOff>
                    <xdr:row>1</xdr:row>
                    <xdr:rowOff>295275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NhomTC">
    <tabColor rgb="FF99FF99"/>
  </sheetPr>
  <dimension ref="A1:G401"/>
  <sheetViews>
    <sheetView showZeros="0" zoomScale="85" zoomScaleNormal="85" workbookViewId="0">
      <pane ySplit="3" topLeftCell="A24" activePane="bottomLeft" state="frozen"/>
      <selection activeCell="C15" sqref="C15"/>
      <selection pane="bottomLeft" activeCell="B9" sqref="B9"/>
    </sheetView>
  </sheetViews>
  <sheetFormatPr defaultColWidth="8.88671875" defaultRowHeight="16.5"/>
  <cols>
    <col min="1" max="1" width="5.33203125" style="18" customWidth="1"/>
    <col min="2" max="2" width="16.6640625" style="743" customWidth="1"/>
    <col min="3" max="3" width="19.44140625" style="743" customWidth="1"/>
    <col min="4" max="4" width="62.77734375" style="743" customWidth="1"/>
    <col min="5" max="5" width="20.5546875" style="743" customWidth="1"/>
    <col min="6" max="6" width="15.77734375" style="18" customWidth="1"/>
    <col min="7" max="16384" width="8.88671875" style="18"/>
  </cols>
  <sheetData>
    <row r="1" spans="1:7" ht="24.75" customHeight="1">
      <c r="A1" s="842" t="s">
        <v>521</v>
      </c>
      <c r="B1" s="528"/>
      <c r="C1" s="528"/>
      <c r="D1" s="528"/>
      <c r="E1" s="528"/>
      <c r="F1" s="529"/>
    </row>
    <row r="2" spans="1:7" ht="24.75" customHeight="1">
      <c r="A2" s="1779" t="s">
        <v>3065</v>
      </c>
      <c r="B2" s="1780"/>
      <c r="C2" s="1779" t="s">
        <v>3066</v>
      </c>
      <c r="D2" s="165"/>
      <c r="E2" s="321"/>
      <c r="F2" s="321"/>
    </row>
    <row r="3" spans="1:7" s="353" customFormat="1" ht="24.75" customHeight="1">
      <c r="A3" s="1517" t="s">
        <v>88</v>
      </c>
      <c r="B3" s="1513" t="s">
        <v>412</v>
      </c>
      <c r="C3" s="1513" t="s">
        <v>368</v>
      </c>
      <c r="D3" s="1513" t="s">
        <v>413</v>
      </c>
      <c r="E3" s="1513" t="s">
        <v>3027</v>
      </c>
      <c r="F3" s="1513" t="s">
        <v>230</v>
      </c>
      <c r="G3" s="1186" t="s">
        <v>1534</v>
      </c>
    </row>
    <row r="4" spans="1:7" ht="33">
      <c r="A4" s="530">
        <v>1</v>
      </c>
      <c r="B4" s="531" t="s">
        <v>414</v>
      </c>
      <c r="C4" s="531" t="s">
        <v>415</v>
      </c>
      <c r="D4" s="531" t="s">
        <v>416</v>
      </c>
      <c r="E4" s="531"/>
      <c r="F4" s="531"/>
    </row>
    <row r="5" spans="1:7">
      <c r="A5" s="532">
        <v>2</v>
      </c>
      <c r="B5" s="533" t="s">
        <v>417</v>
      </c>
      <c r="C5" s="533" t="s">
        <v>418</v>
      </c>
      <c r="D5" s="533" t="s">
        <v>206</v>
      </c>
      <c r="E5" s="533"/>
      <c r="F5" s="533"/>
    </row>
    <row r="6" spans="1:7" ht="33">
      <c r="A6" s="63"/>
      <c r="B6" s="221"/>
      <c r="C6" s="221" t="s">
        <v>419</v>
      </c>
      <c r="D6" s="221" t="s">
        <v>420</v>
      </c>
      <c r="E6" s="221"/>
      <c r="F6" s="221"/>
    </row>
    <row r="7" spans="1:7">
      <c r="A7" s="63"/>
      <c r="B7" s="221"/>
      <c r="C7" s="221" t="s">
        <v>421</v>
      </c>
      <c r="D7" s="221" t="s">
        <v>208</v>
      </c>
      <c r="E7" s="221"/>
      <c r="F7" s="221"/>
    </row>
    <row r="8" spans="1:7" ht="33">
      <c r="A8" s="63"/>
      <c r="B8" s="221"/>
      <c r="C8" s="221" t="s">
        <v>422</v>
      </c>
      <c r="D8" s="221" t="s">
        <v>423</v>
      </c>
      <c r="E8" s="221"/>
      <c r="F8" s="221"/>
    </row>
    <row r="9" spans="1:7">
      <c r="A9" s="530">
        <v>3</v>
      </c>
      <c r="B9" s="531" t="s">
        <v>424</v>
      </c>
      <c r="C9" s="531" t="s">
        <v>418</v>
      </c>
      <c r="D9" s="531" t="s">
        <v>206</v>
      </c>
      <c r="E9" s="531"/>
      <c r="F9" s="531"/>
    </row>
    <row r="10" spans="1:7" ht="33">
      <c r="A10" s="63"/>
      <c r="B10" s="221"/>
      <c r="C10" s="221" t="s">
        <v>425</v>
      </c>
      <c r="D10" s="221" t="s">
        <v>426</v>
      </c>
      <c r="E10" s="221"/>
      <c r="F10" s="221"/>
    </row>
    <row r="11" spans="1:7" ht="33">
      <c r="A11" s="63"/>
      <c r="B11" s="221"/>
      <c r="C11" s="221" t="s">
        <v>419</v>
      </c>
      <c r="D11" s="221" t="s">
        <v>420</v>
      </c>
      <c r="E11" s="221"/>
      <c r="F11" s="221"/>
    </row>
    <row r="12" spans="1:7">
      <c r="A12" s="63"/>
      <c r="B12" s="221"/>
      <c r="C12" s="221" t="s">
        <v>421</v>
      </c>
      <c r="D12" s="221" t="s">
        <v>208</v>
      </c>
      <c r="E12" s="221"/>
      <c r="F12" s="221"/>
    </row>
    <row r="13" spans="1:7" ht="33">
      <c r="A13" s="63"/>
      <c r="B13" s="221"/>
      <c r="C13" s="221" t="s">
        <v>422</v>
      </c>
      <c r="D13" s="221" t="s">
        <v>423</v>
      </c>
      <c r="E13" s="221"/>
      <c r="F13" s="221"/>
    </row>
    <row r="14" spans="1:7">
      <c r="A14" s="530">
        <v>4</v>
      </c>
      <c r="B14" s="531" t="s">
        <v>146</v>
      </c>
      <c r="C14" s="531" t="s">
        <v>418</v>
      </c>
      <c r="D14" s="531" t="s">
        <v>206</v>
      </c>
      <c r="E14" s="531"/>
      <c r="F14" s="531"/>
    </row>
    <row r="15" spans="1:7" ht="33">
      <c r="A15" s="63"/>
      <c r="B15" s="221"/>
      <c r="C15" s="221" t="s">
        <v>425</v>
      </c>
      <c r="D15" s="221" t="s">
        <v>426</v>
      </c>
      <c r="E15" s="221"/>
      <c r="F15" s="221"/>
    </row>
    <row r="16" spans="1:7" ht="33">
      <c r="A16" s="63"/>
      <c r="B16" s="221"/>
      <c r="C16" s="221" t="s">
        <v>419</v>
      </c>
      <c r="D16" s="221" t="s">
        <v>420</v>
      </c>
      <c r="E16" s="221"/>
      <c r="F16" s="221"/>
    </row>
    <row r="17" spans="1:6">
      <c r="A17" s="63"/>
      <c r="B17" s="221"/>
      <c r="C17" s="221" t="s">
        <v>421</v>
      </c>
      <c r="D17" s="221" t="s">
        <v>208</v>
      </c>
      <c r="E17" s="221"/>
      <c r="F17" s="221"/>
    </row>
    <row r="18" spans="1:6" ht="33">
      <c r="A18" s="63"/>
      <c r="B18" s="221"/>
      <c r="C18" s="221" t="s">
        <v>422</v>
      </c>
      <c r="D18" s="221" t="s">
        <v>423</v>
      </c>
      <c r="E18" s="221"/>
      <c r="F18" s="221"/>
    </row>
    <row r="19" spans="1:6">
      <c r="A19" s="530">
        <v>5</v>
      </c>
      <c r="B19" s="531" t="s">
        <v>144</v>
      </c>
      <c r="C19" s="531" t="s">
        <v>418</v>
      </c>
      <c r="D19" s="531" t="s">
        <v>206</v>
      </c>
      <c r="E19" s="531"/>
      <c r="F19" s="531"/>
    </row>
    <row r="20" spans="1:6">
      <c r="A20" s="63"/>
      <c r="B20" s="221"/>
      <c r="C20" s="221" t="s">
        <v>427</v>
      </c>
      <c r="D20" s="221" t="s">
        <v>207</v>
      </c>
      <c r="E20" s="221"/>
      <c r="F20" s="221"/>
    </row>
    <row r="21" spans="1:6" ht="33">
      <c r="A21" s="63"/>
      <c r="B21" s="221"/>
      <c r="C21" s="221" t="s">
        <v>425</v>
      </c>
      <c r="D21" s="221" t="s">
        <v>426</v>
      </c>
      <c r="E21" s="221"/>
      <c r="F21" s="221"/>
    </row>
    <row r="22" spans="1:6">
      <c r="A22" s="63"/>
      <c r="B22" s="221"/>
      <c r="C22" s="221" t="s">
        <v>421</v>
      </c>
      <c r="D22" s="221" t="s">
        <v>208</v>
      </c>
      <c r="E22" s="221"/>
      <c r="F22" s="221"/>
    </row>
    <row r="23" spans="1:6" ht="33">
      <c r="A23" s="63"/>
      <c r="B23" s="221"/>
      <c r="C23" s="221" t="s">
        <v>419</v>
      </c>
      <c r="D23" s="221" t="s">
        <v>420</v>
      </c>
      <c r="E23" s="221"/>
      <c r="F23" s="221"/>
    </row>
    <row r="24" spans="1:6">
      <c r="A24" s="530">
        <v>6</v>
      </c>
      <c r="B24" s="531" t="s">
        <v>428</v>
      </c>
      <c r="C24" s="531" t="s">
        <v>418</v>
      </c>
      <c r="D24" s="531" t="s">
        <v>206</v>
      </c>
      <c r="E24" s="531"/>
      <c r="F24" s="531"/>
    </row>
    <row r="25" spans="1:6" ht="33">
      <c r="A25" s="63"/>
      <c r="B25" s="221"/>
      <c r="C25" s="221" t="s">
        <v>419</v>
      </c>
      <c r="D25" s="221" t="s">
        <v>420</v>
      </c>
      <c r="E25" s="221"/>
      <c r="F25" s="221"/>
    </row>
    <row r="26" spans="1:6">
      <c r="A26" s="63"/>
      <c r="B26" s="221"/>
      <c r="C26" s="221" t="s">
        <v>421</v>
      </c>
      <c r="D26" s="221" t="s">
        <v>208</v>
      </c>
      <c r="E26" s="221"/>
      <c r="F26" s="221"/>
    </row>
    <row r="27" spans="1:6" ht="33">
      <c r="A27" s="63"/>
      <c r="B27" s="221"/>
      <c r="C27" s="221" t="s">
        <v>422</v>
      </c>
      <c r="D27" s="221" t="s">
        <v>423</v>
      </c>
      <c r="E27" s="221"/>
      <c r="F27" s="221"/>
    </row>
    <row r="28" spans="1:6">
      <c r="A28" s="530">
        <v>7</v>
      </c>
      <c r="B28" s="531" t="s">
        <v>429</v>
      </c>
      <c r="C28" s="531" t="s">
        <v>418</v>
      </c>
      <c r="D28" s="531" t="s">
        <v>206</v>
      </c>
      <c r="E28" s="531"/>
      <c r="F28" s="531"/>
    </row>
    <row r="29" spans="1:6">
      <c r="A29" s="63"/>
      <c r="B29" s="221"/>
      <c r="C29" s="221" t="s">
        <v>421</v>
      </c>
      <c r="D29" s="221" t="s">
        <v>208</v>
      </c>
      <c r="E29" s="221"/>
      <c r="F29" s="221"/>
    </row>
    <row r="30" spans="1:6" ht="33">
      <c r="A30" s="63"/>
      <c r="B30" s="221"/>
      <c r="C30" s="221" t="s">
        <v>419</v>
      </c>
      <c r="D30" s="221" t="s">
        <v>420</v>
      </c>
      <c r="E30" s="221"/>
      <c r="F30" s="221"/>
    </row>
    <row r="31" spans="1:6" ht="33">
      <c r="A31" s="63"/>
      <c r="B31" s="221"/>
      <c r="C31" s="221" t="s">
        <v>430</v>
      </c>
      <c r="D31" s="221" t="s">
        <v>431</v>
      </c>
      <c r="E31" s="221"/>
      <c r="F31" s="221" t="s">
        <v>147</v>
      </c>
    </row>
    <row r="32" spans="1:6">
      <c r="A32" s="63"/>
      <c r="B32" s="221"/>
      <c r="C32" s="221" t="s">
        <v>432</v>
      </c>
      <c r="D32" s="221" t="s">
        <v>433</v>
      </c>
      <c r="E32" s="221"/>
      <c r="F32" s="221"/>
    </row>
    <row r="33" spans="1:6" ht="33">
      <c r="A33" s="63"/>
      <c r="B33" s="221"/>
      <c r="C33" s="221" t="s">
        <v>434</v>
      </c>
      <c r="D33" s="221" t="s">
        <v>435</v>
      </c>
      <c r="E33" s="221"/>
      <c r="F33" s="221" t="s">
        <v>147</v>
      </c>
    </row>
    <row r="34" spans="1:6">
      <c r="A34" s="63"/>
      <c r="B34" s="221"/>
      <c r="C34" s="221" t="s">
        <v>436</v>
      </c>
      <c r="D34" s="221" t="s">
        <v>437</v>
      </c>
      <c r="E34" s="221"/>
      <c r="F34" s="221" t="s">
        <v>147</v>
      </c>
    </row>
    <row r="35" spans="1:6" ht="33">
      <c r="A35" s="63"/>
      <c r="B35" s="221"/>
      <c r="C35" s="221" t="s">
        <v>422</v>
      </c>
      <c r="D35" s="221" t="s">
        <v>423</v>
      </c>
      <c r="E35" s="221"/>
      <c r="F35" s="221" t="s">
        <v>147</v>
      </c>
    </row>
    <row r="36" spans="1:6">
      <c r="A36" s="530">
        <v>8</v>
      </c>
      <c r="B36" s="531" t="s">
        <v>438</v>
      </c>
      <c r="C36" s="531" t="s">
        <v>418</v>
      </c>
      <c r="D36" s="531" t="s">
        <v>206</v>
      </c>
      <c r="E36" s="531"/>
      <c r="F36" s="531"/>
    </row>
    <row r="37" spans="1:6">
      <c r="A37" s="63"/>
      <c r="B37" s="221"/>
      <c r="C37" s="221" t="s">
        <v>421</v>
      </c>
      <c r="D37" s="221" t="s">
        <v>208</v>
      </c>
      <c r="E37" s="221"/>
      <c r="F37" s="221"/>
    </row>
    <row r="38" spans="1:6" ht="33">
      <c r="A38" s="63"/>
      <c r="B38" s="221"/>
      <c r="C38" s="221" t="s">
        <v>419</v>
      </c>
      <c r="D38" s="221" t="s">
        <v>420</v>
      </c>
      <c r="E38" s="221"/>
      <c r="F38" s="221"/>
    </row>
    <row r="39" spans="1:6" ht="33">
      <c r="A39" s="63"/>
      <c r="B39" s="221"/>
      <c r="C39" s="221" t="s">
        <v>430</v>
      </c>
      <c r="D39" s="221" t="s">
        <v>431</v>
      </c>
      <c r="E39" s="221"/>
      <c r="F39" s="221"/>
    </row>
    <row r="40" spans="1:6">
      <c r="A40" s="63"/>
      <c r="B40" s="221"/>
      <c r="C40" s="221" t="s">
        <v>439</v>
      </c>
      <c r="D40" s="221" t="s">
        <v>440</v>
      </c>
      <c r="E40" s="221"/>
      <c r="F40" s="221"/>
    </row>
    <row r="41" spans="1:6">
      <c r="A41" s="63"/>
      <c r="B41" s="221"/>
      <c r="C41" s="221" t="s">
        <v>441</v>
      </c>
      <c r="D41" s="221" t="s">
        <v>442</v>
      </c>
      <c r="E41" s="221"/>
      <c r="F41" s="221"/>
    </row>
    <row r="42" spans="1:6">
      <c r="A42" s="530">
        <v>9</v>
      </c>
      <c r="B42" s="531" t="s">
        <v>443</v>
      </c>
      <c r="C42" s="531" t="s">
        <v>418</v>
      </c>
      <c r="D42" s="531" t="s">
        <v>206</v>
      </c>
      <c r="E42" s="531"/>
      <c r="F42" s="531"/>
    </row>
    <row r="43" spans="1:6">
      <c r="A43" s="63"/>
      <c r="B43" s="221"/>
      <c r="C43" s="221" t="s">
        <v>444</v>
      </c>
      <c r="D43" s="221" t="s">
        <v>445</v>
      </c>
      <c r="E43" s="221"/>
      <c r="F43" s="221"/>
    </row>
    <row r="44" spans="1:6">
      <c r="A44" s="63"/>
      <c r="B44" s="221"/>
      <c r="C44" s="221" t="s">
        <v>421</v>
      </c>
      <c r="D44" s="221" t="s">
        <v>208</v>
      </c>
      <c r="E44" s="221"/>
      <c r="F44" s="221"/>
    </row>
    <row r="45" spans="1:6" ht="33">
      <c r="A45" s="63"/>
      <c r="B45" s="221"/>
      <c r="C45" s="221" t="s">
        <v>419</v>
      </c>
      <c r="D45" s="221" t="s">
        <v>420</v>
      </c>
      <c r="E45" s="221"/>
      <c r="F45" s="221"/>
    </row>
    <row r="46" spans="1:6">
      <c r="A46" s="530">
        <v>10</v>
      </c>
      <c r="B46" s="531" t="s">
        <v>446</v>
      </c>
      <c r="C46" s="531" t="s">
        <v>418</v>
      </c>
      <c r="D46" s="531" t="s">
        <v>206</v>
      </c>
      <c r="E46" s="531"/>
      <c r="F46" s="531"/>
    </row>
    <row r="47" spans="1:6" ht="33">
      <c r="A47" s="63"/>
      <c r="B47" s="221"/>
      <c r="C47" s="221" t="s">
        <v>425</v>
      </c>
      <c r="D47" s="221" t="s">
        <v>426</v>
      </c>
      <c r="E47" s="221"/>
      <c r="F47" s="221"/>
    </row>
    <row r="48" spans="1:6">
      <c r="A48" s="63"/>
      <c r="B48" s="221"/>
      <c r="C48" s="221" t="s">
        <v>421</v>
      </c>
      <c r="D48" s="221" t="s">
        <v>208</v>
      </c>
      <c r="E48" s="221"/>
      <c r="F48" s="221"/>
    </row>
    <row r="49" spans="1:6" ht="33">
      <c r="A49" s="63"/>
      <c r="B49" s="221"/>
      <c r="C49" s="221" t="s">
        <v>447</v>
      </c>
      <c r="D49" s="221" t="s">
        <v>448</v>
      </c>
      <c r="E49" s="221"/>
      <c r="F49" s="221" t="s">
        <v>147</v>
      </c>
    </row>
    <row r="50" spans="1:6" ht="33">
      <c r="A50" s="63"/>
      <c r="B50" s="221"/>
      <c r="C50" s="221" t="s">
        <v>422</v>
      </c>
      <c r="D50" s="221" t="s">
        <v>423</v>
      </c>
      <c r="E50" s="221"/>
      <c r="F50" s="221" t="s">
        <v>147</v>
      </c>
    </row>
    <row r="51" spans="1:6">
      <c r="A51" s="530">
        <v>11</v>
      </c>
      <c r="B51" s="531" t="s">
        <v>449</v>
      </c>
      <c r="C51" s="531" t="s">
        <v>418</v>
      </c>
      <c r="D51" s="531" t="s">
        <v>206</v>
      </c>
      <c r="E51" s="531"/>
      <c r="F51" s="531"/>
    </row>
    <row r="52" spans="1:6">
      <c r="A52" s="63"/>
      <c r="B52" s="221"/>
      <c r="C52" s="221" t="s">
        <v>421</v>
      </c>
      <c r="D52" s="221" t="s">
        <v>208</v>
      </c>
      <c r="E52" s="221"/>
      <c r="F52" s="221"/>
    </row>
    <row r="53" spans="1:6" ht="33">
      <c r="A53" s="63"/>
      <c r="B53" s="221"/>
      <c r="C53" s="221" t="s">
        <v>419</v>
      </c>
      <c r="D53" s="221" t="s">
        <v>420</v>
      </c>
      <c r="E53" s="221"/>
      <c r="F53" s="221"/>
    </row>
    <row r="54" spans="1:6" ht="33">
      <c r="A54" s="63"/>
      <c r="B54" s="221"/>
      <c r="C54" s="221" t="s">
        <v>450</v>
      </c>
      <c r="D54" s="221" t="s">
        <v>451</v>
      </c>
      <c r="E54" s="221"/>
      <c r="F54" s="221"/>
    </row>
    <row r="55" spans="1:6" ht="33">
      <c r="A55" s="63"/>
      <c r="B55" s="221"/>
      <c r="C55" s="221" t="s">
        <v>422</v>
      </c>
      <c r="D55" s="221" t="s">
        <v>423</v>
      </c>
      <c r="E55" s="221"/>
      <c r="F55" s="221" t="s">
        <v>147</v>
      </c>
    </row>
    <row r="56" spans="1:6">
      <c r="A56" s="530">
        <v>12</v>
      </c>
      <c r="B56" s="531" t="s">
        <v>452</v>
      </c>
      <c r="C56" s="531" t="s">
        <v>418</v>
      </c>
      <c r="D56" s="531" t="s">
        <v>206</v>
      </c>
      <c r="E56" s="531"/>
      <c r="F56" s="531"/>
    </row>
    <row r="57" spans="1:6">
      <c r="A57" s="63"/>
      <c r="B57" s="221"/>
      <c r="C57" s="221" t="s">
        <v>421</v>
      </c>
      <c r="D57" s="221" t="s">
        <v>208</v>
      </c>
      <c r="E57" s="221"/>
      <c r="F57" s="221"/>
    </row>
    <row r="58" spans="1:6" ht="33">
      <c r="A58" s="63"/>
      <c r="B58" s="221"/>
      <c r="C58" s="221" t="s">
        <v>419</v>
      </c>
      <c r="D58" s="221" t="s">
        <v>420</v>
      </c>
      <c r="E58" s="221"/>
      <c r="F58" s="221"/>
    </row>
    <row r="59" spans="1:6" ht="33">
      <c r="A59" s="63"/>
      <c r="B59" s="221"/>
      <c r="C59" s="221" t="s">
        <v>453</v>
      </c>
      <c r="D59" s="221" t="s">
        <v>454</v>
      </c>
      <c r="E59" s="221"/>
      <c r="F59" s="221" t="s">
        <v>147</v>
      </c>
    </row>
    <row r="60" spans="1:6" ht="33">
      <c r="A60" s="63"/>
      <c r="B60" s="221"/>
      <c r="C60" s="221" t="s">
        <v>422</v>
      </c>
      <c r="D60" s="221" t="s">
        <v>423</v>
      </c>
      <c r="E60" s="221"/>
      <c r="F60" s="221" t="s">
        <v>147</v>
      </c>
    </row>
    <row r="61" spans="1:6">
      <c r="A61" s="530">
        <v>13</v>
      </c>
      <c r="B61" s="531" t="s">
        <v>455</v>
      </c>
      <c r="C61" s="531" t="s">
        <v>418</v>
      </c>
      <c r="D61" s="531" t="s">
        <v>206</v>
      </c>
      <c r="E61" s="531"/>
      <c r="F61" s="531"/>
    </row>
    <row r="62" spans="1:6">
      <c r="A62" s="63"/>
      <c r="B62" s="221"/>
      <c r="C62" s="221" t="s">
        <v>421</v>
      </c>
      <c r="D62" s="221" t="s">
        <v>208</v>
      </c>
      <c r="E62" s="221"/>
      <c r="F62" s="221"/>
    </row>
    <row r="63" spans="1:6" ht="33">
      <c r="A63" s="63"/>
      <c r="B63" s="221"/>
      <c r="C63" s="221" t="s">
        <v>419</v>
      </c>
      <c r="D63" s="221" t="s">
        <v>420</v>
      </c>
      <c r="E63" s="221"/>
      <c r="F63" s="221"/>
    </row>
    <row r="64" spans="1:6" ht="33">
      <c r="A64" s="63"/>
      <c r="B64" s="221"/>
      <c r="C64" s="221" t="s">
        <v>456</v>
      </c>
      <c r="D64" s="221" t="s">
        <v>457</v>
      </c>
      <c r="E64" s="221"/>
      <c r="F64" s="221"/>
    </row>
    <row r="65" spans="1:6">
      <c r="A65" s="530">
        <v>14</v>
      </c>
      <c r="B65" s="531" t="s">
        <v>458</v>
      </c>
      <c r="C65" s="531" t="s">
        <v>418</v>
      </c>
      <c r="D65" s="531" t="s">
        <v>206</v>
      </c>
      <c r="E65" s="531"/>
      <c r="F65" s="531"/>
    </row>
    <row r="66" spans="1:6" ht="33">
      <c r="A66" s="63"/>
      <c r="B66" s="221"/>
      <c r="C66" s="221" t="s">
        <v>419</v>
      </c>
      <c r="D66" s="221" t="s">
        <v>420</v>
      </c>
      <c r="E66" s="221"/>
      <c r="F66" s="221"/>
    </row>
    <row r="67" spans="1:6">
      <c r="A67" s="63"/>
      <c r="B67" s="221"/>
      <c r="C67" s="221" t="s">
        <v>421</v>
      </c>
      <c r="D67" s="221" t="s">
        <v>208</v>
      </c>
      <c r="E67" s="221"/>
      <c r="F67" s="221"/>
    </row>
    <row r="68" spans="1:6" ht="33">
      <c r="A68" s="63"/>
      <c r="B68" s="221"/>
      <c r="C68" s="221" t="s">
        <v>422</v>
      </c>
      <c r="D68" s="221" t="s">
        <v>423</v>
      </c>
      <c r="E68" s="221"/>
      <c r="F68" s="221"/>
    </row>
    <row r="69" spans="1:6" ht="33">
      <c r="A69" s="63"/>
      <c r="B69" s="221"/>
      <c r="C69" s="221" t="s">
        <v>459</v>
      </c>
      <c r="D69" s="221" t="s">
        <v>460</v>
      </c>
      <c r="E69" s="221"/>
      <c r="F69" s="221" t="s">
        <v>147</v>
      </c>
    </row>
    <row r="70" spans="1:6">
      <c r="A70" s="530">
        <v>15</v>
      </c>
      <c r="B70" s="531" t="s">
        <v>461</v>
      </c>
      <c r="C70" s="531" t="s">
        <v>418</v>
      </c>
      <c r="D70" s="531" t="s">
        <v>206</v>
      </c>
      <c r="E70" s="531"/>
      <c r="F70" s="531" t="s">
        <v>147</v>
      </c>
    </row>
    <row r="71" spans="1:6">
      <c r="A71" s="63"/>
      <c r="B71" s="221"/>
      <c r="C71" s="221" t="s">
        <v>421</v>
      </c>
      <c r="D71" s="221" t="s">
        <v>208</v>
      </c>
      <c r="E71" s="221"/>
      <c r="F71" s="221"/>
    </row>
    <row r="72" spans="1:6" ht="33">
      <c r="A72" s="63"/>
      <c r="B72" s="221"/>
      <c r="C72" s="221" t="s">
        <v>419</v>
      </c>
      <c r="D72" s="221" t="s">
        <v>420</v>
      </c>
      <c r="E72" s="221"/>
      <c r="F72" s="221"/>
    </row>
    <row r="73" spans="1:6">
      <c r="A73" s="63"/>
      <c r="B73" s="221"/>
      <c r="C73" s="221" t="s">
        <v>462</v>
      </c>
      <c r="D73" s="221" t="s">
        <v>463</v>
      </c>
      <c r="E73" s="221"/>
      <c r="F73" s="221"/>
    </row>
    <row r="74" spans="1:6" ht="33">
      <c r="A74" s="63"/>
      <c r="B74" s="221"/>
      <c r="C74" s="221" t="s">
        <v>464</v>
      </c>
      <c r="D74" s="221" t="s">
        <v>465</v>
      </c>
      <c r="E74" s="221"/>
      <c r="F74" s="221" t="s">
        <v>147</v>
      </c>
    </row>
    <row r="75" spans="1:6" ht="33">
      <c r="A75" s="63"/>
      <c r="B75" s="221"/>
      <c r="C75" s="221" t="s">
        <v>459</v>
      </c>
      <c r="D75" s="221" t="s">
        <v>460</v>
      </c>
      <c r="E75" s="221"/>
      <c r="F75" s="221" t="s">
        <v>147</v>
      </c>
    </row>
    <row r="76" spans="1:6">
      <c r="A76" s="530">
        <v>16</v>
      </c>
      <c r="B76" s="531" t="s">
        <v>466</v>
      </c>
      <c r="C76" s="531" t="s">
        <v>418</v>
      </c>
      <c r="D76" s="531" t="s">
        <v>206</v>
      </c>
      <c r="E76" s="531"/>
      <c r="F76" s="531" t="s">
        <v>147</v>
      </c>
    </row>
    <row r="77" spans="1:6">
      <c r="A77" s="63"/>
      <c r="B77" s="221"/>
      <c r="C77" s="221" t="s">
        <v>421</v>
      </c>
      <c r="D77" s="221" t="s">
        <v>208</v>
      </c>
      <c r="E77" s="221"/>
      <c r="F77" s="221"/>
    </row>
    <row r="78" spans="1:6" ht="33">
      <c r="A78" s="63"/>
      <c r="B78" s="221"/>
      <c r="C78" s="221" t="s">
        <v>419</v>
      </c>
      <c r="D78" s="221" t="s">
        <v>420</v>
      </c>
      <c r="E78" s="221"/>
      <c r="F78" s="221"/>
    </row>
    <row r="79" spans="1:6" ht="33">
      <c r="A79" s="63"/>
      <c r="B79" s="221"/>
      <c r="C79" s="221" t="s">
        <v>459</v>
      </c>
      <c r="D79" s="221" t="s">
        <v>460</v>
      </c>
      <c r="E79" s="221"/>
      <c r="F79" s="221" t="s">
        <v>147</v>
      </c>
    </row>
    <row r="80" spans="1:6">
      <c r="A80" s="530">
        <v>17</v>
      </c>
      <c r="B80" s="531" t="s">
        <v>467</v>
      </c>
      <c r="C80" s="531" t="s">
        <v>418</v>
      </c>
      <c r="D80" s="531" t="s">
        <v>206</v>
      </c>
      <c r="E80" s="531"/>
      <c r="F80" s="531" t="s">
        <v>147</v>
      </c>
    </row>
    <row r="81" spans="1:6">
      <c r="A81" s="63"/>
      <c r="B81" s="221"/>
      <c r="C81" s="221" t="s">
        <v>421</v>
      </c>
      <c r="D81" s="221" t="s">
        <v>208</v>
      </c>
      <c r="E81" s="221"/>
      <c r="F81" s="221"/>
    </row>
    <row r="82" spans="1:6" ht="33">
      <c r="A82" s="63"/>
      <c r="B82" s="221"/>
      <c r="C82" s="221" t="s">
        <v>419</v>
      </c>
      <c r="D82" s="221" t="s">
        <v>420</v>
      </c>
      <c r="E82" s="221"/>
      <c r="F82" s="221"/>
    </row>
    <row r="83" spans="1:6" ht="33">
      <c r="A83" s="63"/>
      <c r="B83" s="221"/>
      <c r="C83" s="221" t="s">
        <v>459</v>
      </c>
      <c r="D83" s="221" t="s">
        <v>460</v>
      </c>
      <c r="E83" s="221"/>
      <c r="F83" s="221" t="s">
        <v>147</v>
      </c>
    </row>
    <row r="84" spans="1:6" ht="33">
      <c r="A84" s="63"/>
      <c r="B84" s="221"/>
      <c r="C84" s="221" t="s">
        <v>422</v>
      </c>
      <c r="D84" s="221" t="s">
        <v>423</v>
      </c>
      <c r="E84" s="221"/>
      <c r="F84" s="221" t="s">
        <v>147</v>
      </c>
    </row>
    <row r="85" spans="1:6">
      <c r="A85" s="530">
        <v>18</v>
      </c>
      <c r="B85" s="531" t="s">
        <v>468</v>
      </c>
      <c r="C85" s="531" t="s">
        <v>418</v>
      </c>
      <c r="D85" s="531" t="s">
        <v>206</v>
      </c>
      <c r="E85" s="531"/>
      <c r="F85" s="531"/>
    </row>
    <row r="86" spans="1:6">
      <c r="A86" s="63"/>
      <c r="B86" s="221"/>
      <c r="C86" s="221" t="s">
        <v>421</v>
      </c>
      <c r="D86" s="221" t="s">
        <v>208</v>
      </c>
      <c r="E86" s="221"/>
      <c r="F86" s="221"/>
    </row>
    <row r="87" spans="1:6" ht="33">
      <c r="A87" s="63"/>
      <c r="B87" s="221"/>
      <c r="C87" s="221" t="s">
        <v>419</v>
      </c>
      <c r="D87" s="221" t="s">
        <v>420</v>
      </c>
      <c r="E87" s="221"/>
      <c r="F87" s="221"/>
    </row>
    <row r="88" spans="1:6">
      <c r="A88" s="63"/>
      <c r="B88" s="221"/>
      <c r="C88" s="221" t="s">
        <v>469</v>
      </c>
      <c r="D88" s="221" t="s">
        <v>470</v>
      </c>
      <c r="E88" s="221"/>
      <c r="F88" s="221"/>
    </row>
    <row r="89" spans="1:6">
      <c r="A89" s="530">
        <v>19</v>
      </c>
      <c r="B89" s="531" t="s">
        <v>471</v>
      </c>
      <c r="C89" s="531" t="s">
        <v>418</v>
      </c>
      <c r="D89" s="531" t="s">
        <v>206</v>
      </c>
      <c r="E89" s="531"/>
      <c r="F89" s="531"/>
    </row>
    <row r="90" spans="1:6">
      <c r="A90" s="63"/>
      <c r="B90" s="221"/>
      <c r="C90" s="221" t="s">
        <v>421</v>
      </c>
      <c r="D90" s="221" t="s">
        <v>208</v>
      </c>
      <c r="E90" s="221"/>
      <c r="F90" s="221"/>
    </row>
    <row r="91" spans="1:6" ht="33">
      <c r="A91" s="63"/>
      <c r="B91" s="221"/>
      <c r="C91" s="221" t="s">
        <v>419</v>
      </c>
      <c r="D91" s="221" t="s">
        <v>420</v>
      </c>
      <c r="E91" s="221"/>
      <c r="F91" s="221"/>
    </row>
    <row r="92" spans="1:6" ht="33">
      <c r="A92" s="63"/>
      <c r="B92" s="221"/>
      <c r="C92" s="221" t="s">
        <v>422</v>
      </c>
      <c r="D92" s="221" t="s">
        <v>423</v>
      </c>
      <c r="E92" s="221"/>
      <c r="F92" s="221" t="s">
        <v>147</v>
      </c>
    </row>
    <row r="93" spans="1:6">
      <c r="A93" s="63"/>
      <c r="B93" s="221"/>
      <c r="C93" s="221" t="s">
        <v>472</v>
      </c>
      <c r="D93" s="221" t="s">
        <v>473</v>
      </c>
      <c r="E93" s="221"/>
      <c r="F93" s="221" t="s">
        <v>147</v>
      </c>
    </row>
    <row r="94" spans="1:6">
      <c r="A94" s="530">
        <v>20</v>
      </c>
      <c r="B94" s="531" t="s">
        <v>474</v>
      </c>
      <c r="C94" s="531" t="s">
        <v>418</v>
      </c>
      <c r="D94" s="531" t="s">
        <v>206</v>
      </c>
      <c r="E94" s="531"/>
      <c r="F94" s="531"/>
    </row>
    <row r="95" spans="1:6">
      <c r="A95" s="63"/>
      <c r="B95" s="221"/>
      <c r="C95" s="221" t="s">
        <v>421</v>
      </c>
      <c r="D95" s="221" t="s">
        <v>208</v>
      </c>
      <c r="E95" s="221"/>
      <c r="F95" s="221"/>
    </row>
    <row r="96" spans="1:6" ht="33">
      <c r="A96" s="63"/>
      <c r="B96" s="221"/>
      <c r="C96" s="221" t="s">
        <v>419</v>
      </c>
      <c r="D96" s="221" t="s">
        <v>420</v>
      </c>
      <c r="E96" s="221"/>
      <c r="F96" s="221"/>
    </row>
    <row r="97" spans="1:6" ht="33">
      <c r="A97" s="63"/>
      <c r="B97" s="221"/>
      <c r="C97" s="221" t="s">
        <v>422</v>
      </c>
      <c r="D97" s="221" t="s">
        <v>423</v>
      </c>
      <c r="E97" s="221"/>
      <c r="F97" s="221" t="s">
        <v>147</v>
      </c>
    </row>
    <row r="98" spans="1:6" ht="33">
      <c r="A98" s="63"/>
      <c r="B98" s="221"/>
      <c r="C98" s="221" t="s">
        <v>475</v>
      </c>
      <c r="D98" s="221" t="s">
        <v>476</v>
      </c>
      <c r="E98" s="221"/>
      <c r="F98" s="221" t="s">
        <v>147</v>
      </c>
    </row>
    <row r="99" spans="1:6">
      <c r="A99" s="530">
        <v>21</v>
      </c>
      <c r="B99" s="531" t="s">
        <v>477</v>
      </c>
      <c r="C99" s="531" t="s">
        <v>418</v>
      </c>
      <c r="D99" s="531" t="s">
        <v>206</v>
      </c>
      <c r="E99" s="531"/>
      <c r="F99" s="531"/>
    </row>
    <row r="100" spans="1:6">
      <c r="A100" s="63"/>
      <c r="B100" s="221"/>
      <c r="C100" s="221" t="s">
        <v>421</v>
      </c>
      <c r="D100" s="221" t="s">
        <v>208</v>
      </c>
      <c r="E100" s="221"/>
      <c r="F100" s="221"/>
    </row>
    <row r="101" spans="1:6" ht="33">
      <c r="A101" s="63"/>
      <c r="B101" s="221"/>
      <c r="C101" s="221" t="s">
        <v>419</v>
      </c>
      <c r="D101" s="221" t="s">
        <v>420</v>
      </c>
      <c r="E101" s="221"/>
      <c r="F101" s="221"/>
    </row>
    <row r="102" spans="1:6" ht="33">
      <c r="A102" s="63"/>
      <c r="B102" s="221"/>
      <c r="C102" s="221" t="s">
        <v>422</v>
      </c>
      <c r="D102" s="221" t="s">
        <v>423</v>
      </c>
      <c r="E102" s="221"/>
      <c r="F102" s="221" t="s">
        <v>147</v>
      </c>
    </row>
    <row r="103" spans="1:6">
      <c r="A103" s="63"/>
      <c r="B103" s="221"/>
      <c r="C103" s="221" t="s">
        <v>472</v>
      </c>
      <c r="D103" s="221" t="s">
        <v>473</v>
      </c>
      <c r="E103" s="221"/>
      <c r="F103" s="221" t="s">
        <v>147</v>
      </c>
    </row>
    <row r="104" spans="1:6" ht="33">
      <c r="A104" s="63"/>
      <c r="B104" s="221"/>
      <c r="C104" s="221" t="s">
        <v>478</v>
      </c>
      <c r="D104" s="221" t="s">
        <v>479</v>
      </c>
      <c r="E104" s="221"/>
      <c r="F104" s="221" t="s">
        <v>147</v>
      </c>
    </row>
    <row r="105" spans="1:6">
      <c r="A105" s="530">
        <v>22</v>
      </c>
      <c r="B105" s="531" t="s">
        <v>480</v>
      </c>
      <c r="C105" s="531" t="s">
        <v>418</v>
      </c>
      <c r="D105" s="531" t="s">
        <v>206</v>
      </c>
      <c r="E105" s="531"/>
      <c r="F105" s="531"/>
    </row>
    <row r="106" spans="1:6">
      <c r="A106" s="63"/>
      <c r="B106" s="221"/>
      <c r="C106" s="221" t="s">
        <v>421</v>
      </c>
      <c r="D106" s="221" t="s">
        <v>208</v>
      </c>
      <c r="E106" s="221"/>
      <c r="F106" s="221"/>
    </row>
    <row r="107" spans="1:6" ht="33">
      <c r="A107" s="63"/>
      <c r="B107" s="221"/>
      <c r="C107" s="221" t="s">
        <v>419</v>
      </c>
      <c r="D107" s="221" t="s">
        <v>420</v>
      </c>
      <c r="E107" s="221"/>
      <c r="F107" s="221"/>
    </row>
    <row r="108" spans="1:6" ht="33">
      <c r="A108" s="63"/>
      <c r="B108" s="221"/>
      <c r="C108" s="221" t="s">
        <v>422</v>
      </c>
      <c r="D108" s="221" t="s">
        <v>423</v>
      </c>
      <c r="E108" s="221"/>
      <c r="F108" s="221"/>
    </row>
    <row r="109" spans="1:6" ht="33">
      <c r="A109" s="63"/>
      <c r="B109" s="221"/>
      <c r="C109" s="221" t="s">
        <v>481</v>
      </c>
      <c r="D109" s="221" t="s">
        <v>3073</v>
      </c>
      <c r="E109" s="221"/>
      <c r="F109" s="221" t="s">
        <v>147</v>
      </c>
    </row>
    <row r="110" spans="1:6">
      <c r="A110" s="530">
        <v>23</v>
      </c>
      <c r="B110" s="531" t="s">
        <v>482</v>
      </c>
      <c r="C110" s="531" t="s">
        <v>418</v>
      </c>
      <c r="D110" s="531" t="s">
        <v>206</v>
      </c>
      <c r="E110" s="531"/>
      <c r="F110" s="531"/>
    </row>
    <row r="111" spans="1:6">
      <c r="A111" s="63"/>
      <c r="B111" s="221"/>
      <c r="C111" s="221" t="s">
        <v>421</v>
      </c>
      <c r="D111" s="221" t="s">
        <v>208</v>
      </c>
      <c r="E111" s="221"/>
      <c r="F111" s="221"/>
    </row>
    <row r="112" spans="1:6" ht="33">
      <c r="A112" s="63"/>
      <c r="B112" s="221"/>
      <c r="C112" s="221" t="s">
        <v>419</v>
      </c>
      <c r="D112" s="221" t="s">
        <v>420</v>
      </c>
      <c r="E112" s="221"/>
      <c r="F112" s="221"/>
    </row>
    <row r="113" spans="1:6" ht="33">
      <c r="A113" s="63"/>
      <c r="B113" s="221"/>
      <c r="C113" s="221" t="s">
        <v>430</v>
      </c>
      <c r="D113" s="221" t="s">
        <v>431</v>
      </c>
      <c r="E113" s="221"/>
      <c r="F113" s="221" t="s">
        <v>147</v>
      </c>
    </row>
    <row r="114" spans="1:6">
      <c r="A114" s="63"/>
      <c r="B114" s="221"/>
      <c r="C114" s="221" t="s">
        <v>432</v>
      </c>
      <c r="D114" s="221" t="s">
        <v>433</v>
      </c>
      <c r="E114" s="221"/>
      <c r="F114" s="221"/>
    </row>
    <row r="115" spans="1:6" ht="33">
      <c r="A115" s="63"/>
      <c r="B115" s="221"/>
      <c r="C115" s="221" t="s">
        <v>434</v>
      </c>
      <c r="D115" s="221" t="s">
        <v>435</v>
      </c>
      <c r="E115" s="221"/>
      <c r="F115" s="221" t="s">
        <v>147</v>
      </c>
    </row>
    <row r="116" spans="1:6" ht="33">
      <c r="A116" s="63"/>
      <c r="B116" s="221"/>
      <c r="C116" s="221" t="s">
        <v>422</v>
      </c>
      <c r="D116" s="221" t="s">
        <v>423</v>
      </c>
      <c r="E116" s="221"/>
      <c r="F116" s="221" t="s">
        <v>147</v>
      </c>
    </row>
    <row r="117" spans="1:6">
      <c r="A117" s="530">
        <v>24</v>
      </c>
      <c r="B117" s="531" t="s">
        <v>483</v>
      </c>
      <c r="C117" s="531" t="s">
        <v>418</v>
      </c>
      <c r="D117" s="531" t="s">
        <v>206</v>
      </c>
      <c r="E117" s="531"/>
      <c r="F117" s="531"/>
    </row>
    <row r="118" spans="1:6">
      <c r="A118" s="63"/>
      <c r="B118" s="221"/>
      <c r="C118" s="221" t="s">
        <v>421</v>
      </c>
      <c r="D118" s="221" t="s">
        <v>208</v>
      </c>
      <c r="E118" s="221"/>
      <c r="F118" s="221"/>
    </row>
    <row r="119" spans="1:6" ht="33">
      <c r="A119" s="63"/>
      <c r="B119" s="221"/>
      <c r="C119" s="221" t="s">
        <v>419</v>
      </c>
      <c r="D119" s="221" t="s">
        <v>420</v>
      </c>
      <c r="E119" s="221"/>
      <c r="F119" s="221"/>
    </row>
    <row r="120" spans="1:6" ht="33">
      <c r="A120" s="63"/>
      <c r="B120" s="221"/>
      <c r="C120" s="221" t="s">
        <v>430</v>
      </c>
      <c r="D120" s="221" t="s">
        <v>431</v>
      </c>
      <c r="E120" s="221"/>
      <c r="F120" s="221" t="s">
        <v>147</v>
      </c>
    </row>
    <row r="121" spans="1:6" ht="33">
      <c r="A121" s="63"/>
      <c r="B121" s="221"/>
      <c r="C121" s="221" t="s">
        <v>434</v>
      </c>
      <c r="D121" s="221" t="s">
        <v>435</v>
      </c>
      <c r="E121" s="221"/>
      <c r="F121" s="221" t="s">
        <v>147</v>
      </c>
    </row>
    <row r="122" spans="1:6" ht="33">
      <c r="A122" s="63"/>
      <c r="B122" s="221"/>
      <c r="C122" s="221" t="s">
        <v>422</v>
      </c>
      <c r="D122" s="221" t="s">
        <v>423</v>
      </c>
      <c r="E122" s="221"/>
      <c r="F122" s="221" t="s">
        <v>147</v>
      </c>
    </row>
    <row r="123" spans="1:6">
      <c r="A123" s="530">
        <v>25</v>
      </c>
      <c r="B123" s="531" t="s">
        <v>309</v>
      </c>
      <c r="C123" s="531" t="s">
        <v>310</v>
      </c>
      <c r="D123" s="531" t="s">
        <v>484</v>
      </c>
      <c r="E123" s="531"/>
      <c r="F123" s="531"/>
    </row>
    <row r="124" spans="1:6">
      <c r="A124" s="534">
        <v>26</v>
      </c>
      <c r="B124" s="535" t="s">
        <v>306</v>
      </c>
      <c r="C124" s="535" t="s">
        <v>3510</v>
      </c>
      <c r="D124" s="535" t="s">
        <v>3511</v>
      </c>
      <c r="E124" s="535"/>
      <c r="F124" s="535"/>
    </row>
    <row r="125" spans="1:6">
      <c r="A125" s="63"/>
      <c r="B125" s="221"/>
      <c r="C125" s="221" t="s">
        <v>3512</v>
      </c>
      <c r="D125" s="221" t="s">
        <v>3513</v>
      </c>
      <c r="E125" s="221"/>
      <c r="F125" s="221"/>
    </row>
    <row r="126" spans="1:6">
      <c r="A126" s="63"/>
      <c r="B126" s="221"/>
      <c r="C126" s="221" t="s">
        <v>3514</v>
      </c>
      <c r="D126" s="221" t="s">
        <v>3515</v>
      </c>
      <c r="E126" s="221"/>
      <c r="F126" s="221"/>
    </row>
    <row r="127" spans="1:6">
      <c r="A127" s="530">
        <v>27</v>
      </c>
      <c r="B127" s="531" t="s">
        <v>312</v>
      </c>
      <c r="C127" s="531" t="s">
        <v>485</v>
      </c>
      <c r="D127" s="531" t="s">
        <v>486</v>
      </c>
      <c r="E127" s="531"/>
      <c r="F127" s="531"/>
    </row>
    <row r="128" spans="1:6">
      <c r="A128" s="536">
        <v>28</v>
      </c>
      <c r="B128" s="537" t="s">
        <v>487</v>
      </c>
      <c r="C128" s="537" t="s">
        <v>488</v>
      </c>
      <c r="D128" s="537" t="s">
        <v>489</v>
      </c>
      <c r="E128" s="537"/>
      <c r="F128" s="537"/>
    </row>
    <row r="129" spans="1:6">
      <c r="A129" s="538">
        <v>29</v>
      </c>
      <c r="B129" s="539" t="s">
        <v>311</v>
      </c>
      <c r="C129" s="539" t="s">
        <v>490</v>
      </c>
      <c r="D129" s="539" t="s">
        <v>491</v>
      </c>
      <c r="E129" s="539"/>
      <c r="F129" s="539" t="s">
        <v>147</v>
      </c>
    </row>
    <row r="130" spans="1:6" ht="33">
      <c r="A130" s="530">
        <v>30</v>
      </c>
      <c r="B130" s="531" t="s">
        <v>492</v>
      </c>
      <c r="C130" s="531" t="s">
        <v>493</v>
      </c>
      <c r="D130" s="531" t="s">
        <v>494</v>
      </c>
      <c r="E130" s="531"/>
      <c r="F130" s="531"/>
    </row>
    <row r="131" spans="1:6">
      <c r="A131" s="63"/>
      <c r="B131" s="221"/>
      <c r="C131" s="221" t="s">
        <v>495</v>
      </c>
      <c r="D131" s="221" t="s">
        <v>496</v>
      </c>
      <c r="E131" s="221"/>
      <c r="F131" s="221" t="s">
        <v>147</v>
      </c>
    </row>
    <row r="132" spans="1:6" ht="33">
      <c r="A132" s="63"/>
      <c r="B132" s="221"/>
      <c r="C132" s="221" t="s">
        <v>497</v>
      </c>
      <c r="D132" s="221" t="s">
        <v>498</v>
      </c>
      <c r="E132" s="221"/>
      <c r="F132" s="221" t="s">
        <v>147</v>
      </c>
    </row>
    <row r="133" spans="1:6">
      <c r="A133" s="530">
        <v>31</v>
      </c>
      <c r="B133" s="531" t="s">
        <v>499</v>
      </c>
      <c r="C133" s="531" t="s">
        <v>500</v>
      </c>
      <c r="D133" s="531" t="s">
        <v>501</v>
      </c>
      <c r="E133" s="531"/>
      <c r="F133" s="531"/>
    </row>
    <row r="134" spans="1:6" ht="33">
      <c r="A134" s="63"/>
      <c r="B134" s="221"/>
      <c r="C134" s="221" t="s">
        <v>502</v>
      </c>
      <c r="D134" s="221" t="s">
        <v>503</v>
      </c>
      <c r="E134" s="221"/>
      <c r="F134" s="221"/>
    </row>
    <row r="135" spans="1:6" ht="33">
      <c r="A135" s="63"/>
      <c r="B135" s="221"/>
      <c r="C135" s="221" t="s">
        <v>504</v>
      </c>
      <c r="D135" s="221" t="s">
        <v>505</v>
      </c>
      <c r="E135" s="221"/>
      <c r="F135" s="221"/>
    </row>
    <row r="136" spans="1:6" ht="33">
      <c r="A136" s="63"/>
      <c r="B136" s="221"/>
      <c r="C136" s="221" t="s">
        <v>506</v>
      </c>
      <c r="D136" s="221" t="s">
        <v>507</v>
      </c>
      <c r="E136" s="221"/>
      <c r="F136" s="221"/>
    </row>
    <row r="137" spans="1:6" ht="33">
      <c r="A137" s="63"/>
      <c r="B137" s="221"/>
      <c r="C137" s="221" t="s">
        <v>508</v>
      </c>
      <c r="D137" s="221" t="s">
        <v>509</v>
      </c>
      <c r="E137" s="221"/>
      <c r="F137" s="221"/>
    </row>
    <row r="138" spans="1:6" ht="33">
      <c r="A138" s="63"/>
      <c r="B138" s="221"/>
      <c r="C138" s="221" t="s">
        <v>510</v>
      </c>
      <c r="D138" s="221" t="s">
        <v>511</v>
      </c>
      <c r="E138" s="221"/>
      <c r="F138" s="221"/>
    </row>
    <row r="139" spans="1:6" ht="33">
      <c r="A139" s="63"/>
      <c r="B139" s="221"/>
      <c r="C139" s="221" t="s">
        <v>512</v>
      </c>
      <c r="D139" s="221" t="s">
        <v>513</v>
      </c>
      <c r="E139" s="221"/>
      <c r="F139" s="221"/>
    </row>
    <row r="140" spans="1:6" ht="33">
      <c r="A140" s="63"/>
      <c r="B140" s="221"/>
      <c r="C140" s="221" t="s">
        <v>514</v>
      </c>
      <c r="D140" s="221" t="s">
        <v>515</v>
      </c>
      <c r="E140" s="221"/>
      <c r="F140" s="221"/>
    </row>
    <row r="141" spans="1:6">
      <c r="A141" s="530">
        <v>32</v>
      </c>
      <c r="B141" s="531" t="s">
        <v>516</v>
      </c>
      <c r="C141" s="531" t="s">
        <v>517</v>
      </c>
      <c r="D141" s="531" t="s">
        <v>518</v>
      </c>
      <c r="E141" s="531"/>
      <c r="F141" s="531" t="s">
        <v>147</v>
      </c>
    </row>
    <row r="142" spans="1:6" ht="33">
      <c r="A142" s="540">
        <v>33</v>
      </c>
      <c r="B142" s="541" t="s">
        <v>519</v>
      </c>
      <c r="C142" s="541" t="s">
        <v>520</v>
      </c>
      <c r="D142" s="541" t="s">
        <v>3067</v>
      </c>
      <c r="E142" s="541"/>
      <c r="F142" s="541"/>
    </row>
    <row r="143" spans="1:6">
      <c r="A143" s="63"/>
      <c r="B143" s="221"/>
      <c r="C143" s="221" t="s">
        <v>3069</v>
      </c>
      <c r="D143" s="221" t="s">
        <v>3068</v>
      </c>
      <c r="E143" s="221"/>
      <c r="F143" s="221"/>
    </row>
    <row r="144" spans="1:6">
      <c r="A144" s="1287">
        <f>COUNTA($B$4:B144)</f>
        <v>34</v>
      </c>
      <c r="B144" s="1288" t="s">
        <v>2898</v>
      </c>
      <c r="C144" s="1288" t="s">
        <v>418</v>
      </c>
      <c r="D144" s="1288" t="s">
        <v>2899</v>
      </c>
      <c r="E144" s="1288"/>
      <c r="F144" s="1288"/>
    </row>
    <row r="145" spans="1:6">
      <c r="C145" s="743" t="s">
        <v>421</v>
      </c>
      <c r="D145" s="743" t="s">
        <v>2900</v>
      </c>
    </row>
    <row r="146" spans="1:6" ht="33">
      <c r="C146" s="743" t="s">
        <v>419</v>
      </c>
      <c r="D146" s="743" t="s">
        <v>2901</v>
      </c>
    </row>
    <row r="147" spans="1:6" ht="33">
      <c r="C147" s="743" t="s">
        <v>2902</v>
      </c>
      <c r="D147" s="743" t="s">
        <v>2903</v>
      </c>
    </row>
    <row r="148" spans="1:6">
      <c r="A148" s="1786">
        <f>COUNTA($B$4:B148)</f>
        <v>35</v>
      </c>
      <c r="B148" s="1290" t="s">
        <v>2904</v>
      </c>
      <c r="C148" s="1290" t="s">
        <v>418</v>
      </c>
      <c r="D148" s="1290" t="s">
        <v>2899</v>
      </c>
      <c r="E148" s="1290"/>
      <c r="F148" s="1289"/>
    </row>
    <row r="149" spans="1:6" ht="33">
      <c r="A149" s="8"/>
      <c r="C149" s="743" t="s">
        <v>425</v>
      </c>
      <c r="D149" s="743" t="s">
        <v>2905</v>
      </c>
    </row>
    <row r="150" spans="1:6">
      <c r="A150" s="8"/>
      <c r="C150" s="743" t="s">
        <v>421</v>
      </c>
      <c r="D150" s="743" t="s">
        <v>2900</v>
      </c>
    </row>
    <row r="151" spans="1:6">
      <c r="A151" s="1787">
        <f>COUNTA($B$4:B151)</f>
        <v>36</v>
      </c>
      <c r="B151" s="1292" t="s">
        <v>2906</v>
      </c>
      <c r="C151" s="1292" t="s">
        <v>418</v>
      </c>
      <c r="D151" s="1292" t="s">
        <v>2899</v>
      </c>
      <c r="E151" s="1292"/>
      <c r="F151" s="1291"/>
    </row>
    <row r="152" spans="1:6">
      <c r="A152" s="8"/>
      <c r="C152" s="743" t="s">
        <v>441</v>
      </c>
      <c r="D152" s="743" t="s">
        <v>2907</v>
      </c>
    </row>
    <row r="153" spans="1:6">
      <c r="A153" s="8"/>
      <c r="C153" s="743" t="s">
        <v>421</v>
      </c>
      <c r="D153" s="743" t="s">
        <v>2900</v>
      </c>
    </row>
    <row r="154" spans="1:6" ht="33">
      <c r="A154" s="8"/>
      <c r="C154" s="743" t="s">
        <v>419</v>
      </c>
      <c r="D154" s="743" t="s">
        <v>2901</v>
      </c>
    </row>
    <row r="155" spans="1:6">
      <c r="A155" s="1787">
        <f>COUNTA($B$4:B155)</f>
        <v>37</v>
      </c>
      <c r="B155" s="1292" t="s">
        <v>3070</v>
      </c>
      <c r="C155" s="1292" t="s">
        <v>3072</v>
      </c>
      <c r="D155" s="1292" t="s">
        <v>3071</v>
      </c>
      <c r="E155" s="1292"/>
      <c r="F155" s="1291"/>
    </row>
    <row r="156" spans="1:6">
      <c r="A156" s="8"/>
      <c r="C156" s="743" t="s">
        <v>421</v>
      </c>
      <c r="D156" s="743" t="s">
        <v>2900</v>
      </c>
    </row>
    <row r="157" spans="1:6" ht="49.5">
      <c r="A157" s="1787">
        <v>38</v>
      </c>
      <c r="B157" s="1292" t="s">
        <v>3084</v>
      </c>
      <c r="C157" s="1292" t="s">
        <v>418</v>
      </c>
      <c r="D157" s="1292" t="s">
        <v>2899</v>
      </c>
      <c r="E157" s="1292"/>
      <c r="F157" s="1291"/>
    </row>
    <row r="158" spans="1:6">
      <c r="A158" s="8"/>
      <c r="C158" s="743" t="s">
        <v>421</v>
      </c>
      <c r="D158" s="743" t="s">
        <v>2900</v>
      </c>
    </row>
    <row r="159" spans="1:6" ht="33">
      <c r="A159" s="8"/>
      <c r="C159" s="743" t="s">
        <v>3085</v>
      </c>
      <c r="D159" s="743" t="s">
        <v>3448</v>
      </c>
    </row>
    <row r="160" spans="1:6" ht="33">
      <c r="A160" s="8"/>
      <c r="C160" s="743" t="s">
        <v>3087</v>
      </c>
      <c r="D160" s="743" t="s">
        <v>3382</v>
      </c>
    </row>
    <row r="161" spans="1:6" ht="33">
      <c r="A161" s="1787">
        <v>39</v>
      </c>
      <c r="B161" s="1292" t="s">
        <v>3205</v>
      </c>
      <c r="C161" s="1292" t="s">
        <v>3231</v>
      </c>
      <c r="D161" s="1292" t="s">
        <v>3449</v>
      </c>
      <c r="E161" s="1292"/>
      <c r="F161" s="1291"/>
    </row>
    <row r="162" spans="1:6" ht="33">
      <c r="C162" s="743" t="s">
        <v>3089</v>
      </c>
      <c r="D162" s="743" t="s">
        <v>3384</v>
      </c>
    </row>
    <row r="163" spans="1:6" ht="33">
      <c r="C163" s="743" t="s">
        <v>3232</v>
      </c>
      <c r="D163" s="743" t="s">
        <v>3450</v>
      </c>
    </row>
    <row r="164" spans="1:6">
      <c r="C164" s="743" t="s">
        <v>3233</v>
      </c>
      <c r="D164" s="743" t="s">
        <v>3451</v>
      </c>
    </row>
    <row r="165" spans="1:6">
      <c r="C165" s="743" t="s">
        <v>3090</v>
      </c>
      <c r="D165" s="743" t="s">
        <v>3381</v>
      </c>
    </row>
    <row r="166" spans="1:6" ht="33">
      <c r="C166" s="743" t="s">
        <v>3234</v>
      </c>
      <c r="D166" s="743" t="s">
        <v>3452</v>
      </c>
    </row>
    <row r="167" spans="1:6" ht="33">
      <c r="C167" s="743" t="s">
        <v>3235</v>
      </c>
      <c r="D167" s="743" t="s">
        <v>3453</v>
      </c>
    </row>
    <row r="168" spans="1:6" ht="33">
      <c r="C168" s="743" t="s">
        <v>3236</v>
      </c>
      <c r="D168" s="743" t="s">
        <v>3454</v>
      </c>
    </row>
    <row r="169" spans="1:6">
      <c r="A169" s="1787">
        <v>40</v>
      </c>
      <c r="B169" s="1292" t="s">
        <v>3091</v>
      </c>
      <c r="C169" s="1292" t="s">
        <v>418</v>
      </c>
      <c r="D169" s="1292" t="s">
        <v>2899</v>
      </c>
      <c r="E169" s="1292"/>
      <c r="F169" s="1291"/>
    </row>
    <row r="170" spans="1:6">
      <c r="A170" s="8"/>
      <c r="C170" s="743" t="s">
        <v>3092</v>
      </c>
      <c r="D170" s="743" t="s">
        <v>3093</v>
      </c>
    </row>
    <row r="171" spans="1:6" ht="49.5">
      <c r="A171" s="1787">
        <v>41</v>
      </c>
      <c r="B171" s="1292" t="s">
        <v>3094</v>
      </c>
      <c r="C171" s="1292" t="s">
        <v>418</v>
      </c>
      <c r="D171" s="1292" t="s">
        <v>2899</v>
      </c>
      <c r="E171" s="1292"/>
      <c r="F171" s="1291"/>
    </row>
    <row r="172" spans="1:6" ht="33">
      <c r="C172" s="743" t="s">
        <v>447</v>
      </c>
      <c r="D172" s="743" t="s">
        <v>3095</v>
      </c>
    </row>
    <row r="173" spans="1:6" ht="33">
      <c r="C173" s="743" t="s">
        <v>456</v>
      </c>
      <c r="D173" s="743" t="s">
        <v>3100</v>
      </c>
    </row>
    <row r="174" spans="1:6" ht="33">
      <c r="C174" s="743" t="s">
        <v>3096</v>
      </c>
      <c r="D174" s="743" t="s">
        <v>3097</v>
      </c>
    </row>
    <row r="175" spans="1:6">
      <c r="A175" s="1787">
        <v>42</v>
      </c>
      <c r="B175" s="1292" t="s">
        <v>3098</v>
      </c>
      <c r="C175" s="1292" t="s">
        <v>418</v>
      </c>
      <c r="D175" s="1292" t="s">
        <v>2899</v>
      </c>
      <c r="E175" s="1292"/>
      <c r="F175" s="1291"/>
    </row>
    <row r="176" spans="1:6">
      <c r="C176" s="743" t="s">
        <v>3099</v>
      </c>
      <c r="D176" s="743" t="s">
        <v>3455</v>
      </c>
    </row>
    <row r="177" spans="1:6" ht="33">
      <c r="C177" s="743" t="s">
        <v>456</v>
      </c>
      <c r="D177" s="743" t="s">
        <v>3100</v>
      </c>
      <c r="E177" s="743" t="s">
        <v>147</v>
      </c>
    </row>
    <row r="178" spans="1:6" ht="33">
      <c r="A178" s="1787">
        <v>43</v>
      </c>
      <c r="B178" s="1292" t="s">
        <v>3101</v>
      </c>
      <c r="C178" s="1292" t="s">
        <v>418</v>
      </c>
      <c r="D178" s="1292" t="s">
        <v>2899</v>
      </c>
      <c r="E178" s="1292"/>
      <c r="F178" s="1291"/>
    </row>
    <row r="179" spans="1:6">
      <c r="C179" s="743" t="s">
        <v>3103</v>
      </c>
      <c r="D179" s="743" t="s">
        <v>3102</v>
      </c>
      <c r="E179" s="743" t="s">
        <v>147</v>
      </c>
    </row>
    <row r="180" spans="1:6" ht="33">
      <c r="A180" s="1787">
        <v>44</v>
      </c>
      <c r="B180" s="1292" t="s">
        <v>3104</v>
      </c>
      <c r="C180" s="1292" t="s">
        <v>418</v>
      </c>
      <c r="D180" s="1292" t="s">
        <v>2899</v>
      </c>
      <c r="E180" s="1292"/>
      <c r="F180" s="1291"/>
    </row>
    <row r="181" spans="1:6">
      <c r="C181" s="743" t="s">
        <v>421</v>
      </c>
      <c r="D181" s="743" t="s">
        <v>2900</v>
      </c>
    </row>
    <row r="182" spans="1:6" ht="33">
      <c r="C182" s="743" t="s">
        <v>3106</v>
      </c>
      <c r="D182" s="743" t="s">
        <v>3105</v>
      </c>
      <c r="E182" s="743" t="s">
        <v>147</v>
      </c>
    </row>
    <row r="183" spans="1:6" ht="33">
      <c r="A183" s="1787">
        <v>45</v>
      </c>
      <c r="B183" s="1292" t="s">
        <v>3107</v>
      </c>
      <c r="C183" s="1292" t="s">
        <v>3457</v>
      </c>
      <c r="D183" s="1292" t="s">
        <v>3456</v>
      </c>
      <c r="E183" s="1292"/>
      <c r="F183" s="1291"/>
    </row>
    <row r="184" spans="1:6" ht="49.5">
      <c r="A184" s="1787">
        <v>46</v>
      </c>
      <c r="B184" s="1292" t="s">
        <v>3108</v>
      </c>
      <c r="C184" s="1292" t="s">
        <v>3109</v>
      </c>
      <c r="D184" s="1292" t="s">
        <v>3458</v>
      </c>
      <c r="E184" s="1292"/>
      <c r="F184" s="1291"/>
    </row>
    <row r="185" spans="1:6" ht="33">
      <c r="A185" s="1787">
        <v>47</v>
      </c>
      <c r="B185" s="1292" t="s">
        <v>3110</v>
      </c>
      <c r="C185" s="1292" t="s">
        <v>418</v>
      </c>
      <c r="D185" s="1292" t="s">
        <v>2899</v>
      </c>
      <c r="E185" s="1292"/>
      <c r="F185" s="1291"/>
    </row>
    <row r="186" spans="1:6" ht="33">
      <c r="C186" s="743" t="s">
        <v>3111</v>
      </c>
      <c r="D186" s="743" t="s">
        <v>3429</v>
      </c>
    </row>
    <row r="187" spans="1:6">
      <c r="A187" s="1787">
        <v>48</v>
      </c>
      <c r="B187" s="1292" t="s">
        <v>3112</v>
      </c>
      <c r="C187" s="1292" t="s">
        <v>418</v>
      </c>
      <c r="D187" s="1292" t="s">
        <v>2899</v>
      </c>
      <c r="E187" s="1292"/>
      <c r="F187" s="1291"/>
    </row>
    <row r="188" spans="1:6" ht="33">
      <c r="C188" s="743" t="s">
        <v>3113</v>
      </c>
      <c r="D188" s="743" t="s">
        <v>3459</v>
      </c>
    </row>
    <row r="189" spans="1:6" ht="33">
      <c r="A189" s="1787">
        <v>49</v>
      </c>
      <c r="B189" s="1292" t="s">
        <v>3114</v>
      </c>
      <c r="C189" s="1292" t="s">
        <v>3115</v>
      </c>
      <c r="D189" s="1292" t="s">
        <v>3460</v>
      </c>
      <c r="E189" s="1292"/>
      <c r="F189" s="1291"/>
    </row>
    <row r="190" spans="1:6" ht="33">
      <c r="C190" s="743" t="s">
        <v>430</v>
      </c>
      <c r="D190" s="743" t="s">
        <v>3116</v>
      </c>
    </row>
    <row r="191" spans="1:6" ht="33">
      <c r="C191" s="743" t="s">
        <v>3117</v>
      </c>
      <c r="D191" s="743" t="s">
        <v>3461</v>
      </c>
    </row>
    <row r="192" spans="1:6">
      <c r="C192" s="743" t="s">
        <v>3118</v>
      </c>
      <c r="D192" s="743" t="s">
        <v>3119</v>
      </c>
    </row>
    <row r="193" spans="1:6" ht="33">
      <c r="C193" s="743" t="s">
        <v>3120</v>
      </c>
      <c r="D193" s="743" t="s">
        <v>3462</v>
      </c>
    </row>
    <row r="194" spans="1:6" ht="33">
      <c r="C194" s="743" t="s">
        <v>3122</v>
      </c>
      <c r="D194" s="743" t="s">
        <v>3463</v>
      </c>
    </row>
    <row r="195" spans="1:6" ht="33">
      <c r="C195" s="743" t="s">
        <v>3121</v>
      </c>
      <c r="D195" s="743" t="s">
        <v>3464</v>
      </c>
    </row>
    <row r="196" spans="1:6" ht="33">
      <c r="C196" s="743" t="s">
        <v>3123</v>
      </c>
      <c r="D196" s="743" t="s">
        <v>3465</v>
      </c>
    </row>
    <row r="197" spans="1:6" ht="33">
      <c r="C197" s="743" t="s">
        <v>3128</v>
      </c>
      <c r="D197" s="743" t="s">
        <v>3466</v>
      </c>
    </row>
    <row r="198" spans="1:6" ht="33">
      <c r="C198" s="743" t="s">
        <v>3129</v>
      </c>
      <c r="D198" s="743" t="s">
        <v>3130</v>
      </c>
    </row>
    <row r="199" spans="1:6" ht="33">
      <c r="C199" s="743" t="s">
        <v>3125</v>
      </c>
      <c r="D199" s="743" t="s">
        <v>3124</v>
      </c>
      <c r="E199" s="743" t="s">
        <v>147</v>
      </c>
    </row>
    <row r="200" spans="1:6" ht="33">
      <c r="C200" s="743" t="s">
        <v>3127</v>
      </c>
      <c r="D200" s="743" t="s">
        <v>3126</v>
      </c>
      <c r="E200" s="743" t="s">
        <v>147</v>
      </c>
    </row>
    <row r="201" spans="1:6">
      <c r="C201" s="743" t="s">
        <v>3132</v>
      </c>
      <c r="D201" s="743" t="s">
        <v>3131</v>
      </c>
      <c r="E201" s="743" t="s">
        <v>147</v>
      </c>
    </row>
    <row r="202" spans="1:6" ht="33">
      <c r="C202" s="743" t="s">
        <v>3134</v>
      </c>
      <c r="D202" s="743" t="s">
        <v>3133</v>
      </c>
      <c r="E202" s="743" t="s">
        <v>147</v>
      </c>
    </row>
    <row r="203" spans="1:6">
      <c r="C203" s="743" t="s">
        <v>3136</v>
      </c>
      <c r="D203" s="743" t="s">
        <v>3135</v>
      </c>
      <c r="E203" s="743" t="s">
        <v>147</v>
      </c>
    </row>
    <row r="204" spans="1:6" ht="33">
      <c r="C204" s="743" t="s">
        <v>3137</v>
      </c>
      <c r="D204" s="743" t="s">
        <v>3138</v>
      </c>
    </row>
    <row r="205" spans="1:6" ht="33">
      <c r="A205" s="1787">
        <v>50</v>
      </c>
      <c r="B205" s="1292" t="s">
        <v>3139</v>
      </c>
      <c r="C205" s="1292" t="s">
        <v>3140</v>
      </c>
      <c r="D205" s="1292" t="s">
        <v>3467</v>
      </c>
      <c r="E205" s="1292"/>
      <c r="F205" s="1291"/>
    </row>
    <row r="206" spans="1:6" ht="33">
      <c r="C206" s="743" t="s">
        <v>3141</v>
      </c>
      <c r="D206" s="743" t="s">
        <v>3468</v>
      </c>
    </row>
    <row r="207" spans="1:6">
      <c r="C207" s="743" t="s">
        <v>3142</v>
      </c>
      <c r="D207" s="743" t="s">
        <v>3143</v>
      </c>
    </row>
    <row r="208" spans="1:6">
      <c r="C208" s="743" t="s">
        <v>3144</v>
      </c>
      <c r="D208" s="743" t="s">
        <v>3145</v>
      </c>
    </row>
    <row r="209" spans="3:5">
      <c r="C209" s="743" t="s">
        <v>310</v>
      </c>
      <c r="D209" s="743" t="s">
        <v>3146</v>
      </c>
      <c r="E209" s="743" t="s">
        <v>147</v>
      </c>
    </row>
    <row r="210" spans="3:5">
      <c r="C210" s="743" t="s">
        <v>3148</v>
      </c>
      <c r="D210" s="743" t="s">
        <v>3147</v>
      </c>
      <c r="E210" s="743" t="s">
        <v>147</v>
      </c>
    </row>
    <row r="211" spans="3:5">
      <c r="C211" s="743" t="s">
        <v>3149</v>
      </c>
      <c r="D211" s="743" t="s">
        <v>3150</v>
      </c>
    </row>
    <row r="212" spans="3:5">
      <c r="C212" s="743" t="s">
        <v>3151</v>
      </c>
      <c r="D212" s="743" t="s">
        <v>3152</v>
      </c>
    </row>
    <row r="213" spans="3:5">
      <c r="C213" s="743" t="s">
        <v>3153</v>
      </c>
      <c r="D213" s="743" t="s">
        <v>3154</v>
      </c>
    </row>
    <row r="214" spans="3:5">
      <c r="C214" s="743" t="s">
        <v>3155</v>
      </c>
      <c r="D214" s="743" t="s">
        <v>3156</v>
      </c>
    </row>
    <row r="215" spans="3:5">
      <c r="C215" s="743" t="s">
        <v>3158</v>
      </c>
      <c r="D215" s="743" t="s">
        <v>3157</v>
      </c>
      <c r="E215" s="743" t="s">
        <v>147</v>
      </c>
    </row>
    <row r="216" spans="3:5" ht="33">
      <c r="C216" s="743" t="s">
        <v>3160</v>
      </c>
      <c r="D216" s="743" t="s">
        <v>3159</v>
      </c>
    </row>
    <row r="217" spans="3:5" ht="33">
      <c r="C217" s="743" t="s">
        <v>3222</v>
      </c>
      <c r="D217" s="743" t="s">
        <v>3161</v>
      </c>
    </row>
    <row r="218" spans="3:5">
      <c r="C218" s="743" t="s">
        <v>441</v>
      </c>
      <c r="D218" s="743" t="s">
        <v>2907</v>
      </c>
    </row>
    <row r="219" spans="3:5">
      <c r="C219" s="743" t="s">
        <v>427</v>
      </c>
      <c r="D219" s="743" t="s">
        <v>3162</v>
      </c>
    </row>
    <row r="220" spans="3:5" ht="33">
      <c r="C220" s="743" t="s">
        <v>3163</v>
      </c>
      <c r="D220" s="743" t="s">
        <v>3164</v>
      </c>
    </row>
    <row r="221" spans="3:5" ht="33">
      <c r="C221" s="743" t="s">
        <v>3085</v>
      </c>
      <c r="D221" s="743" t="s">
        <v>3086</v>
      </c>
    </row>
    <row r="222" spans="3:5">
      <c r="C222" s="743" t="s">
        <v>3165</v>
      </c>
      <c r="D222" s="743" t="s">
        <v>3166</v>
      </c>
    </row>
    <row r="223" spans="3:5" ht="33">
      <c r="C223" s="743" t="s">
        <v>3168</v>
      </c>
      <c r="D223" s="743" t="s">
        <v>3167</v>
      </c>
    </row>
    <row r="224" spans="3:5">
      <c r="C224" s="743" t="s">
        <v>3169</v>
      </c>
      <c r="D224" s="743" t="s">
        <v>3170</v>
      </c>
    </row>
    <row r="225" spans="3:4" ht="33">
      <c r="C225" s="743" t="s">
        <v>425</v>
      </c>
      <c r="D225" s="743" t="s">
        <v>2905</v>
      </c>
    </row>
    <row r="226" spans="3:4" ht="33">
      <c r="C226" s="743" t="s">
        <v>3171</v>
      </c>
      <c r="D226" s="743" t="s">
        <v>3172</v>
      </c>
    </row>
    <row r="227" spans="3:4" ht="33">
      <c r="C227" s="743" t="s">
        <v>3173</v>
      </c>
      <c r="D227" s="743" t="s">
        <v>3174</v>
      </c>
    </row>
    <row r="228" spans="3:4" ht="33">
      <c r="C228" s="743" t="s">
        <v>3175</v>
      </c>
      <c r="D228" s="743" t="s">
        <v>3176</v>
      </c>
    </row>
    <row r="229" spans="3:4" ht="33">
      <c r="C229" s="743" t="s">
        <v>3177</v>
      </c>
      <c r="D229" s="743" t="s">
        <v>3178</v>
      </c>
    </row>
    <row r="230" spans="3:4">
      <c r="C230" s="743" t="s">
        <v>3179</v>
      </c>
      <c r="D230" s="743" t="s">
        <v>3180</v>
      </c>
    </row>
    <row r="231" spans="3:4">
      <c r="C231" s="743" t="s">
        <v>415</v>
      </c>
      <c r="D231" s="743" t="s">
        <v>3181</v>
      </c>
    </row>
    <row r="232" spans="3:4" ht="33">
      <c r="C232" s="743" t="s">
        <v>3182</v>
      </c>
      <c r="D232" s="743" t="s">
        <v>3183</v>
      </c>
    </row>
    <row r="233" spans="3:4" ht="33">
      <c r="C233" s="743" t="s">
        <v>3184</v>
      </c>
      <c r="D233" s="743" t="s">
        <v>3185</v>
      </c>
    </row>
    <row r="234" spans="3:4">
      <c r="C234" s="743" t="s">
        <v>3186</v>
      </c>
      <c r="D234" s="743" t="s">
        <v>3187</v>
      </c>
    </row>
    <row r="235" spans="3:4">
      <c r="C235" s="743" t="s">
        <v>3189</v>
      </c>
      <c r="D235" s="743" t="s">
        <v>3188</v>
      </c>
    </row>
    <row r="236" spans="3:4" ht="33">
      <c r="C236" s="743" t="s">
        <v>3190</v>
      </c>
      <c r="D236" s="743" t="s">
        <v>3191</v>
      </c>
    </row>
    <row r="237" spans="3:4">
      <c r="C237" s="743" t="s">
        <v>3192</v>
      </c>
      <c r="D237" s="743" t="s">
        <v>3193</v>
      </c>
    </row>
    <row r="238" spans="3:4" ht="33">
      <c r="C238" s="743" t="s">
        <v>3194</v>
      </c>
      <c r="D238" s="743" t="s">
        <v>3469</v>
      </c>
    </row>
    <row r="239" spans="3:4">
      <c r="C239" s="743" t="s">
        <v>3195</v>
      </c>
      <c r="D239" s="743" t="s">
        <v>3196</v>
      </c>
    </row>
    <row r="240" spans="3:4">
      <c r="C240" s="743" t="s">
        <v>3510</v>
      </c>
      <c r="D240" s="743" t="s">
        <v>3511</v>
      </c>
    </row>
    <row r="241" spans="1:6">
      <c r="C241" s="743" t="s">
        <v>3512</v>
      </c>
      <c r="D241" s="743" t="s">
        <v>3513</v>
      </c>
    </row>
    <row r="242" spans="1:6">
      <c r="C242" s="743" t="s">
        <v>3514</v>
      </c>
      <c r="D242" s="743" t="s">
        <v>3515</v>
      </c>
    </row>
    <row r="243" spans="1:6">
      <c r="A243" s="1787">
        <v>51</v>
      </c>
      <c r="B243" s="1292" t="s">
        <v>3197</v>
      </c>
      <c r="C243" s="1292" t="s">
        <v>3198</v>
      </c>
      <c r="D243" s="1292" t="s">
        <v>3470</v>
      </c>
      <c r="E243" s="1292"/>
      <c r="F243" s="1291"/>
    </row>
    <row r="244" spans="1:6" ht="33">
      <c r="C244" s="743" t="s">
        <v>3134</v>
      </c>
      <c r="D244" s="743" t="s">
        <v>3133</v>
      </c>
    </row>
    <row r="245" spans="1:6" ht="33">
      <c r="C245" s="743" t="s">
        <v>3213</v>
      </c>
      <c r="D245" s="743" t="s">
        <v>3214</v>
      </c>
    </row>
    <row r="246" spans="1:6">
      <c r="C246" s="743" t="s">
        <v>3199</v>
      </c>
      <c r="D246" s="743" t="s">
        <v>3473</v>
      </c>
    </row>
    <row r="247" spans="1:6">
      <c r="C247" s="743" t="s">
        <v>3132</v>
      </c>
      <c r="D247" s="743" t="s">
        <v>3433</v>
      </c>
    </row>
    <row r="248" spans="1:6">
      <c r="C248" s="743" t="s">
        <v>3217</v>
      </c>
      <c r="D248" s="743" t="s">
        <v>3218</v>
      </c>
    </row>
    <row r="249" spans="1:6">
      <c r="A249" s="1787">
        <v>52</v>
      </c>
      <c r="B249" s="1292" t="s">
        <v>3200</v>
      </c>
      <c r="C249" s="1292" t="s">
        <v>3219</v>
      </c>
      <c r="D249" s="1292" t="s">
        <v>3474</v>
      </c>
      <c r="E249" s="1292"/>
      <c r="F249" s="1291"/>
    </row>
    <row r="250" spans="1:6" ht="33">
      <c r="C250" s="743" t="s">
        <v>3220</v>
      </c>
      <c r="D250" s="743" t="s">
        <v>3475</v>
      </c>
    </row>
    <row r="251" spans="1:6" ht="49.5">
      <c r="C251" s="743" t="s">
        <v>3305</v>
      </c>
      <c r="D251" s="743" t="s">
        <v>3476</v>
      </c>
    </row>
    <row r="252" spans="1:6" ht="33">
      <c r="A252" s="1787">
        <v>53</v>
      </c>
      <c r="B252" s="1292" t="s">
        <v>3201</v>
      </c>
      <c r="C252" s="1292" t="s">
        <v>3111</v>
      </c>
      <c r="D252" s="1292" t="s">
        <v>3471</v>
      </c>
      <c r="E252" s="1292"/>
      <c r="F252" s="1291"/>
    </row>
    <row r="253" spans="1:6">
      <c r="C253" s="743" t="s">
        <v>3221</v>
      </c>
      <c r="D253" s="743" t="s">
        <v>3203</v>
      </c>
    </row>
    <row r="254" spans="1:6" ht="33">
      <c r="A254" s="1787">
        <v>54</v>
      </c>
      <c r="B254" s="1292" t="s">
        <v>3204</v>
      </c>
      <c r="C254" s="1292" t="s">
        <v>3223</v>
      </c>
      <c r="D254" s="1292" t="s">
        <v>3477</v>
      </c>
      <c r="E254" s="1292"/>
      <c r="F254" s="1291"/>
    </row>
    <row r="255" spans="1:6">
      <c r="C255" s="743" t="s">
        <v>3225</v>
      </c>
      <c r="D255" s="743" t="s">
        <v>3478</v>
      </c>
    </row>
    <row r="256" spans="1:6">
      <c r="C256" s="743" t="s">
        <v>3224</v>
      </c>
      <c r="D256" s="743" t="s">
        <v>3479</v>
      </c>
    </row>
    <row r="257" spans="1:6" ht="33">
      <c r="C257" s="743" t="s">
        <v>3227</v>
      </c>
      <c r="D257" s="743" t="s">
        <v>3480</v>
      </c>
    </row>
    <row r="258" spans="1:6">
      <c r="C258" s="743" t="s">
        <v>441</v>
      </c>
      <c r="D258" s="743" t="s">
        <v>2907</v>
      </c>
    </row>
    <row r="259" spans="1:6" ht="33">
      <c r="C259" s="743" t="s">
        <v>3228</v>
      </c>
      <c r="D259" s="743" t="s">
        <v>3386</v>
      </c>
    </row>
    <row r="260" spans="1:6" ht="33">
      <c r="C260" s="743" t="s">
        <v>3229</v>
      </c>
      <c r="D260" s="743" t="s">
        <v>3387</v>
      </c>
    </row>
    <row r="261" spans="1:6" ht="33">
      <c r="C261" s="743" t="s">
        <v>3085</v>
      </c>
      <c r="D261" s="743" t="s">
        <v>3380</v>
      </c>
    </row>
    <row r="262" spans="1:6" ht="33">
      <c r="C262" s="743" t="s">
        <v>3230</v>
      </c>
      <c r="D262" s="743" t="s">
        <v>3481</v>
      </c>
    </row>
    <row r="263" spans="1:6">
      <c r="C263" s="743" t="s">
        <v>3226</v>
      </c>
      <c r="D263" s="743" t="s">
        <v>3482</v>
      </c>
    </row>
    <row r="264" spans="1:6" ht="33">
      <c r="A264" s="1787">
        <v>56</v>
      </c>
      <c r="B264" s="1292" t="s">
        <v>3206</v>
      </c>
      <c r="C264" s="1292" t="s">
        <v>3237</v>
      </c>
      <c r="D264" s="1292" t="s">
        <v>3238</v>
      </c>
      <c r="E264" s="1292"/>
      <c r="F264" s="1291"/>
    </row>
    <row r="265" spans="1:6">
      <c r="C265" s="743" t="s">
        <v>432</v>
      </c>
      <c r="D265" s="743" t="s">
        <v>3239</v>
      </c>
    </row>
    <row r="266" spans="1:6" ht="33">
      <c r="C266" s="743" t="s">
        <v>3241</v>
      </c>
      <c r="D266" s="743" t="s">
        <v>3242</v>
      </c>
    </row>
    <row r="267" spans="1:6" ht="33">
      <c r="A267" s="1787">
        <v>57</v>
      </c>
      <c r="B267" s="1292" t="s">
        <v>3207</v>
      </c>
      <c r="C267" s="1292" t="s">
        <v>3240</v>
      </c>
      <c r="D267" s="1292" t="s">
        <v>3472</v>
      </c>
      <c r="E267" s="1292"/>
      <c r="F267" s="1291"/>
    </row>
    <row r="268" spans="1:6" ht="33">
      <c r="C268" s="743" t="s">
        <v>3208</v>
      </c>
      <c r="D268" s="743" t="s">
        <v>3483</v>
      </c>
    </row>
    <row r="269" spans="1:6" ht="33">
      <c r="A269" s="1787">
        <v>58</v>
      </c>
      <c r="B269" s="1292" t="s">
        <v>3209</v>
      </c>
      <c r="C269" s="1292" t="s">
        <v>425</v>
      </c>
      <c r="D269" s="1292" t="s">
        <v>2905</v>
      </c>
      <c r="E269" s="1292"/>
      <c r="F269" s="1291"/>
    </row>
    <row r="270" spans="1:6">
      <c r="C270" s="743" t="s">
        <v>3165</v>
      </c>
      <c r="D270" s="743" t="s">
        <v>3166</v>
      </c>
    </row>
    <row r="271" spans="1:6" ht="33">
      <c r="C271" s="743" t="s">
        <v>3173</v>
      </c>
      <c r="D271" s="743" t="s">
        <v>3174</v>
      </c>
    </row>
    <row r="272" spans="1:6" ht="33">
      <c r="C272" s="743" t="s">
        <v>3175</v>
      </c>
      <c r="D272" s="743" t="s">
        <v>3176</v>
      </c>
    </row>
    <row r="273" spans="1:6" ht="33">
      <c r="C273" s="743" t="s">
        <v>3177</v>
      </c>
      <c r="D273" s="743" t="s">
        <v>3178</v>
      </c>
    </row>
    <row r="274" spans="1:6">
      <c r="C274" s="743" t="s">
        <v>427</v>
      </c>
      <c r="D274" s="743" t="s">
        <v>3162</v>
      </c>
    </row>
    <row r="275" spans="1:6" ht="33">
      <c r="C275" s="743" t="s">
        <v>3241</v>
      </c>
      <c r="D275" s="743" t="s">
        <v>3242</v>
      </c>
    </row>
    <row r="276" spans="1:6" ht="33">
      <c r="C276" s="743" t="s">
        <v>3243</v>
      </c>
      <c r="D276" s="743" t="s">
        <v>3447</v>
      </c>
    </row>
    <row r="277" spans="1:6">
      <c r="C277" s="743" t="s">
        <v>3244</v>
      </c>
      <c r="D277" s="743" t="s">
        <v>3446</v>
      </c>
    </row>
    <row r="278" spans="1:6" ht="33">
      <c r="A278" s="1787">
        <v>59</v>
      </c>
      <c r="B278" s="1292" t="s">
        <v>3210</v>
      </c>
      <c r="C278" s="1292" t="s">
        <v>3211</v>
      </c>
      <c r="D278" s="1292" t="s">
        <v>3445</v>
      </c>
      <c r="E278" s="1292"/>
      <c r="F278" s="1291"/>
    </row>
    <row r="279" spans="1:6">
      <c r="C279" s="743" t="s">
        <v>421</v>
      </c>
      <c r="D279" s="743" t="s">
        <v>2900</v>
      </c>
    </row>
    <row r="280" spans="1:6" ht="33">
      <c r="C280" s="743" t="s">
        <v>3245</v>
      </c>
      <c r="D280" s="743" t="s">
        <v>3246</v>
      </c>
    </row>
    <row r="281" spans="1:6">
      <c r="C281" s="743" t="s">
        <v>3247</v>
      </c>
      <c r="D281" s="743" t="s">
        <v>3248</v>
      </c>
    </row>
    <row r="282" spans="1:6">
      <c r="C282" s="743" t="s">
        <v>3249</v>
      </c>
      <c r="D282" s="743" t="s">
        <v>3250</v>
      </c>
    </row>
    <row r="283" spans="1:6">
      <c r="C283" s="743" t="s">
        <v>3251</v>
      </c>
      <c r="D283" s="743" t="s">
        <v>3440</v>
      </c>
    </row>
    <row r="284" spans="1:6" ht="33">
      <c r="A284" s="1787">
        <v>60</v>
      </c>
      <c r="B284" s="1292" t="s">
        <v>3252</v>
      </c>
      <c r="C284" s="1292" t="s">
        <v>3279</v>
      </c>
      <c r="D284" s="1292" t="s">
        <v>3441</v>
      </c>
      <c r="E284" s="1292"/>
      <c r="F284" s="1291"/>
    </row>
    <row r="285" spans="1:6" ht="33">
      <c r="C285" s="743" t="s">
        <v>3280</v>
      </c>
      <c r="D285" s="743" t="s">
        <v>3442</v>
      </c>
    </row>
    <row r="286" spans="1:6" ht="33">
      <c r="C286" s="743" t="s">
        <v>3281</v>
      </c>
      <c r="D286" s="743" t="s">
        <v>3443</v>
      </c>
    </row>
    <row r="287" spans="1:6">
      <c r="C287" s="743" t="s">
        <v>3282</v>
      </c>
      <c r="D287" s="743" t="s">
        <v>3444</v>
      </c>
    </row>
    <row r="288" spans="1:6" ht="33">
      <c r="C288" s="743" t="s">
        <v>430</v>
      </c>
      <c r="D288" s="743" t="s">
        <v>3116</v>
      </c>
    </row>
    <row r="289" spans="1:6">
      <c r="C289" s="743" t="s">
        <v>3283</v>
      </c>
      <c r="D289" s="743" t="s">
        <v>3437</v>
      </c>
    </row>
    <row r="290" spans="1:6">
      <c r="C290" s="743" t="s">
        <v>3284</v>
      </c>
      <c r="D290" s="743" t="s">
        <v>3438</v>
      </c>
    </row>
    <row r="291" spans="1:6">
      <c r="C291" s="743" t="s">
        <v>3118</v>
      </c>
      <c r="D291" s="743" t="s">
        <v>3119</v>
      </c>
    </row>
    <row r="292" spans="1:6">
      <c r="C292" s="743" t="s">
        <v>3136</v>
      </c>
      <c r="D292" s="743" t="s">
        <v>3135</v>
      </c>
    </row>
    <row r="293" spans="1:6" ht="33">
      <c r="C293" s="743" t="s">
        <v>3253</v>
      </c>
      <c r="D293" s="743" t="s">
        <v>3436</v>
      </c>
    </row>
    <row r="294" spans="1:6" ht="33">
      <c r="C294" s="743" t="s">
        <v>3254</v>
      </c>
      <c r="D294" s="743" t="s">
        <v>3435</v>
      </c>
    </row>
    <row r="295" spans="1:6">
      <c r="C295" s="743" t="s">
        <v>3255</v>
      </c>
      <c r="D295" s="743" t="s">
        <v>3439</v>
      </c>
    </row>
    <row r="296" spans="1:6">
      <c r="C296" s="743" t="s">
        <v>3132</v>
      </c>
      <c r="D296" s="743" t="s">
        <v>3433</v>
      </c>
    </row>
    <row r="297" spans="1:6">
      <c r="C297" s="743" t="s">
        <v>3285</v>
      </c>
      <c r="D297" s="743" t="s">
        <v>3434</v>
      </c>
    </row>
    <row r="298" spans="1:6" ht="33">
      <c r="C298" s="743" t="s">
        <v>3127</v>
      </c>
      <c r="D298" s="743" t="s">
        <v>3126</v>
      </c>
    </row>
    <row r="299" spans="1:6" ht="33">
      <c r="C299" s="743" t="s">
        <v>3286</v>
      </c>
      <c r="D299" s="743" t="s">
        <v>3431</v>
      </c>
    </row>
    <row r="300" spans="1:6" ht="33">
      <c r="A300" s="1787">
        <v>61</v>
      </c>
      <c r="B300" s="1292" t="s">
        <v>3256</v>
      </c>
      <c r="C300" s="1292" t="s">
        <v>3287</v>
      </c>
      <c r="D300" s="1292" t="s">
        <v>3432</v>
      </c>
      <c r="E300" s="1292"/>
      <c r="F300" s="1291"/>
    </row>
    <row r="301" spans="1:6">
      <c r="C301" s="743" t="s">
        <v>3288</v>
      </c>
      <c r="D301" s="743" t="s">
        <v>3430</v>
      </c>
    </row>
    <row r="302" spans="1:6">
      <c r="C302" s="743" t="s">
        <v>3257</v>
      </c>
      <c r="D302" s="743" t="s">
        <v>3426</v>
      </c>
    </row>
    <row r="303" spans="1:6">
      <c r="C303" s="743" t="s">
        <v>3258</v>
      </c>
      <c r="D303" s="743" t="s">
        <v>3427</v>
      </c>
    </row>
    <row r="304" spans="1:6">
      <c r="C304" s="743" t="s">
        <v>3259</v>
      </c>
      <c r="D304" s="743" t="s">
        <v>3428</v>
      </c>
    </row>
    <row r="305" spans="1:6" ht="33">
      <c r="C305" s="743" t="s">
        <v>3111</v>
      </c>
      <c r="D305" s="743" t="s">
        <v>3429</v>
      </c>
    </row>
    <row r="306" spans="1:6">
      <c r="C306" s="743" t="s">
        <v>3289</v>
      </c>
      <c r="D306" s="743" t="s">
        <v>3424</v>
      </c>
    </row>
    <row r="307" spans="1:6" ht="33">
      <c r="A307" s="1787">
        <v>62</v>
      </c>
      <c r="B307" s="1292" t="s">
        <v>3260</v>
      </c>
      <c r="C307" s="1292" t="s">
        <v>3290</v>
      </c>
      <c r="D307" s="1292" t="s">
        <v>3423</v>
      </c>
      <c r="E307" s="1292"/>
      <c r="F307" s="1291"/>
    </row>
    <row r="308" spans="1:6" ht="33">
      <c r="C308" s="743" t="s">
        <v>3291</v>
      </c>
      <c r="D308" s="743" t="s">
        <v>3422</v>
      </c>
    </row>
    <row r="309" spans="1:6" ht="33">
      <c r="C309" s="743" t="s">
        <v>3292</v>
      </c>
      <c r="D309" s="743" t="s">
        <v>3293</v>
      </c>
    </row>
    <row r="310" spans="1:6" ht="33">
      <c r="C310" s="743" t="s">
        <v>3294</v>
      </c>
      <c r="D310" s="743" t="s">
        <v>3421</v>
      </c>
    </row>
    <row r="311" spans="1:6">
      <c r="C311" s="743" t="s">
        <v>3295</v>
      </c>
      <c r="D311" s="743" t="s">
        <v>3420</v>
      </c>
    </row>
    <row r="312" spans="1:6" ht="33">
      <c r="C312" s="743" t="s">
        <v>3296</v>
      </c>
      <c r="D312" s="743" t="s">
        <v>3419</v>
      </c>
    </row>
    <row r="313" spans="1:6">
      <c r="C313" s="743" t="s">
        <v>3261</v>
      </c>
      <c r="D313" s="743" t="s">
        <v>3425</v>
      </c>
    </row>
    <row r="314" spans="1:6" ht="33">
      <c r="C314" s="743" t="s">
        <v>478</v>
      </c>
      <c r="D314" s="743" t="s">
        <v>3297</v>
      </c>
    </row>
    <row r="315" spans="1:6">
      <c r="C315" s="743" t="s">
        <v>3298</v>
      </c>
      <c r="D315" s="743" t="s">
        <v>3299</v>
      </c>
    </row>
    <row r="316" spans="1:6">
      <c r="C316" s="743" t="s">
        <v>3301</v>
      </c>
      <c r="D316" s="743" t="s">
        <v>3302</v>
      </c>
    </row>
    <row r="317" spans="1:6">
      <c r="C317" s="743" t="s">
        <v>3300</v>
      </c>
      <c r="D317" s="743" t="s">
        <v>3416</v>
      </c>
    </row>
    <row r="318" spans="1:6">
      <c r="C318" s="743" t="s">
        <v>3303</v>
      </c>
      <c r="D318" s="743" t="s">
        <v>3417</v>
      </c>
    </row>
    <row r="319" spans="1:6">
      <c r="C319" s="743" t="s">
        <v>3304</v>
      </c>
      <c r="D319" s="743" t="s">
        <v>3418</v>
      </c>
    </row>
    <row r="320" spans="1:6">
      <c r="A320" s="1787">
        <v>63</v>
      </c>
      <c r="B320" s="1292" t="s">
        <v>3197</v>
      </c>
      <c r="C320" s="1292" t="s">
        <v>3212</v>
      </c>
      <c r="D320" s="1292" t="s">
        <v>3414</v>
      </c>
      <c r="E320" s="1292"/>
      <c r="F320" s="1291"/>
    </row>
    <row r="321" spans="1:6" ht="33">
      <c r="C321" s="743" t="s">
        <v>3134</v>
      </c>
      <c r="D321" s="743" t="s">
        <v>3133</v>
      </c>
    </row>
    <row r="322" spans="1:6" ht="33">
      <c r="C322" s="743" t="s">
        <v>3213</v>
      </c>
      <c r="D322" s="743" t="s">
        <v>3214</v>
      </c>
    </row>
    <row r="323" spans="1:6">
      <c r="C323" s="743" t="s">
        <v>3199</v>
      </c>
      <c r="D323" s="743" t="s">
        <v>3415</v>
      </c>
    </row>
    <row r="324" spans="1:6">
      <c r="C324" s="743" t="s">
        <v>3217</v>
      </c>
      <c r="D324" s="743" t="s">
        <v>3218</v>
      </c>
    </row>
    <row r="325" spans="1:6" ht="33">
      <c r="A325" s="1787">
        <v>64</v>
      </c>
      <c r="B325" s="1292" t="s">
        <v>3262</v>
      </c>
      <c r="C325" s="1292" t="s">
        <v>3263</v>
      </c>
      <c r="D325" s="1292" t="s">
        <v>3264</v>
      </c>
      <c r="E325" s="1292"/>
      <c r="F325" s="1291"/>
    </row>
    <row r="326" spans="1:6" ht="33">
      <c r="C326" s="743" t="s">
        <v>3306</v>
      </c>
      <c r="D326" s="743" t="s">
        <v>3410</v>
      </c>
    </row>
    <row r="327" spans="1:6" ht="33">
      <c r="C327" s="743" t="s">
        <v>3307</v>
      </c>
      <c r="D327" s="743" t="s">
        <v>3411</v>
      </c>
    </row>
    <row r="328" spans="1:6">
      <c r="C328" s="743" t="s">
        <v>3308</v>
      </c>
      <c r="D328" s="743" t="s">
        <v>3412</v>
      </c>
    </row>
    <row r="329" spans="1:6" ht="33">
      <c r="C329" s="743" t="s">
        <v>3309</v>
      </c>
      <c r="D329" s="743" t="s">
        <v>3413</v>
      </c>
    </row>
    <row r="330" spans="1:6" ht="33">
      <c r="A330" s="1787">
        <v>65</v>
      </c>
      <c r="B330" s="1292" t="s">
        <v>3265</v>
      </c>
      <c r="C330" s="1292" t="s">
        <v>3310</v>
      </c>
      <c r="D330" s="1292" t="s">
        <v>3409</v>
      </c>
      <c r="E330" s="1292"/>
      <c r="F330" s="1291"/>
    </row>
    <row r="331" spans="1:6">
      <c r="C331" s="743" t="s">
        <v>3311</v>
      </c>
      <c r="D331" s="743" t="s">
        <v>3312</v>
      </c>
    </row>
    <row r="332" spans="1:6" ht="33">
      <c r="C332" s="743" t="s">
        <v>3129</v>
      </c>
      <c r="D332" s="743" t="s">
        <v>3130</v>
      </c>
    </row>
    <row r="333" spans="1:6" ht="33">
      <c r="C333" s="743" t="s">
        <v>3313</v>
      </c>
      <c r="D333" s="743" t="s">
        <v>3402</v>
      </c>
    </row>
    <row r="334" spans="1:6">
      <c r="C334" s="743" t="s">
        <v>3202</v>
      </c>
      <c r="D334" s="743" t="s">
        <v>3403</v>
      </c>
    </row>
    <row r="335" spans="1:6">
      <c r="C335" s="743" t="s">
        <v>436</v>
      </c>
      <c r="D335" s="743" t="s">
        <v>3404</v>
      </c>
    </row>
    <row r="336" spans="1:6">
      <c r="C336" s="743" t="s">
        <v>3315</v>
      </c>
      <c r="D336" s="743" t="s">
        <v>3405</v>
      </c>
    </row>
    <row r="337" spans="1:6">
      <c r="C337" s="743" t="s">
        <v>3314</v>
      </c>
      <c r="D337" s="743" t="s">
        <v>3406</v>
      </c>
    </row>
    <row r="338" spans="1:6" ht="33">
      <c r="C338" s="743" t="s">
        <v>3316</v>
      </c>
      <c r="D338" s="743" t="s">
        <v>3407</v>
      </c>
    </row>
    <row r="339" spans="1:6" ht="33">
      <c r="C339" s="743" t="s">
        <v>3317</v>
      </c>
      <c r="D339" s="743" t="s">
        <v>3408</v>
      </c>
    </row>
    <row r="340" spans="1:6" ht="33">
      <c r="A340" s="1787">
        <v>66</v>
      </c>
      <c r="B340" s="1292" t="s">
        <v>3266</v>
      </c>
      <c r="C340" s="1292" t="s">
        <v>3142</v>
      </c>
      <c r="D340" s="1292" t="s">
        <v>3143</v>
      </c>
      <c r="E340" s="1292"/>
      <c r="F340" s="1291"/>
    </row>
    <row r="341" spans="1:6">
      <c r="C341" s="743" t="s">
        <v>3144</v>
      </c>
      <c r="D341" s="743" t="s">
        <v>3145</v>
      </c>
    </row>
    <row r="342" spans="1:6">
      <c r="C342" s="743" t="s">
        <v>310</v>
      </c>
      <c r="D342" s="743" t="s">
        <v>3146</v>
      </c>
      <c r="E342" s="743" t="s">
        <v>147</v>
      </c>
    </row>
    <row r="343" spans="1:6">
      <c r="C343" s="743" t="s">
        <v>3148</v>
      </c>
      <c r="D343" s="743" t="s">
        <v>3147</v>
      </c>
    </row>
    <row r="344" spans="1:6">
      <c r="C344" s="743" t="s">
        <v>3149</v>
      </c>
      <c r="D344" s="743" t="s">
        <v>3150</v>
      </c>
    </row>
    <row r="345" spans="1:6">
      <c r="C345" s="743" t="s">
        <v>3151</v>
      </c>
      <c r="D345" s="743" t="s">
        <v>3152</v>
      </c>
    </row>
    <row r="346" spans="1:6">
      <c r="C346" s="743" t="s">
        <v>3153</v>
      </c>
      <c r="D346" s="743" t="s">
        <v>3154</v>
      </c>
    </row>
    <row r="347" spans="1:6">
      <c r="C347" s="743" t="s">
        <v>3155</v>
      </c>
      <c r="D347" s="743" t="s">
        <v>3156</v>
      </c>
    </row>
    <row r="348" spans="1:6">
      <c r="C348" s="743" t="s">
        <v>3158</v>
      </c>
      <c r="D348" s="743" t="s">
        <v>3157</v>
      </c>
    </row>
    <row r="349" spans="1:6" ht="33">
      <c r="C349" s="743" t="s">
        <v>3160</v>
      </c>
      <c r="D349" s="743" t="s">
        <v>3159</v>
      </c>
    </row>
    <row r="350" spans="1:6">
      <c r="C350" s="743" t="s">
        <v>3318</v>
      </c>
      <c r="D350" s="743" t="s">
        <v>3319</v>
      </c>
    </row>
    <row r="351" spans="1:6">
      <c r="C351" s="743" t="s">
        <v>3320</v>
      </c>
      <c r="D351" s="743" t="s">
        <v>3321</v>
      </c>
    </row>
    <row r="352" spans="1:6" ht="33">
      <c r="A352" s="1787">
        <v>67</v>
      </c>
      <c r="B352" s="1292" t="s">
        <v>3267</v>
      </c>
      <c r="C352" s="1292" t="s">
        <v>3322</v>
      </c>
      <c r="D352" s="1292" t="s">
        <v>3323</v>
      </c>
      <c r="E352" s="1292"/>
      <c r="F352" s="1291"/>
    </row>
    <row r="353" spans="1:6" ht="33">
      <c r="A353" s="1787">
        <v>68</v>
      </c>
      <c r="B353" s="1292" t="s">
        <v>3268</v>
      </c>
      <c r="C353" s="1292" t="s">
        <v>3326</v>
      </c>
      <c r="D353" s="1292" t="s">
        <v>3327</v>
      </c>
      <c r="E353" s="1292"/>
      <c r="F353" s="1291"/>
    </row>
    <row r="354" spans="1:6">
      <c r="C354" s="743" t="s">
        <v>3324</v>
      </c>
      <c r="D354" s="743" t="s">
        <v>3325</v>
      </c>
    </row>
    <row r="355" spans="1:6" ht="33">
      <c r="C355" s="743" t="s">
        <v>3328</v>
      </c>
      <c r="D355" s="743" t="s">
        <v>3329</v>
      </c>
    </row>
    <row r="356" spans="1:6" ht="33">
      <c r="C356" s="743" t="s">
        <v>3330</v>
      </c>
      <c r="D356" s="743" t="s">
        <v>3331</v>
      </c>
    </row>
    <row r="357" spans="1:6" ht="33">
      <c r="C357" s="743" t="s">
        <v>3332</v>
      </c>
      <c r="D357" s="743" t="s">
        <v>3400</v>
      </c>
    </row>
    <row r="358" spans="1:6" ht="33">
      <c r="C358" s="743" t="s">
        <v>3333</v>
      </c>
      <c r="D358" s="743" t="s">
        <v>3401</v>
      </c>
    </row>
    <row r="359" spans="1:6" ht="33">
      <c r="C359" s="743" t="s">
        <v>3184</v>
      </c>
      <c r="D359" s="743" t="s">
        <v>3185</v>
      </c>
    </row>
    <row r="360" spans="1:6" ht="33">
      <c r="C360" s="743" t="s">
        <v>3334</v>
      </c>
      <c r="D360" s="743" t="s">
        <v>3335</v>
      </c>
    </row>
    <row r="361" spans="1:6" ht="33">
      <c r="A361" s="1787">
        <v>69</v>
      </c>
      <c r="B361" s="1292" t="s">
        <v>3269</v>
      </c>
      <c r="C361" s="1292" t="s">
        <v>3186</v>
      </c>
      <c r="D361" s="1292" t="s">
        <v>3187</v>
      </c>
      <c r="E361" s="1292"/>
      <c r="F361" s="1291"/>
    </row>
    <row r="362" spans="1:6">
      <c r="C362" s="743" t="s">
        <v>3336</v>
      </c>
      <c r="D362" s="743" t="s">
        <v>3399</v>
      </c>
    </row>
    <row r="363" spans="1:6">
      <c r="A363" s="1787">
        <v>70</v>
      </c>
      <c r="B363" s="1292" t="s">
        <v>3270</v>
      </c>
      <c r="C363" s="1292" t="s">
        <v>3337</v>
      </c>
      <c r="D363" s="1292" t="s">
        <v>3338</v>
      </c>
      <c r="E363" s="1292"/>
      <c r="F363" s="1291"/>
    </row>
    <row r="364" spans="1:6">
      <c r="C364" s="743" t="s">
        <v>3339</v>
      </c>
      <c r="D364" s="743" t="s">
        <v>3340</v>
      </c>
    </row>
    <row r="365" spans="1:6">
      <c r="C365" s="743" t="s">
        <v>3341</v>
      </c>
      <c r="D365" s="743" t="s">
        <v>3398</v>
      </c>
    </row>
    <row r="366" spans="1:6">
      <c r="A366" s="1787">
        <v>71</v>
      </c>
      <c r="B366" s="1292" t="s">
        <v>3271</v>
      </c>
      <c r="C366" s="1292" t="s">
        <v>3272</v>
      </c>
      <c r="D366" s="1292" t="s">
        <v>3397</v>
      </c>
      <c r="E366" s="1292"/>
      <c r="F366" s="1291"/>
    </row>
    <row r="367" spans="1:6">
      <c r="C367" s="743" t="s">
        <v>3273</v>
      </c>
      <c r="D367" s="743" t="s">
        <v>3396</v>
      </c>
    </row>
    <row r="368" spans="1:6">
      <c r="C368" s="743" t="s">
        <v>3342</v>
      </c>
      <c r="D368" s="743" t="s">
        <v>3395</v>
      </c>
    </row>
    <row r="369" spans="1:6" ht="33">
      <c r="C369" s="743" t="s">
        <v>3343</v>
      </c>
      <c r="D369" s="743" t="s">
        <v>3344</v>
      </c>
    </row>
    <row r="370" spans="1:6">
      <c r="C370" s="743" t="s">
        <v>3345</v>
      </c>
      <c r="D370" s="743" t="s">
        <v>3394</v>
      </c>
    </row>
    <row r="371" spans="1:6">
      <c r="C371" s="743" t="s">
        <v>3346</v>
      </c>
      <c r="D371" s="743" t="s">
        <v>3347</v>
      </c>
    </row>
    <row r="372" spans="1:6">
      <c r="C372" s="743" t="s">
        <v>3348</v>
      </c>
      <c r="D372" s="743" t="s">
        <v>3349</v>
      </c>
    </row>
    <row r="373" spans="1:6">
      <c r="C373" s="743" t="s">
        <v>3350</v>
      </c>
      <c r="D373" s="743" t="s">
        <v>3351</v>
      </c>
    </row>
    <row r="374" spans="1:6">
      <c r="C374" s="743" t="s">
        <v>3352</v>
      </c>
      <c r="D374" s="743" t="s">
        <v>3393</v>
      </c>
    </row>
    <row r="375" spans="1:6">
      <c r="C375" s="743" t="s">
        <v>3353</v>
      </c>
      <c r="D375" s="743" t="s">
        <v>3392</v>
      </c>
    </row>
    <row r="376" spans="1:6" ht="33">
      <c r="A376" s="1787">
        <v>72</v>
      </c>
      <c r="B376" s="1292" t="s">
        <v>3274</v>
      </c>
      <c r="C376" s="1292" t="s">
        <v>3354</v>
      </c>
      <c r="D376" s="1292" t="s">
        <v>3355</v>
      </c>
      <c r="E376" s="1292"/>
      <c r="F376" s="1291"/>
    </row>
    <row r="377" spans="1:6" ht="33">
      <c r="C377" s="743" t="s">
        <v>3356</v>
      </c>
      <c r="D377" s="743" t="s">
        <v>3391</v>
      </c>
    </row>
    <row r="378" spans="1:6">
      <c r="C378" s="743" t="s">
        <v>3357</v>
      </c>
      <c r="D378" s="743" t="s">
        <v>3358</v>
      </c>
    </row>
    <row r="379" spans="1:6" ht="33">
      <c r="C379" s="743" t="s">
        <v>3359</v>
      </c>
      <c r="D379" s="743" t="s">
        <v>3360</v>
      </c>
    </row>
    <row r="380" spans="1:6">
      <c r="C380" s="743" t="s">
        <v>3361</v>
      </c>
      <c r="D380" s="743" t="s">
        <v>3390</v>
      </c>
    </row>
    <row r="381" spans="1:6">
      <c r="C381" s="743" t="s">
        <v>3109</v>
      </c>
      <c r="D381" s="743" t="s">
        <v>3389</v>
      </c>
    </row>
    <row r="382" spans="1:6" ht="33">
      <c r="A382" s="1787">
        <v>73</v>
      </c>
      <c r="B382" s="1292" t="s">
        <v>3275</v>
      </c>
      <c r="C382" s="1292" t="s">
        <v>3362</v>
      </c>
      <c r="D382" s="1292" t="s">
        <v>3388</v>
      </c>
      <c r="E382" s="1292"/>
      <c r="F382" s="1291"/>
    </row>
    <row r="383" spans="1:6" ht="33">
      <c r="C383" s="743" t="s">
        <v>3363</v>
      </c>
      <c r="D383" s="743" t="s">
        <v>3364</v>
      </c>
    </row>
    <row r="384" spans="1:6" ht="33">
      <c r="C384" s="743" t="s">
        <v>3365</v>
      </c>
      <c r="D384" s="743" t="s">
        <v>3366</v>
      </c>
    </row>
    <row r="385" spans="1:6" ht="33">
      <c r="C385" s="743" t="s">
        <v>3368</v>
      </c>
      <c r="D385" s="743" t="s">
        <v>3367</v>
      </c>
    </row>
    <row r="386" spans="1:6" ht="33">
      <c r="A386" s="1787">
        <v>74</v>
      </c>
      <c r="B386" s="1292" t="s">
        <v>3276</v>
      </c>
      <c r="C386" s="1292" t="s">
        <v>3277</v>
      </c>
      <c r="D386" s="1292" t="s">
        <v>3278</v>
      </c>
      <c r="E386" s="1292"/>
      <c r="F386" s="1291"/>
    </row>
    <row r="387" spans="1:6" ht="33">
      <c r="A387" s="1787">
        <v>75</v>
      </c>
      <c r="B387" s="1292" t="s">
        <v>3369</v>
      </c>
      <c r="C387" s="1292" t="s">
        <v>3089</v>
      </c>
      <c r="D387" s="1292" t="s">
        <v>3384</v>
      </c>
      <c r="E387" s="1292"/>
      <c r="F387" s="1291"/>
    </row>
    <row r="388" spans="1:6" ht="33">
      <c r="C388" s="743" t="s">
        <v>3088</v>
      </c>
      <c r="D388" s="743" t="s">
        <v>3385</v>
      </c>
    </row>
    <row r="389" spans="1:6" ht="33">
      <c r="C389" s="743" t="s">
        <v>3228</v>
      </c>
      <c r="D389" s="743" t="s">
        <v>3386</v>
      </c>
    </row>
    <row r="390" spans="1:6" ht="33">
      <c r="C390" s="743" t="s">
        <v>3229</v>
      </c>
      <c r="D390" s="743" t="s">
        <v>3387</v>
      </c>
    </row>
    <row r="391" spans="1:6" ht="33">
      <c r="C391" s="743" t="s">
        <v>3085</v>
      </c>
      <c r="D391" s="743" t="s">
        <v>3380</v>
      </c>
    </row>
    <row r="392" spans="1:6">
      <c r="C392" s="743" t="s">
        <v>3090</v>
      </c>
      <c r="D392" s="743" t="s">
        <v>3381</v>
      </c>
    </row>
    <row r="393" spans="1:6" ht="33">
      <c r="C393" s="743" t="s">
        <v>3087</v>
      </c>
      <c r="D393" s="743" t="s">
        <v>3382</v>
      </c>
    </row>
    <row r="394" spans="1:6" ht="33">
      <c r="C394" s="743" t="s">
        <v>3235</v>
      </c>
      <c r="D394" s="743" t="s">
        <v>3383</v>
      </c>
    </row>
    <row r="395" spans="1:6">
      <c r="A395" s="1787">
        <v>76</v>
      </c>
      <c r="B395" s="1292" t="s">
        <v>3370</v>
      </c>
      <c r="C395" s="1292" t="s">
        <v>3371</v>
      </c>
      <c r="D395" s="1292" t="s">
        <v>3372</v>
      </c>
      <c r="E395" s="1292"/>
      <c r="F395" s="1291"/>
    </row>
    <row r="396" spans="1:6" ht="33">
      <c r="C396" s="743" t="s">
        <v>3373</v>
      </c>
      <c r="D396" s="743" t="s">
        <v>3379</v>
      </c>
    </row>
    <row r="397" spans="1:6">
      <c r="C397" s="743" t="s">
        <v>3136</v>
      </c>
      <c r="D397" s="743" t="s">
        <v>3135</v>
      </c>
    </row>
    <row r="398" spans="1:6" ht="33">
      <c r="C398" s="743" t="s">
        <v>3137</v>
      </c>
      <c r="D398" s="743" t="s">
        <v>3138</v>
      </c>
    </row>
    <row r="399" spans="1:6" ht="49.5">
      <c r="C399" s="743" t="s">
        <v>3374</v>
      </c>
      <c r="D399" s="743" t="s">
        <v>3378</v>
      </c>
    </row>
    <row r="400" spans="1:6" ht="33">
      <c r="A400" s="1787">
        <v>77</v>
      </c>
      <c r="B400" s="1292" t="s">
        <v>3375</v>
      </c>
      <c r="C400" s="1292" t="s">
        <v>430</v>
      </c>
      <c r="D400" s="1292" t="s">
        <v>3116</v>
      </c>
      <c r="E400" s="1292"/>
      <c r="F400" s="1291"/>
    </row>
    <row r="401" spans="3:4">
      <c r="C401" s="743" t="s">
        <v>3376</v>
      </c>
      <c r="D401" s="743" t="s">
        <v>3377</v>
      </c>
    </row>
  </sheetData>
  <autoFilter ref="A3:F3"/>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3729" r:id="rId3" name="Button 1">
              <controlPr defaultSize="0" print="0" autoFill="0" autoPict="0" macro="[0]!go_HSDMCongviec">
                <anchor moveWithCells="1" sizeWithCells="1">
                  <from>
                    <xdr:col>3</xdr:col>
                    <xdr:colOff>2114550</xdr:colOff>
                    <xdr:row>1</xdr:row>
                    <xdr:rowOff>9525</xdr:rowOff>
                  </from>
                  <to>
                    <xdr:col>3</xdr:col>
                    <xdr:colOff>3629025</xdr:colOff>
                    <xdr:row>2</xdr:row>
                    <xdr:rowOff>0</xdr:rowOff>
                  </to>
                </anchor>
              </controlPr>
            </control>
          </mc:Choice>
        </mc:AlternateContent>
        <mc:AlternateContent xmlns:mc="http://schemas.openxmlformats.org/markup-compatibility/2006">
          <mc:Choice Requires="x14">
            <control shapeId="73730" r:id="rId4" name="Button 2">
              <controlPr defaultSize="0" print="0" autoFill="0" autoPict="0" macro="[0]!go_HSDMVatlieu">
                <anchor moveWithCells="1" sizeWithCells="1">
                  <from>
                    <xdr:col>3</xdr:col>
                    <xdr:colOff>3638550</xdr:colOff>
                    <xdr:row>1</xdr:row>
                    <xdr:rowOff>9525</xdr:rowOff>
                  </from>
                  <to>
                    <xdr:col>4</xdr:col>
                    <xdr:colOff>981075</xdr:colOff>
                    <xdr:row>2</xdr:row>
                    <xdr:rowOff>0</xdr:rowOff>
                  </to>
                </anchor>
              </controlPr>
            </control>
          </mc:Choice>
        </mc:AlternateContent>
        <mc:AlternateContent xmlns:mc="http://schemas.openxmlformats.org/markup-compatibility/2006">
          <mc:Choice Requires="x14">
            <control shapeId="73731" r:id="rId5" name="Button 3">
              <controlPr defaultSize="0" print="0" autoFill="0" autoPict="0" macro="[0]!go_HSDMGiaidoan">
                <anchor moveWithCells="1" sizeWithCells="1">
                  <from>
                    <xdr:col>4</xdr:col>
                    <xdr:colOff>990600</xdr:colOff>
                    <xdr:row>1</xdr:row>
                    <xdr:rowOff>9525</xdr:rowOff>
                  </from>
                  <to>
                    <xdr:col>6</xdr:col>
                    <xdr:colOff>9525</xdr:colOff>
                    <xdr:row>2</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MauNKY4">
    <tabColor rgb="FFFF3F3F"/>
  </sheetPr>
  <dimension ref="A1:Y74"/>
  <sheetViews>
    <sheetView showZeros="0" view="pageBreakPreview" zoomScale="80" zoomScaleSheetLayoutView="80" workbookViewId="0">
      <selection activeCell="I74" sqref="I74"/>
    </sheetView>
  </sheetViews>
  <sheetFormatPr defaultColWidth="8.88671875" defaultRowHeight="16.5"/>
  <cols>
    <col min="1" max="1" width="22.33203125" style="18" customWidth="1"/>
    <col min="2" max="2" width="3.6640625" style="18" customWidth="1"/>
    <col min="3" max="3" width="4.44140625" style="18" customWidth="1"/>
    <col min="4" max="4" width="10.44140625" style="18" customWidth="1"/>
    <col min="5" max="6" width="7.6640625" style="18" customWidth="1"/>
    <col min="7" max="15" width="5.6640625" style="18" customWidth="1"/>
    <col min="16" max="16" width="4.77734375" style="18" customWidth="1"/>
    <col min="17" max="18" width="10.6640625" style="466" customWidth="1"/>
    <col min="19" max="20" width="3.77734375" style="18" customWidth="1"/>
    <col min="21" max="21" width="4.88671875" style="18" customWidth="1"/>
    <col min="22" max="23" width="3.77734375" style="18" customWidth="1"/>
    <col min="24" max="24" width="4.44140625" style="18" customWidth="1"/>
    <col min="25" max="26" width="3.77734375" style="18" customWidth="1"/>
    <col min="27" max="16384" width="8.88671875" style="18"/>
  </cols>
  <sheetData>
    <row r="1" spans="1:25" ht="30" customHeight="1" thickBot="1">
      <c r="A1" s="1034" t="s">
        <v>620</v>
      </c>
      <c r="B1" s="33"/>
      <c r="C1" s="2743" t="s">
        <v>1331</v>
      </c>
      <c r="D1" s="2744"/>
      <c r="E1" s="2744"/>
      <c r="F1" s="2744"/>
      <c r="G1" s="2744"/>
      <c r="H1" s="2744"/>
      <c r="I1" s="2744"/>
      <c r="J1" s="2744"/>
      <c r="K1" s="2744"/>
      <c r="L1" s="2744"/>
      <c r="M1" s="2744"/>
      <c r="N1" s="2744"/>
      <c r="O1" s="2745"/>
      <c r="P1" s="853">
        <v>0</v>
      </c>
      <c r="Q1" s="812" t="s">
        <v>591</v>
      </c>
      <c r="R1" s="812" t="s">
        <v>175</v>
      </c>
      <c r="S1" s="784" t="b">
        <v>0</v>
      </c>
      <c r="U1" s="1038" t="s">
        <v>4100</v>
      </c>
      <c r="Y1" s="2123"/>
    </row>
    <row r="2" spans="1:25" ht="21.95" customHeight="1" thickBot="1">
      <c r="A2" s="901"/>
      <c r="B2" s="33"/>
      <c r="C2" s="874" t="s">
        <v>601</v>
      </c>
      <c r="D2" s="201"/>
      <c r="E2" s="2746" t="str">
        <f>HK_NBD</f>
        <v>26/06/2023</v>
      </c>
      <c r="F2" s="2746"/>
      <c r="G2" s="2747" t="s">
        <v>602</v>
      </c>
      <c r="H2" s="2747"/>
      <c r="I2" s="2746" t="str">
        <f>HK_NKT</f>
        <v>15/10/2023</v>
      </c>
      <c r="J2" s="2746"/>
      <c r="K2" s="173"/>
      <c r="L2" s="173"/>
      <c r="M2" s="173"/>
      <c r="N2" s="173"/>
      <c r="O2" s="632"/>
      <c r="P2" s="33"/>
      <c r="Q2" s="834" t="str">
        <f>DMBB_MINDATE</f>
        <v>26/06/2023</v>
      </c>
      <c r="R2" s="834" t="str">
        <f>DMBB_MAXDATE</f>
        <v>15/10/2023</v>
      </c>
      <c r="S2" s="629"/>
      <c r="U2" s="1038" t="s">
        <v>977</v>
      </c>
      <c r="V2" s="2093">
        <v>100</v>
      </c>
      <c r="X2" s="1038" t="s">
        <v>976</v>
      </c>
      <c r="Y2" s="2093">
        <v>0</v>
      </c>
    </row>
    <row r="3" spans="1:25" ht="21.95" customHeight="1">
      <c r="A3" s="901"/>
      <c r="B3" s="33"/>
      <c r="C3" s="874" t="s">
        <v>603</v>
      </c>
      <c r="D3" s="173"/>
      <c r="E3" s="200">
        <f>HK_CONG</f>
        <v>2</v>
      </c>
      <c r="F3" s="200"/>
      <c r="G3" s="182" t="s">
        <v>1100</v>
      </c>
      <c r="H3" s="629"/>
      <c r="I3" s="29"/>
      <c r="J3" s="180">
        <v>2</v>
      </c>
      <c r="K3" s="173"/>
      <c r="L3" s="173"/>
      <c r="M3" s="173"/>
      <c r="N3" s="173"/>
      <c r="O3" s="632"/>
      <c r="P3" s="33"/>
      <c r="Q3" s="19"/>
      <c r="R3" s="19"/>
      <c r="S3" s="629"/>
      <c r="T3" s="657"/>
    </row>
    <row r="4" spans="1:25" ht="24" customHeight="1">
      <c r="A4" s="854"/>
      <c r="B4" s="33"/>
      <c r="C4" s="874"/>
      <c r="D4" s="173"/>
      <c r="E4" s="29"/>
      <c r="F4" s="173"/>
      <c r="G4" s="173"/>
      <c r="H4" s="173"/>
      <c r="I4" s="173"/>
      <c r="J4" s="173"/>
      <c r="K4" s="173"/>
      <c r="L4" s="173"/>
      <c r="M4" s="173"/>
      <c r="N4" s="173"/>
      <c r="O4" s="632" t="str">
        <f>'Thong tin'!D9&amp;","&amp;ngay(HK_NGAY)</f>
        <v>Quảng Bình, ngày 27 tháng 06 năm 2023</v>
      </c>
      <c r="P4" s="33"/>
      <c r="Q4" s="637">
        <f>HK_NBD+HK_CONG-1</f>
        <v>45104</v>
      </c>
      <c r="R4" s="658">
        <v>2</v>
      </c>
      <c r="S4" s="629"/>
      <c r="T4" s="657"/>
    </row>
    <row r="5" spans="1:25" ht="9.9499999999999993" customHeight="1">
      <c r="A5" s="659"/>
      <c r="B5" s="33"/>
      <c r="C5" s="633"/>
      <c r="D5" s="634"/>
      <c r="E5" s="634"/>
      <c r="F5" s="634"/>
      <c r="G5" s="634"/>
      <c r="H5" s="634"/>
      <c r="I5" s="634"/>
      <c r="J5" s="634"/>
      <c r="K5" s="634"/>
      <c r="L5" s="634"/>
      <c r="M5" s="634"/>
      <c r="N5" s="634"/>
      <c r="O5" s="635"/>
      <c r="P5" s="33"/>
      <c r="Q5" s="19"/>
      <c r="R5" s="19"/>
      <c r="S5" s="629"/>
      <c r="T5" s="636"/>
    </row>
    <row r="6" spans="1:25" ht="24" customHeight="1">
      <c r="A6" s="33"/>
      <c r="B6" s="33"/>
      <c r="C6" s="661" t="s">
        <v>191</v>
      </c>
      <c r="D6" s="1233" t="s">
        <v>4030</v>
      </c>
      <c r="E6" s="1243"/>
      <c r="F6" s="919"/>
      <c r="G6" s="919"/>
      <c r="H6" s="2086"/>
      <c r="I6" s="919"/>
      <c r="J6" s="2086"/>
      <c r="K6" s="919"/>
      <c r="L6" s="2087"/>
      <c r="M6" s="919"/>
      <c r="N6" s="919"/>
      <c r="O6" s="1244"/>
      <c r="P6" s="33"/>
      <c r="Q6" s="1032" t="str">
        <f>CHOOSE(WEEKDAY(HK_NGAY),"Chủ nhật","Thứ hai","Thứ ba","Thứ tư","Thứ năm","Thứ sáu","Thứ bảy")</f>
        <v>Thứ ba</v>
      </c>
      <c r="R6" s="19"/>
      <c r="S6" s="33"/>
      <c r="T6" s="33"/>
    </row>
    <row r="7" spans="1:25" ht="24" customHeight="1">
      <c r="A7" s="33"/>
      <c r="B7" s="33"/>
      <c r="C7" s="2726"/>
      <c r="D7" s="2727"/>
      <c r="E7" s="2728" t="s">
        <v>604</v>
      </c>
      <c r="F7" s="2729"/>
      <c r="G7" s="2728" t="s">
        <v>605</v>
      </c>
      <c r="H7" s="2730"/>
      <c r="I7" s="2729"/>
      <c r="J7" s="2728" t="s">
        <v>606</v>
      </c>
      <c r="K7" s="2730"/>
      <c r="L7" s="2729"/>
      <c r="M7" s="2728" t="s">
        <v>607</v>
      </c>
      <c r="N7" s="2730"/>
      <c r="O7" s="2729"/>
      <c r="P7" s="33"/>
      <c r="Q7" s="19"/>
      <c r="R7" s="19"/>
      <c r="S7" s="33"/>
      <c r="T7" s="33"/>
    </row>
    <row r="8" spans="1:25" ht="24" customHeight="1">
      <c r="A8" s="33"/>
      <c r="B8" s="33"/>
      <c r="C8" s="664" t="s">
        <v>608</v>
      </c>
      <c r="D8" s="660"/>
      <c r="E8" s="2308" t="s">
        <v>609</v>
      </c>
      <c r="F8" s="2310"/>
      <c r="G8" s="2308" t="s">
        <v>609</v>
      </c>
      <c r="H8" s="2309"/>
      <c r="I8" s="2310"/>
      <c r="J8" s="2308" t="s">
        <v>4278</v>
      </c>
      <c r="K8" s="2309"/>
      <c r="L8" s="2310"/>
      <c r="M8" s="2308" t="s">
        <v>4278</v>
      </c>
      <c r="N8" s="2309"/>
      <c r="O8" s="2310"/>
      <c r="P8" s="33"/>
      <c r="Q8" s="19"/>
      <c r="R8" s="19"/>
      <c r="S8" s="33"/>
      <c r="T8" s="33"/>
    </row>
    <row r="9" spans="1:25" ht="24" customHeight="1">
      <c r="A9" s="33"/>
      <c r="B9" s="33"/>
      <c r="C9" s="664" t="s">
        <v>597</v>
      </c>
      <c r="D9" s="660"/>
      <c r="E9" s="2731">
        <v>8</v>
      </c>
      <c r="F9" s="2721"/>
      <c r="G9" s="2731">
        <v>8</v>
      </c>
      <c r="H9" s="2720"/>
      <c r="I9" s="2721"/>
      <c r="J9" s="2731">
        <v>8</v>
      </c>
      <c r="K9" s="2720"/>
      <c r="L9" s="2721"/>
      <c r="M9" s="2731">
        <v>8</v>
      </c>
      <c r="N9" s="2720"/>
      <c r="O9" s="2721"/>
      <c r="P9" s="33"/>
      <c r="Q9" s="19"/>
      <c r="R9" s="19"/>
      <c r="S9" s="33"/>
      <c r="T9" s="33"/>
    </row>
    <row r="10" spans="1:25" ht="9.9499999999999993" customHeight="1">
      <c r="A10" s="33"/>
      <c r="B10" s="33"/>
      <c r="C10" s="665"/>
      <c r="D10" s="1248"/>
      <c r="E10" s="899"/>
      <c r="F10" s="899"/>
      <c r="G10" s="899"/>
      <c r="H10" s="899"/>
      <c r="I10" s="899"/>
      <c r="J10" s="899"/>
      <c r="K10" s="899"/>
      <c r="L10" s="899"/>
      <c r="M10" s="899"/>
      <c r="N10" s="899"/>
      <c r="O10" s="900"/>
      <c r="P10" s="33"/>
      <c r="Q10" s="19"/>
      <c r="R10" s="19"/>
      <c r="S10" s="33"/>
      <c r="T10" s="33"/>
    </row>
    <row r="11" spans="1:25" ht="22.15" customHeight="1">
      <c r="A11" s="33"/>
      <c r="B11" s="33"/>
      <c r="C11" s="874" t="s">
        <v>194</v>
      </c>
      <c r="D11" s="182" t="s">
        <v>4031</v>
      </c>
      <c r="E11" s="1236"/>
      <c r="F11" s="1236"/>
      <c r="G11" s="1236"/>
      <c r="H11" s="1236"/>
      <c r="I11" s="1236"/>
      <c r="J11" s="1236"/>
      <c r="K11" s="1236"/>
      <c r="L11" s="1236"/>
      <c r="M11" s="1236"/>
      <c r="N11" s="1236"/>
      <c r="O11" s="1237"/>
      <c r="P11" s="33"/>
      <c r="Q11" s="19"/>
      <c r="R11" s="19"/>
      <c r="S11" s="33"/>
      <c r="T11" s="33"/>
    </row>
    <row r="12" spans="1:25" ht="24" customHeight="1">
      <c r="A12" s="33"/>
      <c r="B12" s="33"/>
      <c r="C12" s="648" t="s">
        <v>3995</v>
      </c>
      <c r="D12" s="33"/>
      <c r="E12" s="33"/>
      <c r="F12" s="33"/>
      <c r="G12" s="33"/>
      <c r="H12" s="33"/>
      <c r="I12" s="33"/>
      <c r="J12" s="33"/>
      <c r="K12" s="33"/>
      <c r="L12" s="33"/>
      <c r="M12" s="33"/>
      <c r="N12" s="33"/>
      <c r="O12" s="635"/>
      <c r="P12" s="448"/>
      <c r="Q12" s="19"/>
      <c r="R12" s="19"/>
      <c r="S12" s="33"/>
      <c r="T12" s="33"/>
    </row>
    <row r="13" spans="1:25" s="198" customFormat="1" ht="19.899999999999999" hidden="1" customHeight="1">
      <c r="C13" s="1326" t="s">
        <v>4279</v>
      </c>
      <c r="O13" s="1324"/>
      <c r="P13" s="1325"/>
      <c r="Q13" s="1168"/>
      <c r="R13" s="1168"/>
    </row>
    <row r="14" spans="1:25" ht="24" customHeight="1">
      <c r="A14" s="33"/>
      <c r="B14" s="33"/>
      <c r="C14" s="870"/>
      <c r="D14" s="33"/>
      <c r="E14" s="33"/>
      <c r="F14" s="33"/>
      <c r="G14" s="33"/>
      <c r="H14" s="33"/>
      <c r="I14" s="33"/>
      <c r="J14" s="33"/>
      <c r="K14" s="33"/>
      <c r="L14" s="33"/>
      <c r="M14" s="33"/>
      <c r="N14" s="33"/>
      <c r="O14" s="635"/>
      <c r="P14" s="448"/>
      <c r="Q14" s="19"/>
      <c r="R14" s="19"/>
      <c r="S14" s="33"/>
      <c r="T14" s="33"/>
    </row>
    <row r="15" spans="1:25" ht="25.5" hidden="1">
      <c r="A15" s="33"/>
      <c r="B15" s="33"/>
      <c r="C15" s="1809" t="s">
        <v>160</v>
      </c>
      <c r="D15" s="2088" t="s">
        <v>1051</v>
      </c>
      <c r="E15" s="2089"/>
      <c r="F15" s="2090"/>
      <c r="G15" s="2088" t="s">
        <v>611</v>
      </c>
      <c r="H15" s="2089"/>
      <c r="I15" s="2090"/>
      <c r="J15" s="2088" t="s">
        <v>612</v>
      </c>
      <c r="K15" s="2089"/>
      <c r="L15" s="2090"/>
      <c r="M15" s="2088" t="s">
        <v>180</v>
      </c>
      <c r="N15" s="2089"/>
      <c r="O15" s="2090"/>
      <c r="P15" s="448"/>
      <c r="Q15" s="19"/>
      <c r="R15" s="19"/>
      <c r="S15" s="33"/>
      <c r="T15" s="33"/>
    </row>
    <row r="16" spans="1:25" ht="24" hidden="1" customHeight="1">
      <c r="A16" s="33"/>
      <c r="B16" s="33"/>
      <c r="C16" s="565">
        <v>1</v>
      </c>
      <c r="D16" s="870"/>
      <c r="E16" s="277"/>
      <c r="F16" s="1246"/>
      <c r="G16" s="870"/>
      <c r="H16" s="277"/>
      <c r="I16" s="1246"/>
      <c r="J16" s="870"/>
      <c r="K16" s="277"/>
      <c r="L16" s="1246"/>
      <c r="M16" s="870"/>
      <c r="N16" s="277"/>
      <c r="O16" s="1246"/>
      <c r="P16" s="448"/>
      <c r="Q16" s="19"/>
      <c r="R16" s="19"/>
      <c r="S16" s="33"/>
      <c r="T16" s="33"/>
    </row>
    <row r="17" spans="1:20" ht="24" hidden="1" customHeight="1">
      <c r="A17" s="33"/>
      <c r="B17" s="33"/>
      <c r="C17" s="565">
        <v>2</v>
      </c>
      <c r="D17" s="870"/>
      <c r="E17" s="277"/>
      <c r="F17" s="1246"/>
      <c r="G17" s="870"/>
      <c r="H17" s="277"/>
      <c r="I17" s="1246"/>
      <c r="J17" s="870"/>
      <c r="K17" s="277"/>
      <c r="L17" s="1246"/>
      <c r="M17" s="870"/>
      <c r="N17" s="277"/>
      <c r="O17" s="1246"/>
      <c r="P17" s="448"/>
      <c r="Q17" s="19"/>
      <c r="R17" s="19"/>
      <c r="S17" s="33"/>
      <c r="T17" s="33"/>
    </row>
    <row r="18" spans="1:20" hidden="1">
      <c r="A18" s="33"/>
      <c r="B18" s="33"/>
      <c r="C18" s="763"/>
      <c r="D18" s="649"/>
      <c r="E18" s="660"/>
      <c r="F18" s="2069"/>
      <c r="G18" s="649"/>
      <c r="H18" s="660"/>
      <c r="I18" s="2069"/>
      <c r="J18" s="649"/>
      <c r="K18" s="660"/>
      <c r="L18" s="2069"/>
      <c r="M18" s="649"/>
      <c r="N18" s="660"/>
      <c r="O18" s="2069"/>
      <c r="P18" s="448"/>
      <c r="Q18" s="19"/>
      <c r="R18" s="19"/>
      <c r="S18" s="33"/>
      <c r="T18" s="33"/>
    </row>
    <row r="19" spans="1:20" ht="9.9499999999999993" hidden="1" customHeight="1">
      <c r="A19" s="33"/>
      <c r="B19" s="33"/>
      <c r="C19" s="1245"/>
      <c r="D19" s="1248"/>
      <c r="E19" s="1248"/>
      <c r="F19" s="1248"/>
      <c r="G19" s="1248"/>
      <c r="H19" s="1248"/>
      <c r="I19" s="1248"/>
      <c r="J19" s="1248"/>
      <c r="K19" s="1248"/>
      <c r="L19" s="1248"/>
      <c r="M19" s="1248"/>
      <c r="N19" s="1248"/>
      <c r="O19" s="1249"/>
      <c r="P19" s="448"/>
      <c r="Q19" s="19"/>
      <c r="R19" s="19"/>
      <c r="S19" s="33"/>
      <c r="T19" s="33"/>
    </row>
    <row r="20" spans="1:20" ht="24" customHeight="1">
      <c r="A20" s="33"/>
      <c r="B20" s="33"/>
      <c r="C20" s="648" t="s">
        <v>4029</v>
      </c>
      <c r="D20" s="33"/>
      <c r="E20" s="33"/>
      <c r="F20" s="33"/>
      <c r="G20" s="33"/>
      <c r="H20" s="33"/>
      <c r="I20" s="33"/>
      <c r="J20" s="33"/>
      <c r="K20" s="33"/>
      <c r="L20" s="33"/>
      <c r="M20" s="33"/>
      <c r="N20" s="33"/>
      <c r="O20" s="635"/>
      <c r="P20" s="448"/>
      <c r="Q20" s="19"/>
      <c r="R20" s="19"/>
      <c r="S20" s="33"/>
      <c r="T20" s="33"/>
    </row>
    <row r="21" spans="1:20" ht="24" customHeight="1">
      <c r="A21" s="33"/>
      <c r="B21" s="33"/>
      <c r="C21" s="870"/>
      <c r="D21" s="33"/>
      <c r="E21" s="33"/>
      <c r="F21" s="33"/>
      <c r="G21" s="33"/>
      <c r="H21" s="33"/>
      <c r="I21" s="33"/>
      <c r="J21" s="33"/>
      <c r="K21" s="33"/>
      <c r="L21" s="33"/>
      <c r="M21" s="33"/>
      <c r="N21" s="33"/>
      <c r="O21" s="635"/>
      <c r="P21" s="448"/>
      <c r="Q21" s="19"/>
      <c r="R21" s="19"/>
      <c r="S21" s="33"/>
      <c r="T21" s="33"/>
    </row>
    <row r="22" spans="1:20" ht="24" customHeight="1">
      <c r="A22" s="33"/>
      <c r="B22" s="33"/>
      <c r="C22" s="649"/>
      <c r="D22" s="639"/>
      <c r="E22" s="639"/>
      <c r="F22" s="639"/>
      <c r="G22" s="639"/>
      <c r="H22" s="639"/>
      <c r="I22" s="639"/>
      <c r="J22" s="639"/>
      <c r="K22" s="639"/>
      <c r="L22" s="639"/>
      <c r="M22" s="639"/>
      <c r="N22" s="639"/>
      <c r="O22" s="640"/>
      <c r="P22" s="448"/>
      <c r="Q22" s="19"/>
      <c r="R22" s="19"/>
      <c r="S22" s="33"/>
      <c r="T22" s="33"/>
    </row>
    <row r="23" spans="1:20" ht="24" customHeight="1">
      <c r="A23" s="33"/>
      <c r="B23" s="33"/>
      <c r="C23" s="1517" t="s">
        <v>160</v>
      </c>
      <c r="D23" s="1715" t="s">
        <v>613</v>
      </c>
      <c r="E23" s="1718"/>
      <c r="F23" s="1718"/>
      <c r="G23" s="1718"/>
      <c r="H23" s="1718"/>
      <c r="I23" s="1718"/>
      <c r="J23" s="1718"/>
      <c r="K23" s="1715" t="s">
        <v>808</v>
      </c>
      <c r="L23" s="1716"/>
      <c r="M23" s="1715" t="s">
        <v>361</v>
      </c>
      <c r="N23" s="1718"/>
      <c r="O23" s="1716"/>
      <c r="P23" s="448"/>
      <c r="Q23" s="19"/>
      <c r="R23" s="19"/>
      <c r="S23" s="33"/>
      <c r="T23" s="33"/>
    </row>
    <row r="24" spans="1:20" s="29" customFormat="1" ht="24" customHeight="1">
      <c r="A24" s="33"/>
      <c r="B24" s="33"/>
      <c r="C24" s="1907"/>
      <c r="D24" s="1908"/>
      <c r="E24" s="1909"/>
      <c r="F24" s="1909"/>
      <c r="G24" s="1909"/>
      <c r="H24" s="1909"/>
      <c r="I24" s="1909"/>
      <c r="J24" s="1909"/>
      <c r="K24" s="1910"/>
      <c r="L24" s="1911"/>
      <c r="M24" s="2251"/>
      <c r="N24" s="2252"/>
      <c r="O24" s="2253"/>
      <c r="P24" s="185"/>
      <c r="Q24" s="19"/>
      <c r="R24" s="19"/>
      <c r="S24" s="33"/>
      <c r="T24" s="33"/>
    </row>
    <row r="25" spans="1:20" s="29" customFormat="1" ht="24" customHeight="1">
      <c r="A25" s="33"/>
      <c r="B25" s="33"/>
      <c r="C25" s="1914"/>
      <c r="D25" s="1915"/>
      <c r="E25" s="1916"/>
      <c r="F25" s="1916"/>
      <c r="G25" s="1916"/>
      <c r="H25" s="1916"/>
      <c r="I25" s="1916"/>
      <c r="J25" s="1916"/>
      <c r="K25" s="1917"/>
      <c r="L25" s="1918"/>
      <c r="M25" s="2254"/>
      <c r="N25" s="2255"/>
      <c r="O25" s="2256"/>
      <c r="P25" s="185"/>
      <c r="Q25" s="19"/>
      <c r="R25" s="19"/>
      <c r="S25" s="33"/>
      <c r="T25" s="33"/>
    </row>
    <row r="26" spans="1:20" ht="9.9499999999999993" customHeight="1">
      <c r="A26" s="33"/>
      <c r="B26" s="33"/>
      <c r="C26" s="1245"/>
      <c r="D26" s="1248"/>
      <c r="E26" s="1248"/>
      <c r="F26" s="1248"/>
      <c r="G26" s="1248"/>
      <c r="H26" s="1248"/>
      <c r="I26" s="1248"/>
      <c r="J26" s="1248"/>
      <c r="K26" s="1247"/>
      <c r="L26" s="1247"/>
      <c r="M26" s="877"/>
      <c r="N26" s="877"/>
      <c r="O26" s="1085"/>
      <c r="P26" s="448"/>
      <c r="Q26" s="19"/>
      <c r="R26" s="19"/>
      <c r="S26" s="33"/>
      <c r="T26" s="33"/>
    </row>
    <row r="27" spans="1:20" ht="24" customHeight="1">
      <c r="A27" s="33"/>
      <c r="B27" s="33"/>
      <c r="C27" s="874" t="s">
        <v>172</v>
      </c>
      <c r="D27" s="173" t="s">
        <v>4032</v>
      </c>
      <c r="E27" s="173"/>
      <c r="F27" s="173"/>
      <c r="G27" s="173"/>
      <c r="H27" s="173"/>
      <c r="I27" s="173"/>
      <c r="J27" s="173"/>
      <c r="K27" s="173"/>
      <c r="L27" s="173"/>
      <c r="M27" s="173"/>
      <c r="N27" s="173"/>
      <c r="O27" s="1241"/>
      <c r="P27" s="448"/>
      <c r="Q27" s="19"/>
      <c r="R27" s="19"/>
      <c r="S27" s="33"/>
      <c r="T27" s="33"/>
    </row>
    <row r="28" spans="1:20" ht="24" customHeight="1">
      <c r="A28" s="33"/>
      <c r="B28" s="33"/>
      <c r="C28" s="638" t="s">
        <v>4045</v>
      </c>
      <c r="D28" s="173" t="s">
        <v>4046</v>
      </c>
      <c r="E28" s="33"/>
      <c r="F28" s="33"/>
      <c r="G28" s="33"/>
      <c r="H28" s="33"/>
      <c r="I28" s="33"/>
      <c r="J28" s="33"/>
      <c r="K28" s="33"/>
      <c r="L28" s="33"/>
      <c r="M28" s="33"/>
      <c r="N28" s="33"/>
      <c r="O28" s="635"/>
      <c r="P28" s="448"/>
      <c r="Q28" s="19"/>
      <c r="R28" s="19"/>
      <c r="S28" s="33"/>
      <c r="T28" s="33"/>
    </row>
    <row r="29" spans="1:20" s="2127" customFormat="1" ht="24" customHeight="1">
      <c r="C29" s="2245" t="s">
        <v>4277</v>
      </c>
      <c r="O29" s="2243"/>
      <c r="P29" s="2126"/>
      <c r="Q29" s="2124"/>
      <c r="R29" s="2124"/>
    </row>
    <row r="30" spans="1:20" s="1903" customFormat="1" ht="24" customHeight="1">
      <c r="C30" s="2076"/>
      <c r="D30" s="2075"/>
      <c r="O30" s="1904"/>
      <c r="P30" s="198"/>
      <c r="Q30" s="1905"/>
      <c r="R30" s="1905"/>
    </row>
    <row r="31" spans="1:20" ht="24" customHeight="1">
      <c r="A31" s="33"/>
      <c r="B31" s="33"/>
      <c r="C31" s="638" t="s">
        <v>3996</v>
      </c>
      <c r="D31" s="33"/>
      <c r="E31" s="33"/>
      <c r="F31" s="33"/>
      <c r="G31" s="33"/>
      <c r="H31" s="33"/>
      <c r="I31" s="33"/>
      <c r="J31" s="33"/>
      <c r="K31" s="33"/>
      <c r="L31" s="33"/>
      <c r="M31" s="33"/>
      <c r="N31" s="33"/>
      <c r="O31" s="635"/>
      <c r="P31" s="448"/>
      <c r="Q31" s="19"/>
      <c r="R31" s="19"/>
      <c r="S31" s="33"/>
      <c r="T31" s="33"/>
    </row>
    <row r="32" spans="1:20" ht="24" customHeight="1">
      <c r="A32" s="33"/>
      <c r="B32" s="33"/>
      <c r="C32" s="638"/>
      <c r="D32" s="33"/>
      <c r="E32" s="33"/>
      <c r="F32" s="33"/>
      <c r="G32" s="33"/>
      <c r="H32" s="33"/>
      <c r="I32" s="33"/>
      <c r="J32" s="33"/>
      <c r="K32" s="33"/>
      <c r="L32" s="33"/>
      <c r="M32" s="33"/>
      <c r="N32" s="33"/>
      <c r="O32" s="635"/>
      <c r="P32" s="448"/>
      <c r="Q32" s="19"/>
      <c r="R32" s="19"/>
      <c r="S32" s="33"/>
      <c r="T32" s="33"/>
    </row>
    <row r="33" spans="1:20" ht="24" customHeight="1">
      <c r="A33" s="33"/>
      <c r="B33" s="33"/>
      <c r="C33" s="638" t="s">
        <v>3635</v>
      </c>
      <c r="D33" s="33"/>
      <c r="E33" s="33"/>
      <c r="F33" s="33"/>
      <c r="G33" s="33"/>
      <c r="H33" s="33"/>
      <c r="I33" s="33"/>
      <c r="J33" s="33"/>
      <c r="K33" s="33"/>
      <c r="L33" s="33"/>
      <c r="M33" s="33"/>
      <c r="N33" s="33"/>
      <c r="O33" s="635"/>
      <c r="P33" s="448"/>
      <c r="Q33" s="19"/>
      <c r="R33" s="19"/>
      <c r="S33" s="33"/>
      <c r="T33" s="33"/>
    </row>
    <row r="34" spans="1:20" ht="24" customHeight="1">
      <c r="A34" s="33"/>
      <c r="B34" s="33"/>
      <c r="C34" s="638"/>
      <c r="D34" s="33"/>
      <c r="E34" s="33"/>
      <c r="F34" s="33"/>
      <c r="G34" s="33"/>
      <c r="H34" s="33"/>
      <c r="I34" s="33"/>
      <c r="J34" s="33"/>
      <c r="K34" s="33"/>
      <c r="L34" s="33"/>
      <c r="M34" s="33"/>
      <c r="N34" s="33"/>
      <c r="O34" s="635"/>
      <c r="P34" s="448"/>
      <c r="Q34" s="19"/>
      <c r="R34" s="19"/>
      <c r="S34" s="33"/>
      <c r="T34" s="33"/>
    </row>
    <row r="35" spans="1:20" ht="24" customHeight="1">
      <c r="A35" s="33"/>
      <c r="B35" s="33"/>
      <c r="C35" s="638" t="s">
        <v>3636</v>
      </c>
      <c r="D35" s="33"/>
      <c r="E35" s="33"/>
      <c r="F35" s="33"/>
      <c r="G35" s="33"/>
      <c r="H35" s="33"/>
      <c r="I35" s="33"/>
      <c r="J35" s="33"/>
      <c r="K35" s="33"/>
      <c r="L35" s="33"/>
      <c r="M35" s="33"/>
      <c r="N35" s="33"/>
      <c r="O35" s="635"/>
      <c r="P35" s="448"/>
      <c r="Q35" s="19"/>
      <c r="R35" s="19"/>
      <c r="S35" s="33"/>
      <c r="T35" s="33"/>
    </row>
    <row r="36" spans="1:20" ht="24" customHeight="1">
      <c r="A36" s="33"/>
      <c r="B36" s="33"/>
      <c r="C36" s="638"/>
      <c r="D36" s="33"/>
      <c r="E36" s="33"/>
      <c r="F36" s="33"/>
      <c r="G36" s="33"/>
      <c r="H36" s="33"/>
      <c r="I36" s="33"/>
      <c r="J36" s="33"/>
      <c r="K36" s="33"/>
      <c r="L36" s="33"/>
      <c r="M36" s="33"/>
      <c r="N36" s="33"/>
      <c r="O36" s="635"/>
      <c r="P36" s="448"/>
      <c r="Q36" s="19"/>
      <c r="R36" s="19"/>
      <c r="S36" s="33"/>
      <c r="T36" s="33"/>
    </row>
    <row r="37" spans="1:20" ht="24" customHeight="1">
      <c r="A37" s="33"/>
      <c r="B37" s="33"/>
      <c r="C37" s="638" t="s">
        <v>3637</v>
      </c>
      <c r="D37" s="33"/>
      <c r="E37" s="33"/>
      <c r="F37" s="33"/>
      <c r="G37" s="33"/>
      <c r="H37" s="33"/>
      <c r="I37" s="33"/>
      <c r="J37" s="33"/>
      <c r="K37" s="33"/>
      <c r="L37" s="33"/>
      <c r="M37" s="33"/>
      <c r="N37" s="33"/>
      <c r="O37" s="635"/>
      <c r="P37" s="448"/>
      <c r="Q37" s="19"/>
      <c r="R37" s="19"/>
      <c r="S37" s="33"/>
      <c r="T37" s="33"/>
    </row>
    <row r="38" spans="1:20" ht="24" customHeight="1">
      <c r="A38" s="33"/>
      <c r="B38" s="33"/>
      <c r="C38" s="638"/>
      <c r="D38" s="33"/>
      <c r="E38" s="33"/>
      <c r="F38" s="33"/>
      <c r="G38" s="33"/>
      <c r="H38" s="33"/>
      <c r="I38" s="33"/>
      <c r="J38" s="33"/>
      <c r="K38" s="33"/>
      <c r="L38" s="33"/>
      <c r="M38" s="33"/>
      <c r="N38" s="33"/>
      <c r="O38" s="635"/>
      <c r="P38" s="448"/>
      <c r="Q38" s="19"/>
      <c r="R38" s="19"/>
      <c r="S38" s="33"/>
      <c r="T38" s="33"/>
    </row>
    <row r="39" spans="1:20" ht="24" customHeight="1">
      <c r="A39" s="33"/>
      <c r="B39" s="33"/>
      <c r="C39" s="638" t="s">
        <v>3638</v>
      </c>
      <c r="D39" s="33"/>
      <c r="E39" s="33"/>
      <c r="F39" s="33"/>
      <c r="G39" s="33"/>
      <c r="H39" s="33"/>
      <c r="I39" s="33"/>
      <c r="J39" s="33"/>
      <c r="K39" s="33"/>
      <c r="L39" s="33"/>
      <c r="M39" s="33"/>
      <c r="N39" s="33"/>
      <c r="O39" s="635"/>
      <c r="P39" s="448"/>
      <c r="Q39" s="19"/>
      <c r="R39" s="19"/>
      <c r="S39" s="33"/>
      <c r="T39" s="33"/>
    </row>
    <row r="40" spans="1:20" ht="24" customHeight="1">
      <c r="A40" s="33"/>
      <c r="B40" s="33"/>
      <c r="C40" s="638"/>
      <c r="D40" s="33"/>
      <c r="E40" s="33"/>
      <c r="F40" s="33"/>
      <c r="G40" s="33"/>
      <c r="H40" s="33"/>
      <c r="I40" s="33"/>
      <c r="J40" s="33"/>
      <c r="K40" s="33"/>
      <c r="L40" s="33"/>
      <c r="M40" s="33"/>
      <c r="N40" s="33"/>
      <c r="O40" s="635"/>
      <c r="P40" s="448"/>
      <c r="Q40" s="19"/>
      <c r="R40" s="19"/>
      <c r="S40" s="33"/>
      <c r="T40" s="33"/>
    </row>
    <row r="41" spans="1:20" ht="9.9499999999999993" customHeight="1">
      <c r="A41" s="33"/>
      <c r="B41" s="33"/>
      <c r="C41" s="1240"/>
      <c r="D41" s="33"/>
      <c r="E41" s="33"/>
      <c r="F41" s="33"/>
      <c r="G41" s="33"/>
      <c r="H41" s="33"/>
      <c r="I41" s="33"/>
      <c r="J41" s="33"/>
      <c r="K41" s="33"/>
      <c r="L41" s="33"/>
      <c r="M41" s="33"/>
      <c r="N41" s="33"/>
      <c r="O41" s="635"/>
      <c r="P41" s="448"/>
      <c r="Q41" s="19"/>
      <c r="R41" s="19"/>
      <c r="S41" s="33"/>
      <c r="T41" s="33"/>
    </row>
    <row r="42" spans="1:20" ht="36.6" customHeight="1">
      <c r="A42" s="173"/>
      <c r="B42" s="173"/>
      <c r="C42" s="874" t="s">
        <v>200</v>
      </c>
      <c r="D42" s="2737" t="s">
        <v>4034</v>
      </c>
      <c r="E42" s="2737"/>
      <c r="F42" s="2737"/>
      <c r="G42" s="2737"/>
      <c r="H42" s="2737"/>
      <c r="I42" s="2737"/>
      <c r="J42" s="2737"/>
      <c r="K42" s="2737"/>
      <c r="L42" s="2737"/>
      <c r="M42" s="2737"/>
      <c r="N42" s="2737"/>
      <c r="O42" s="2738"/>
      <c r="P42" s="921"/>
      <c r="Q42" s="177"/>
      <c r="R42" s="177"/>
      <c r="S42" s="173"/>
      <c r="T42" s="173"/>
    </row>
    <row r="43" spans="1:20" ht="24" customHeight="1">
      <c r="A43" s="33"/>
      <c r="B43" s="33"/>
      <c r="C43" s="870"/>
      <c r="D43" s="33"/>
      <c r="E43" s="33"/>
      <c r="F43" s="33"/>
      <c r="G43" s="33"/>
      <c r="H43" s="33"/>
      <c r="I43" s="33"/>
      <c r="J43" s="33"/>
      <c r="K43" s="33"/>
      <c r="L43" s="33"/>
      <c r="M43" s="33"/>
      <c r="N43" s="33"/>
      <c r="O43" s="635"/>
      <c r="P43" s="448"/>
      <c r="Q43" s="19"/>
      <c r="R43" s="19"/>
      <c r="S43" s="33"/>
      <c r="T43" s="33"/>
    </row>
    <row r="44" spans="1:20" ht="24" customHeight="1">
      <c r="A44" s="33"/>
      <c r="B44" s="33"/>
      <c r="C44" s="870"/>
      <c r="D44" s="33"/>
      <c r="E44" s="33"/>
      <c r="F44" s="33"/>
      <c r="G44" s="33"/>
      <c r="H44" s="33"/>
      <c r="I44" s="33"/>
      <c r="J44" s="33"/>
      <c r="K44" s="33"/>
      <c r="L44" s="33"/>
      <c r="M44" s="33"/>
      <c r="N44" s="33"/>
      <c r="O44" s="635"/>
      <c r="P44" s="448"/>
      <c r="Q44" s="19"/>
      <c r="R44" s="19"/>
      <c r="S44" s="33"/>
      <c r="T44" s="33"/>
    </row>
    <row r="45" spans="1:20" ht="24" customHeight="1">
      <c r="A45" s="33"/>
      <c r="B45" s="33"/>
      <c r="C45" s="874" t="s">
        <v>234</v>
      </c>
      <c r="D45" s="173" t="s">
        <v>4033</v>
      </c>
      <c r="E45" s="33"/>
      <c r="F45" s="33"/>
      <c r="G45" s="33"/>
      <c r="H45" s="33"/>
      <c r="I45" s="33"/>
      <c r="J45" s="33"/>
      <c r="K45" s="33"/>
      <c r="L45" s="33"/>
      <c r="M45" s="33"/>
      <c r="N45" s="33"/>
      <c r="O45" s="635"/>
      <c r="P45" s="448"/>
      <c r="Q45" s="19"/>
      <c r="R45" s="19"/>
      <c r="S45" s="33"/>
      <c r="T45" s="33"/>
    </row>
    <row r="46" spans="1:20" ht="24" customHeight="1">
      <c r="A46" s="33"/>
      <c r="B46" s="33"/>
      <c r="C46" s="868" t="s">
        <v>4035</v>
      </c>
      <c r="D46" s="2739" t="s">
        <v>614</v>
      </c>
      <c r="E46" s="2742"/>
      <c r="F46" s="2742"/>
      <c r="G46" s="2742"/>
      <c r="H46" s="202" t="s">
        <v>593</v>
      </c>
      <c r="I46" s="2091" t="s">
        <v>526</v>
      </c>
      <c r="J46" s="2741" t="s">
        <v>592</v>
      </c>
      <c r="K46" s="2741"/>
      <c r="L46" s="2091" t="s">
        <v>525</v>
      </c>
      <c r="M46" s="2741" t="s">
        <v>594</v>
      </c>
      <c r="N46" s="2741"/>
      <c r="O46" s="2092" t="s">
        <v>525</v>
      </c>
      <c r="P46" s="448"/>
      <c r="Q46" s="19"/>
      <c r="R46" s="19"/>
      <c r="S46" s="33"/>
      <c r="T46" s="33"/>
    </row>
    <row r="47" spans="1:20" s="2246" customFormat="1" ht="20.100000000000001" customHeight="1">
      <c r="C47" s="2244"/>
      <c r="E47" s="2257"/>
      <c r="F47" s="2257"/>
      <c r="G47" s="2257"/>
      <c r="I47" s="2258"/>
      <c r="L47" s="2258"/>
      <c r="O47" s="2259"/>
      <c r="P47" s="2250"/>
      <c r="Q47" s="2249"/>
      <c r="R47" s="2249"/>
    </row>
    <row r="48" spans="1:20" ht="39.950000000000003" customHeight="1">
      <c r="A48" s="33"/>
      <c r="B48" s="33"/>
      <c r="C48" s="2085" t="s">
        <v>4036</v>
      </c>
      <c r="D48" s="2739" t="s">
        <v>615</v>
      </c>
      <c r="E48" s="2739"/>
      <c r="F48" s="2739"/>
      <c r="G48" s="2739"/>
      <c r="H48" s="202" t="s">
        <v>593</v>
      </c>
      <c r="I48" s="2091" t="s">
        <v>526</v>
      </c>
      <c r="J48" s="2741" t="s">
        <v>592</v>
      </c>
      <c r="K48" s="2741"/>
      <c r="L48" s="2091" t="s">
        <v>525</v>
      </c>
      <c r="M48" s="2741" t="s">
        <v>594</v>
      </c>
      <c r="N48" s="2741"/>
      <c r="O48" s="2092" t="s">
        <v>525</v>
      </c>
      <c r="P48" s="448"/>
      <c r="Q48" s="19"/>
      <c r="R48" s="19"/>
      <c r="S48" s="33"/>
      <c r="T48" s="33"/>
    </row>
    <row r="49" spans="1:20" s="2246" customFormat="1" ht="20.100000000000001" customHeight="1">
      <c r="C49" s="2244"/>
      <c r="I49" s="2258"/>
      <c r="L49" s="2258"/>
      <c r="O49" s="2259"/>
      <c r="P49" s="2250"/>
      <c r="Q49" s="2249"/>
      <c r="R49" s="2249"/>
    </row>
    <row r="50" spans="1:20" ht="24" customHeight="1">
      <c r="A50" s="33"/>
      <c r="B50" s="33"/>
      <c r="C50" s="868" t="s">
        <v>4037</v>
      </c>
      <c r="D50" s="2739" t="s">
        <v>616</v>
      </c>
      <c r="E50" s="2742"/>
      <c r="F50" s="2742"/>
      <c r="G50" s="2742"/>
      <c r="H50" s="202" t="s">
        <v>593</v>
      </c>
      <c r="I50" s="2091" t="s">
        <v>526</v>
      </c>
      <c r="J50" s="2741" t="s">
        <v>592</v>
      </c>
      <c r="K50" s="2741"/>
      <c r="L50" s="2091" t="s">
        <v>525</v>
      </c>
      <c r="M50" s="2741" t="s">
        <v>594</v>
      </c>
      <c r="N50" s="2741"/>
      <c r="O50" s="2092" t="s">
        <v>525</v>
      </c>
      <c r="P50" s="448"/>
      <c r="Q50" s="19"/>
      <c r="R50" s="19"/>
      <c r="S50" s="33"/>
      <c r="T50" s="33"/>
    </row>
    <row r="51" spans="1:20" s="2246" customFormat="1" ht="20.100000000000001" customHeight="1">
      <c r="C51" s="2244"/>
      <c r="E51" s="2257"/>
      <c r="F51" s="2257"/>
      <c r="G51" s="2257"/>
      <c r="I51" s="2258"/>
      <c r="L51" s="2258"/>
      <c r="O51" s="2259"/>
      <c r="P51" s="2250"/>
      <c r="Q51" s="2249"/>
      <c r="R51" s="2249"/>
    </row>
    <row r="52" spans="1:20" ht="24" customHeight="1">
      <c r="A52" s="33"/>
      <c r="B52" s="33"/>
      <c r="C52" s="868" t="s">
        <v>4038</v>
      </c>
      <c r="D52" s="2739" t="s">
        <v>617</v>
      </c>
      <c r="E52" s="2740"/>
      <c r="F52" s="2740"/>
      <c r="G52" s="2740"/>
      <c r="H52" s="202" t="s">
        <v>593</v>
      </c>
      <c r="I52" s="2091" t="s">
        <v>526</v>
      </c>
      <c r="J52" s="2741" t="s">
        <v>592</v>
      </c>
      <c r="K52" s="2741"/>
      <c r="L52" s="2091" t="s">
        <v>525</v>
      </c>
      <c r="M52" s="2741" t="s">
        <v>594</v>
      </c>
      <c r="N52" s="2741"/>
      <c r="O52" s="2092" t="s">
        <v>525</v>
      </c>
      <c r="P52" s="448"/>
      <c r="Q52" s="19"/>
      <c r="R52" s="19"/>
      <c r="S52" s="33"/>
      <c r="T52" s="33"/>
    </row>
    <row r="53" spans="1:20" s="2246" customFormat="1" ht="20.100000000000001" customHeight="1">
      <c r="C53" s="2244"/>
      <c r="I53" s="2258"/>
      <c r="L53" s="2258"/>
      <c r="O53" s="2259"/>
      <c r="P53" s="2250"/>
      <c r="Q53" s="2249"/>
      <c r="R53" s="2249"/>
    </row>
    <row r="54" spans="1:20" ht="24" customHeight="1">
      <c r="A54" s="33"/>
      <c r="B54" s="33"/>
      <c r="C54" s="868" t="s">
        <v>4039</v>
      </c>
      <c r="D54" s="2739" t="s">
        <v>618</v>
      </c>
      <c r="E54" s="2740"/>
      <c r="F54" s="2740"/>
      <c r="G54" s="2740"/>
      <c r="H54" s="202" t="s">
        <v>593</v>
      </c>
      <c r="I54" s="2091" t="s">
        <v>526</v>
      </c>
      <c r="J54" s="2741" t="s">
        <v>592</v>
      </c>
      <c r="K54" s="2741"/>
      <c r="L54" s="2091" t="s">
        <v>525</v>
      </c>
      <c r="M54" s="2741" t="s">
        <v>594</v>
      </c>
      <c r="N54" s="2741"/>
      <c r="O54" s="2092" t="s">
        <v>525</v>
      </c>
      <c r="P54" s="448"/>
      <c r="Q54" s="19"/>
      <c r="R54" s="19"/>
      <c r="S54" s="33"/>
      <c r="T54" s="33"/>
    </row>
    <row r="55" spans="1:20" s="2246" customFormat="1" ht="20.100000000000001" customHeight="1">
      <c r="C55" s="2244"/>
      <c r="I55" s="2258"/>
      <c r="L55" s="2258"/>
      <c r="O55" s="2259"/>
      <c r="P55" s="2250"/>
      <c r="Q55" s="2249"/>
      <c r="R55" s="2249"/>
    </row>
    <row r="56" spans="1:20" ht="24" customHeight="1">
      <c r="A56" s="33"/>
      <c r="B56" s="33"/>
      <c r="C56" s="868" t="s">
        <v>4040</v>
      </c>
      <c r="D56" s="2739" t="s">
        <v>619</v>
      </c>
      <c r="E56" s="2740"/>
      <c r="F56" s="2740"/>
      <c r="G56" s="2740"/>
      <c r="H56" s="202" t="s">
        <v>593</v>
      </c>
      <c r="I56" s="2091" t="s">
        <v>526</v>
      </c>
      <c r="J56" s="2741" t="s">
        <v>592</v>
      </c>
      <c r="K56" s="2741"/>
      <c r="L56" s="2091" t="s">
        <v>525</v>
      </c>
      <c r="M56" s="2741" t="s">
        <v>594</v>
      </c>
      <c r="N56" s="2741"/>
      <c r="O56" s="2092" t="s">
        <v>525</v>
      </c>
      <c r="P56" s="448"/>
      <c r="Q56" s="19"/>
      <c r="R56" s="19"/>
      <c r="S56" s="33"/>
      <c r="T56" s="33"/>
    </row>
    <row r="57" spans="1:20" s="2246" customFormat="1" ht="20.100000000000001" customHeight="1">
      <c r="C57" s="2244"/>
      <c r="I57" s="2258"/>
      <c r="L57" s="2258"/>
      <c r="O57" s="2259"/>
      <c r="P57" s="2250"/>
      <c r="Q57" s="2249"/>
      <c r="R57" s="2249"/>
    </row>
    <row r="58" spans="1:20" s="29" customFormat="1" ht="36.6" customHeight="1">
      <c r="A58" s="33"/>
      <c r="B58" s="33"/>
      <c r="C58" s="874">
        <v>6</v>
      </c>
      <c r="D58" s="2737" t="s">
        <v>3997</v>
      </c>
      <c r="E58" s="2737"/>
      <c r="F58" s="2737"/>
      <c r="G58" s="2737"/>
      <c r="H58" s="2737"/>
      <c r="I58" s="2737"/>
      <c r="J58" s="2737"/>
      <c r="K58" s="2737"/>
      <c r="L58" s="2737"/>
      <c r="M58" s="2737"/>
      <c r="N58" s="2737"/>
      <c r="O58" s="2738"/>
      <c r="P58" s="448"/>
      <c r="Q58" s="19"/>
      <c r="R58" s="19"/>
      <c r="S58" s="33"/>
      <c r="T58" s="33"/>
    </row>
    <row r="59" spans="1:20" s="2246" customFormat="1" ht="20.100000000000001" customHeight="1">
      <c r="C59" s="2247"/>
      <c r="O59" s="2248"/>
      <c r="P59" s="2250"/>
      <c r="Q59" s="2249"/>
      <c r="R59" s="2249"/>
    </row>
    <row r="60" spans="1:20" s="29" customFormat="1" ht="36.6" customHeight="1">
      <c r="A60" s="33"/>
      <c r="B60" s="33"/>
      <c r="C60" s="874" t="s">
        <v>265</v>
      </c>
      <c r="D60" s="2737" t="s">
        <v>3998</v>
      </c>
      <c r="E60" s="2737"/>
      <c r="F60" s="2737"/>
      <c r="G60" s="2737"/>
      <c r="H60" s="2737"/>
      <c r="I60" s="2737"/>
      <c r="J60" s="2737"/>
      <c r="K60" s="2737"/>
      <c r="L60" s="2737"/>
      <c r="M60" s="2737"/>
      <c r="N60" s="2737"/>
      <c r="O60" s="2738"/>
      <c r="P60" s="448"/>
      <c r="Q60" s="19"/>
      <c r="R60" s="19"/>
      <c r="S60" s="33"/>
      <c r="T60" s="33"/>
    </row>
    <row r="61" spans="1:20" s="2246" customFormat="1" ht="20.100000000000001" customHeight="1">
      <c r="C61" s="2247"/>
      <c r="O61" s="2248"/>
      <c r="P61" s="2250"/>
      <c r="Q61" s="2249"/>
      <c r="R61" s="2249"/>
    </row>
    <row r="62" spans="1:20" s="29" customFormat="1" ht="36.6" customHeight="1">
      <c r="A62" s="33"/>
      <c r="B62" s="33"/>
      <c r="C62" s="874" t="s">
        <v>276</v>
      </c>
      <c r="D62" s="2737" t="s">
        <v>3999</v>
      </c>
      <c r="E62" s="2737"/>
      <c r="F62" s="2737"/>
      <c r="G62" s="2737"/>
      <c r="H62" s="2737"/>
      <c r="I62" s="2737"/>
      <c r="J62" s="2737"/>
      <c r="K62" s="2737"/>
      <c r="L62" s="2737"/>
      <c r="M62" s="2737"/>
      <c r="N62" s="2737"/>
      <c r="O62" s="2738"/>
      <c r="P62" s="448"/>
      <c r="Q62" s="19"/>
      <c r="R62" s="19"/>
      <c r="S62" s="33"/>
      <c r="T62" s="33"/>
    </row>
    <row r="63" spans="1:20" s="2246" customFormat="1" ht="20.100000000000001" customHeight="1">
      <c r="C63" s="2247"/>
      <c r="O63" s="2248"/>
      <c r="P63" s="2250"/>
      <c r="Q63" s="2249"/>
      <c r="R63" s="2249"/>
    </row>
    <row r="64" spans="1:20" s="29" customFormat="1" ht="9.9499999999999993" customHeight="1">
      <c r="A64" s="33"/>
      <c r="B64" s="33"/>
      <c r="C64" s="870"/>
      <c r="D64" s="277"/>
      <c r="E64" s="277"/>
      <c r="F64" s="277"/>
      <c r="G64" s="277"/>
      <c r="H64" s="202"/>
      <c r="I64" s="185"/>
      <c r="J64" s="202"/>
      <c r="K64" s="202"/>
      <c r="L64" s="185"/>
      <c r="M64" s="202"/>
      <c r="N64" s="202"/>
      <c r="O64" s="650"/>
      <c r="P64" s="448"/>
      <c r="Q64" s="19"/>
      <c r="R64" s="19"/>
      <c r="S64" s="33"/>
      <c r="T64" s="33"/>
    </row>
    <row r="65" spans="1:20" s="29" customFormat="1" ht="24.95" customHeight="1">
      <c r="A65" s="33"/>
      <c r="B65" s="33"/>
      <c r="C65" s="653" t="s">
        <v>1291</v>
      </c>
      <c r="D65" s="877"/>
      <c r="E65" s="877"/>
      <c r="F65" s="877"/>
      <c r="G65" s="877"/>
      <c r="H65" s="877"/>
      <c r="I65" s="877"/>
      <c r="J65" s="877"/>
      <c r="K65" s="877"/>
      <c r="L65" s="877"/>
      <c r="M65" s="877"/>
      <c r="N65" s="877"/>
      <c r="O65" s="1085"/>
      <c r="P65" s="448"/>
      <c r="Q65" s="19"/>
      <c r="R65" s="19"/>
      <c r="S65" s="33"/>
      <c r="T65" s="33"/>
    </row>
    <row r="66" spans="1:20" s="29" customFormat="1" ht="12" customHeight="1">
      <c r="A66" s="33"/>
      <c r="B66" s="33"/>
      <c r="C66" s="649"/>
      <c r="D66" s="660"/>
      <c r="E66" s="660"/>
      <c r="F66" s="660"/>
      <c r="G66" s="660"/>
      <c r="H66" s="919"/>
      <c r="I66" s="898"/>
      <c r="J66" s="919"/>
      <c r="K66" s="919"/>
      <c r="L66" s="898"/>
      <c r="M66" s="919"/>
      <c r="N66" s="919"/>
      <c r="O66" s="920"/>
      <c r="P66" s="448"/>
      <c r="Q66" s="19"/>
      <c r="R66" s="19"/>
      <c r="S66" s="33"/>
      <c r="T66" s="33"/>
    </row>
    <row r="67" spans="1:20" s="29" customFormat="1" ht="24" customHeight="1">
      <c r="A67" s="33"/>
      <c r="B67" s="33"/>
      <c r="C67" s="653" t="s">
        <v>598</v>
      </c>
      <c r="D67" s="654"/>
      <c r="E67" s="654"/>
      <c r="F67" s="654"/>
      <c r="G67" s="654"/>
      <c r="H67" s="655"/>
      <c r="I67" s="654" t="s">
        <v>599</v>
      </c>
      <c r="J67" s="654"/>
      <c r="K67" s="654"/>
      <c r="L67" s="654"/>
      <c r="M67" s="654"/>
      <c r="N67" s="654"/>
      <c r="O67" s="655"/>
      <c r="P67" s="448"/>
      <c r="Q67" s="19"/>
      <c r="R67" s="19"/>
      <c r="S67" s="33"/>
      <c r="T67" s="33"/>
    </row>
    <row r="68" spans="1:20" ht="24" customHeight="1">
      <c r="A68" s="33"/>
      <c r="B68" s="33"/>
      <c r="C68" s="643" t="s">
        <v>39</v>
      </c>
      <c r="D68" s="171"/>
      <c r="E68" s="171"/>
      <c r="F68" s="171"/>
      <c r="G68" s="171"/>
      <c r="H68" s="644"/>
      <c r="I68" s="171" t="s">
        <v>600</v>
      </c>
      <c r="J68" s="171"/>
      <c r="K68" s="171"/>
      <c r="L68" s="171"/>
      <c r="M68" s="171"/>
      <c r="N68" s="171"/>
      <c r="O68" s="644"/>
      <c r="P68" s="448"/>
      <c r="Q68" s="19"/>
      <c r="R68" s="19"/>
      <c r="S68" s="33"/>
      <c r="T68" s="33"/>
    </row>
    <row r="69" spans="1:20" ht="16.899999999999999" customHeight="1">
      <c r="A69" s="33"/>
      <c r="B69" s="33"/>
      <c r="C69" s="868"/>
      <c r="D69" s="63"/>
      <c r="E69" s="63"/>
      <c r="F69" s="63"/>
      <c r="G69" s="63"/>
      <c r="H69" s="869"/>
      <c r="I69" s="63"/>
      <c r="J69" s="63"/>
      <c r="K69" s="63"/>
      <c r="L69" s="63"/>
      <c r="M69" s="63"/>
      <c r="N69" s="63"/>
      <c r="O69" s="869"/>
      <c r="P69" s="448"/>
      <c r="Q69" s="19"/>
      <c r="R69" s="19"/>
      <c r="S69" s="33"/>
      <c r="T69" s="33"/>
    </row>
    <row r="70" spans="1:20" ht="15" customHeight="1">
      <c r="A70" s="33"/>
      <c r="B70" s="33"/>
      <c r="C70" s="868"/>
      <c r="D70" s="63"/>
      <c r="E70" s="63"/>
      <c r="F70" s="63"/>
      <c r="G70" s="63"/>
      <c r="H70" s="869"/>
      <c r="I70" s="63"/>
      <c r="J70" s="63"/>
      <c r="K70" s="63"/>
      <c r="L70" s="63"/>
      <c r="M70" s="63"/>
      <c r="N70" s="63"/>
      <c r="O70" s="869"/>
      <c r="P70" s="448"/>
      <c r="Q70" s="19"/>
      <c r="R70" s="19"/>
      <c r="S70" s="33"/>
      <c r="T70" s="33"/>
    </row>
    <row r="71" spans="1:20" ht="15" customHeight="1">
      <c r="A71" s="33"/>
      <c r="B71" s="33"/>
      <c r="C71" s="868"/>
      <c r="D71" s="63"/>
      <c r="E71" s="63"/>
      <c r="F71" s="63"/>
      <c r="G71" s="63"/>
      <c r="H71" s="869"/>
      <c r="I71" s="63"/>
      <c r="J71" s="63"/>
      <c r="K71" s="63"/>
      <c r="L71" s="63"/>
      <c r="M71" s="63"/>
      <c r="N71" s="63"/>
      <c r="O71" s="869"/>
      <c r="P71" s="448"/>
      <c r="Q71" s="19"/>
      <c r="R71" s="19"/>
      <c r="S71" s="33"/>
      <c r="T71" s="33"/>
    </row>
    <row r="72" spans="1:20" ht="20.100000000000001" customHeight="1">
      <c r="A72" s="33"/>
      <c r="B72" s="33"/>
      <c r="C72" s="868"/>
      <c r="D72" s="63"/>
      <c r="E72" s="63"/>
      <c r="F72" s="63"/>
      <c r="G72" s="63"/>
      <c r="H72" s="869"/>
      <c r="I72" s="63"/>
      <c r="J72" s="63"/>
      <c r="K72" s="63"/>
      <c r="L72" s="63"/>
      <c r="M72" s="63"/>
      <c r="N72" s="63"/>
      <c r="O72" s="869"/>
      <c r="P72" s="448"/>
      <c r="Q72" s="19"/>
      <c r="R72" s="19"/>
      <c r="S72" s="33"/>
      <c r="T72" s="33"/>
    </row>
    <row r="73" spans="1:20" ht="24" customHeight="1">
      <c r="A73" s="33"/>
      <c r="B73" s="33"/>
      <c r="C73" s="2260" t="str">
        <f>'Thong tin'!E14</f>
        <v>Nguyễn Thế Anh</v>
      </c>
      <c r="D73" s="646"/>
      <c r="E73" s="646"/>
      <c r="F73" s="646"/>
      <c r="G73" s="646"/>
      <c r="H73" s="647"/>
      <c r="I73" s="2261" t="str">
        <f>'Thong tin'!E66</f>
        <v>Nguyễn Ngọc Duy</v>
      </c>
      <c r="J73" s="646"/>
      <c r="K73" s="646"/>
      <c r="L73" s="646"/>
      <c r="M73" s="646"/>
      <c r="N73" s="646"/>
      <c r="O73" s="647"/>
      <c r="P73" s="448"/>
      <c r="Q73" s="19"/>
      <c r="R73" s="19"/>
      <c r="S73" s="33"/>
      <c r="T73" s="33"/>
    </row>
    <row r="74" spans="1:20" ht="24" customHeight="1">
      <c r="A74" s="33"/>
      <c r="B74" s="33"/>
      <c r="C74" s="33"/>
      <c r="D74" s="33"/>
      <c r="E74" s="33"/>
      <c r="F74" s="33"/>
      <c r="G74" s="33"/>
      <c r="H74" s="33"/>
      <c r="I74" s="33"/>
      <c r="J74" s="33"/>
      <c r="K74" s="33"/>
      <c r="L74" s="33"/>
      <c r="M74" s="33"/>
      <c r="N74" s="33"/>
      <c r="O74" s="33"/>
      <c r="P74" s="33"/>
      <c r="Q74" s="19"/>
      <c r="R74" s="19"/>
      <c r="S74" s="33"/>
      <c r="T74" s="33"/>
    </row>
  </sheetData>
  <mergeCells count="39">
    <mergeCell ref="C1:O1"/>
    <mergeCell ref="E2:F2"/>
    <mergeCell ref="G2:H2"/>
    <mergeCell ref="I2:J2"/>
    <mergeCell ref="C7:D7"/>
    <mergeCell ref="E7:F7"/>
    <mergeCell ref="G7:I7"/>
    <mergeCell ref="J7:L7"/>
    <mergeCell ref="M7:O7"/>
    <mergeCell ref="D46:G46"/>
    <mergeCell ref="J46:K46"/>
    <mergeCell ref="M46:N46"/>
    <mergeCell ref="E8:F8"/>
    <mergeCell ref="G8:I8"/>
    <mergeCell ref="J8:L8"/>
    <mergeCell ref="M8:O8"/>
    <mergeCell ref="E9:F9"/>
    <mergeCell ref="G9:I9"/>
    <mergeCell ref="J9:L9"/>
    <mergeCell ref="M9:O9"/>
    <mergeCell ref="D42:O42"/>
    <mergeCell ref="D48:G48"/>
    <mergeCell ref="J48:K48"/>
    <mergeCell ref="M48:N48"/>
    <mergeCell ref="D50:G50"/>
    <mergeCell ref="J50:K50"/>
    <mergeCell ref="M50:N50"/>
    <mergeCell ref="D52:G52"/>
    <mergeCell ref="J52:K52"/>
    <mergeCell ref="M52:N52"/>
    <mergeCell ref="D54:G54"/>
    <mergeCell ref="J54:K54"/>
    <mergeCell ref="M54:N54"/>
    <mergeCell ref="D62:O62"/>
    <mergeCell ref="D56:G56"/>
    <mergeCell ref="J56:K56"/>
    <mergeCell ref="M56:N56"/>
    <mergeCell ref="D58:O58"/>
    <mergeCell ref="D60:O60"/>
  </mergeCells>
  <dataValidations count="2">
    <dataValidation type="list" allowBlank="1" showInputMessage="1" sqref="E8:O8">
      <formula1>"Bình thường,Mưa,Nắng,Bão,Giông tố,Sóng to,"</formula1>
    </dataValidation>
    <dataValidation type="list" allowBlank="1" showInputMessage="1" sqref="O46:O57 L46:L57 I46:I57">
      <formula1>_listCheckbox</formula1>
    </dataValidation>
  </dataValidations>
  <pageMargins left="0.59055118110236227" right="0.19685039370078741" top="0.59055118110236227" bottom="0.39370078740157483" header="0.19685039370078741" footer="0.19685039370078741"/>
  <pageSetup paperSize="9"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31778" r:id="rId4" name="Spinner 34">
              <controlPr defaultSize="0" autoPict="0" macro="[0]!zNextSpinNhatky">
                <anchor moveWithCells="1" sizeWithCells="1">
                  <from>
                    <xdr:col>15</xdr:col>
                    <xdr:colOff>19050</xdr:colOff>
                    <xdr:row>0</xdr:row>
                    <xdr:rowOff>9525</xdr:rowOff>
                  </from>
                  <to>
                    <xdr:col>15</xdr:col>
                    <xdr:colOff>323850</xdr:colOff>
                    <xdr:row>4</xdr:row>
                    <xdr:rowOff>9525</xdr:rowOff>
                  </to>
                </anchor>
              </controlPr>
            </control>
          </mc:Choice>
        </mc:AlternateContent>
        <mc:AlternateContent xmlns:mc="http://schemas.openxmlformats.org/markup-compatibility/2006">
          <mc:Choice Requires="x14">
            <control shapeId="31787" r:id="rId5" name="Check Box 43">
              <controlPr defaultSize="0" autoFill="0" autoLine="0" autoPict="0" macro="[0]!zSkipdate">
                <anchor moveWithCells="1">
                  <from>
                    <xdr:col>16</xdr:col>
                    <xdr:colOff>0</xdr:colOff>
                    <xdr:row>5</xdr:row>
                    <xdr:rowOff>257175</xdr:rowOff>
                  </from>
                  <to>
                    <xdr:col>18</xdr:col>
                    <xdr:colOff>28575</xdr:colOff>
                    <xdr:row>6</xdr:row>
                    <xdr:rowOff>190500</xdr:rowOff>
                  </to>
                </anchor>
              </controlPr>
            </control>
          </mc:Choice>
        </mc:AlternateContent>
        <mc:AlternateContent xmlns:mc="http://schemas.openxmlformats.org/markup-compatibility/2006">
          <mc:Choice Requires="x14">
            <control shapeId="31792" r:id="rId6" name="Check Box 48">
              <controlPr defaultSize="0" autoFill="0" autoLine="0" autoPict="0" macro="[0]!zClickPanelSpinNKY">
                <anchor moveWithCells="1">
                  <from>
                    <xdr:col>15</xdr:col>
                    <xdr:colOff>400050</xdr:colOff>
                    <xdr:row>2</xdr:row>
                    <xdr:rowOff>28575</xdr:rowOff>
                  </from>
                  <to>
                    <xdr:col>18</xdr:col>
                    <xdr:colOff>9525</xdr:colOff>
                    <xdr:row>2</xdr:row>
                    <xdr:rowOff>219075</xdr:rowOff>
                  </to>
                </anchor>
              </controlPr>
            </control>
          </mc:Choice>
        </mc:AlternateContent>
        <mc:AlternateContent xmlns:mc="http://schemas.openxmlformats.org/markup-compatibility/2006">
          <mc:Choice Requires="x14">
            <control shapeId="31804" r:id="rId7" name="Button 60">
              <controlPr defaultSize="0" print="0" autoFill="0" autoPict="0" macro="[0]!zDinhkemIMG">
                <anchor moveWithCells="1" sizeWithCells="1">
                  <from>
                    <xdr:col>0</xdr:col>
                    <xdr:colOff>19050</xdr:colOff>
                    <xdr:row>64</xdr:row>
                    <xdr:rowOff>9525</xdr:rowOff>
                  </from>
                  <to>
                    <xdr:col>1</xdr:col>
                    <xdr:colOff>0</xdr:colOff>
                    <xdr:row>65</xdr:row>
                    <xdr:rowOff>0</xdr:rowOff>
                  </to>
                </anchor>
              </controlPr>
            </control>
          </mc:Choice>
        </mc:AlternateContent>
        <mc:AlternateContent xmlns:mc="http://schemas.openxmlformats.org/markup-compatibility/2006">
          <mc:Choice Requires="x14">
            <control shapeId="31784" r:id="rId8" name="Button 40">
              <controlPr defaultSize="0" print="0" autoFill="0" autoPict="0" macro="[0]!go_HSDMCongviec">
                <anchor moveWithCells="1" sizeWithCells="1">
                  <from>
                    <xdr:col>0</xdr:col>
                    <xdr:colOff>19050</xdr:colOff>
                    <xdr:row>5</xdr:row>
                    <xdr:rowOff>171450</xdr:rowOff>
                  </from>
                  <to>
                    <xdr:col>0</xdr:col>
                    <xdr:colOff>1866900</xdr:colOff>
                    <xdr:row>6</xdr:row>
                    <xdr:rowOff>180975</xdr:rowOff>
                  </to>
                </anchor>
              </controlPr>
            </control>
          </mc:Choice>
        </mc:AlternateContent>
        <mc:AlternateContent xmlns:mc="http://schemas.openxmlformats.org/markup-compatibility/2006">
          <mc:Choice Requires="x14">
            <control shapeId="31785" r:id="rId9" name="Button 41">
              <controlPr defaultSize="0" print="0" autoFill="0" autoPict="0" macro="[0]!go_HSDMVatlieu">
                <anchor moveWithCells="1" sizeWithCells="1">
                  <from>
                    <xdr:col>0</xdr:col>
                    <xdr:colOff>19050</xdr:colOff>
                    <xdr:row>6</xdr:row>
                    <xdr:rowOff>209550</xdr:rowOff>
                  </from>
                  <to>
                    <xdr:col>0</xdr:col>
                    <xdr:colOff>1866900</xdr:colOff>
                    <xdr:row>7</xdr:row>
                    <xdr:rowOff>219075</xdr:rowOff>
                  </to>
                </anchor>
              </controlPr>
            </control>
          </mc:Choice>
        </mc:AlternateContent>
        <mc:AlternateContent xmlns:mc="http://schemas.openxmlformats.org/markup-compatibility/2006">
          <mc:Choice Requires="x14">
            <control shapeId="31786" r:id="rId10" name="Button 42">
              <controlPr defaultSize="0" print="0" autoFill="0" autoPict="0" macro="[0]!go_HSDMGiaidoan">
                <anchor moveWithCells="1" sizeWithCells="1">
                  <from>
                    <xdr:col>0</xdr:col>
                    <xdr:colOff>19050</xdr:colOff>
                    <xdr:row>7</xdr:row>
                    <xdr:rowOff>238125</xdr:rowOff>
                  </from>
                  <to>
                    <xdr:col>0</xdr:col>
                    <xdr:colOff>1866900</xdr:colOff>
                    <xdr:row>8</xdr:row>
                    <xdr:rowOff>247650</xdr:rowOff>
                  </to>
                </anchor>
              </controlPr>
            </control>
          </mc:Choice>
        </mc:AlternateContent>
        <mc:AlternateContent xmlns:mc="http://schemas.openxmlformats.org/markup-compatibility/2006">
          <mc:Choice Requires="x14">
            <control shapeId="31780" r:id="rId11" name="Button 36">
              <controlPr defaultSize="0" print="0" autoFill="0" autoPict="0" macro="[0]!zCapnhatdulieuNKY">
                <anchor moveWithCells="1" sizeWithCells="1">
                  <from>
                    <xdr:col>0</xdr:col>
                    <xdr:colOff>19050</xdr:colOff>
                    <xdr:row>2</xdr:row>
                    <xdr:rowOff>28575</xdr:rowOff>
                  </from>
                  <to>
                    <xdr:col>0</xdr:col>
                    <xdr:colOff>1866900</xdr:colOff>
                    <xdr:row>3</xdr:row>
                    <xdr:rowOff>247650</xdr:rowOff>
                  </to>
                </anchor>
              </controlPr>
            </control>
          </mc:Choice>
        </mc:AlternateContent>
        <mc:AlternateContent xmlns:mc="http://schemas.openxmlformats.org/markup-compatibility/2006">
          <mc:Choice Requires="x14">
            <control shapeId="31789" r:id="rId12" name="Button 45">
              <controlPr defaultSize="0" print="0" autoFill="0" autoPict="0" macro="[0]!zCapnhatALLNKY">
                <anchor moveWithCells="1" sizeWithCells="1">
                  <from>
                    <xdr:col>0</xdr:col>
                    <xdr:colOff>19050</xdr:colOff>
                    <xdr:row>3</xdr:row>
                    <xdr:rowOff>276225</xdr:rowOff>
                  </from>
                  <to>
                    <xdr:col>0</xdr:col>
                    <xdr:colOff>1866900</xdr:colOff>
                    <xdr:row>5</xdr:row>
                    <xdr:rowOff>161925</xdr:rowOff>
                  </to>
                </anchor>
              </controlPr>
            </control>
          </mc:Choice>
        </mc:AlternateContent>
        <mc:AlternateContent xmlns:mc="http://schemas.openxmlformats.org/markup-compatibility/2006">
          <mc:Choice Requires="x14">
            <control shapeId="31806" r:id="rId13" name="Button 62">
              <controlPr defaultSize="0" print="0" autoFill="0" autoPict="0" macro="[0]!pInDulieu">
                <anchor moveWithCells="1" sizeWithCells="1">
                  <from>
                    <xdr:col>16</xdr:col>
                    <xdr:colOff>0</xdr:colOff>
                    <xdr:row>6</xdr:row>
                    <xdr:rowOff>238125</xdr:rowOff>
                  </from>
                  <to>
                    <xdr:col>16</xdr:col>
                    <xdr:colOff>733425</xdr:colOff>
                    <xdr:row>7</xdr:row>
                    <xdr:rowOff>238125</xdr:rowOff>
                  </to>
                </anchor>
              </controlPr>
            </control>
          </mc:Choice>
        </mc:AlternateContent>
        <mc:AlternateContent xmlns:mc="http://schemas.openxmlformats.org/markup-compatibility/2006">
          <mc:Choice Requires="x14">
            <control shapeId="31807" r:id="rId14" name="Button 63">
              <controlPr defaultSize="0" print="0" autoFill="0" autoPict="0" macro="[0]!pLuuDulieuPDF">
                <anchor moveWithCells="1" sizeWithCells="1">
                  <from>
                    <xdr:col>16</xdr:col>
                    <xdr:colOff>781050</xdr:colOff>
                    <xdr:row>6</xdr:row>
                    <xdr:rowOff>238125</xdr:rowOff>
                  </from>
                  <to>
                    <xdr:col>18</xdr:col>
                    <xdr:colOff>38100</xdr:colOff>
                    <xdr:row>7</xdr:row>
                    <xdr:rowOff>238125</xdr:rowOff>
                  </to>
                </anchor>
              </controlPr>
            </control>
          </mc:Choice>
        </mc:AlternateContent>
        <mc:AlternateContent xmlns:mc="http://schemas.openxmlformats.org/markup-compatibility/2006">
          <mc:Choice Requires="x14">
            <control shapeId="31809" r:id="rId15" name="Button 65">
              <controlPr defaultSize="0" print="0" autoFill="0" autoPict="0" macro="[0]!goK_Baocaongay">
                <anchor moveWithCells="1" sizeWithCells="1">
                  <from>
                    <xdr:col>0</xdr:col>
                    <xdr:colOff>19050</xdr:colOff>
                    <xdr:row>8</xdr:row>
                    <xdr:rowOff>276225</xdr:rowOff>
                  </from>
                  <to>
                    <xdr:col>0</xdr:col>
                    <xdr:colOff>1057275</xdr:colOff>
                    <xdr:row>10</xdr:row>
                    <xdr:rowOff>161925</xdr:rowOff>
                  </to>
                </anchor>
              </controlPr>
            </control>
          </mc:Choice>
        </mc:AlternateContent>
        <mc:AlternateContent xmlns:mc="http://schemas.openxmlformats.org/markup-compatibility/2006">
          <mc:Choice Requires="x14">
            <control shapeId="31810" r:id="rId16" name="Button 66">
              <controlPr defaultSize="0" print="0" autoFill="0" autoPict="0" macro="[0]!goK_Antoanlaodong">
                <anchor moveWithCells="1" sizeWithCells="1">
                  <from>
                    <xdr:col>0</xdr:col>
                    <xdr:colOff>1085850</xdr:colOff>
                    <xdr:row>8</xdr:row>
                    <xdr:rowOff>276225</xdr:rowOff>
                  </from>
                  <to>
                    <xdr:col>0</xdr:col>
                    <xdr:colOff>1866900</xdr:colOff>
                    <xdr:row>10</xdr:row>
                    <xdr:rowOff>161925</xdr:rowOff>
                  </to>
                </anchor>
              </controlPr>
            </control>
          </mc:Choice>
        </mc:AlternateContent>
        <mc:AlternateContent xmlns:mc="http://schemas.openxmlformats.org/markup-compatibility/2006">
          <mc:Choice Requires="x14">
            <control shapeId="31812" r:id="rId17" name="Button 68">
              <controlPr defaultSize="0" print="0" autoFill="0" autoPict="0" macro="[0]!setting">
                <anchor moveWithCells="1" sizeWithCells="1">
                  <from>
                    <xdr:col>0</xdr:col>
                    <xdr:colOff>19050</xdr:colOff>
                    <xdr:row>0</xdr:row>
                    <xdr:rowOff>361950</xdr:rowOff>
                  </from>
                  <to>
                    <xdr:col>0</xdr:col>
                    <xdr:colOff>1866900</xdr:colOff>
                    <xdr:row>2</xdr:row>
                    <xdr:rowOff>19050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PHKT">
    <tabColor rgb="FFFF6D6D"/>
  </sheetPr>
  <dimension ref="A1:AG284"/>
  <sheetViews>
    <sheetView showZeros="0" tabSelected="1" view="pageBreakPreview" topLeftCell="A21" zoomScale="80" zoomScaleSheetLayoutView="80" workbookViewId="0">
      <selection activeCell="E43" sqref="E43:E273"/>
    </sheetView>
  </sheetViews>
  <sheetFormatPr defaultColWidth="8.88671875" defaultRowHeight="16.5"/>
  <cols>
    <col min="1" max="1" width="22.33203125" style="18" customWidth="1"/>
    <col min="2" max="2" width="3.6640625" style="18" customWidth="1"/>
    <col min="3" max="3" width="3.88671875" style="18" customWidth="1"/>
    <col min="4" max="4" width="3.44140625" style="18" customWidth="1"/>
    <col min="5" max="5" width="8.109375" style="18" customWidth="1"/>
    <col min="6" max="6" width="3.44140625" style="18" customWidth="1"/>
    <col min="7" max="12" width="2.88671875" style="18" customWidth="1"/>
    <col min="13" max="13" width="3.21875" style="18" customWidth="1"/>
    <col min="14" max="29" width="3" style="18" customWidth="1"/>
    <col min="30" max="30" width="11.77734375" style="18" customWidth="1"/>
    <col min="31" max="31" width="5.77734375" style="18" customWidth="1"/>
    <col min="32" max="40" width="3.77734375" style="18" customWidth="1"/>
    <col min="41" max="16384" width="8.88671875" style="18"/>
  </cols>
  <sheetData>
    <row r="1" spans="1:33" ht="20.100000000000001" customHeight="1">
      <c r="A1" s="2750" t="s">
        <v>148</v>
      </c>
      <c r="B1" s="19"/>
      <c r="C1" s="2300" t="str">
        <f>UPPER(TTIN_TPK5)</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c r="AD1" s="419">
        <v>4</v>
      </c>
      <c r="AE1" s="19"/>
      <c r="AF1" s="784" t="b">
        <v>0</v>
      </c>
      <c r="AG1" s="2123"/>
    </row>
    <row r="2" spans="1:33" ht="20.100000000000001" customHeight="1">
      <c r="A2" s="2750"/>
      <c r="B2" s="19"/>
      <c r="C2" s="2300"/>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c r="AD2" s="165"/>
      <c r="AE2" s="19"/>
      <c r="AF2" s="19"/>
    </row>
    <row r="3" spans="1:33" ht="20.100000000000001" customHeight="1">
      <c r="A3" s="2750"/>
      <c r="B3" s="19"/>
      <c r="F3" s="1783"/>
      <c r="G3" s="164"/>
      <c r="H3" s="164"/>
      <c r="J3" s="164"/>
      <c r="K3" s="164"/>
      <c r="L3" s="164"/>
      <c r="M3" s="164"/>
      <c r="N3" s="164"/>
      <c r="P3" s="164"/>
      <c r="Q3" s="164"/>
      <c r="R3" s="1784"/>
      <c r="T3" s="164"/>
      <c r="U3" s="164"/>
      <c r="V3" s="164"/>
      <c r="W3" s="164"/>
      <c r="X3" s="164"/>
      <c r="Y3" s="164"/>
      <c r="Z3" s="164"/>
      <c r="AA3" s="164"/>
      <c r="AB3" s="164"/>
      <c r="AC3" s="164"/>
      <c r="AD3" s="165"/>
      <c r="AE3" s="19"/>
      <c r="AF3" s="19"/>
    </row>
    <row r="4" spans="1:33" ht="20.100000000000001" customHeight="1">
      <c r="A4" s="2750"/>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4" t="s">
        <v>4306</v>
      </c>
      <c r="AD4" s="168">
        <v>1</v>
      </c>
      <c r="AE4" s="19"/>
      <c r="AF4" s="19"/>
    </row>
    <row r="5" spans="1:33" ht="20.100000000000001" customHeight="1">
      <c r="A5" s="169"/>
      <c r="B5" s="169"/>
      <c r="C5" s="170" t="s">
        <v>4309</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036">
        <v>3</v>
      </c>
      <c r="AE5" s="1037" t="str">
        <f>"Công việc số: "&amp;'Danh muc NT cong viec'!$A$14</f>
        <v>Công việc số: 4</v>
      </c>
      <c r="AF5" s="19"/>
    </row>
    <row r="6" spans="1:33" ht="20.100000000000001" customHeight="1">
      <c r="A6" s="169"/>
      <c r="B6" s="169"/>
      <c r="C6" s="172" t="s">
        <v>152</v>
      </c>
      <c r="D6" s="171"/>
      <c r="E6" s="171"/>
      <c r="F6" s="171"/>
      <c r="G6" s="171"/>
      <c r="H6" s="171"/>
      <c r="I6" s="171"/>
      <c r="J6" s="171"/>
      <c r="K6" s="171"/>
      <c r="L6" s="171"/>
      <c r="M6" s="171"/>
      <c r="N6" s="171"/>
      <c r="O6" s="171"/>
      <c r="P6" s="171"/>
      <c r="Q6" s="171"/>
      <c r="R6" s="171"/>
      <c r="S6" s="171"/>
      <c r="T6" s="171"/>
      <c r="U6" s="171"/>
      <c r="V6" s="171"/>
      <c r="W6" s="171"/>
      <c r="X6" s="171"/>
      <c r="Y6" s="171"/>
      <c r="Z6" s="171"/>
      <c r="AA6" s="171"/>
      <c r="AB6" s="171"/>
      <c r="AC6" s="171"/>
      <c r="AD6" s="168"/>
      <c r="AE6" s="19"/>
      <c r="AF6" s="19"/>
    </row>
    <row r="7" spans="1:33" ht="9.9499999999999993" customHeight="1">
      <c r="A7" s="169"/>
      <c r="B7" s="169"/>
      <c r="C7" s="172"/>
      <c r="D7" s="171"/>
      <c r="E7" s="171"/>
      <c r="F7" s="171"/>
      <c r="G7" s="171"/>
      <c r="H7" s="171"/>
      <c r="I7" s="171"/>
      <c r="J7" s="171"/>
      <c r="K7" s="171"/>
      <c r="L7" s="171"/>
      <c r="M7" s="171"/>
      <c r="N7" s="171"/>
      <c r="O7" s="171"/>
      <c r="P7" s="171"/>
      <c r="Q7" s="171"/>
      <c r="R7" s="171"/>
      <c r="S7" s="171"/>
      <c r="T7" s="171"/>
      <c r="U7" s="171"/>
      <c r="V7" s="171"/>
      <c r="W7" s="171"/>
      <c r="X7" s="171"/>
      <c r="Y7" s="171"/>
      <c r="Z7" s="171"/>
      <c r="AA7" s="171"/>
      <c r="AB7" s="171"/>
      <c r="AC7" s="171"/>
      <c r="AD7" s="165"/>
      <c r="AE7" s="19"/>
      <c r="AF7" s="19"/>
    </row>
    <row r="8" spans="1:33" ht="20.100000000000001" customHeight="1">
      <c r="A8" s="169"/>
      <c r="B8" s="169"/>
      <c r="C8" s="172"/>
      <c r="D8" s="173" t="s">
        <v>1</v>
      </c>
      <c r="E8" s="171"/>
      <c r="F8" s="171"/>
      <c r="G8" s="174" t="str">
        <f>TTIN_DUAN</f>
        <v>Đường cứu hộ cứu nạn từ Nguyệt Áng - Nam Long đi Trường Xuân</v>
      </c>
      <c r="H8" s="171"/>
      <c r="I8" s="171"/>
      <c r="J8" s="171"/>
      <c r="K8" s="171"/>
      <c r="L8" s="171"/>
      <c r="M8" s="171"/>
      <c r="N8" s="171"/>
      <c r="O8" s="171"/>
      <c r="P8" s="171"/>
      <c r="Q8" s="171"/>
      <c r="R8" s="171"/>
      <c r="S8" s="171"/>
      <c r="T8" s="171"/>
      <c r="U8" s="171"/>
      <c r="V8" s="171"/>
      <c r="W8" s="171"/>
      <c r="X8" s="171"/>
      <c r="Y8" s="171"/>
      <c r="Z8" s="171"/>
      <c r="AA8" s="171"/>
      <c r="AB8" s="171"/>
      <c r="AC8" s="171"/>
      <c r="AD8" s="165" t="s">
        <v>3078</v>
      </c>
      <c r="AE8" s="19"/>
      <c r="AF8" s="19"/>
    </row>
    <row r="9" spans="1:33" ht="20.100000000000001" customHeight="1">
      <c r="A9" s="169"/>
      <c r="B9" s="169"/>
      <c r="C9" s="172"/>
      <c r="D9" s="173" t="s">
        <v>4</v>
      </c>
      <c r="E9" s="171"/>
      <c r="F9" s="171"/>
      <c r="G9" s="174" t="str">
        <f>TTIN_GTHAU</f>
        <v>Xây lắp (bao gồm chí phí xây dựng + chi phí dự phòng + chi phí đảm bảo giao thông)</v>
      </c>
      <c r="H9" s="171"/>
      <c r="I9" s="171"/>
      <c r="J9" s="171"/>
      <c r="K9" s="171"/>
      <c r="L9" s="171"/>
      <c r="M9" s="171"/>
      <c r="N9" s="171"/>
      <c r="O9" s="171"/>
      <c r="P9" s="171"/>
      <c r="Q9" s="171"/>
      <c r="R9" s="171"/>
      <c r="S9" s="171"/>
      <c r="T9" s="171"/>
      <c r="U9" s="171"/>
      <c r="V9" s="171"/>
      <c r="W9" s="171"/>
      <c r="X9" s="171"/>
      <c r="Y9" s="171"/>
      <c r="Z9" s="171"/>
      <c r="AA9" s="171"/>
      <c r="AB9" s="171"/>
      <c r="AC9" s="171"/>
      <c r="AD9" s="165" t="s">
        <v>3076</v>
      </c>
      <c r="AE9" s="19"/>
      <c r="AF9" s="19"/>
    </row>
    <row r="10" spans="1:33" ht="20.100000000000001" customHeight="1">
      <c r="A10" s="175"/>
      <c r="B10" s="175"/>
      <c r="C10" s="176"/>
      <c r="D10" s="173" t="s">
        <v>2</v>
      </c>
      <c r="E10" s="173"/>
      <c r="F10" s="176"/>
      <c r="G10" s="174" t="str">
        <f>TTIN_CTRINH</f>
        <v>Đường cứu hộ cứu nạn từ Nguyệt Áng - Nam Long đi Trường Xuân</v>
      </c>
      <c r="H10" s="176"/>
      <c r="I10" s="173"/>
      <c r="J10" s="173"/>
      <c r="K10" s="173"/>
      <c r="L10" s="173"/>
      <c r="M10" s="173"/>
      <c r="N10" s="173"/>
      <c r="O10" s="173"/>
      <c r="P10" s="173"/>
      <c r="Q10" s="173"/>
      <c r="R10" s="173"/>
      <c r="S10" s="173"/>
      <c r="T10" s="173"/>
      <c r="U10" s="173"/>
      <c r="V10" s="173"/>
      <c r="W10" s="173"/>
      <c r="X10" s="173"/>
      <c r="Y10" s="173"/>
      <c r="Z10" s="173"/>
      <c r="AA10" s="173"/>
      <c r="AB10" s="173"/>
      <c r="AC10" s="173"/>
      <c r="AD10" s="19" t="s">
        <v>3077</v>
      </c>
      <c r="AE10" s="177"/>
      <c r="AF10" s="177"/>
    </row>
    <row r="11" spans="1:33" ht="17.100000000000001" customHeight="1">
      <c r="A11" s="175"/>
      <c r="B11" s="175"/>
      <c r="C11" s="176"/>
      <c r="D11" s="173" t="s">
        <v>3</v>
      </c>
      <c r="E11" s="173"/>
      <c r="F11" s="176"/>
      <c r="G11" s="178" t="s">
        <v>4158</v>
      </c>
      <c r="H11" s="176"/>
      <c r="I11" s="173"/>
      <c r="J11" s="173"/>
      <c r="K11" s="173"/>
      <c r="L11" s="173"/>
      <c r="M11" s="173"/>
      <c r="N11" s="173"/>
      <c r="O11" s="173"/>
      <c r="P11" s="173"/>
      <c r="Q11" s="173"/>
      <c r="R11" s="173"/>
      <c r="S11" s="173"/>
      <c r="T11" s="173"/>
      <c r="U11" s="173"/>
      <c r="V11" s="173"/>
      <c r="W11" s="173"/>
      <c r="X11" s="173"/>
      <c r="Y11" s="173"/>
      <c r="Z11" s="173"/>
      <c r="AA11" s="173"/>
      <c r="AB11" s="173"/>
      <c r="AC11" s="173"/>
      <c r="AD11" s="1785" t="str">
        <f>SUBSTITUTE(PHKT_SOBB,"BIÊN BẢN","PHIẾU KIỂM TRA")</f>
        <v>PHIẾU KIỂM TRA SỐ: 3 - 4</v>
      </c>
      <c r="AE11" s="177"/>
      <c r="AF11" s="177"/>
    </row>
    <row r="12" spans="1:33" ht="17.100000000000001" customHeight="1">
      <c r="A12" s="175"/>
      <c r="B12" s="175"/>
      <c r="C12" s="176"/>
      <c r="D12" s="173" t="s">
        <v>154</v>
      </c>
      <c r="E12" s="173"/>
      <c r="F12" s="176"/>
      <c r="G12" s="180" t="s">
        <v>4159</v>
      </c>
      <c r="H12" s="181"/>
      <c r="I12" s="182"/>
      <c r="J12" s="182"/>
      <c r="K12" s="182"/>
      <c r="L12" s="173"/>
      <c r="M12" s="173"/>
      <c r="N12" s="173"/>
      <c r="O12" s="173"/>
      <c r="P12" s="173"/>
      <c r="Q12" s="173"/>
      <c r="R12" s="182"/>
      <c r="S12" s="182"/>
      <c r="T12" s="182"/>
      <c r="U12" s="182"/>
      <c r="V12" s="182"/>
      <c r="W12" s="182"/>
      <c r="X12" s="173"/>
      <c r="Y12" s="173"/>
      <c r="Z12" s="173"/>
      <c r="AA12" s="173"/>
      <c r="AB12" s="173"/>
      <c r="AC12" s="173"/>
      <c r="AD12" s="177" t="str">
        <f>LEFT(PHKT_SOBB,FIND("-",PHKT_SOBB)-2)</f>
        <v>BIÊN BẢN SỐ: 3</v>
      </c>
      <c r="AE12" s="177"/>
      <c r="AF12" s="177"/>
    </row>
    <row r="13" spans="1:33" ht="20.100000000000001" customHeight="1">
      <c r="A13" s="175"/>
      <c r="B13" s="175"/>
      <c r="C13" s="176"/>
      <c r="D13" s="173" t="s">
        <v>155</v>
      </c>
      <c r="E13" s="173"/>
      <c r="F13" s="176"/>
      <c r="G13" s="183" t="str">
        <f>TTIN_DDIEM</f>
        <v>Xã Xuân Ninh, Hiền Ninh và xã Trường Xuân, huyện Quảng Ninh, tỉnh Quảng Bình</v>
      </c>
      <c r="H13" s="176"/>
      <c r="I13" s="173"/>
      <c r="J13" s="173"/>
      <c r="K13" s="173"/>
      <c r="L13" s="173"/>
      <c r="M13" s="173"/>
      <c r="N13" s="173"/>
      <c r="O13" s="173"/>
      <c r="P13" s="173"/>
      <c r="Q13" s="173"/>
      <c r="R13" s="173"/>
      <c r="S13" s="173"/>
      <c r="T13" s="173"/>
      <c r="U13" s="173"/>
      <c r="V13" s="173"/>
      <c r="W13" s="173"/>
      <c r="X13" s="173"/>
      <c r="Y13" s="173"/>
      <c r="Z13" s="173"/>
      <c r="AA13" s="173"/>
      <c r="AB13" s="173"/>
      <c r="AC13" s="173"/>
      <c r="AD13" s="19"/>
      <c r="AE13" s="177"/>
      <c r="AF13" s="177"/>
    </row>
    <row r="14" spans="1:33" ht="9.9499999999999993" customHeight="1">
      <c r="A14" s="175"/>
      <c r="B14" s="175"/>
      <c r="C14" s="176"/>
      <c r="D14" s="173"/>
      <c r="E14" s="173"/>
      <c r="F14" s="176"/>
      <c r="G14" s="183"/>
      <c r="H14" s="176"/>
      <c r="I14" s="173"/>
      <c r="J14" s="173"/>
      <c r="K14" s="173"/>
      <c r="L14" s="173"/>
      <c r="M14" s="173"/>
      <c r="N14" s="173"/>
      <c r="O14" s="173"/>
      <c r="P14" s="173"/>
      <c r="Q14" s="173"/>
      <c r="R14" s="173"/>
      <c r="S14" s="173"/>
      <c r="T14" s="173"/>
      <c r="U14" s="173"/>
      <c r="V14" s="173"/>
      <c r="W14" s="173"/>
      <c r="X14" s="173"/>
      <c r="Y14" s="173"/>
      <c r="Z14" s="173"/>
      <c r="AA14" s="173"/>
      <c r="AB14" s="173"/>
      <c r="AC14" s="173"/>
      <c r="AD14" s="19"/>
      <c r="AE14" s="177"/>
      <c r="AF14" s="177"/>
    </row>
    <row r="15" spans="1:33" ht="20.100000000000001" customHeight="1">
      <c r="A15" s="175"/>
      <c r="B15" s="175"/>
      <c r="C15" s="998">
        <v>1</v>
      </c>
      <c r="D15" s="173" t="s">
        <v>156</v>
      </c>
      <c r="E15" s="173"/>
      <c r="F15" s="176"/>
      <c r="G15" s="183"/>
      <c r="H15" s="176"/>
      <c r="I15" s="173"/>
      <c r="J15" s="173"/>
      <c r="K15" s="173"/>
      <c r="L15" s="173"/>
      <c r="M15" s="173"/>
      <c r="N15" s="173"/>
      <c r="O15" s="173"/>
      <c r="P15" s="173"/>
      <c r="Q15" s="173"/>
      <c r="R15" s="173"/>
      <c r="S15" s="173"/>
      <c r="T15" s="173"/>
      <c r="U15" s="173"/>
      <c r="V15" s="173"/>
      <c r="W15" s="173"/>
      <c r="X15" s="173"/>
      <c r="Y15" s="173"/>
      <c r="Z15" s="173"/>
      <c r="AA15" s="173"/>
      <c r="AB15" s="173"/>
      <c r="AC15" s="173"/>
      <c r="AD15" s="19"/>
      <c r="AE15" s="177"/>
      <c r="AF15" s="177"/>
    </row>
    <row r="16" spans="1:33" ht="17.100000000000001" customHeight="1">
      <c r="A16" s="19"/>
      <c r="B16" s="19"/>
      <c r="C16" s="202"/>
      <c r="D16" s="178" t="s">
        <v>4176</v>
      </c>
      <c r="E16" s="33"/>
      <c r="F16" s="33"/>
      <c r="G16" s="33"/>
      <c r="H16" s="33"/>
      <c r="I16" s="33"/>
      <c r="J16" s="33"/>
      <c r="K16" s="33"/>
      <c r="L16" s="33"/>
      <c r="M16" s="33"/>
      <c r="N16" s="33"/>
      <c r="O16" s="33"/>
      <c r="P16" s="33"/>
      <c r="Q16" s="33"/>
      <c r="R16" s="33"/>
      <c r="S16" s="33"/>
      <c r="T16" s="33"/>
      <c r="U16" s="33"/>
      <c r="V16" s="33"/>
      <c r="W16" s="33"/>
      <c r="X16" s="33"/>
      <c r="Y16" s="33"/>
      <c r="Z16" s="33"/>
      <c r="AA16" s="33"/>
      <c r="AB16" s="33"/>
      <c r="AC16" s="33"/>
      <c r="AD16" s="19"/>
      <c r="AE16" s="19"/>
      <c r="AF16" s="19"/>
    </row>
    <row r="17" spans="1:32" s="33" customFormat="1" ht="17.100000000000001" customHeight="1">
      <c r="A17" s="19"/>
      <c r="B17" s="19"/>
      <c r="C17" s="202"/>
      <c r="D17" s="33" t="s">
        <v>1532</v>
      </c>
      <c r="H17" s="2122" t="s">
        <v>4162</v>
      </c>
      <c r="AD17" s="19"/>
      <c r="AE17" s="19"/>
      <c r="AF17" s="19"/>
    </row>
    <row r="18" spans="1:32" s="33" customFormat="1" ht="18" hidden="1" customHeight="1">
      <c r="A18" s="19"/>
      <c r="B18" s="19"/>
      <c r="C18" s="202"/>
      <c r="H18" s="185"/>
      <c r="AD18" s="19"/>
      <c r="AE18" s="19"/>
      <c r="AF18" s="19"/>
    </row>
    <row r="19" spans="1:32" ht="20.100000000000001" hidden="1" customHeight="1">
      <c r="A19" s="19"/>
      <c r="B19" s="19"/>
      <c r="C19" s="202"/>
      <c r="D19" s="33"/>
      <c r="E19" s="33"/>
      <c r="F19" s="33"/>
      <c r="G19" s="33"/>
      <c r="H19" s="33"/>
      <c r="I19" s="33"/>
      <c r="J19" s="33"/>
      <c r="K19" s="33"/>
      <c r="L19" s="33"/>
      <c r="M19" s="33"/>
      <c r="N19" s="33"/>
      <c r="O19" s="33"/>
      <c r="P19" s="33"/>
      <c r="Q19" s="33"/>
      <c r="R19" s="33"/>
      <c r="S19" s="33"/>
      <c r="T19" s="33"/>
      <c r="U19" s="33"/>
      <c r="V19" s="33"/>
      <c r="W19" s="33"/>
      <c r="X19" s="33"/>
      <c r="Y19" s="33"/>
      <c r="Z19" s="33"/>
      <c r="AA19" s="33"/>
      <c r="AB19" s="33"/>
      <c r="AC19" s="33"/>
      <c r="AD19" s="19"/>
      <c r="AE19" s="19"/>
      <c r="AF19" s="19"/>
    </row>
    <row r="20" spans="1:32" ht="20.100000000000001" customHeight="1">
      <c r="A20" s="19"/>
      <c r="B20" s="19"/>
      <c r="C20" s="1045" t="s">
        <v>194</v>
      </c>
      <c r="D20" s="182" t="s">
        <v>195</v>
      </c>
      <c r="E20" s="33"/>
      <c r="F20" s="33"/>
      <c r="G20" s="33"/>
      <c r="H20" s="33"/>
      <c r="I20" s="33"/>
      <c r="J20" s="33"/>
      <c r="K20" s="33"/>
      <c r="L20" s="33"/>
      <c r="M20" s="33"/>
      <c r="N20" s="33"/>
      <c r="O20" s="33"/>
      <c r="P20" s="33"/>
      <c r="Q20" s="33"/>
      <c r="R20" s="33"/>
      <c r="S20" s="33"/>
      <c r="T20" s="33"/>
      <c r="U20" s="33"/>
      <c r="V20" s="33"/>
      <c r="W20" s="33"/>
      <c r="X20" s="33"/>
      <c r="Y20" s="33"/>
      <c r="Z20" s="33"/>
      <c r="AA20" s="33"/>
      <c r="AB20" s="33"/>
      <c r="AC20" s="33"/>
      <c r="AD20" s="19"/>
      <c r="AE20" s="19"/>
      <c r="AF20" s="19"/>
    </row>
    <row r="21" spans="1:32" s="2133" customFormat="1" ht="17.100000000000001" customHeight="1">
      <c r="A21" s="2130"/>
      <c r="B21" s="2130"/>
      <c r="C21" s="2131" t="s">
        <v>169</v>
      </c>
      <c r="D21" s="2132" t="str">
        <f>'Ky bien ban'!B67&amp;": "&amp;INDEX(_DSTencongty,MATCH('Ky bien ban'!B67,_DSthanhphan2,0),2+VLOOKUP($AD$1,B_DMBBNTCV,COLUMN(DMBB_KBB),0))</f>
        <v>Chủ đầu tư: Công ty CP Giá Xây Dựng</v>
      </c>
      <c r="AD21" s="2130"/>
      <c r="AE21" s="2130"/>
      <c r="AF21" s="2130"/>
    </row>
    <row r="22" spans="1:32" s="2126" customFormat="1" ht="20.100000000000001" customHeight="1">
      <c r="A22" s="2128"/>
      <c r="B22" s="2128"/>
      <c r="D22" s="2126" t="s">
        <v>170</v>
      </c>
      <c r="G22" s="2129" t="str">
        <f>INDEX(_KyNghiemthu,1,1+VLOOKUP($AD$1,B_DMBBNTCV,COLUMN(DMBB_KBB),0))</f>
        <v>Nguyễn Thế Anh</v>
      </c>
      <c r="Q22" s="2125" t="s">
        <v>19</v>
      </c>
      <c r="R22" s="2129" t="str">
        <f>IF(G22=0,"",VLOOKUP(G22,_tenchucdanh,3,0))</f>
        <v>Giám sát chính</v>
      </c>
      <c r="AD22" s="2128"/>
      <c r="AE22" s="2128"/>
      <c r="AF22" s="2128"/>
    </row>
    <row r="23" spans="1:32" s="2126" customFormat="1" ht="20.100000000000001" customHeight="1">
      <c r="A23" s="2128"/>
      <c r="B23" s="2128"/>
      <c r="D23" s="2126" t="s">
        <v>170</v>
      </c>
      <c r="G23" s="2129" t="str">
        <f>INDEX(_KyNghiemthu,2,1+VLOOKUP($AD$1,B_DMBBNTCV,COLUMN(DMBB_KBB),0))</f>
        <v>Phạm Hùng Mạnh</v>
      </c>
      <c r="Q23" s="2125" t="s">
        <v>19</v>
      </c>
      <c r="R23" s="2129" t="str">
        <f>IF(G23=0,"",VLOOKUP(G23,_tenchucdanh,3,0))</f>
        <v>Giám sát viên</v>
      </c>
      <c r="AD23" s="2128"/>
      <c r="AE23" s="2128"/>
      <c r="AF23" s="2128"/>
    </row>
    <row r="24" spans="1:32" s="2133" customFormat="1" ht="17.100000000000001" customHeight="1">
      <c r="A24" s="2130"/>
      <c r="B24" s="2130"/>
      <c r="C24" s="2131" t="s">
        <v>171</v>
      </c>
      <c r="D24" s="2132" t="str">
        <f>'Ky bien ban'!B71&amp;": "&amp;INDEX(_DSTencongty,MATCH('Ky bien ban'!B71,_DSthanhphan2,0),2+VLOOKUP($AD$1,B_DMBBNTCV,COLUMN(DMBB_KBB),0))</f>
        <v>Nhà thầu thi công: Công ty Cổ phần Xây dựng Trường Xuân</v>
      </c>
      <c r="AD24" s="2130"/>
      <c r="AE24" s="2130"/>
      <c r="AF24" s="2130"/>
    </row>
    <row r="25" spans="1:32" s="2126" customFormat="1" ht="20.100000000000001" customHeight="1">
      <c r="A25" s="2128"/>
      <c r="B25" s="2128"/>
      <c r="D25" s="2126" t="s">
        <v>170</v>
      </c>
      <c r="G25" s="2129" t="str">
        <f>INDEX(_KyNghiemthu,3,1+VLOOKUP($AD$1,B_DMBBNTCV,COLUMN(DMBB_KBB),0))</f>
        <v>Nguyễn Ngọc Duy</v>
      </c>
      <c r="Q25" s="2125" t="s">
        <v>19</v>
      </c>
      <c r="R25" s="2129" t="str">
        <f>IF(G25=0,"",VLOOKUP(G25,_tenchucdanh,3,0))</f>
        <v>Chỉ huy trưởng</v>
      </c>
      <c r="AD25" s="2128"/>
      <c r="AE25" s="2128"/>
      <c r="AF25" s="2128"/>
    </row>
    <row r="26" spans="1:32" s="2126" customFormat="1" ht="18" customHeight="1">
      <c r="A26" s="2128"/>
      <c r="B26" s="2128"/>
      <c r="D26" s="2126" t="s">
        <v>170</v>
      </c>
      <c r="G26" s="2129" t="str">
        <f>INDEX(_KyNghiemthu,4,1+VLOOKUP($AD$1,B_DMBBNTCV,COLUMN(DMBB_KBB),0))</f>
        <v>Phạm Bá Lai</v>
      </c>
      <c r="Q26" s="2125" t="s">
        <v>19</v>
      </c>
      <c r="R26" s="2129" t="str">
        <f>IF(G26=0,"",VLOOKUP(G26,_tenchucdanh,3,0))</f>
        <v>Cán bộ kỹ thuật</v>
      </c>
      <c r="Z26" s="2144"/>
      <c r="AA26" s="2144"/>
      <c r="AB26" s="2144"/>
      <c r="AD26" s="2128"/>
      <c r="AE26" s="2128"/>
      <c r="AF26" s="2128"/>
    </row>
    <row r="27" spans="1:32" ht="36" customHeight="1">
      <c r="A27" s="19"/>
      <c r="B27" s="19"/>
      <c r="C27" s="998">
        <v>3</v>
      </c>
      <c r="D27" s="173" t="s">
        <v>316</v>
      </c>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19"/>
      <c r="AE27" s="19"/>
      <c r="AF27" s="19"/>
    </row>
    <row r="28" spans="1:32" ht="18" customHeight="1">
      <c r="A28" s="19"/>
      <c r="B28" s="19"/>
      <c r="C28" s="202"/>
      <c r="D28" s="33" t="s">
        <v>174</v>
      </c>
      <c r="E28" s="33"/>
      <c r="F28" s="33"/>
      <c r="G28" s="178" t="s">
        <v>4307</v>
      </c>
      <c r="H28" s="33"/>
      <c r="I28" s="33"/>
      <c r="J28" s="33"/>
      <c r="K28" s="33"/>
      <c r="L28" s="33"/>
      <c r="M28" s="33"/>
      <c r="N28" s="33"/>
      <c r="O28" s="33"/>
      <c r="P28" s="33"/>
      <c r="Q28" s="33"/>
      <c r="R28" s="33"/>
      <c r="S28" s="33"/>
      <c r="T28" s="33"/>
      <c r="U28" s="33"/>
      <c r="V28" s="33"/>
      <c r="W28" s="33"/>
      <c r="X28" s="33"/>
      <c r="Y28" s="33"/>
      <c r="Z28" s="33"/>
      <c r="AA28" s="33"/>
      <c r="AB28" s="33"/>
      <c r="AC28" s="33"/>
      <c r="AD28" s="19"/>
      <c r="AE28" s="19"/>
      <c r="AF28" s="19"/>
    </row>
    <row r="29" spans="1:32" ht="20.100000000000001" customHeight="1">
      <c r="A29" s="19"/>
      <c r="B29" s="19"/>
      <c r="C29" s="202"/>
      <c r="D29" s="33" t="s">
        <v>175</v>
      </c>
      <c r="E29" s="33"/>
      <c r="F29" s="33"/>
      <c r="G29" s="178" t="s">
        <v>4308</v>
      </c>
      <c r="H29" s="33"/>
      <c r="I29" s="33"/>
      <c r="J29" s="33"/>
      <c r="K29" s="33"/>
      <c r="L29" s="33"/>
      <c r="M29" s="33"/>
      <c r="N29" s="33"/>
      <c r="O29" s="33"/>
      <c r="P29" s="33"/>
      <c r="Q29" s="33"/>
      <c r="R29" s="33"/>
      <c r="S29" s="33"/>
      <c r="T29" s="33"/>
      <c r="U29" s="33"/>
      <c r="V29" s="33"/>
      <c r="W29" s="33"/>
      <c r="X29" s="33"/>
      <c r="Y29" s="33"/>
      <c r="Z29" s="33"/>
      <c r="AA29" s="33"/>
      <c r="AB29" s="33"/>
      <c r="AC29" s="33"/>
      <c r="AD29" s="19"/>
      <c r="AE29" s="19"/>
      <c r="AF29" s="19"/>
    </row>
    <row r="30" spans="1:32" ht="20.100000000000001" customHeight="1">
      <c r="A30" s="169"/>
      <c r="B30" s="169"/>
      <c r="C30" s="998">
        <v>4</v>
      </c>
      <c r="D30" s="173" t="s">
        <v>157</v>
      </c>
      <c r="E30" s="173"/>
      <c r="F30" s="173"/>
      <c r="G30" s="182"/>
      <c r="H30" s="182"/>
      <c r="I30" s="185"/>
      <c r="J30" s="185"/>
      <c r="K30" s="185"/>
      <c r="L30" s="33"/>
      <c r="M30" s="33"/>
      <c r="N30" s="33"/>
      <c r="O30" s="33"/>
      <c r="P30" s="33"/>
      <c r="Q30" s="33"/>
      <c r="R30" s="185"/>
      <c r="S30" s="185"/>
      <c r="T30" s="185"/>
      <c r="U30" s="185"/>
      <c r="V30" s="185"/>
      <c r="W30" s="185"/>
      <c r="X30" s="33"/>
      <c r="Y30" s="33"/>
      <c r="Z30" s="33"/>
      <c r="AA30" s="33"/>
      <c r="AB30" s="33"/>
      <c r="AC30" s="33"/>
      <c r="AD30" s="19"/>
      <c r="AE30" s="19"/>
      <c r="AF30" s="19"/>
    </row>
    <row r="31" spans="1:32" ht="20.100000000000001" customHeight="1">
      <c r="A31" s="169"/>
      <c r="B31" s="169"/>
      <c r="C31" s="186" t="s">
        <v>158</v>
      </c>
      <c r="D31" s="33" t="s">
        <v>3485</v>
      </c>
      <c r="E31" s="173"/>
      <c r="F31" s="173"/>
      <c r="G31" s="182"/>
      <c r="H31" s="182"/>
      <c r="I31" s="185"/>
      <c r="J31" s="185"/>
      <c r="K31" s="185"/>
      <c r="L31" s="33"/>
      <c r="M31" s="33"/>
      <c r="N31" s="33"/>
      <c r="O31" s="33"/>
      <c r="P31" s="33"/>
      <c r="Q31" s="33"/>
      <c r="R31" s="185"/>
      <c r="S31" s="185"/>
      <c r="T31" s="185"/>
      <c r="U31" s="185"/>
      <c r="V31" s="185"/>
      <c r="W31" s="185"/>
      <c r="X31" s="33"/>
      <c r="Y31" s="33"/>
      <c r="Z31" s="33"/>
      <c r="AA31" s="33"/>
      <c r="AB31" s="33"/>
      <c r="AC31" s="33"/>
      <c r="AD31" s="19"/>
      <c r="AE31" s="19"/>
      <c r="AF31" s="19"/>
    </row>
    <row r="32" spans="1:32" ht="20.100000000000001" hidden="1" customHeight="1">
      <c r="A32" s="169"/>
      <c r="B32" s="169"/>
      <c r="C32" s="186" t="s">
        <v>158</v>
      </c>
      <c r="D32" s="33" t="s">
        <v>3486</v>
      </c>
      <c r="E32" s="173"/>
      <c r="F32" s="173"/>
      <c r="G32" s="182"/>
      <c r="H32" s="182"/>
      <c r="I32" s="185"/>
      <c r="J32" s="185"/>
      <c r="K32" s="185"/>
      <c r="L32" s="33"/>
      <c r="M32" s="33"/>
      <c r="N32" s="33"/>
      <c r="O32" s="33"/>
      <c r="P32" s="33"/>
      <c r="Q32" s="33"/>
      <c r="R32" s="185"/>
      <c r="S32" s="185"/>
      <c r="T32" s="185"/>
      <c r="U32" s="185"/>
      <c r="V32" s="185"/>
      <c r="W32" s="185"/>
      <c r="X32" s="33"/>
      <c r="Y32" s="33"/>
      <c r="Z32" s="33"/>
      <c r="AA32" s="33"/>
      <c r="AB32" s="33"/>
      <c r="AC32" s="33"/>
      <c r="AD32" s="19"/>
      <c r="AE32" s="19"/>
      <c r="AF32" s="19"/>
    </row>
    <row r="33" spans="1:33" ht="30" customHeight="1">
      <c r="A33" s="169"/>
      <c r="B33" s="169"/>
      <c r="C33" s="186" t="s">
        <v>158</v>
      </c>
      <c r="D33" s="33" t="s">
        <v>3487</v>
      </c>
      <c r="E33" s="173"/>
      <c r="F33" s="173"/>
      <c r="G33" s="182"/>
      <c r="H33" s="182"/>
      <c r="I33" s="185"/>
      <c r="J33" s="185"/>
      <c r="K33" s="185"/>
      <c r="L33" s="33"/>
      <c r="M33" s="33"/>
      <c r="N33" s="33"/>
      <c r="O33" s="33"/>
      <c r="P33" s="33"/>
      <c r="Q33" s="33"/>
      <c r="R33" s="185"/>
      <c r="S33" s="185"/>
      <c r="T33" s="185"/>
      <c r="U33" s="185"/>
      <c r="V33" s="185"/>
      <c r="W33" s="185"/>
      <c r="X33" s="33"/>
      <c r="Y33" s="33"/>
      <c r="Z33" s="33"/>
      <c r="AA33" s="33"/>
      <c r="AB33" s="33"/>
      <c r="AC33" s="33"/>
      <c r="AD33" s="19"/>
      <c r="AE33" s="19"/>
      <c r="AF33" s="19"/>
    </row>
    <row r="34" spans="1:33" ht="30" customHeight="1">
      <c r="A34" s="169"/>
      <c r="B34" s="169"/>
      <c r="C34" s="186" t="s">
        <v>158</v>
      </c>
      <c r="D34" s="33" t="s">
        <v>3505</v>
      </c>
      <c r="E34" s="173"/>
      <c r="F34" s="173"/>
      <c r="G34" s="182"/>
      <c r="H34" s="180"/>
      <c r="I34" s="185"/>
      <c r="J34" s="185"/>
      <c r="K34" s="185"/>
      <c r="L34" s="33"/>
      <c r="M34" s="33"/>
      <c r="N34" s="33"/>
      <c r="O34" s="33"/>
      <c r="P34" s="33"/>
      <c r="Q34" s="33"/>
      <c r="R34" s="185"/>
      <c r="S34" s="185"/>
      <c r="T34" s="185"/>
      <c r="U34" s="185"/>
      <c r="V34" s="185"/>
      <c r="W34" s="185"/>
      <c r="X34" s="33"/>
      <c r="Y34" s="33"/>
      <c r="Z34" s="33"/>
      <c r="AA34" s="33"/>
      <c r="AB34" s="33"/>
      <c r="AC34" s="33"/>
      <c r="AD34" s="19"/>
      <c r="AE34" s="19"/>
      <c r="AF34" s="19"/>
    </row>
    <row r="35" spans="1:33" ht="37.15" customHeight="1">
      <c r="A35" s="169"/>
      <c r="B35" s="169"/>
      <c r="C35" s="186" t="s">
        <v>248</v>
      </c>
      <c r="D35" s="33" t="s">
        <v>205</v>
      </c>
      <c r="E35" s="173"/>
      <c r="F35" s="173"/>
      <c r="G35" s="182"/>
      <c r="H35" s="182"/>
      <c r="I35" s="185"/>
      <c r="J35" s="185"/>
      <c r="K35" s="185"/>
      <c r="L35" s="33"/>
      <c r="M35" s="33"/>
      <c r="N35" s="33"/>
      <c r="O35" s="33"/>
      <c r="P35" s="33"/>
      <c r="Q35" s="33"/>
      <c r="R35" s="185"/>
      <c r="S35" s="185"/>
      <c r="T35" s="185"/>
      <c r="U35" s="185"/>
      <c r="V35" s="185"/>
      <c r="W35" s="185"/>
      <c r="X35" s="33"/>
      <c r="Y35" s="33"/>
      <c r="Z35" s="33"/>
      <c r="AA35" s="33"/>
      <c r="AB35" s="33"/>
      <c r="AC35" s="33"/>
      <c r="AD35" s="19"/>
      <c r="AE35" s="19"/>
      <c r="AF35" s="19"/>
    </row>
    <row r="36" spans="1:33" ht="17.100000000000001" customHeight="1">
      <c r="A36" s="169"/>
      <c r="B36" s="169"/>
      <c r="C36" s="202"/>
      <c r="D36" s="2122"/>
      <c r="E36" s="173"/>
      <c r="F36" s="173"/>
      <c r="G36" s="182"/>
      <c r="H36" s="182"/>
      <c r="I36" s="185"/>
      <c r="J36" s="185"/>
      <c r="K36" s="185"/>
      <c r="L36" s="33"/>
      <c r="M36" s="33"/>
      <c r="N36" s="33"/>
      <c r="O36" s="33"/>
      <c r="P36" s="33"/>
      <c r="Q36" s="33"/>
      <c r="R36" s="185"/>
      <c r="S36" s="185"/>
      <c r="T36" s="185"/>
      <c r="U36" s="185"/>
      <c r="V36" s="185"/>
      <c r="W36" s="185"/>
      <c r="X36" s="33"/>
      <c r="Y36" s="33"/>
      <c r="Z36" s="33"/>
      <c r="AA36" s="33"/>
      <c r="AB36" s="33"/>
      <c r="AC36" s="33"/>
      <c r="AD36" s="19"/>
      <c r="AE36" s="19"/>
      <c r="AF36" s="19"/>
    </row>
    <row r="37" spans="1:33" ht="30" customHeight="1">
      <c r="A37" s="169"/>
      <c r="B37" s="169"/>
      <c r="C37" s="186" t="s">
        <v>158</v>
      </c>
      <c r="D37" s="33" t="s">
        <v>3488</v>
      </c>
      <c r="E37" s="173"/>
      <c r="F37" s="173"/>
      <c r="G37" s="182"/>
      <c r="H37" s="182"/>
      <c r="I37" s="185"/>
      <c r="J37" s="185"/>
      <c r="K37" s="185"/>
      <c r="L37" s="33"/>
      <c r="M37" s="33"/>
      <c r="N37" s="33"/>
      <c r="O37" s="33"/>
      <c r="P37" s="33"/>
      <c r="Q37" s="33"/>
      <c r="R37" s="185"/>
      <c r="S37" s="185"/>
      <c r="T37" s="185"/>
      <c r="U37" s="185"/>
      <c r="V37" s="185"/>
      <c r="W37" s="185"/>
      <c r="X37" s="33"/>
      <c r="Y37" s="33"/>
      <c r="Z37" s="33"/>
      <c r="AA37" s="33"/>
      <c r="AB37" s="33"/>
      <c r="AC37" s="33"/>
      <c r="AD37" s="19"/>
      <c r="AE37" s="19"/>
      <c r="AF37" s="19"/>
    </row>
    <row r="38" spans="1:33" ht="23.25" customHeight="1">
      <c r="A38" s="169"/>
      <c r="B38" s="169"/>
      <c r="C38" s="186" t="s">
        <v>158</v>
      </c>
      <c r="D38" s="33" t="s">
        <v>331</v>
      </c>
      <c r="E38" s="173"/>
      <c r="F38" s="173"/>
      <c r="G38" s="182"/>
      <c r="H38" s="182"/>
      <c r="I38" s="185"/>
      <c r="J38" s="185"/>
      <c r="K38" s="185"/>
      <c r="L38" s="33"/>
      <c r="M38" s="33"/>
      <c r="N38" s="33"/>
      <c r="O38" s="33"/>
      <c r="P38" s="33"/>
      <c r="Q38" s="33"/>
      <c r="R38" s="185"/>
      <c r="S38" s="185"/>
      <c r="T38" s="185"/>
      <c r="U38" s="185"/>
      <c r="V38" s="185"/>
      <c r="W38" s="185"/>
      <c r="X38" s="33"/>
      <c r="Y38" s="33"/>
      <c r="Z38" s="33"/>
      <c r="AA38" s="33"/>
      <c r="AB38" s="33"/>
      <c r="AC38" s="33"/>
      <c r="AD38" s="19"/>
      <c r="AE38" s="19"/>
      <c r="AF38" s="19"/>
    </row>
    <row r="39" spans="1:33" ht="20.100000000000001" customHeight="1">
      <c r="A39" s="169"/>
      <c r="B39" s="169"/>
      <c r="C39" s="998">
        <v>5</v>
      </c>
      <c r="D39" s="173" t="s">
        <v>159</v>
      </c>
      <c r="E39" s="173"/>
      <c r="F39" s="173"/>
      <c r="G39" s="173"/>
      <c r="H39" s="173"/>
      <c r="I39" s="33"/>
      <c r="J39" s="33"/>
      <c r="K39" s="33"/>
      <c r="L39" s="33"/>
      <c r="M39" s="33"/>
      <c r="N39" s="33"/>
      <c r="O39" s="33"/>
      <c r="P39" s="33"/>
      <c r="Q39" s="33"/>
      <c r="R39" s="33"/>
      <c r="S39" s="33"/>
      <c r="T39" s="33"/>
      <c r="U39" s="33"/>
      <c r="V39" s="33"/>
      <c r="W39" s="33"/>
      <c r="X39" s="33"/>
      <c r="Y39" s="33"/>
      <c r="Z39" s="33"/>
      <c r="AA39" s="33"/>
      <c r="AB39" s="33"/>
      <c r="AC39" s="33"/>
      <c r="AD39" s="19"/>
      <c r="AE39" s="19"/>
      <c r="AF39" s="19"/>
    </row>
    <row r="40" spans="1:33" ht="9.9499999999999993" customHeight="1">
      <c r="A40" s="169"/>
      <c r="B40" s="169"/>
      <c r="C40" s="184">
        <v>1</v>
      </c>
      <c r="D40" s="173"/>
      <c r="E40" s="173"/>
      <c r="F40" s="173"/>
      <c r="G40" s="173"/>
      <c r="H40" s="173"/>
      <c r="I40" s="33"/>
      <c r="J40" s="33"/>
      <c r="K40" s="33"/>
      <c r="L40" s="33"/>
      <c r="M40" s="33"/>
      <c r="N40" s="33"/>
      <c r="O40" s="33"/>
      <c r="P40" s="33"/>
      <c r="Q40" s="33"/>
      <c r="R40" s="33"/>
      <c r="S40" s="33"/>
      <c r="T40" s="33"/>
      <c r="U40" s="33"/>
      <c r="V40" s="33"/>
      <c r="W40" s="33"/>
      <c r="X40" s="33"/>
      <c r="Y40" s="33"/>
      <c r="Z40" s="33"/>
      <c r="AA40" s="33"/>
      <c r="AB40" s="33"/>
      <c r="AC40" s="33"/>
      <c r="AD40" s="177"/>
      <c r="AE40" s="177"/>
      <c r="AF40" s="19"/>
    </row>
    <row r="41" spans="1:33">
      <c r="A41" s="1459"/>
      <c r="B41" s="33"/>
      <c r="C41" s="2679" t="s">
        <v>88</v>
      </c>
      <c r="D41" s="2679" t="s">
        <v>2260</v>
      </c>
      <c r="E41" s="2680" t="s">
        <v>2290</v>
      </c>
      <c r="F41" s="2682" t="s">
        <v>4187</v>
      </c>
      <c r="G41" s="2683"/>
      <c r="H41" s="2676" t="s">
        <v>4188</v>
      </c>
      <c r="I41" s="2676"/>
      <c r="J41" s="2676"/>
      <c r="K41" s="2676"/>
      <c r="L41" s="2676"/>
      <c r="M41" s="2676"/>
      <c r="N41" s="2676"/>
      <c r="O41" s="2677"/>
      <c r="P41" s="2676" t="s">
        <v>4189</v>
      </c>
      <c r="Q41" s="2676"/>
      <c r="R41" s="2676"/>
      <c r="S41" s="2676"/>
      <c r="T41" s="2676"/>
      <c r="U41" s="2676"/>
      <c r="V41" s="2678" t="s">
        <v>4190</v>
      </c>
      <c r="W41" s="2676"/>
      <c r="X41" s="2676"/>
      <c r="Y41" s="2676"/>
      <c r="Z41" s="2676"/>
      <c r="AA41" s="2676"/>
      <c r="AB41" s="2676"/>
      <c r="AC41" s="2677"/>
      <c r="AD41" s="33"/>
      <c r="AE41" s="178"/>
    </row>
    <row r="42" spans="1:33">
      <c r="A42" s="1459"/>
      <c r="B42" s="33"/>
      <c r="C42" s="2679"/>
      <c r="D42" s="2679"/>
      <c r="E42" s="2681"/>
      <c r="F42" s="2684"/>
      <c r="G42" s="2685"/>
      <c r="H42" s="2676" t="s">
        <v>4191</v>
      </c>
      <c r="I42" s="2677"/>
      <c r="J42" s="2678" t="s">
        <v>4192</v>
      </c>
      <c r="K42" s="2677"/>
      <c r="L42" s="2678" t="s">
        <v>4193</v>
      </c>
      <c r="M42" s="2677"/>
      <c r="N42" s="2678" t="s">
        <v>4194</v>
      </c>
      <c r="O42" s="2677"/>
      <c r="P42" s="2678" t="s">
        <v>4192</v>
      </c>
      <c r="Q42" s="2677"/>
      <c r="R42" s="2678" t="s">
        <v>4193</v>
      </c>
      <c r="S42" s="2677"/>
      <c r="T42" s="2678" t="s">
        <v>4194</v>
      </c>
      <c r="U42" s="2677"/>
      <c r="V42" s="2676" t="s">
        <v>4191</v>
      </c>
      <c r="W42" s="2677"/>
      <c r="X42" s="2678" t="s">
        <v>4192</v>
      </c>
      <c r="Y42" s="2677"/>
      <c r="Z42" s="2678" t="s">
        <v>4193</v>
      </c>
      <c r="AA42" s="2677"/>
      <c r="AB42" s="2678" t="s">
        <v>4194</v>
      </c>
      <c r="AC42" s="2677"/>
      <c r="AD42" s="33"/>
      <c r="AE42" s="33"/>
    </row>
    <row r="43" spans="1:33">
      <c r="A43" s="1459"/>
      <c r="B43" s="33"/>
      <c r="C43" s="2013">
        <v>1</v>
      </c>
      <c r="D43" s="2013" t="s">
        <v>4195</v>
      </c>
      <c r="E43" s="2281" t="s">
        <v>4196</v>
      </c>
      <c r="F43" s="2665" t="s">
        <v>147</v>
      </c>
      <c r="G43" s="2666"/>
      <c r="H43" s="2665">
        <v>1.75</v>
      </c>
      <c r="I43" s="2666"/>
      <c r="J43" s="2669">
        <v>2.4050000000000002</v>
      </c>
      <c r="K43" s="2670">
        <v>2.2050000000000001</v>
      </c>
      <c r="L43" s="2665">
        <v>2.39</v>
      </c>
      <c r="M43" s="2666"/>
      <c r="N43" s="2665">
        <v>-1.4999999999999999E-2</v>
      </c>
      <c r="O43" s="2666"/>
      <c r="P43" s="2669"/>
      <c r="Q43" s="2670"/>
      <c r="R43" s="2665"/>
      <c r="S43" s="2666"/>
      <c r="T43" s="2665"/>
      <c r="U43" s="2666"/>
      <c r="V43" s="2665">
        <v>1.75</v>
      </c>
      <c r="W43" s="2666"/>
      <c r="X43" s="2669">
        <v>2.4050000000000002</v>
      </c>
      <c r="Y43" s="2670">
        <v>2.2050000000000001</v>
      </c>
      <c r="Z43" s="2665">
        <v>2.4010000000000002</v>
      </c>
      <c r="AA43" s="2666"/>
      <c r="AB43" s="2665">
        <v>-4.0000000000000001E-3</v>
      </c>
      <c r="AC43" s="2666"/>
      <c r="AE43" s="2173"/>
      <c r="AF43" s="2173"/>
      <c r="AG43" s="2173"/>
    </row>
    <row r="44" spans="1:33">
      <c r="A44" s="1459"/>
      <c r="B44" s="33"/>
      <c r="C44" s="2013"/>
      <c r="D44" s="2013" t="s">
        <v>147</v>
      </c>
      <c r="E44" s="2281"/>
      <c r="F44" s="2665">
        <v>6.08</v>
      </c>
      <c r="G44" s="2666"/>
      <c r="H44" s="2665"/>
      <c r="I44" s="2666"/>
      <c r="J44" s="2667"/>
      <c r="K44" s="2668"/>
      <c r="L44" s="2665"/>
      <c r="M44" s="2666"/>
      <c r="N44" s="2665"/>
      <c r="O44" s="2666"/>
      <c r="P44" s="2667"/>
      <c r="Q44" s="2668"/>
      <c r="R44" s="2665"/>
      <c r="S44" s="2666"/>
      <c r="T44" s="2665"/>
      <c r="U44" s="2666"/>
      <c r="V44" s="2665"/>
      <c r="W44" s="2666"/>
      <c r="X44" s="2667"/>
      <c r="Y44" s="2668"/>
      <c r="Z44" s="2665"/>
      <c r="AA44" s="2666"/>
      <c r="AB44" s="2665">
        <v>0</v>
      </c>
      <c r="AC44" s="2666"/>
      <c r="AE44" s="2173"/>
      <c r="AG44" s="2173"/>
    </row>
    <row r="45" spans="1:33">
      <c r="A45" s="1459"/>
      <c r="B45" s="33"/>
      <c r="C45" s="2013">
        <v>2</v>
      </c>
      <c r="D45" s="2013">
        <v>1</v>
      </c>
      <c r="E45" s="2281">
        <v>6.08</v>
      </c>
      <c r="F45" s="2665" t="s">
        <v>147</v>
      </c>
      <c r="G45" s="2666"/>
      <c r="H45" s="2665">
        <v>1.75</v>
      </c>
      <c r="I45" s="2666"/>
      <c r="J45" s="2669">
        <v>2.4750000000000001</v>
      </c>
      <c r="K45" s="2670">
        <v>2.4750000000000001</v>
      </c>
      <c r="L45" s="2665">
        <v>2.468</v>
      </c>
      <c r="M45" s="2666"/>
      <c r="N45" s="2665">
        <v>-7.0000000000000001E-3</v>
      </c>
      <c r="O45" s="2666"/>
      <c r="P45" s="2669"/>
      <c r="Q45" s="2670"/>
      <c r="R45" s="2665"/>
      <c r="S45" s="2666"/>
      <c r="T45" s="2665"/>
      <c r="U45" s="2666"/>
      <c r="V45" s="2665">
        <v>1.75</v>
      </c>
      <c r="W45" s="2666"/>
      <c r="X45" s="2669">
        <v>2.4750000000000001</v>
      </c>
      <c r="Y45" s="2670">
        <v>2.4750000000000001</v>
      </c>
      <c r="Z45" s="2665">
        <v>2.4929999999999999</v>
      </c>
      <c r="AA45" s="2666"/>
      <c r="AB45" s="2665">
        <v>1.7999999999999999E-2</v>
      </c>
      <c r="AC45" s="2666"/>
      <c r="AE45" s="2173"/>
      <c r="AF45" s="2173"/>
      <c r="AG45" s="2173"/>
    </row>
    <row r="46" spans="1:33">
      <c r="A46" s="1459"/>
      <c r="B46" s="33"/>
      <c r="C46" s="2013" t="s">
        <v>147</v>
      </c>
      <c r="D46" s="2013" t="s">
        <v>147</v>
      </c>
      <c r="E46" s="2281"/>
      <c r="F46" s="2665">
        <v>19.510000000000002</v>
      </c>
      <c r="G46" s="2666"/>
      <c r="H46" s="2665"/>
      <c r="I46" s="2666"/>
      <c r="J46" s="2667"/>
      <c r="K46" s="2668"/>
      <c r="L46" s="2665"/>
      <c r="M46" s="2666"/>
      <c r="N46" s="2665"/>
      <c r="O46" s="2666"/>
      <c r="P46" s="2667"/>
      <c r="Q46" s="2668"/>
      <c r="R46" s="2665"/>
      <c r="S46" s="2666"/>
      <c r="T46" s="2665"/>
      <c r="U46" s="2666"/>
      <c r="V46" s="2665"/>
      <c r="W46" s="2666"/>
      <c r="X46" s="2667"/>
      <c r="Y46" s="2668"/>
      <c r="Z46" s="2665"/>
      <c r="AA46" s="2666"/>
      <c r="AB46" s="2665">
        <v>0</v>
      </c>
      <c r="AC46" s="2666"/>
      <c r="AE46" s="2173"/>
      <c r="AG46" s="2173"/>
    </row>
    <row r="47" spans="1:33">
      <c r="A47" s="1459"/>
      <c r="B47" s="33"/>
      <c r="C47" s="2013">
        <v>3</v>
      </c>
      <c r="D47" s="2013">
        <v>2</v>
      </c>
      <c r="E47" s="2281">
        <v>25.590000000000003</v>
      </c>
      <c r="F47" s="2665" t="s">
        <v>147</v>
      </c>
      <c r="G47" s="2666"/>
      <c r="H47" s="2665">
        <v>1.75</v>
      </c>
      <c r="I47" s="2666"/>
      <c r="J47" s="2669">
        <v>2.6850000000000001</v>
      </c>
      <c r="K47" s="2670">
        <v>2.6850000000000001</v>
      </c>
      <c r="L47" s="2665">
        <v>2.6890000000000001</v>
      </c>
      <c r="M47" s="2666"/>
      <c r="N47" s="2665">
        <v>4.0000000000000001E-3</v>
      </c>
      <c r="O47" s="2666"/>
      <c r="P47" s="2669"/>
      <c r="Q47" s="2670"/>
      <c r="R47" s="2665"/>
      <c r="S47" s="2666"/>
      <c r="T47" s="2665"/>
      <c r="U47" s="2666"/>
      <c r="V47" s="2665">
        <v>1.75</v>
      </c>
      <c r="W47" s="2666"/>
      <c r="X47" s="2669">
        <v>2.6850000000000001</v>
      </c>
      <c r="Y47" s="2670">
        <v>2.6850000000000001</v>
      </c>
      <c r="Z47" s="2665">
        <v>2.7029999999999998</v>
      </c>
      <c r="AA47" s="2666"/>
      <c r="AB47" s="2665">
        <v>1.7999999999999999E-2</v>
      </c>
      <c r="AC47" s="2666"/>
      <c r="AE47" s="2173"/>
      <c r="AF47" s="2173"/>
      <c r="AG47" s="2173"/>
    </row>
    <row r="48" spans="1:33">
      <c r="A48" s="1459"/>
      <c r="B48" s="33"/>
      <c r="C48" s="2013" t="s">
        <v>147</v>
      </c>
      <c r="D48" s="2013" t="s">
        <v>147</v>
      </c>
      <c r="E48" s="2281"/>
      <c r="F48" s="2665">
        <v>18.72</v>
      </c>
      <c r="G48" s="2666"/>
      <c r="H48" s="2665"/>
      <c r="I48" s="2666"/>
      <c r="J48" s="2667"/>
      <c r="K48" s="2668"/>
      <c r="L48" s="2665"/>
      <c r="M48" s="2666"/>
      <c r="N48" s="2665"/>
      <c r="O48" s="2666"/>
      <c r="P48" s="2667"/>
      <c r="Q48" s="2668"/>
      <c r="R48" s="2665"/>
      <c r="S48" s="2666"/>
      <c r="T48" s="2665"/>
      <c r="U48" s="2666"/>
      <c r="V48" s="2665"/>
      <c r="W48" s="2666"/>
      <c r="X48" s="2667"/>
      <c r="Y48" s="2668"/>
      <c r="Z48" s="2665"/>
      <c r="AA48" s="2666"/>
      <c r="AB48" s="2665">
        <v>0</v>
      </c>
      <c r="AC48" s="2666"/>
      <c r="AE48" s="2173"/>
      <c r="AG48" s="2173"/>
    </row>
    <row r="49" spans="1:33">
      <c r="A49" s="1459"/>
      <c r="B49" s="33"/>
      <c r="C49" s="2013">
        <v>4</v>
      </c>
      <c r="D49" s="2013">
        <v>3</v>
      </c>
      <c r="E49" s="2281">
        <v>44.31</v>
      </c>
      <c r="F49" s="2665" t="s">
        <v>147</v>
      </c>
      <c r="G49" s="2666"/>
      <c r="H49" s="2665">
        <v>1.75</v>
      </c>
      <c r="I49" s="2666"/>
      <c r="J49" s="2669">
        <v>2.7650000000000001</v>
      </c>
      <c r="K49" s="2670">
        <v>2.7650000000000001</v>
      </c>
      <c r="L49" s="2665">
        <v>2.7470000000000003</v>
      </c>
      <c r="M49" s="2666"/>
      <c r="N49" s="2665">
        <v>-1.7999999999999999E-2</v>
      </c>
      <c r="O49" s="2666"/>
      <c r="P49" s="2669"/>
      <c r="Q49" s="2670"/>
      <c r="R49" s="2665"/>
      <c r="S49" s="2666"/>
      <c r="T49" s="2665"/>
      <c r="U49" s="2666"/>
      <c r="V49" s="2665">
        <v>1.75</v>
      </c>
      <c r="W49" s="2666"/>
      <c r="X49" s="2669">
        <v>2.7650000000000001</v>
      </c>
      <c r="Y49" s="2670">
        <v>2.7650000000000001</v>
      </c>
      <c r="Z49" s="2665">
        <v>2.7770000000000001</v>
      </c>
      <c r="AA49" s="2666"/>
      <c r="AB49" s="2665">
        <v>1.2E-2</v>
      </c>
      <c r="AC49" s="2666"/>
      <c r="AE49" s="2173"/>
      <c r="AF49" s="2173"/>
      <c r="AG49" s="2173"/>
    </row>
    <row r="50" spans="1:33">
      <c r="A50" s="1459"/>
      <c r="B50" s="33"/>
      <c r="C50" s="2013" t="s">
        <v>147</v>
      </c>
      <c r="D50" s="2013" t="s">
        <v>147</v>
      </c>
      <c r="E50" s="2281"/>
      <c r="F50" s="2665">
        <v>19.149999999999999</v>
      </c>
      <c r="G50" s="2666"/>
      <c r="H50" s="2665"/>
      <c r="I50" s="2666"/>
      <c r="J50" s="2667"/>
      <c r="K50" s="2668"/>
      <c r="L50" s="2665"/>
      <c r="M50" s="2666"/>
      <c r="N50" s="2665"/>
      <c r="O50" s="2666"/>
      <c r="P50" s="2667"/>
      <c r="Q50" s="2668"/>
      <c r="R50" s="2665"/>
      <c r="S50" s="2666"/>
      <c r="T50" s="2665"/>
      <c r="U50" s="2666"/>
      <c r="V50" s="2665"/>
      <c r="W50" s="2666"/>
      <c r="X50" s="2667"/>
      <c r="Y50" s="2668"/>
      <c r="Z50" s="2665"/>
      <c r="AA50" s="2666"/>
      <c r="AB50" s="2665">
        <v>0</v>
      </c>
      <c r="AC50" s="2666"/>
      <c r="AE50" s="2173"/>
      <c r="AG50" s="2173"/>
    </row>
    <row r="51" spans="1:33">
      <c r="A51" s="1459"/>
      <c r="B51" s="33"/>
      <c r="C51" s="2013">
        <v>5</v>
      </c>
      <c r="D51" s="2175" t="s">
        <v>4197</v>
      </c>
      <c r="E51" s="2282">
        <v>63.46</v>
      </c>
      <c r="F51" s="2674" t="s">
        <v>147</v>
      </c>
      <c r="G51" s="2675"/>
      <c r="H51" s="2674">
        <v>1.75</v>
      </c>
      <c r="I51" s="2675"/>
      <c r="J51" s="2669">
        <v>2.855</v>
      </c>
      <c r="K51" s="2670">
        <v>2.855</v>
      </c>
      <c r="L51" s="2674">
        <v>2.867</v>
      </c>
      <c r="M51" s="2675"/>
      <c r="N51" s="2665">
        <v>1.2E-2</v>
      </c>
      <c r="O51" s="2666"/>
      <c r="P51" s="2669"/>
      <c r="Q51" s="2670"/>
      <c r="R51" s="2674"/>
      <c r="S51" s="2675"/>
      <c r="T51" s="2665"/>
      <c r="U51" s="2666"/>
      <c r="V51" s="2674">
        <v>1.75</v>
      </c>
      <c r="W51" s="2675"/>
      <c r="X51" s="2669">
        <v>2.855</v>
      </c>
      <c r="Y51" s="2670">
        <v>2.855</v>
      </c>
      <c r="Z51" s="2674">
        <v>2.8490000000000002</v>
      </c>
      <c r="AA51" s="2675"/>
      <c r="AB51" s="2665">
        <v>-6.0000000000000001E-3</v>
      </c>
      <c r="AC51" s="2666"/>
      <c r="AE51" s="2173"/>
      <c r="AF51" s="2173"/>
      <c r="AG51" s="2173"/>
    </row>
    <row r="52" spans="1:33">
      <c r="A52" s="1459"/>
      <c r="B52" s="33"/>
      <c r="C52" s="2013" t="s">
        <v>147</v>
      </c>
      <c r="D52" s="2013" t="s">
        <v>147</v>
      </c>
      <c r="E52" s="2281"/>
      <c r="F52" s="2665">
        <v>15.35</v>
      </c>
      <c r="G52" s="2666"/>
      <c r="H52" s="2665"/>
      <c r="I52" s="2666"/>
      <c r="J52" s="2667"/>
      <c r="K52" s="2668"/>
      <c r="L52" s="2665"/>
      <c r="M52" s="2666"/>
      <c r="N52" s="2665"/>
      <c r="O52" s="2666"/>
      <c r="P52" s="2667"/>
      <c r="Q52" s="2668"/>
      <c r="R52" s="2665"/>
      <c r="S52" s="2666"/>
      <c r="T52" s="2665"/>
      <c r="U52" s="2666"/>
      <c r="V52" s="2665"/>
      <c r="W52" s="2666"/>
      <c r="X52" s="2667"/>
      <c r="Y52" s="2668"/>
      <c r="Z52" s="2665"/>
      <c r="AA52" s="2666"/>
      <c r="AB52" s="2665">
        <v>0</v>
      </c>
      <c r="AC52" s="2666"/>
      <c r="AE52" s="2173"/>
      <c r="AG52" s="2173"/>
    </row>
    <row r="53" spans="1:33">
      <c r="A53" s="1459"/>
      <c r="B53" s="33"/>
      <c r="C53" s="2013">
        <v>6</v>
      </c>
      <c r="D53" s="2013">
        <v>4</v>
      </c>
      <c r="E53" s="2281">
        <v>78.81</v>
      </c>
      <c r="F53" s="2665" t="s">
        <v>147</v>
      </c>
      <c r="G53" s="2666"/>
      <c r="H53" s="2665">
        <v>1.75</v>
      </c>
      <c r="I53" s="2666"/>
      <c r="J53" s="2669">
        <v>2.915</v>
      </c>
      <c r="K53" s="2670">
        <v>2.915</v>
      </c>
      <c r="L53" s="2665">
        <v>2.9090000000000003</v>
      </c>
      <c r="M53" s="2666"/>
      <c r="N53" s="2665">
        <v>-6.0000000000000001E-3</v>
      </c>
      <c r="O53" s="2666"/>
      <c r="P53" s="2669"/>
      <c r="Q53" s="2670"/>
      <c r="R53" s="2665"/>
      <c r="S53" s="2666"/>
      <c r="T53" s="2665"/>
      <c r="U53" s="2666"/>
      <c r="V53" s="2665">
        <v>1.75</v>
      </c>
      <c r="W53" s="2666"/>
      <c r="X53" s="2669">
        <v>2.915</v>
      </c>
      <c r="Y53" s="2670">
        <v>2.915</v>
      </c>
      <c r="Z53" s="2665" t="e">
        <v>#VALUE!</v>
      </c>
      <c r="AA53" s="2666"/>
      <c r="AB53" s="2673" t="s">
        <v>4215</v>
      </c>
      <c r="AC53" s="2666"/>
      <c r="AE53" s="2173"/>
      <c r="AF53" s="2173"/>
      <c r="AG53" s="2173"/>
    </row>
    <row r="54" spans="1:33">
      <c r="A54" s="1459"/>
      <c r="B54" s="33"/>
      <c r="C54" s="2013" t="s">
        <v>147</v>
      </c>
      <c r="D54" s="2013" t="s">
        <v>147</v>
      </c>
      <c r="E54" s="2281"/>
      <c r="F54" s="2665">
        <v>14.41</v>
      </c>
      <c r="G54" s="2666"/>
      <c r="H54" s="2665"/>
      <c r="I54" s="2666"/>
      <c r="J54" s="2667"/>
      <c r="K54" s="2668"/>
      <c r="L54" s="2665"/>
      <c r="M54" s="2666"/>
      <c r="N54" s="2665"/>
      <c r="O54" s="2666"/>
      <c r="P54" s="2667"/>
      <c r="Q54" s="2668"/>
      <c r="R54" s="2665"/>
      <c r="S54" s="2666"/>
      <c r="T54" s="2665"/>
      <c r="U54" s="2666"/>
      <c r="V54" s="2665"/>
      <c r="W54" s="2666"/>
      <c r="X54" s="2667"/>
      <c r="Y54" s="2668"/>
      <c r="Z54" s="2665"/>
      <c r="AA54" s="2666"/>
      <c r="AB54" s="2665">
        <v>0</v>
      </c>
      <c r="AC54" s="2666"/>
      <c r="AE54" s="2173"/>
      <c r="AG54" s="2173"/>
    </row>
    <row r="55" spans="1:33">
      <c r="A55" s="1459"/>
      <c r="B55" s="33"/>
      <c r="C55" s="2013">
        <v>7</v>
      </c>
      <c r="D55" s="2013">
        <v>5</v>
      </c>
      <c r="E55" s="2281">
        <v>93.22</v>
      </c>
      <c r="F55" s="2665" t="s">
        <v>147</v>
      </c>
      <c r="G55" s="2666"/>
      <c r="H55" s="2665">
        <v>1.75</v>
      </c>
      <c r="I55" s="2666"/>
      <c r="J55" s="2669">
        <v>2.9750000000000001</v>
      </c>
      <c r="K55" s="2670">
        <v>2.9750000000000001</v>
      </c>
      <c r="L55" s="2665">
        <v>2.9620000000000002</v>
      </c>
      <c r="M55" s="2666"/>
      <c r="N55" s="2665">
        <v>-1.2999999999999999E-2</v>
      </c>
      <c r="O55" s="2666"/>
      <c r="P55" s="2669"/>
      <c r="Q55" s="2670"/>
      <c r="R55" s="2665"/>
      <c r="S55" s="2666"/>
      <c r="T55" s="2665"/>
      <c r="U55" s="2666"/>
      <c r="V55" s="2665">
        <v>1.75</v>
      </c>
      <c r="W55" s="2666"/>
      <c r="X55" s="2669">
        <v>2.9750000000000001</v>
      </c>
      <c r="Y55" s="2670">
        <v>2.9750000000000001</v>
      </c>
      <c r="Z55" s="2665">
        <v>2.9550000000000001</v>
      </c>
      <c r="AA55" s="2666"/>
      <c r="AB55" s="2665">
        <v>-0.02</v>
      </c>
      <c r="AC55" s="2666"/>
      <c r="AE55" s="2173"/>
      <c r="AF55" s="2173"/>
      <c r="AG55" s="2173"/>
    </row>
    <row r="56" spans="1:33">
      <c r="A56" s="1459"/>
      <c r="B56" s="33"/>
      <c r="C56" s="2013" t="s">
        <v>147</v>
      </c>
      <c r="D56" s="2013" t="s">
        <v>147</v>
      </c>
      <c r="E56" s="2281"/>
      <c r="F56" s="2665">
        <v>9.83</v>
      </c>
      <c r="G56" s="2666"/>
      <c r="H56" s="2665"/>
      <c r="I56" s="2666"/>
      <c r="J56" s="2667"/>
      <c r="K56" s="2668"/>
      <c r="L56" s="2665"/>
      <c r="M56" s="2666"/>
      <c r="N56" s="2665"/>
      <c r="O56" s="2666"/>
      <c r="P56" s="2667"/>
      <c r="Q56" s="2668"/>
      <c r="R56" s="2665"/>
      <c r="S56" s="2666"/>
      <c r="T56" s="2665"/>
      <c r="U56" s="2666"/>
      <c r="V56" s="2665"/>
      <c r="W56" s="2666"/>
      <c r="X56" s="2667"/>
      <c r="Y56" s="2668"/>
      <c r="Z56" s="2665"/>
      <c r="AA56" s="2666"/>
      <c r="AB56" s="2665">
        <v>0</v>
      </c>
      <c r="AC56" s="2666"/>
      <c r="AE56" s="2173"/>
      <c r="AG56" s="2173"/>
    </row>
    <row r="57" spans="1:33">
      <c r="A57" s="1459"/>
      <c r="B57" s="33"/>
      <c r="C57" s="2013">
        <v>8</v>
      </c>
      <c r="D57" s="2013" t="s">
        <v>4198</v>
      </c>
      <c r="E57" s="2281">
        <v>103.05</v>
      </c>
      <c r="F57" s="2665" t="s">
        <v>147</v>
      </c>
      <c r="G57" s="2666"/>
      <c r="H57" s="2665">
        <v>1.75</v>
      </c>
      <c r="I57" s="2666"/>
      <c r="J57" s="2669">
        <v>3.0249999999999999</v>
      </c>
      <c r="K57" s="2670">
        <v>3.0249999999999999</v>
      </c>
      <c r="L57" s="2665">
        <v>3.0179999999999998</v>
      </c>
      <c r="M57" s="2666"/>
      <c r="N57" s="2665">
        <v>-7.0000000000000001E-3</v>
      </c>
      <c r="O57" s="2666"/>
      <c r="P57" s="2669"/>
      <c r="Q57" s="2670"/>
      <c r="R57" s="2665"/>
      <c r="S57" s="2666"/>
      <c r="T57" s="2665"/>
      <c r="U57" s="2666"/>
      <c r="V57" s="2665">
        <v>1.75</v>
      </c>
      <c r="W57" s="2666"/>
      <c r="X57" s="2669">
        <v>3.0249999999999999</v>
      </c>
      <c r="Y57" s="2670">
        <v>3.0249999999999999</v>
      </c>
      <c r="Z57" s="2665">
        <v>3.02</v>
      </c>
      <c r="AA57" s="2666"/>
      <c r="AB57" s="2665">
        <v>-5.0000000000000001E-3</v>
      </c>
      <c r="AC57" s="2666"/>
      <c r="AE57" s="2173"/>
      <c r="AF57" s="2173"/>
      <c r="AG57" s="2173"/>
    </row>
    <row r="58" spans="1:33">
      <c r="A58" s="1459"/>
      <c r="B58" s="33"/>
      <c r="C58" s="2013" t="s">
        <v>147</v>
      </c>
      <c r="D58" s="2013" t="s">
        <v>147</v>
      </c>
      <c r="E58" s="2281"/>
      <c r="F58" s="2665">
        <v>11.97</v>
      </c>
      <c r="G58" s="2666"/>
      <c r="H58" s="2665"/>
      <c r="I58" s="2666"/>
      <c r="J58" s="2667"/>
      <c r="K58" s="2668"/>
      <c r="L58" s="2665"/>
      <c r="M58" s="2666"/>
      <c r="N58" s="2665"/>
      <c r="O58" s="2666"/>
      <c r="P58" s="2667"/>
      <c r="Q58" s="2668"/>
      <c r="R58" s="2665"/>
      <c r="S58" s="2666"/>
      <c r="T58" s="2665"/>
      <c r="U58" s="2666"/>
      <c r="V58" s="2665"/>
      <c r="W58" s="2666"/>
      <c r="X58" s="2667"/>
      <c r="Y58" s="2668"/>
      <c r="Z58" s="2665"/>
      <c r="AA58" s="2666"/>
      <c r="AB58" s="2665">
        <v>0</v>
      </c>
      <c r="AC58" s="2666"/>
      <c r="AE58" s="2173"/>
      <c r="AG58" s="2173"/>
    </row>
    <row r="59" spans="1:33">
      <c r="A59" s="1459"/>
      <c r="B59" s="33"/>
      <c r="C59" s="2013">
        <v>9</v>
      </c>
      <c r="D59" s="2013">
        <v>6</v>
      </c>
      <c r="E59" s="2281">
        <v>115.02</v>
      </c>
      <c r="F59" s="2665" t="s">
        <v>147</v>
      </c>
      <c r="G59" s="2666"/>
      <c r="H59" s="2665">
        <v>1.75</v>
      </c>
      <c r="I59" s="2666"/>
      <c r="J59" s="2669">
        <v>3.0750000000000002</v>
      </c>
      <c r="K59" s="2670">
        <v>3.0750000000000002</v>
      </c>
      <c r="L59" s="2665">
        <v>3.0830000000000002</v>
      </c>
      <c r="M59" s="2666"/>
      <c r="N59" s="2665">
        <v>8.0000000000000002E-3</v>
      </c>
      <c r="O59" s="2666"/>
      <c r="P59" s="2669"/>
      <c r="Q59" s="2670"/>
      <c r="R59" s="2665"/>
      <c r="S59" s="2666"/>
      <c r="T59" s="2665"/>
      <c r="U59" s="2666"/>
      <c r="V59" s="2665">
        <v>1.75</v>
      </c>
      <c r="W59" s="2666"/>
      <c r="X59" s="2669">
        <v>3.0750000000000002</v>
      </c>
      <c r="Y59" s="2670">
        <v>3.0750000000000002</v>
      </c>
      <c r="Z59" s="2665">
        <v>3.0680000000000001</v>
      </c>
      <c r="AA59" s="2666"/>
      <c r="AB59" s="2665">
        <v>-7.0000000000000001E-3</v>
      </c>
      <c r="AC59" s="2666"/>
      <c r="AE59" s="2173"/>
      <c r="AF59" s="2173"/>
      <c r="AG59" s="2173"/>
    </row>
    <row r="60" spans="1:33">
      <c r="A60" s="1459"/>
      <c r="B60" s="33"/>
      <c r="C60" s="2013" t="s">
        <v>147</v>
      </c>
      <c r="D60" s="2013" t="s">
        <v>147</v>
      </c>
      <c r="E60" s="2281"/>
      <c r="F60" s="2665">
        <v>13.98</v>
      </c>
      <c r="G60" s="2666"/>
      <c r="H60" s="2665"/>
      <c r="I60" s="2666"/>
      <c r="J60" s="2667"/>
      <c r="K60" s="2668"/>
      <c r="L60" s="2665"/>
      <c r="M60" s="2666"/>
      <c r="N60" s="2665"/>
      <c r="O60" s="2666"/>
      <c r="P60" s="2667"/>
      <c r="Q60" s="2668"/>
      <c r="R60" s="2665"/>
      <c r="S60" s="2666"/>
      <c r="T60" s="2665"/>
      <c r="U60" s="2666"/>
      <c r="V60" s="2665"/>
      <c r="W60" s="2666"/>
      <c r="X60" s="2667"/>
      <c r="Y60" s="2668"/>
      <c r="Z60" s="2665"/>
      <c r="AA60" s="2666"/>
      <c r="AB60" s="2665">
        <v>0</v>
      </c>
      <c r="AC60" s="2666"/>
      <c r="AE60" s="2173"/>
      <c r="AG60" s="2173"/>
    </row>
    <row r="61" spans="1:33">
      <c r="A61" s="1459"/>
      <c r="B61" s="33"/>
      <c r="C61" s="2013">
        <v>10</v>
      </c>
      <c r="D61" s="2013">
        <v>7</v>
      </c>
      <c r="E61" s="2281">
        <v>129</v>
      </c>
      <c r="F61" s="2665" t="s">
        <v>147</v>
      </c>
      <c r="G61" s="2666"/>
      <c r="H61" s="2665">
        <v>1.75</v>
      </c>
      <c r="I61" s="2666"/>
      <c r="J61" s="2669">
        <v>3.1550000000000002</v>
      </c>
      <c r="K61" s="2670">
        <v>3.1550000000000002</v>
      </c>
      <c r="L61" s="2665">
        <v>3.1490000000000005</v>
      </c>
      <c r="M61" s="2666"/>
      <c r="N61" s="2665">
        <v>-6.0000000000000001E-3</v>
      </c>
      <c r="O61" s="2666"/>
      <c r="P61" s="2669"/>
      <c r="Q61" s="2670"/>
      <c r="R61" s="2665"/>
      <c r="S61" s="2666"/>
      <c r="T61" s="2665"/>
      <c r="U61" s="2666"/>
      <c r="V61" s="2665">
        <v>1.75</v>
      </c>
      <c r="W61" s="2666"/>
      <c r="X61" s="2669">
        <v>3.1550000000000002</v>
      </c>
      <c r="Y61" s="2670">
        <v>3.1550000000000002</v>
      </c>
      <c r="Z61" s="2665">
        <v>3.1500000000000004</v>
      </c>
      <c r="AA61" s="2666"/>
      <c r="AB61" s="2665">
        <v>-5.0000000000000001E-3</v>
      </c>
      <c r="AC61" s="2666"/>
      <c r="AE61" s="2173"/>
      <c r="AF61" s="2173"/>
      <c r="AG61" s="2173"/>
    </row>
    <row r="62" spans="1:33">
      <c r="A62" s="1459"/>
      <c r="B62" s="33"/>
      <c r="C62" s="2679" t="s">
        <v>88</v>
      </c>
      <c r="D62" s="2679" t="s">
        <v>2260</v>
      </c>
      <c r="E62" s="2748" t="s">
        <v>2290</v>
      </c>
      <c r="F62" s="2682" t="s">
        <v>4187</v>
      </c>
      <c r="G62" s="2683"/>
      <c r="H62" s="2676" t="s">
        <v>4188</v>
      </c>
      <c r="I62" s="2676"/>
      <c r="J62" s="2676"/>
      <c r="K62" s="2676"/>
      <c r="L62" s="2676"/>
      <c r="M62" s="2676"/>
      <c r="N62" s="2676"/>
      <c r="O62" s="2677"/>
      <c r="P62" s="2676" t="s">
        <v>4189</v>
      </c>
      <c r="Q62" s="2676"/>
      <c r="R62" s="2676"/>
      <c r="S62" s="2676"/>
      <c r="T62" s="2676"/>
      <c r="U62" s="2676"/>
      <c r="V62" s="2678" t="s">
        <v>4190</v>
      </c>
      <c r="W62" s="2676"/>
      <c r="X62" s="2676"/>
      <c r="Y62" s="2676"/>
      <c r="Z62" s="2676"/>
      <c r="AA62" s="2676"/>
      <c r="AB62" s="2676"/>
      <c r="AC62" s="2677"/>
      <c r="AD62" s="33"/>
      <c r="AE62" s="178"/>
    </row>
    <row r="63" spans="1:33">
      <c r="A63" s="1459"/>
      <c r="B63" s="33"/>
      <c r="C63" s="2679"/>
      <c r="D63" s="2679"/>
      <c r="E63" s="2749"/>
      <c r="F63" s="2684"/>
      <c r="G63" s="2685"/>
      <c r="H63" s="2676" t="s">
        <v>4191</v>
      </c>
      <c r="I63" s="2677"/>
      <c r="J63" s="2678" t="s">
        <v>4192</v>
      </c>
      <c r="K63" s="2677"/>
      <c r="L63" s="2678" t="s">
        <v>4193</v>
      </c>
      <c r="M63" s="2677"/>
      <c r="N63" s="2678" t="s">
        <v>4194</v>
      </c>
      <c r="O63" s="2677"/>
      <c r="P63" s="2678" t="s">
        <v>4192</v>
      </c>
      <c r="Q63" s="2677"/>
      <c r="R63" s="2678" t="s">
        <v>4193</v>
      </c>
      <c r="S63" s="2677"/>
      <c r="T63" s="2678" t="s">
        <v>4194</v>
      </c>
      <c r="U63" s="2677"/>
      <c r="V63" s="2676" t="s">
        <v>4191</v>
      </c>
      <c r="W63" s="2677"/>
      <c r="X63" s="2678" t="s">
        <v>4192</v>
      </c>
      <c r="Y63" s="2677"/>
      <c r="Z63" s="2678" t="s">
        <v>4193</v>
      </c>
      <c r="AA63" s="2677"/>
      <c r="AB63" s="2678" t="s">
        <v>4194</v>
      </c>
      <c r="AC63" s="2677"/>
      <c r="AD63" s="33"/>
      <c r="AE63" s="33"/>
    </row>
    <row r="64" spans="1:33">
      <c r="A64" s="1459"/>
      <c r="B64" s="33"/>
      <c r="C64" s="2013" t="s">
        <v>147</v>
      </c>
      <c r="D64" s="2013" t="s">
        <v>147</v>
      </c>
      <c r="E64" s="2281"/>
      <c r="F64" s="2665">
        <v>12.06</v>
      </c>
      <c r="G64" s="2666"/>
      <c r="H64" s="2665"/>
      <c r="I64" s="2666"/>
      <c r="J64" s="2667"/>
      <c r="K64" s="2668"/>
      <c r="L64" s="2665"/>
      <c r="M64" s="2666"/>
      <c r="N64" s="2665"/>
      <c r="O64" s="2666"/>
      <c r="P64" s="2667"/>
      <c r="Q64" s="2668"/>
      <c r="R64" s="2665"/>
      <c r="S64" s="2666"/>
      <c r="T64" s="2665"/>
      <c r="U64" s="2666"/>
      <c r="V64" s="2665"/>
      <c r="W64" s="2666"/>
      <c r="X64" s="2667"/>
      <c r="Y64" s="2668"/>
      <c r="Z64" s="2665"/>
      <c r="AA64" s="2666"/>
      <c r="AB64" s="2665">
        <v>0</v>
      </c>
      <c r="AC64" s="2666"/>
      <c r="AE64" s="2173"/>
      <c r="AG64" s="2173"/>
    </row>
    <row r="65" spans="1:33">
      <c r="A65" s="1459"/>
      <c r="B65" s="33"/>
      <c r="C65" s="2013">
        <v>11</v>
      </c>
      <c r="D65" s="2013" t="s">
        <v>4199</v>
      </c>
      <c r="E65" s="2281">
        <v>141.06</v>
      </c>
      <c r="F65" s="2665" t="s">
        <v>147</v>
      </c>
      <c r="G65" s="2666"/>
      <c r="H65" s="2665">
        <v>1.75</v>
      </c>
      <c r="I65" s="2666"/>
      <c r="J65" s="2669">
        <v>3.2250000000000001</v>
      </c>
      <c r="K65" s="2670">
        <v>3.2250000000000001</v>
      </c>
      <c r="L65" s="2665">
        <v>3.214</v>
      </c>
      <c r="M65" s="2666"/>
      <c r="N65" s="2665">
        <v>-1.0999999999999999E-2</v>
      </c>
      <c r="O65" s="2666"/>
      <c r="P65" s="2669"/>
      <c r="Q65" s="2670"/>
      <c r="R65" s="2665"/>
      <c r="S65" s="2666"/>
      <c r="T65" s="2665"/>
      <c r="U65" s="2666"/>
      <c r="V65" s="2665">
        <v>1.75</v>
      </c>
      <c r="W65" s="2666"/>
      <c r="X65" s="2669">
        <v>3.2250000000000001</v>
      </c>
      <c r="Y65" s="2670">
        <v>3.2250000000000001</v>
      </c>
      <c r="Z65" s="2665">
        <v>3.214</v>
      </c>
      <c r="AA65" s="2666"/>
      <c r="AB65" s="2665">
        <v>-1.0999999999999999E-2</v>
      </c>
      <c r="AC65" s="2666"/>
      <c r="AE65" s="2173"/>
      <c r="AF65" s="2173"/>
      <c r="AG65" s="2173"/>
    </row>
    <row r="66" spans="1:33">
      <c r="A66" s="1459"/>
      <c r="B66" s="33"/>
      <c r="C66" s="2013" t="s">
        <v>147</v>
      </c>
      <c r="D66" s="2013" t="s">
        <v>147</v>
      </c>
      <c r="E66" s="2281"/>
      <c r="F66" s="2665">
        <v>6.65</v>
      </c>
      <c r="G66" s="2666"/>
      <c r="H66" s="2665"/>
      <c r="I66" s="2666"/>
      <c r="J66" s="2667"/>
      <c r="K66" s="2668"/>
      <c r="L66" s="2665"/>
      <c r="M66" s="2666"/>
      <c r="N66" s="2665"/>
      <c r="O66" s="2666"/>
      <c r="P66" s="2667"/>
      <c r="Q66" s="2668"/>
      <c r="R66" s="2665"/>
      <c r="S66" s="2666"/>
      <c r="T66" s="2665"/>
      <c r="U66" s="2666"/>
      <c r="V66" s="2665"/>
      <c r="W66" s="2666"/>
      <c r="X66" s="2667"/>
      <c r="Y66" s="2668"/>
      <c r="Z66" s="2665"/>
      <c r="AA66" s="2666"/>
      <c r="AB66" s="2665">
        <v>0</v>
      </c>
      <c r="AC66" s="2666"/>
      <c r="AE66" s="2173"/>
      <c r="AG66" s="2173"/>
    </row>
    <row r="67" spans="1:33">
      <c r="A67" s="1459"/>
      <c r="B67" s="33"/>
      <c r="C67" s="2013">
        <v>12</v>
      </c>
      <c r="D67" s="2013" t="s">
        <v>4200</v>
      </c>
      <c r="E67" s="2281">
        <v>147.71</v>
      </c>
      <c r="F67" s="2665" t="s">
        <v>147</v>
      </c>
      <c r="G67" s="2666"/>
      <c r="H67" s="2665">
        <v>1.75</v>
      </c>
      <c r="I67" s="2666"/>
      <c r="J67" s="2669">
        <v>3.2650000000000001</v>
      </c>
      <c r="K67" s="2670">
        <v>3.2650000000000001</v>
      </c>
      <c r="L67" s="2665">
        <v>3.2829999999999999</v>
      </c>
      <c r="M67" s="2666"/>
      <c r="N67" s="2665">
        <v>1.7999999999999999E-2</v>
      </c>
      <c r="O67" s="2666"/>
      <c r="P67" s="2669"/>
      <c r="Q67" s="2670"/>
      <c r="R67" s="2665"/>
      <c r="S67" s="2666"/>
      <c r="T67" s="2665"/>
      <c r="U67" s="2666"/>
      <c r="V67" s="2665">
        <v>1.75</v>
      </c>
      <c r="W67" s="2666"/>
      <c r="X67" s="2669">
        <v>3.2650000000000001</v>
      </c>
      <c r="Y67" s="2670">
        <v>3.2650000000000001</v>
      </c>
      <c r="Z67" s="2665">
        <v>3.2510000000000003</v>
      </c>
      <c r="AA67" s="2666"/>
      <c r="AB67" s="2665">
        <v>-1.4E-2</v>
      </c>
      <c r="AC67" s="2666"/>
      <c r="AE67" s="2173"/>
      <c r="AF67" s="2173"/>
      <c r="AG67" s="2173"/>
    </row>
    <row r="68" spans="1:33">
      <c r="A68" s="1459"/>
      <c r="B68" s="33"/>
      <c r="C68" s="2013" t="s">
        <v>147</v>
      </c>
      <c r="D68" s="2013" t="s">
        <v>147</v>
      </c>
      <c r="E68" s="2281"/>
      <c r="F68" s="2665">
        <v>6.65</v>
      </c>
      <c r="G68" s="2666"/>
      <c r="H68" s="2665"/>
      <c r="I68" s="2666"/>
      <c r="J68" s="2667"/>
      <c r="K68" s="2668"/>
      <c r="L68" s="2665"/>
      <c r="M68" s="2666"/>
      <c r="N68" s="2665"/>
      <c r="O68" s="2666"/>
      <c r="P68" s="2667"/>
      <c r="Q68" s="2668"/>
      <c r="R68" s="2665"/>
      <c r="S68" s="2666"/>
      <c r="T68" s="2665"/>
      <c r="U68" s="2666"/>
      <c r="V68" s="2665"/>
      <c r="W68" s="2666"/>
      <c r="X68" s="2667"/>
      <c r="Y68" s="2668"/>
      <c r="Z68" s="2665"/>
      <c r="AA68" s="2666"/>
      <c r="AB68" s="2665">
        <v>0</v>
      </c>
      <c r="AC68" s="2666"/>
      <c r="AE68" s="2173"/>
      <c r="AG68" s="2173"/>
    </row>
    <row r="69" spans="1:33">
      <c r="A69" s="1459"/>
      <c r="B69" s="33"/>
      <c r="C69" s="2013">
        <v>13</v>
      </c>
      <c r="D69" s="2013" t="s">
        <v>4201</v>
      </c>
      <c r="E69" s="2281">
        <v>154.36000000000001</v>
      </c>
      <c r="F69" s="2665" t="s">
        <v>147</v>
      </c>
      <c r="G69" s="2666"/>
      <c r="H69" s="2665">
        <v>1.75</v>
      </c>
      <c r="I69" s="2666"/>
      <c r="J69" s="2669">
        <v>3.3050000000000002</v>
      </c>
      <c r="K69" s="2670">
        <v>3.3050000000000002</v>
      </c>
      <c r="L69" s="2665">
        <v>3.302</v>
      </c>
      <c r="M69" s="2666"/>
      <c r="N69" s="2665">
        <v>-3.0000000000000001E-3</v>
      </c>
      <c r="O69" s="2666"/>
      <c r="P69" s="2669"/>
      <c r="Q69" s="2670"/>
      <c r="R69" s="2665"/>
      <c r="S69" s="2666"/>
      <c r="T69" s="2665"/>
      <c r="U69" s="2666"/>
      <c r="V69" s="2665">
        <v>1.75</v>
      </c>
      <c r="W69" s="2666"/>
      <c r="X69" s="2669">
        <v>3.3050000000000002</v>
      </c>
      <c r="Y69" s="2670">
        <v>3.3050000000000002</v>
      </c>
      <c r="Z69" s="2665">
        <v>3.3080000000000003</v>
      </c>
      <c r="AA69" s="2666"/>
      <c r="AB69" s="2665">
        <v>3.0000000000000001E-3</v>
      </c>
      <c r="AC69" s="2666"/>
      <c r="AE69" s="2173"/>
      <c r="AF69" s="2173"/>
      <c r="AG69" s="2173"/>
    </row>
    <row r="70" spans="1:33">
      <c r="A70" s="1459"/>
      <c r="B70" s="33"/>
      <c r="C70" s="2013" t="s">
        <v>147</v>
      </c>
      <c r="D70" s="2013" t="s">
        <v>147</v>
      </c>
      <c r="E70" s="2281"/>
      <c r="F70" s="2665">
        <v>10</v>
      </c>
      <c r="G70" s="2666"/>
      <c r="H70" s="2665"/>
      <c r="I70" s="2666"/>
      <c r="J70" s="2667"/>
      <c r="K70" s="2668"/>
      <c r="L70" s="2665"/>
      <c r="M70" s="2666"/>
      <c r="N70" s="2665"/>
      <c r="O70" s="2666"/>
      <c r="P70" s="2667"/>
      <c r="Q70" s="2668"/>
      <c r="R70" s="2665"/>
      <c r="S70" s="2666"/>
      <c r="T70" s="2665"/>
      <c r="U70" s="2666"/>
      <c r="V70" s="2665"/>
      <c r="W70" s="2666"/>
      <c r="X70" s="2667"/>
      <c r="Y70" s="2668"/>
      <c r="Z70" s="2665"/>
      <c r="AA70" s="2666"/>
      <c r="AB70" s="2665">
        <v>0</v>
      </c>
      <c r="AC70" s="2666"/>
      <c r="AE70" s="2173"/>
      <c r="AG70" s="2173"/>
    </row>
    <row r="71" spans="1:33">
      <c r="A71" s="1459"/>
      <c r="B71" s="33"/>
      <c r="C71" s="2013">
        <v>14</v>
      </c>
      <c r="D71" s="2013" t="s">
        <v>4202</v>
      </c>
      <c r="E71" s="2281">
        <v>164.36</v>
      </c>
      <c r="F71" s="2665" t="s">
        <v>147</v>
      </c>
      <c r="G71" s="2666"/>
      <c r="H71" s="2665">
        <v>1.75</v>
      </c>
      <c r="I71" s="2666"/>
      <c r="J71" s="2669">
        <v>3.3650000000000002</v>
      </c>
      <c r="K71" s="2670">
        <v>3.3650000000000002</v>
      </c>
      <c r="L71" s="2665">
        <v>3.371</v>
      </c>
      <c r="M71" s="2666"/>
      <c r="N71" s="2665">
        <v>6.0000000000000001E-3</v>
      </c>
      <c r="O71" s="2666"/>
      <c r="P71" s="2669"/>
      <c r="Q71" s="2670"/>
      <c r="R71" s="2665"/>
      <c r="S71" s="2666"/>
      <c r="T71" s="2665"/>
      <c r="U71" s="2666"/>
      <c r="V71" s="2665">
        <v>1.75</v>
      </c>
      <c r="W71" s="2666"/>
      <c r="X71" s="2669">
        <v>3.3650000000000002</v>
      </c>
      <c r="Y71" s="2670">
        <v>3.3650000000000002</v>
      </c>
      <c r="Z71" s="2665">
        <v>3.3610000000000002</v>
      </c>
      <c r="AA71" s="2666"/>
      <c r="AB71" s="2665">
        <v>-4.0000000000000001E-3</v>
      </c>
      <c r="AC71" s="2666"/>
      <c r="AE71" s="2173"/>
      <c r="AF71" s="2173"/>
      <c r="AG71" s="2173"/>
    </row>
    <row r="72" spans="1:33">
      <c r="A72" s="1459"/>
      <c r="B72" s="33"/>
      <c r="C72" s="2013" t="s">
        <v>147</v>
      </c>
      <c r="D72" s="2013" t="s">
        <v>147</v>
      </c>
      <c r="E72" s="2281"/>
      <c r="F72" s="2665">
        <v>4.47</v>
      </c>
      <c r="G72" s="2666"/>
      <c r="H72" s="2665"/>
      <c r="I72" s="2666"/>
      <c r="J72" s="2667"/>
      <c r="K72" s="2668"/>
      <c r="L72" s="2665"/>
      <c r="M72" s="2666"/>
      <c r="N72" s="2665"/>
      <c r="O72" s="2666"/>
      <c r="P72" s="2667"/>
      <c r="Q72" s="2668"/>
      <c r="R72" s="2665"/>
      <c r="S72" s="2666"/>
      <c r="T72" s="2665"/>
      <c r="U72" s="2666"/>
      <c r="V72" s="2665"/>
      <c r="W72" s="2666"/>
      <c r="X72" s="2667"/>
      <c r="Y72" s="2668"/>
      <c r="Z72" s="2665"/>
      <c r="AA72" s="2666"/>
      <c r="AB72" s="2665">
        <v>0</v>
      </c>
      <c r="AC72" s="2666"/>
      <c r="AE72" s="2173"/>
      <c r="AG72" s="2173"/>
    </row>
    <row r="73" spans="1:33">
      <c r="A73" s="1459"/>
      <c r="B73" s="33"/>
      <c r="C73" s="2013">
        <v>15</v>
      </c>
      <c r="D73" s="2013" t="s">
        <v>4203</v>
      </c>
      <c r="E73" s="2281">
        <v>168.83</v>
      </c>
      <c r="F73" s="2665" t="s">
        <v>147</v>
      </c>
      <c r="G73" s="2666"/>
      <c r="H73" s="2665">
        <v>1.75</v>
      </c>
      <c r="I73" s="2666"/>
      <c r="J73" s="2669">
        <v>3.395</v>
      </c>
      <c r="K73" s="2670">
        <v>3.395</v>
      </c>
      <c r="L73" s="2665">
        <v>3.3860000000000001</v>
      </c>
      <c r="M73" s="2666"/>
      <c r="N73" s="2665">
        <v>-8.9999999999999993E-3</v>
      </c>
      <c r="O73" s="2666"/>
      <c r="P73" s="2669"/>
      <c r="Q73" s="2670"/>
      <c r="R73" s="2665"/>
      <c r="S73" s="2666"/>
      <c r="T73" s="2665"/>
      <c r="U73" s="2666"/>
      <c r="V73" s="2665">
        <v>1.75</v>
      </c>
      <c r="W73" s="2666"/>
      <c r="X73" s="2669">
        <v>3.395</v>
      </c>
      <c r="Y73" s="2670">
        <v>3.395</v>
      </c>
      <c r="Z73" s="2665">
        <v>3.379</v>
      </c>
      <c r="AA73" s="2666"/>
      <c r="AB73" s="2665">
        <v>-1.6E-2</v>
      </c>
      <c r="AC73" s="2666"/>
      <c r="AE73" s="2173"/>
      <c r="AF73" s="2173"/>
      <c r="AG73" s="2173"/>
    </row>
    <row r="74" spans="1:33">
      <c r="A74" s="1459"/>
      <c r="B74" s="33"/>
      <c r="C74" s="2013" t="s">
        <v>147</v>
      </c>
      <c r="D74" s="2013" t="s">
        <v>147</v>
      </c>
      <c r="E74" s="2281"/>
      <c r="F74" s="2665">
        <v>9.2799999999999994</v>
      </c>
      <c r="G74" s="2666"/>
      <c r="H74" s="2665"/>
      <c r="I74" s="2666"/>
      <c r="J74" s="2667"/>
      <c r="K74" s="2668"/>
      <c r="L74" s="2665"/>
      <c r="M74" s="2666"/>
      <c r="N74" s="2665"/>
      <c r="O74" s="2666"/>
      <c r="P74" s="2667"/>
      <c r="Q74" s="2668"/>
      <c r="R74" s="2665"/>
      <c r="S74" s="2666"/>
      <c r="T74" s="2665"/>
      <c r="U74" s="2666"/>
      <c r="V74" s="2665"/>
      <c r="W74" s="2666"/>
      <c r="X74" s="2667"/>
      <c r="Y74" s="2668"/>
      <c r="Z74" s="2665"/>
      <c r="AA74" s="2666"/>
      <c r="AB74" s="2665">
        <v>0</v>
      </c>
      <c r="AC74" s="2666"/>
      <c r="AE74" s="2173"/>
      <c r="AG74" s="2173"/>
    </row>
    <row r="75" spans="1:33">
      <c r="A75" s="1459"/>
      <c r="B75" s="33"/>
      <c r="C75" s="2013">
        <v>16</v>
      </c>
      <c r="D75" s="2013">
        <v>8</v>
      </c>
      <c r="E75" s="2281">
        <v>178.11</v>
      </c>
      <c r="F75" s="2665" t="s">
        <v>147</v>
      </c>
      <c r="G75" s="2666"/>
      <c r="H75" s="2665">
        <v>1.75</v>
      </c>
      <c r="I75" s="2666"/>
      <c r="J75" s="2669">
        <v>3.4450000000000003</v>
      </c>
      <c r="K75" s="2670">
        <v>3.4450000000000003</v>
      </c>
      <c r="L75" s="2665">
        <v>3.4580000000000002</v>
      </c>
      <c r="M75" s="2666"/>
      <c r="N75" s="2665">
        <v>1.2999999999999999E-2</v>
      </c>
      <c r="O75" s="2666"/>
      <c r="P75" s="2669"/>
      <c r="Q75" s="2670"/>
      <c r="R75" s="2665"/>
      <c r="S75" s="2666"/>
      <c r="T75" s="2665"/>
      <c r="U75" s="2666"/>
      <c r="V75" s="2665">
        <v>1.75</v>
      </c>
      <c r="W75" s="2666"/>
      <c r="X75" s="2669">
        <v>3.4450000000000003</v>
      </c>
      <c r="Y75" s="2670">
        <v>3.4450000000000003</v>
      </c>
      <c r="Z75" s="2665">
        <v>3.4340000000000002</v>
      </c>
      <c r="AA75" s="2666"/>
      <c r="AB75" s="2665">
        <v>-1.0999999999999999E-2</v>
      </c>
      <c r="AC75" s="2666"/>
      <c r="AE75" s="2173"/>
      <c r="AF75" s="2173"/>
      <c r="AG75" s="2173"/>
    </row>
    <row r="76" spans="1:33">
      <c r="A76" s="1459"/>
      <c r="B76" s="33"/>
      <c r="C76" s="2013" t="s">
        <v>147</v>
      </c>
      <c r="D76" s="2013" t="s">
        <v>147</v>
      </c>
      <c r="E76" s="2281"/>
      <c r="F76" s="2665">
        <v>8.7100000000000009</v>
      </c>
      <c r="G76" s="2666"/>
      <c r="H76" s="2665"/>
      <c r="I76" s="2666"/>
      <c r="J76" s="2667"/>
      <c r="K76" s="2668"/>
      <c r="L76" s="2665"/>
      <c r="M76" s="2666"/>
      <c r="N76" s="2665"/>
      <c r="O76" s="2666"/>
      <c r="P76" s="2667"/>
      <c r="Q76" s="2668"/>
      <c r="R76" s="2665"/>
      <c r="S76" s="2666"/>
      <c r="T76" s="2665"/>
      <c r="U76" s="2666"/>
      <c r="V76" s="2665"/>
      <c r="W76" s="2666"/>
      <c r="X76" s="2667"/>
      <c r="Y76" s="2668"/>
      <c r="Z76" s="2665"/>
      <c r="AA76" s="2666"/>
      <c r="AB76" s="2665">
        <v>0</v>
      </c>
      <c r="AC76" s="2666"/>
      <c r="AE76" s="2173"/>
      <c r="AG76" s="2173"/>
    </row>
    <row r="77" spans="1:33">
      <c r="A77" s="1459"/>
      <c r="B77" s="33"/>
      <c r="C77" s="2013">
        <v>17</v>
      </c>
      <c r="D77" s="2013">
        <v>9</v>
      </c>
      <c r="E77" s="2281">
        <v>186.82000000000002</v>
      </c>
      <c r="F77" s="2665" t="s">
        <v>147</v>
      </c>
      <c r="G77" s="2666"/>
      <c r="H77" s="2665">
        <v>1.75</v>
      </c>
      <c r="I77" s="2666"/>
      <c r="J77" s="2669">
        <v>3.4450000000000003</v>
      </c>
      <c r="K77" s="2670">
        <v>3.4450000000000003</v>
      </c>
      <c r="L77" s="2665">
        <v>3.4620000000000002</v>
      </c>
      <c r="M77" s="2666"/>
      <c r="N77" s="2665">
        <v>1.7000000000000001E-2</v>
      </c>
      <c r="O77" s="2666"/>
      <c r="P77" s="2669"/>
      <c r="Q77" s="2670"/>
      <c r="R77" s="2665"/>
      <c r="S77" s="2666"/>
      <c r="T77" s="2665"/>
      <c r="U77" s="2666"/>
      <c r="V77" s="2665">
        <v>1.75</v>
      </c>
      <c r="W77" s="2666"/>
      <c r="X77" s="2669">
        <v>3.4450000000000003</v>
      </c>
      <c r="Y77" s="2670">
        <v>3.4450000000000003</v>
      </c>
      <c r="Z77" s="2665">
        <v>3.4250000000000003</v>
      </c>
      <c r="AA77" s="2666"/>
      <c r="AB77" s="2665">
        <v>-0.02</v>
      </c>
      <c r="AC77" s="2666"/>
      <c r="AE77" s="2173"/>
      <c r="AF77" s="2173"/>
      <c r="AG77" s="2173"/>
    </row>
    <row r="78" spans="1:33">
      <c r="A78" s="1459"/>
      <c r="B78" s="33"/>
      <c r="C78" s="2013" t="s">
        <v>147</v>
      </c>
      <c r="D78" s="2013" t="s">
        <v>147</v>
      </c>
      <c r="E78" s="2281"/>
      <c r="F78" s="2665">
        <v>11.29</v>
      </c>
      <c r="G78" s="2666"/>
      <c r="H78" s="2665"/>
      <c r="I78" s="2666"/>
      <c r="J78" s="2667"/>
      <c r="K78" s="2668"/>
      <c r="L78" s="2665"/>
      <c r="M78" s="2666"/>
      <c r="N78" s="2665"/>
      <c r="O78" s="2666"/>
      <c r="P78" s="2667"/>
      <c r="Q78" s="2668"/>
      <c r="R78" s="2665"/>
      <c r="S78" s="2666"/>
      <c r="T78" s="2665"/>
      <c r="U78" s="2666"/>
      <c r="V78" s="2665"/>
      <c r="W78" s="2666"/>
      <c r="X78" s="2667"/>
      <c r="Y78" s="2668"/>
      <c r="Z78" s="2665"/>
      <c r="AA78" s="2666"/>
      <c r="AB78" s="2665">
        <v>0</v>
      </c>
      <c r="AC78" s="2666"/>
      <c r="AE78" s="2173"/>
      <c r="AG78" s="2173"/>
    </row>
    <row r="79" spans="1:33">
      <c r="A79" s="1459"/>
      <c r="B79" s="33"/>
      <c r="C79" s="2013">
        <v>18</v>
      </c>
      <c r="D79" s="2013" t="s">
        <v>4204</v>
      </c>
      <c r="E79" s="2281">
        <v>198.11</v>
      </c>
      <c r="F79" s="2665" t="s">
        <v>147</v>
      </c>
      <c r="G79" s="2666"/>
      <c r="H79" s="2665">
        <v>1.75</v>
      </c>
      <c r="I79" s="2666"/>
      <c r="J79" s="2669">
        <v>3.415</v>
      </c>
      <c r="K79" s="2670">
        <v>3.415</v>
      </c>
      <c r="L79" s="2665">
        <v>3.43</v>
      </c>
      <c r="M79" s="2666"/>
      <c r="N79" s="2665">
        <v>1.4999999999999999E-2</v>
      </c>
      <c r="O79" s="2666"/>
      <c r="P79" s="2669"/>
      <c r="Q79" s="2670"/>
      <c r="R79" s="2665"/>
      <c r="S79" s="2666"/>
      <c r="T79" s="2665"/>
      <c r="U79" s="2666"/>
      <c r="V79" s="2665">
        <v>1.75</v>
      </c>
      <c r="W79" s="2666"/>
      <c r="X79" s="2669">
        <v>3.415</v>
      </c>
      <c r="Y79" s="2670">
        <v>3.415</v>
      </c>
      <c r="Z79" s="2665">
        <v>3.42</v>
      </c>
      <c r="AA79" s="2666"/>
      <c r="AB79" s="2665">
        <v>5.0000000000000001E-3</v>
      </c>
      <c r="AC79" s="2666"/>
      <c r="AE79" s="2173"/>
      <c r="AF79" s="2173"/>
      <c r="AG79" s="2173"/>
    </row>
    <row r="80" spans="1:33">
      <c r="A80" s="1459"/>
      <c r="B80" s="33"/>
      <c r="C80" s="2013" t="s">
        <v>147</v>
      </c>
      <c r="D80" s="2013" t="s">
        <v>147</v>
      </c>
      <c r="E80" s="2281"/>
      <c r="F80" s="2665">
        <v>13.87</v>
      </c>
      <c r="G80" s="2666"/>
      <c r="H80" s="2665"/>
      <c r="I80" s="2666"/>
      <c r="J80" s="2667"/>
      <c r="K80" s="2668"/>
      <c r="L80" s="2665"/>
      <c r="M80" s="2666"/>
      <c r="N80" s="2665"/>
      <c r="O80" s="2666"/>
      <c r="P80" s="2667"/>
      <c r="Q80" s="2668"/>
      <c r="R80" s="2665"/>
      <c r="S80" s="2666"/>
      <c r="T80" s="2665"/>
      <c r="U80" s="2666"/>
      <c r="V80" s="2665"/>
      <c r="W80" s="2666"/>
      <c r="X80" s="2667"/>
      <c r="Y80" s="2668"/>
      <c r="Z80" s="2665"/>
      <c r="AA80" s="2666"/>
      <c r="AB80" s="2665">
        <v>0</v>
      </c>
      <c r="AC80" s="2666"/>
      <c r="AE80" s="2173"/>
      <c r="AG80" s="2173"/>
    </row>
    <row r="81" spans="1:33">
      <c r="A81" s="1459"/>
      <c r="B81" s="33"/>
      <c r="C81" s="2013">
        <v>19</v>
      </c>
      <c r="D81" s="2013">
        <v>10</v>
      </c>
      <c r="E81" s="2281">
        <v>211.98000000000002</v>
      </c>
      <c r="F81" s="2665" t="s">
        <v>147</v>
      </c>
      <c r="G81" s="2666"/>
      <c r="H81" s="2665">
        <v>1.75</v>
      </c>
      <c r="I81" s="2666"/>
      <c r="J81" s="2669">
        <v>3.375</v>
      </c>
      <c r="K81" s="2670">
        <v>3.375</v>
      </c>
      <c r="L81" s="2665">
        <v>3.3730000000000002</v>
      </c>
      <c r="M81" s="2666"/>
      <c r="N81" s="2665">
        <v>-2E-3</v>
      </c>
      <c r="O81" s="2666"/>
      <c r="P81" s="2669"/>
      <c r="Q81" s="2670"/>
      <c r="R81" s="2665"/>
      <c r="S81" s="2666"/>
      <c r="T81" s="2665"/>
      <c r="U81" s="2666"/>
      <c r="V81" s="2665">
        <v>1.75</v>
      </c>
      <c r="W81" s="2666"/>
      <c r="X81" s="2669">
        <v>3.375</v>
      </c>
      <c r="Y81" s="2670">
        <v>3.375</v>
      </c>
      <c r="Z81" s="2665">
        <v>3.3809999999999998</v>
      </c>
      <c r="AA81" s="2666"/>
      <c r="AB81" s="2665">
        <v>6.0000000000000001E-3</v>
      </c>
      <c r="AC81" s="2666"/>
      <c r="AE81" s="2173"/>
      <c r="AF81" s="2173"/>
      <c r="AG81" s="2173"/>
    </row>
    <row r="82" spans="1:33">
      <c r="A82" s="1459"/>
      <c r="B82" s="33"/>
      <c r="C82" s="2013" t="s">
        <v>147</v>
      </c>
      <c r="D82" s="2013" t="s">
        <v>147</v>
      </c>
      <c r="E82" s="2281"/>
      <c r="F82" s="2665">
        <v>3.6</v>
      </c>
      <c r="G82" s="2666"/>
      <c r="H82" s="2665"/>
      <c r="I82" s="2666"/>
      <c r="J82" s="2667"/>
      <c r="K82" s="2668"/>
      <c r="L82" s="2665"/>
      <c r="M82" s="2666"/>
      <c r="N82" s="2665"/>
      <c r="O82" s="2666"/>
      <c r="P82" s="2667"/>
      <c r="Q82" s="2668"/>
      <c r="R82" s="2665"/>
      <c r="S82" s="2666"/>
      <c r="T82" s="2665"/>
      <c r="U82" s="2666"/>
      <c r="V82" s="2665"/>
      <c r="W82" s="2666"/>
      <c r="X82" s="2667"/>
      <c r="Y82" s="2668"/>
      <c r="Z82" s="2665"/>
      <c r="AA82" s="2666"/>
      <c r="AB82" s="2665">
        <v>0</v>
      </c>
      <c r="AC82" s="2666"/>
      <c r="AE82" s="2173"/>
      <c r="AG82" s="2173"/>
    </row>
    <row r="83" spans="1:33">
      <c r="A83" s="1459"/>
      <c r="B83" s="33"/>
      <c r="C83" s="2013">
        <v>20</v>
      </c>
      <c r="D83" s="2013" t="s">
        <v>4205</v>
      </c>
      <c r="E83" s="2281">
        <v>215.58</v>
      </c>
      <c r="F83" s="2665" t="s">
        <v>147</v>
      </c>
      <c r="G83" s="2666"/>
      <c r="H83" s="2665">
        <v>1.75</v>
      </c>
      <c r="I83" s="2666"/>
      <c r="J83" s="2669">
        <v>3.375</v>
      </c>
      <c r="K83" s="2670">
        <v>3.375</v>
      </c>
      <c r="L83" s="2665">
        <v>3.36</v>
      </c>
      <c r="M83" s="2666"/>
      <c r="N83" s="2665">
        <v>-1.4999999999999999E-2</v>
      </c>
      <c r="O83" s="2666"/>
      <c r="P83" s="2669"/>
      <c r="Q83" s="2670"/>
      <c r="R83" s="2665"/>
      <c r="S83" s="2666"/>
      <c r="T83" s="2665"/>
      <c r="U83" s="2666"/>
      <c r="V83" s="2665">
        <v>1.75</v>
      </c>
      <c r="W83" s="2666"/>
      <c r="X83" s="2669">
        <v>3.375</v>
      </c>
      <c r="Y83" s="2670">
        <v>3.375</v>
      </c>
      <c r="Z83" s="2665">
        <v>3.395</v>
      </c>
      <c r="AA83" s="2666"/>
      <c r="AB83" s="2665">
        <v>0.02</v>
      </c>
      <c r="AC83" s="2666"/>
      <c r="AE83" s="2173"/>
      <c r="AF83" s="2173"/>
      <c r="AG83" s="2173"/>
    </row>
    <row r="84" spans="1:33">
      <c r="A84" s="1459"/>
      <c r="B84" s="33"/>
      <c r="C84" s="2013" t="s">
        <v>147</v>
      </c>
      <c r="D84" s="2013" t="s">
        <v>147</v>
      </c>
      <c r="E84" s="2281"/>
      <c r="F84" s="2665">
        <v>5.62</v>
      </c>
      <c r="G84" s="2666"/>
      <c r="H84" s="2665"/>
      <c r="I84" s="2666"/>
      <c r="J84" s="2667"/>
      <c r="K84" s="2668"/>
      <c r="L84" s="2665"/>
      <c r="M84" s="2666"/>
      <c r="N84" s="2665"/>
      <c r="O84" s="2666"/>
      <c r="P84" s="2667"/>
      <c r="Q84" s="2668"/>
      <c r="R84" s="2665"/>
      <c r="S84" s="2666"/>
      <c r="T84" s="2665"/>
      <c r="U84" s="2666"/>
      <c r="V84" s="2665"/>
      <c r="W84" s="2666"/>
      <c r="X84" s="2667"/>
      <c r="Y84" s="2668"/>
      <c r="Z84" s="2665"/>
      <c r="AA84" s="2666"/>
      <c r="AB84" s="2665">
        <v>0</v>
      </c>
      <c r="AC84" s="2666"/>
      <c r="AE84" s="2173"/>
      <c r="AG84" s="2173"/>
    </row>
    <row r="85" spans="1:33">
      <c r="A85" s="1459"/>
      <c r="B85" s="33"/>
      <c r="C85" s="2013">
        <v>21</v>
      </c>
      <c r="D85" s="2013" t="s">
        <v>4206</v>
      </c>
      <c r="E85" s="2281">
        <v>221.20000000000002</v>
      </c>
      <c r="F85" s="2665" t="s">
        <v>147</v>
      </c>
      <c r="G85" s="2666"/>
      <c r="H85" s="2665">
        <v>1.75</v>
      </c>
      <c r="I85" s="2666"/>
      <c r="J85" s="2669">
        <v>3.355</v>
      </c>
      <c r="K85" s="2670">
        <v>3.355</v>
      </c>
      <c r="L85" s="2665">
        <v>3.3530000000000002</v>
      </c>
      <c r="M85" s="2666"/>
      <c r="N85" s="2665">
        <v>-2E-3</v>
      </c>
      <c r="O85" s="2666"/>
      <c r="P85" s="2669"/>
      <c r="Q85" s="2670"/>
      <c r="R85" s="2665"/>
      <c r="S85" s="2666"/>
      <c r="T85" s="2665"/>
      <c r="U85" s="2666"/>
      <c r="V85" s="2665">
        <v>1.75</v>
      </c>
      <c r="W85" s="2666"/>
      <c r="X85" s="2669">
        <v>3.355</v>
      </c>
      <c r="Y85" s="2670">
        <v>3.355</v>
      </c>
      <c r="Z85" s="2665">
        <v>3.3460000000000001</v>
      </c>
      <c r="AA85" s="2666"/>
      <c r="AB85" s="2665">
        <v>-8.9999999999999993E-3</v>
      </c>
      <c r="AC85" s="2666"/>
      <c r="AE85" s="2173"/>
      <c r="AF85" s="2173"/>
      <c r="AG85" s="2173"/>
    </row>
    <row r="86" spans="1:33">
      <c r="A86" s="1459"/>
      <c r="B86" s="33"/>
      <c r="C86" s="2013" t="s">
        <v>147</v>
      </c>
      <c r="D86" s="2013" t="s">
        <v>147</v>
      </c>
      <c r="E86" s="2281"/>
      <c r="F86" s="2665">
        <v>10.69</v>
      </c>
      <c r="G86" s="2666"/>
      <c r="H86" s="2665"/>
      <c r="I86" s="2666"/>
      <c r="J86" s="2667"/>
      <c r="K86" s="2668"/>
      <c r="L86" s="2665"/>
      <c r="M86" s="2666"/>
      <c r="N86" s="2665"/>
      <c r="O86" s="2666"/>
      <c r="P86" s="2667"/>
      <c r="Q86" s="2668"/>
      <c r="R86" s="2665"/>
      <c r="S86" s="2666"/>
      <c r="T86" s="2665"/>
      <c r="U86" s="2666"/>
      <c r="V86" s="2665"/>
      <c r="W86" s="2666"/>
      <c r="X86" s="2667"/>
      <c r="Y86" s="2668"/>
      <c r="Z86" s="2665"/>
      <c r="AA86" s="2666"/>
      <c r="AB86" s="2665">
        <v>0</v>
      </c>
      <c r="AC86" s="2666"/>
      <c r="AE86" s="2173"/>
      <c r="AG86" s="2173"/>
    </row>
    <row r="87" spans="1:33">
      <c r="A87" s="1459"/>
      <c r="B87" s="33"/>
      <c r="C87" s="2013">
        <v>22</v>
      </c>
      <c r="D87" s="2013" t="s">
        <v>4207</v>
      </c>
      <c r="E87" s="2281">
        <v>231.89000000000001</v>
      </c>
      <c r="F87" s="2665" t="s">
        <v>147</v>
      </c>
      <c r="G87" s="2666"/>
      <c r="H87" s="2665">
        <v>1.75</v>
      </c>
      <c r="I87" s="2666"/>
      <c r="J87" s="2669">
        <v>3.3250000000000002</v>
      </c>
      <c r="K87" s="2670">
        <v>3.3250000000000002</v>
      </c>
      <c r="L87" s="2665">
        <v>3.3160000000000003</v>
      </c>
      <c r="M87" s="2666"/>
      <c r="N87" s="2665">
        <v>-8.9999999999999993E-3</v>
      </c>
      <c r="O87" s="2666"/>
      <c r="P87" s="2669"/>
      <c r="Q87" s="2670"/>
      <c r="R87" s="2665"/>
      <c r="S87" s="2666"/>
      <c r="T87" s="2665"/>
      <c r="U87" s="2666"/>
      <c r="V87" s="2665">
        <v>1.75</v>
      </c>
      <c r="W87" s="2666"/>
      <c r="X87" s="2669">
        <v>3.3250000000000002</v>
      </c>
      <c r="Y87" s="2670">
        <v>3.3250000000000002</v>
      </c>
      <c r="Z87" s="2665">
        <v>3.327</v>
      </c>
      <c r="AA87" s="2666"/>
      <c r="AB87" s="2665">
        <v>2E-3</v>
      </c>
      <c r="AC87" s="2666"/>
      <c r="AE87" s="2173"/>
      <c r="AF87" s="2173"/>
      <c r="AG87" s="2173"/>
    </row>
    <row r="88" spans="1:33">
      <c r="A88" s="1459"/>
      <c r="B88" s="33"/>
      <c r="C88" s="2013" t="s">
        <v>147</v>
      </c>
      <c r="D88" s="2013" t="s">
        <v>147</v>
      </c>
      <c r="E88" s="2281"/>
      <c r="F88" s="2665">
        <v>3.03</v>
      </c>
      <c r="G88" s="2666"/>
      <c r="H88" s="2665"/>
      <c r="I88" s="2666"/>
      <c r="J88" s="2667"/>
      <c r="K88" s="2668"/>
      <c r="L88" s="2665"/>
      <c r="M88" s="2666"/>
      <c r="N88" s="2665"/>
      <c r="O88" s="2666"/>
      <c r="P88" s="2667"/>
      <c r="Q88" s="2668"/>
      <c r="R88" s="2665"/>
      <c r="S88" s="2666"/>
      <c r="T88" s="2665"/>
      <c r="U88" s="2666"/>
      <c r="V88" s="2665"/>
      <c r="W88" s="2666"/>
      <c r="X88" s="2667"/>
      <c r="Y88" s="2668"/>
      <c r="Z88" s="2665"/>
      <c r="AA88" s="2666"/>
      <c r="AB88" s="2665">
        <v>0</v>
      </c>
      <c r="AC88" s="2666"/>
      <c r="AE88" s="2173"/>
      <c r="AG88" s="2173"/>
    </row>
    <row r="89" spans="1:33">
      <c r="A89" s="1459"/>
      <c r="B89" s="33"/>
      <c r="C89" s="2013">
        <v>23</v>
      </c>
      <c r="D89" s="2013" t="s">
        <v>4208</v>
      </c>
      <c r="E89" s="2281">
        <v>234.92000000000002</v>
      </c>
      <c r="F89" s="2665" t="s">
        <v>147</v>
      </c>
      <c r="G89" s="2666"/>
      <c r="H89" s="2665">
        <v>1.75</v>
      </c>
      <c r="I89" s="2666"/>
      <c r="J89" s="2669">
        <v>3.3149999999999999</v>
      </c>
      <c r="K89" s="2670">
        <v>3.3149999999999999</v>
      </c>
      <c r="L89" s="2665">
        <v>3.331</v>
      </c>
      <c r="M89" s="2666"/>
      <c r="N89" s="2665">
        <v>1.6E-2</v>
      </c>
      <c r="O89" s="2666"/>
      <c r="P89" s="2669"/>
      <c r="Q89" s="2670"/>
      <c r="R89" s="2665"/>
      <c r="S89" s="2666"/>
      <c r="T89" s="2665"/>
      <c r="U89" s="2666"/>
      <c r="V89" s="2665">
        <v>1.75</v>
      </c>
      <c r="W89" s="2666"/>
      <c r="X89" s="2669">
        <v>3.3149999999999999</v>
      </c>
      <c r="Y89" s="2670">
        <v>3.3149999999999999</v>
      </c>
      <c r="Z89" s="2665">
        <v>3.3279999999999998</v>
      </c>
      <c r="AA89" s="2666"/>
      <c r="AB89" s="2665">
        <v>1.2999999999999999E-2</v>
      </c>
      <c r="AC89" s="2666"/>
      <c r="AE89" s="2173"/>
      <c r="AF89" s="2173"/>
      <c r="AG89" s="2173"/>
    </row>
    <row r="90" spans="1:33">
      <c r="A90" s="1459"/>
      <c r="B90" s="33"/>
      <c r="C90" s="2013" t="s">
        <v>147</v>
      </c>
      <c r="D90" s="2013" t="s">
        <v>147</v>
      </c>
      <c r="E90" s="2281"/>
      <c r="F90" s="2665">
        <v>13.28</v>
      </c>
      <c r="G90" s="2666"/>
      <c r="H90" s="2665"/>
      <c r="I90" s="2666"/>
      <c r="J90" s="2667"/>
      <c r="K90" s="2668"/>
      <c r="L90" s="2665"/>
      <c r="M90" s="2666"/>
      <c r="N90" s="2665"/>
      <c r="O90" s="2666"/>
      <c r="P90" s="2667"/>
      <c r="Q90" s="2668"/>
      <c r="R90" s="2665"/>
      <c r="S90" s="2666"/>
      <c r="T90" s="2665"/>
      <c r="U90" s="2666"/>
      <c r="V90" s="2665"/>
      <c r="W90" s="2666"/>
      <c r="X90" s="2667"/>
      <c r="Y90" s="2668"/>
      <c r="Z90" s="2665"/>
      <c r="AA90" s="2666"/>
      <c r="AB90" s="2665">
        <v>0</v>
      </c>
      <c r="AC90" s="2666"/>
      <c r="AE90" s="2173"/>
      <c r="AG90" s="2173"/>
    </row>
    <row r="91" spans="1:33">
      <c r="A91" s="1459"/>
      <c r="B91" s="33"/>
      <c r="C91" s="2013">
        <v>24</v>
      </c>
      <c r="D91" s="2013" t="s">
        <v>4209</v>
      </c>
      <c r="E91" s="2281">
        <v>248.20000000000002</v>
      </c>
      <c r="F91" s="2665" t="s">
        <v>147</v>
      </c>
      <c r="G91" s="2666"/>
      <c r="H91" s="2665">
        <v>1.75</v>
      </c>
      <c r="I91" s="2666"/>
      <c r="J91" s="2669">
        <v>3.2850000000000001</v>
      </c>
      <c r="K91" s="2670">
        <v>3.2850000000000001</v>
      </c>
      <c r="L91" s="2665">
        <v>3.302</v>
      </c>
      <c r="M91" s="2666"/>
      <c r="N91" s="2665">
        <v>1.7000000000000001E-2</v>
      </c>
      <c r="O91" s="2666"/>
      <c r="P91" s="2669"/>
      <c r="Q91" s="2670"/>
      <c r="R91" s="2665"/>
      <c r="S91" s="2666"/>
      <c r="T91" s="2665"/>
      <c r="U91" s="2666"/>
      <c r="V91" s="2665">
        <v>1.75</v>
      </c>
      <c r="W91" s="2666"/>
      <c r="X91" s="2669">
        <v>3.2850000000000001</v>
      </c>
      <c r="Y91" s="2670">
        <v>3.2850000000000001</v>
      </c>
      <c r="Z91" s="2665">
        <v>3.2730000000000001</v>
      </c>
      <c r="AA91" s="2666"/>
      <c r="AB91" s="2665">
        <v>-1.2E-2</v>
      </c>
      <c r="AC91" s="2666"/>
      <c r="AE91" s="2173"/>
      <c r="AF91" s="2173"/>
      <c r="AG91" s="2173"/>
    </row>
    <row r="92" spans="1:33">
      <c r="A92" s="1459"/>
      <c r="B92" s="33"/>
      <c r="C92" s="2013" t="s">
        <v>147</v>
      </c>
      <c r="D92" s="2013" t="s">
        <v>147</v>
      </c>
      <c r="E92" s="2281"/>
      <c r="F92" s="2665">
        <v>12.19</v>
      </c>
      <c r="G92" s="2666"/>
      <c r="H92" s="2665"/>
      <c r="I92" s="2666"/>
      <c r="J92" s="2667"/>
      <c r="K92" s="2668"/>
      <c r="L92" s="2665"/>
      <c r="M92" s="2666"/>
      <c r="N92" s="2665"/>
      <c r="O92" s="2666"/>
      <c r="P92" s="2667"/>
      <c r="Q92" s="2668"/>
      <c r="R92" s="2665"/>
      <c r="S92" s="2666"/>
      <c r="T92" s="2665"/>
      <c r="U92" s="2666"/>
      <c r="V92" s="2665"/>
      <c r="W92" s="2666"/>
      <c r="X92" s="2667"/>
      <c r="Y92" s="2668"/>
      <c r="Z92" s="2665"/>
      <c r="AA92" s="2666"/>
      <c r="AB92" s="2665">
        <v>0</v>
      </c>
      <c r="AC92" s="2666"/>
      <c r="AE92" s="2173"/>
      <c r="AG92" s="2173"/>
    </row>
    <row r="93" spans="1:33">
      <c r="A93" s="1459"/>
      <c r="B93" s="33"/>
      <c r="C93" s="2013">
        <v>25</v>
      </c>
      <c r="D93" s="2013" t="s">
        <v>4210</v>
      </c>
      <c r="E93" s="2281">
        <v>260.39000000000004</v>
      </c>
      <c r="F93" s="2665" t="s">
        <v>147</v>
      </c>
      <c r="G93" s="2666"/>
      <c r="H93" s="2665">
        <v>1.75</v>
      </c>
      <c r="I93" s="2666"/>
      <c r="J93" s="2669">
        <v>3.2250000000000001</v>
      </c>
      <c r="K93" s="2670">
        <v>3.2250000000000001</v>
      </c>
      <c r="L93" s="2665">
        <v>3.2330000000000001</v>
      </c>
      <c r="M93" s="2666"/>
      <c r="N93" s="2665">
        <v>8.0000000000000002E-3</v>
      </c>
      <c r="O93" s="2666"/>
      <c r="P93" s="2669"/>
      <c r="Q93" s="2670"/>
      <c r="R93" s="2665"/>
      <c r="S93" s="2666"/>
      <c r="T93" s="2665"/>
      <c r="U93" s="2666"/>
      <c r="V93" s="2665">
        <v>1.75</v>
      </c>
      <c r="W93" s="2666"/>
      <c r="X93" s="2669">
        <v>3.2250000000000001</v>
      </c>
      <c r="Y93" s="2670">
        <v>3.2250000000000001</v>
      </c>
      <c r="Z93" s="2665">
        <v>3.2210000000000001</v>
      </c>
      <c r="AA93" s="2666"/>
      <c r="AB93" s="2665">
        <v>-4.0000000000000001E-3</v>
      </c>
      <c r="AC93" s="2666"/>
      <c r="AE93" s="2173"/>
      <c r="AF93" s="2173"/>
      <c r="AG93" s="2173"/>
    </row>
    <row r="94" spans="1:33">
      <c r="A94" s="1459"/>
      <c r="B94" s="33"/>
      <c r="C94" s="2013" t="s">
        <v>147</v>
      </c>
      <c r="D94" s="2013" t="s">
        <v>147</v>
      </c>
      <c r="E94" s="2281"/>
      <c r="F94" s="2665">
        <v>13.43</v>
      </c>
      <c r="G94" s="2666"/>
      <c r="H94" s="2665"/>
      <c r="I94" s="2666"/>
      <c r="J94" s="2667"/>
      <c r="K94" s="2668"/>
      <c r="L94" s="2665"/>
      <c r="M94" s="2666"/>
      <c r="N94" s="2665"/>
      <c r="O94" s="2666"/>
      <c r="P94" s="2667"/>
      <c r="Q94" s="2668"/>
      <c r="R94" s="2665"/>
      <c r="S94" s="2666"/>
      <c r="T94" s="2665"/>
      <c r="U94" s="2666"/>
      <c r="V94" s="2665"/>
      <c r="W94" s="2666"/>
      <c r="X94" s="2667"/>
      <c r="Y94" s="2668"/>
      <c r="Z94" s="2665"/>
      <c r="AA94" s="2666"/>
      <c r="AB94" s="2665">
        <v>0</v>
      </c>
      <c r="AC94" s="2666"/>
      <c r="AE94" s="2173"/>
      <c r="AG94" s="2173"/>
    </row>
    <row r="95" spans="1:33">
      <c r="A95" s="1459"/>
      <c r="B95" s="33"/>
      <c r="C95" s="2679" t="s">
        <v>88</v>
      </c>
      <c r="D95" s="2679" t="s">
        <v>2260</v>
      </c>
      <c r="E95" s="2748" t="s">
        <v>2290</v>
      </c>
      <c r="F95" s="2682" t="s">
        <v>4187</v>
      </c>
      <c r="G95" s="2683"/>
      <c r="H95" s="2676" t="s">
        <v>4188</v>
      </c>
      <c r="I95" s="2676"/>
      <c r="J95" s="2676"/>
      <c r="K95" s="2676"/>
      <c r="L95" s="2676"/>
      <c r="M95" s="2676"/>
      <c r="N95" s="2676"/>
      <c r="O95" s="2677"/>
      <c r="P95" s="2676" t="s">
        <v>4189</v>
      </c>
      <c r="Q95" s="2676"/>
      <c r="R95" s="2676"/>
      <c r="S95" s="2676"/>
      <c r="T95" s="2676"/>
      <c r="U95" s="2676"/>
      <c r="V95" s="2678" t="s">
        <v>4190</v>
      </c>
      <c r="W95" s="2676"/>
      <c r="X95" s="2676"/>
      <c r="Y95" s="2676"/>
      <c r="Z95" s="2676"/>
      <c r="AA95" s="2676"/>
      <c r="AB95" s="2676"/>
      <c r="AC95" s="2677"/>
      <c r="AD95" s="33"/>
      <c r="AE95" s="178"/>
    </row>
    <row r="96" spans="1:33">
      <c r="A96" s="1459"/>
      <c r="B96" s="33"/>
      <c r="C96" s="2679"/>
      <c r="D96" s="2679"/>
      <c r="E96" s="2749"/>
      <c r="F96" s="2684"/>
      <c r="G96" s="2685"/>
      <c r="H96" s="2676" t="s">
        <v>4191</v>
      </c>
      <c r="I96" s="2677"/>
      <c r="J96" s="2678" t="s">
        <v>4192</v>
      </c>
      <c r="K96" s="2677"/>
      <c r="L96" s="2678" t="s">
        <v>4193</v>
      </c>
      <c r="M96" s="2677"/>
      <c r="N96" s="2678" t="s">
        <v>4194</v>
      </c>
      <c r="O96" s="2677"/>
      <c r="P96" s="2678" t="s">
        <v>4192</v>
      </c>
      <c r="Q96" s="2677"/>
      <c r="R96" s="2678" t="s">
        <v>4193</v>
      </c>
      <c r="S96" s="2677"/>
      <c r="T96" s="2678" t="s">
        <v>4194</v>
      </c>
      <c r="U96" s="2677"/>
      <c r="V96" s="2676" t="s">
        <v>4191</v>
      </c>
      <c r="W96" s="2677"/>
      <c r="X96" s="2678" t="s">
        <v>4192</v>
      </c>
      <c r="Y96" s="2677"/>
      <c r="Z96" s="2678" t="s">
        <v>4193</v>
      </c>
      <c r="AA96" s="2677"/>
      <c r="AB96" s="2678" t="s">
        <v>4194</v>
      </c>
      <c r="AC96" s="2677"/>
      <c r="AD96" s="33"/>
      <c r="AE96" s="33"/>
    </row>
    <row r="97" spans="1:33">
      <c r="A97" s="1459"/>
      <c r="B97" s="33"/>
      <c r="C97" s="2013">
        <v>26</v>
      </c>
      <c r="D97" s="2013">
        <v>11</v>
      </c>
      <c r="E97" s="2281">
        <v>273.82000000000005</v>
      </c>
      <c r="F97" s="2665" t="s">
        <v>147</v>
      </c>
      <c r="G97" s="2666"/>
      <c r="H97" s="2665">
        <v>1.75</v>
      </c>
      <c r="I97" s="2666"/>
      <c r="J97" s="2669">
        <v>3.1550000000000002</v>
      </c>
      <c r="K97" s="2670">
        <v>3.1550000000000002</v>
      </c>
      <c r="L97" s="2665">
        <v>3.1480000000000001</v>
      </c>
      <c r="M97" s="2666"/>
      <c r="N97" s="2665">
        <v>-7.0000000000000001E-3</v>
      </c>
      <c r="O97" s="2666"/>
      <c r="P97" s="2669"/>
      <c r="Q97" s="2670"/>
      <c r="R97" s="2665"/>
      <c r="S97" s="2666"/>
      <c r="T97" s="2665"/>
      <c r="U97" s="2666"/>
      <c r="V97" s="2665">
        <v>1.75</v>
      </c>
      <c r="W97" s="2666"/>
      <c r="X97" s="2669">
        <v>3.1550000000000002</v>
      </c>
      <c r="Y97" s="2670">
        <v>3.1550000000000002</v>
      </c>
      <c r="Z97" s="2665">
        <v>3.1520000000000001</v>
      </c>
      <c r="AA97" s="2666"/>
      <c r="AB97" s="2665">
        <v>-3.0000000000000001E-3</v>
      </c>
      <c r="AC97" s="2666"/>
      <c r="AE97" s="2173"/>
      <c r="AF97" s="2173"/>
      <c r="AG97" s="2173"/>
    </row>
    <row r="98" spans="1:33">
      <c r="A98" s="1459"/>
      <c r="B98" s="33"/>
      <c r="C98" s="2013" t="s">
        <v>147</v>
      </c>
      <c r="D98" s="2013" t="s">
        <v>147</v>
      </c>
      <c r="E98" s="2281"/>
      <c r="F98" s="2665">
        <v>14.63</v>
      </c>
      <c r="G98" s="2666"/>
      <c r="H98" s="2665"/>
      <c r="I98" s="2666"/>
      <c r="J98" s="2667"/>
      <c r="K98" s="2668"/>
      <c r="L98" s="2665"/>
      <c r="M98" s="2666"/>
      <c r="N98" s="2665"/>
      <c r="O98" s="2666"/>
      <c r="P98" s="2667"/>
      <c r="Q98" s="2668"/>
      <c r="R98" s="2665"/>
      <c r="S98" s="2666"/>
      <c r="T98" s="2665"/>
      <c r="U98" s="2666"/>
      <c r="V98" s="2665"/>
      <c r="W98" s="2666"/>
      <c r="X98" s="2667"/>
      <c r="Y98" s="2668"/>
      <c r="Z98" s="2665"/>
      <c r="AA98" s="2666"/>
      <c r="AB98" s="2665">
        <v>0</v>
      </c>
      <c r="AC98" s="2666"/>
      <c r="AE98" s="2173"/>
      <c r="AG98" s="2173"/>
    </row>
    <row r="99" spans="1:33">
      <c r="A99" s="1459"/>
      <c r="B99" s="33"/>
      <c r="C99" s="2013">
        <v>27</v>
      </c>
      <c r="D99" s="2013">
        <v>12</v>
      </c>
      <c r="E99" s="2281">
        <v>288.45000000000005</v>
      </c>
      <c r="F99" s="2665" t="s">
        <v>147</v>
      </c>
      <c r="G99" s="2666"/>
      <c r="H99" s="2665">
        <v>1.75</v>
      </c>
      <c r="I99" s="2666"/>
      <c r="J99" s="2669">
        <v>3.085</v>
      </c>
      <c r="K99" s="2670">
        <v>3.085</v>
      </c>
      <c r="L99" s="2665">
        <v>3.0659999999999998</v>
      </c>
      <c r="M99" s="2666"/>
      <c r="N99" s="2665">
        <v>-1.9E-2</v>
      </c>
      <c r="O99" s="2666"/>
      <c r="P99" s="2669"/>
      <c r="Q99" s="2670"/>
      <c r="R99" s="2665"/>
      <c r="S99" s="2666"/>
      <c r="T99" s="2665"/>
      <c r="U99" s="2666"/>
      <c r="V99" s="2665">
        <v>1.75</v>
      </c>
      <c r="W99" s="2666"/>
      <c r="X99" s="2669">
        <v>3.085</v>
      </c>
      <c r="Y99" s="2670">
        <v>3.085</v>
      </c>
      <c r="Z99" s="2665">
        <v>3.0830000000000002</v>
      </c>
      <c r="AA99" s="2666"/>
      <c r="AB99" s="2665">
        <v>-2E-3</v>
      </c>
      <c r="AC99" s="2666"/>
      <c r="AE99" s="2173"/>
      <c r="AF99" s="2173"/>
      <c r="AG99" s="2173"/>
    </row>
    <row r="100" spans="1:33">
      <c r="A100" s="1459"/>
      <c r="B100" s="33"/>
      <c r="C100" s="2013" t="s">
        <v>147</v>
      </c>
      <c r="D100" s="2013" t="s">
        <v>147</v>
      </c>
      <c r="E100" s="2281"/>
      <c r="F100" s="2665">
        <v>16.5</v>
      </c>
      <c r="G100" s="2666"/>
      <c r="H100" s="2665"/>
      <c r="I100" s="2666"/>
      <c r="J100" s="2667"/>
      <c r="K100" s="2668"/>
      <c r="L100" s="2665"/>
      <c r="M100" s="2666"/>
      <c r="N100" s="2665"/>
      <c r="O100" s="2666"/>
      <c r="P100" s="2667"/>
      <c r="Q100" s="2668"/>
      <c r="R100" s="2665"/>
      <c r="S100" s="2666"/>
      <c r="T100" s="2665"/>
      <c r="U100" s="2666"/>
      <c r="V100" s="2665"/>
      <c r="W100" s="2666"/>
      <c r="X100" s="2667"/>
      <c r="Y100" s="2668"/>
      <c r="Z100" s="2665"/>
      <c r="AA100" s="2666"/>
      <c r="AB100" s="2665">
        <v>0</v>
      </c>
      <c r="AC100" s="2666"/>
      <c r="AE100" s="2173"/>
      <c r="AG100" s="2173"/>
    </row>
    <row r="101" spans="1:33">
      <c r="A101" s="1459"/>
      <c r="B101" s="33"/>
      <c r="C101" s="2013">
        <v>28</v>
      </c>
      <c r="D101" s="2013">
        <v>13</v>
      </c>
      <c r="E101" s="2281">
        <v>304.95000000000005</v>
      </c>
      <c r="F101" s="2665" t="s">
        <v>147</v>
      </c>
      <c r="G101" s="2666"/>
      <c r="H101" s="2665">
        <v>1.75</v>
      </c>
      <c r="I101" s="2666"/>
      <c r="J101" s="2669">
        <v>3.0049999999999999</v>
      </c>
      <c r="K101" s="2670">
        <v>3.0049999999999999</v>
      </c>
      <c r="L101" s="2665">
        <v>2.9990000000000001</v>
      </c>
      <c r="M101" s="2666"/>
      <c r="N101" s="2665">
        <v>-6.0000000000000001E-3</v>
      </c>
      <c r="O101" s="2666"/>
      <c r="P101" s="2669"/>
      <c r="Q101" s="2670"/>
      <c r="R101" s="2665"/>
      <c r="S101" s="2666"/>
      <c r="T101" s="2665"/>
      <c r="U101" s="2666"/>
      <c r="V101" s="2665">
        <v>1.75</v>
      </c>
      <c r="W101" s="2666"/>
      <c r="X101" s="2669">
        <v>3.0049999999999999</v>
      </c>
      <c r="Y101" s="2670">
        <v>3.0049999999999999</v>
      </c>
      <c r="Z101" s="2665">
        <v>2.9899999999999998</v>
      </c>
      <c r="AA101" s="2666"/>
      <c r="AB101" s="2665">
        <v>-1.4999999999999999E-2</v>
      </c>
      <c r="AC101" s="2666"/>
      <c r="AE101" s="2173"/>
      <c r="AF101" s="2173"/>
      <c r="AG101" s="2173"/>
    </row>
    <row r="102" spans="1:33">
      <c r="A102" s="1459"/>
      <c r="B102" s="33"/>
      <c r="C102" s="2013" t="s">
        <v>147</v>
      </c>
      <c r="D102" s="2013" t="s">
        <v>147</v>
      </c>
      <c r="E102" s="2281"/>
      <c r="F102" s="2665">
        <v>12.59</v>
      </c>
      <c r="G102" s="2666"/>
      <c r="H102" s="2665"/>
      <c r="I102" s="2666"/>
      <c r="J102" s="2667"/>
      <c r="K102" s="2668"/>
      <c r="L102" s="2665"/>
      <c r="M102" s="2666"/>
      <c r="N102" s="2665"/>
      <c r="O102" s="2666"/>
      <c r="P102" s="2667"/>
      <c r="Q102" s="2668"/>
      <c r="R102" s="2665"/>
      <c r="S102" s="2666"/>
      <c r="T102" s="2665"/>
      <c r="U102" s="2666"/>
      <c r="V102" s="2665"/>
      <c r="W102" s="2666"/>
      <c r="X102" s="2667"/>
      <c r="Y102" s="2668"/>
      <c r="Z102" s="2665"/>
      <c r="AA102" s="2666"/>
      <c r="AB102" s="2665">
        <v>0</v>
      </c>
      <c r="AC102" s="2666"/>
      <c r="AE102" s="2173"/>
      <c r="AG102" s="2173"/>
    </row>
    <row r="103" spans="1:33">
      <c r="A103" s="1459"/>
      <c r="B103" s="33"/>
      <c r="C103" s="2013">
        <v>29</v>
      </c>
      <c r="D103" s="2013" t="s">
        <v>4211</v>
      </c>
      <c r="E103" s="2281">
        <v>317.54000000000002</v>
      </c>
      <c r="F103" s="2665" t="s">
        <v>147</v>
      </c>
      <c r="G103" s="2666"/>
      <c r="H103" s="2665">
        <v>1.75</v>
      </c>
      <c r="I103" s="2666"/>
      <c r="J103" s="2669">
        <v>2.9950000000000001</v>
      </c>
      <c r="K103" s="2670">
        <v>2.9950000000000001</v>
      </c>
      <c r="L103" s="2665">
        <v>3.0020000000000002</v>
      </c>
      <c r="M103" s="2666"/>
      <c r="N103" s="2665">
        <v>7.0000000000000001E-3</v>
      </c>
      <c r="O103" s="2666"/>
      <c r="P103" s="2669"/>
      <c r="Q103" s="2670"/>
      <c r="R103" s="2665"/>
      <c r="S103" s="2666"/>
      <c r="T103" s="2665"/>
      <c r="U103" s="2666"/>
      <c r="V103" s="2665">
        <v>1.75</v>
      </c>
      <c r="W103" s="2666"/>
      <c r="X103" s="2669">
        <v>2.9950000000000001</v>
      </c>
      <c r="Y103" s="2670">
        <v>2.9950000000000001</v>
      </c>
      <c r="Z103" s="2665">
        <v>2.9930000000000003</v>
      </c>
      <c r="AA103" s="2666"/>
      <c r="AB103" s="2665">
        <v>-2E-3</v>
      </c>
      <c r="AC103" s="2666"/>
      <c r="AE103" s="2173"/>
      <c r="AF103" s="2173"/>
      <c r="AG103" s="2173"/>
    </row>
    <row r="104" spans="1:33">
      <c r="A104" s="1459"/>
      <c r="B104" s="33"/>
      <c r="C104" s="2013" t="s">
        <v>147</v>
      </c>
      <c r="D104" s="2013" t="s">
        <v>147</v>
      </c>
      <c r="E104" s="2281"/>
      <c r="F104" s="2665">
        <v>15.18</v>
      </c>
      <c r="G104" s="2666"/>
      <c r="H104" s="2665"/>
      <c r="I104" s="2666"/>
      <c r="J104" s="2667"/>
      <c r="K104" s="2668"/>
      <c r="L104" s="2665"/>
      <c r="M104" s="2666"/>
      <c r="N104" s="2665"/>
      <c r="O104" s="2666"/>
      <c r="P104" s="2667"/>
      <c r="Q104" s="2668"/>
      <c r="R104" s="2665"/>
      <c r="S104" s="2666"/>
      <c r="T104" s="2665"/>
      <c r="U104" s="2666"/>
      <c r="V104" s="2665"/>
      <c r="W104" s="2666"/>
      <c r="X104" s="2667"/>
      <c r="Y104" s="2668"/>
      <c r="Z104" s="2665"/>
      <c r="AA104" s="2666"/>
      <c r="AB104" s="2665">
        <v>0</v>
      </c>
      <c r="AC104" s="2666"/>
      <c r="AE104" s="2173"/>
      <c r="AG104" s="2173"/>
    </row>
    <row r="105" spans="1:33">
      <c r="A105" s="1459"/>
      <c r="B105" s="33"/>
      <c r="C105" s="2013">
        <v>30</v>
      </c>
      <c r="D105" s="2013">
        <v>14</v>
      </c>
      <c r="E105" s="2281">
        <v>332.72</v>
      </c>
      <c r="F105" s="2665" t="s">
        <v>147</v>
      </c>
      <c r="G105" s="2666"/>
      <c r="H105" s="2665">
        <v>1.75</v>
      </c>
      <c r="I105" s="2666"/>
      <c r="J105" s="2669">
        <v>2.9750000000000001</v>
      </c>
      <c r="K105" s="2670">
        <v>2.9750000000000001</v>
      </c>
      <c r="L105" s="2665">
        <v>2.9950000000000001</v>
      </c>
      <c r="M105" s="2666"/>
      <c r="N105" s="2665">
        <v>0.02</v>
      </c>
      <c r="O105" s="2666"/>
      <c r="P105" s="2669"/>
      <c r="Q105" s="2670"/>
      <c r="R105" s="2665"/>
      <c r="S105" s="2666"/>
      <c r="T105" s="2665"/>
      <c r="U105" s="2666"/>
      <c r="V105" s="2665">
        <v>1.75</v>
      </c>
      <c r="W105" s="2666"/>
      <c r="X105" s="2669">
        <v>2.9750000000000001</v>
      </c>
      <c r="Y105" s="2670">
        <v>2.9750000000000001</v>
      </c>
      <c r="Z105" s="2665">
        <v>2.9870000000000001</v>
      </c>
      <c r="AA105" s="2666"/>
      <c r="AB105" s="2665">
        <v>1.2E-2</v>
      </c>
      <c r="AC105" s="2666"/>
      <c r="AE105" s="2173"/>
      <c r="AF105" s="2173"/>
      <c r="AG105" s="2173"/>
    </row>
    <row r="106" spans="1:33">
      <c r="A106" s="1459"/>
      <c r="B106" s="33"/>
      <c r="C106" s="2013" t="s">
        <v>147</v>
      </c>
      <c r="D106" s="2013" t="s">
        <v>147</v>
      </c>
      <c r="E106" s="2281"/>
      <c r="F106" s="2665">
        <v>9.98</v>
      </c>
      <c r="G106" s="2666"/>
      <c r="H106" s="2665"/>
      <c r="I106" s="2666"/>
      <c r="J106" s="2667"/>
      <c r="K106" s="2668"/>
      <c r="L106" s="2665"/>
      <c r="M106" s="2666"/>
      <c r="N106" s="2665"/>
      <c r="O106" s="2666"/>
      <c r="P106" s="2667"/>
      <c r="Q106" s="2668"/>
      <c r="R106" s="2665"/>
      <c r="S106" s="2666"/>
      <c r="T106" s="2665"/>
      <c r="U106" s="2666"/>
      <c r="V106" s="2665"/>
      <c r="W106" s="2666"/>
      <c r="X106" s="2667"/>
      <c r="Y106" s="2668"/>
      <c r="Z106" s="2665"/>
      <c r="AA106" s="2666"/>
      <c r="AB106" s="2665">
        <v>0</v>
      </c>
      <c r="AC106" s="2666"/>
      <c r="AE106" s="2173"/>
      <c r="AG106" s="2173"/>
    </row>
    <row r="107" spans="1:33">
      <c r="A107" s="1459"/>
      <c r="B107" s="33"/>
      <c r="C107" s="2013">
        <v>31</v>
      </c>
      <c r="D107" s="2013" t="s">
        <v>4212</v>
      </c>
      <c r="E107" s="2281">
        <v>342.70000000000005</v>
      </c>
      <c r="F107" s="2665" t="s">
        <v>147</v>
      </c>
      <c r="G107" s="2666"/>
      <c r="H107" s="2665">
        <v>1.75</v>
      </c>
      <c r="I107" s="2666"/>
      <c r="J107" s="2669">
        <v>2.9650000000000003</v>
      </c>
      <c r="K107" s="2670">
        <v>2.9650000000000003</v>
      </c>
      <c r="L107" s="2665">
        <v>2.9650000000000003</v>
      </c>
      <c r="M107" s="2666"/>
      <c r="N107" s="2686">
        <v>0</v>
      </c>
      <c r="O107" s="2687"/>
      <c r="P107" s="2669"/>
      <c r="Q107" s="2670"/>
      <c r="R107" s="2665"/>
      <c r="S107" s="2666"/>
      <c r="T107" s="2665"/>
      <c r="U107" s="2666"/>
      <c r="V107" s="2665">
        <v>1.75</v>
      </c>
      <c r="W107" s="2666"/>
      <c r="X107" s="2669">
        <v>2.9650000000000003</v>
      </c>
      <c r="Y107" s="2670">
        <v>2.9650000000000003</v>
      </c>
      <c r="Z107" s="2665">
        <v>2.9840000000000004</v>
      </c>
      <c r="AA107" s="2666"/>
      <c r="AB107" s="2665">
        <v>1.9E-2</v>
      </c>
      <c r="AC107" s="2666"/>
      <c r="AE107" s="2173"/>
      <c r="AF107" s="2173"/>
      <c r="AG107" s="2173"/>
    </row>
    <row r="108" spans="1:33">
      <c r="A108" s="1459"/>
      <c r="B108" s="33"/>
      <c r="C108" s="2013" t="s">
        <v>147</v>
      </c>
      <c r="D108" s="2013" t="s">
        <v>147</v>
      </c>
      <c r="E108" s="2281"/>
      <c r="F108" s="2665">
        <v>11.06</v>
      </c>
      <c r="G108" s="2666"/>
      <c r="H108" s="2665"/>
      <c r="I108" s="2666"/>
      <c r="J108" s="2667"/>
      <c r="K108" s="2668"/>
      <c r="L108" s="2665"/>
      <c r="M108" s="2666"/>
      <c r="N108" s="2665"/>
      <c r="O108" s="2666"/>
      <c r="P108" s="2667"/>
      <c r="Q108" s="2668"/>
      <c r="R108" s="2665"/>
      <c r="S108" s="2666"/>
      <c r="T108" s="2665"/>
      <c r="U108" s="2666"/>
      <c r="V108" s="2665"/>
      <c r="W108" s="2666"/>
      <c r="X108" s="2667"/>
      <c r="Y108" s="2668"/>
      <c r="Z108" s="2665"/>
      <c r="AA108" s="2666"/>
      <c r="AB108" s="2665">
        <v>0</v>
      </c>
      <c r="AC108" s="2666"/>
      <c r="AE108" s="2173"/>
      <c r="AG108" s="2173"/>
    </row>
    <row r="109" spans="1:33">
      <c r="A109" s="1459"/>
      <c r="B109" s="33"/>
      <c r="C109" s="2013">
        <v>32</v>
      </c>
      <c r="D109" s="2013">
        <v>15</v>
      </c>
      <c r="E109" s="2281">
        <v>353.76000000000005</v>
      </c>
      <c r="F109" s="2665" t="s">
        <v>147</v>
      </c>
      <c r="G109" s="2666"/>
      <c r="H109" s="2665">
        <v>1.75</v>
      </c>
      <c r="I109" s="2666"/>
      <c r="J109" s="2669">
        <v>2.9550000000000001</v>
      </c>
      <c r="K109" s="2670">
        <v>2.9550000000000001</v>
      </c>
      <c r="L109" s="2665">
        <v>2.9430000000000001</v>
      </c>
      <c r="M109" s="2666"/>
      <c r="N109" s="2665">
        <v>-1.2E-2</v>
      </c>
      <c r="O109" s="2666"/>
      <c r="P109" s="2669"/>
      <c r="Q109" s="2670"/>
      <c r="R109" s="2665"/>
      <c r="S109" s="2666"/>
      <c r="T109" s="2665"/>
      <c r="U109" s="2666"/>
      <c r="V109" s="2665">
        <v>1.75</v>
      </c>
      <c r="W109" s="2666"/>
      <c r="X109" s="2669">
        <v>2.9550000000000001</v>
      </c>
      <c r="Y109" s="2670">
        <v>2.9550000000000001</v>
      </c>
      <c r="Z109" s="2665">
        <v>2.948</v>
      </c>
      <c r="AA109" s="2666"/>
      <c r="AB109" s="2665">
        <v>-7.0000000000000001E-3</v>
      </c>
      <c r="AC109" s="2666"/>
      <c r="AE109" s="2173"/>
      <c r="AF109" s="2173"/>
      <c r="AG109" s="2173"/>
    </row>
    <row r="110" spans="1:33">
      <c r="A110" s="1459"/>
      <c r="B110" s="33"/>
      <c r="C110" s="2013" t="s">
        <v>147</v>
      </c>
      <c r="D110" s="2013" t="s">
        <v>147</v>
      </c>
      <c r="E110" s="2281"/>
      <c r="F110" s="2665">
        <v>19.57</v>
      </c>
      <c r="G110" s="2666"/>
      <c r="H110" s="2665"/>
      <c r="I110" s="2666"/>
      <c r="J110" s="2667"/>
      <c r="K110" s="2668"/>
      <c r="L110" s="2665"/>
      <c r="M110" s="2666"/>
      <c r="N110" s="2665"/>
      <c r="O110" s="2666"/>
      <c r="P110" s="2667"/>
      <c r="Q110" s="2668"/>
      <c r="R110" s="2665"/>
      <c r="S110" s="2666"/>
      <c r="T110" s="2665"/>
      <c r="U110" s="2666"/>
      <c r="V110" s="2665"/>
      <c r="W110" s="2666"/>
      <c r="X110" s="2667"/>
      <c r="Y110" s="2668"/>
      <c r="Z110" s="2665"/>
      <c r="AA110" s="2666"/>
      <c r="AB110" s="2665">
        <v>0</v>
      </c>
      <c r="AC110" s="2666"/>
      <c r="AE110" s="2173"/>
      <c r="AG110" s="2173"/>
    </row>
    <row r="111" spans="1:33">
      <c r="A111" s="1459"/>
      <c r="B111" s="33"/>
      <c r="C111" s="2013">
        <v>33</v>
      </c>
      <c r="D111" s="2013" t="s">
        <v>4213</v>
      </c>
      <c r="E111" s="2281">
        <v>373.33000000000004</v>
      </c>
      <c r="F111" s="2665" t="s">
        <v>147</v>
      </c>
      <c r="G111" s="2666"/>
      <c r="H111" s="2665">
        <v>1.75</v>
      </c>
      <c r="I111" s="2666"/>
      <c r="J111" s="2669">
        <v>2.9350000000000001</v>
      </c>
      <c r="K111" s="2670">
        <v>2.9350000000000001</v>
      </c>
      <c r="L111" s="2665">
        <v>2.94</v>
      </c>
      <c r="M111" s="2666"/>
      <c r="N111" s="2665">
        <v>5.0000000000000001E-3</v>
      </c>
      <c r="O111" s="2666"/>
      <c r="P111" s="2669"/>
      <c r="Q111" s="2670"/>
      <c r="R111" s="2665"/>
      <c r="S111" s="2666"/>
      <c r="T111" s="2665"/>
      <c r="U111" s="2666"/>
      <c r="V111" s="2665">
        <v>1.75</v>
      </c>
      <c r="W111" s="2666"/>
      <c r="X111" s="2669">
        <v>2.9350000000000001</v>
      </c>
      <c r="Y111" s="2670">
        <v>2.9350000000000001</v>
      </c>
      <c r="Z111" s="2665">
        <v>2.9369999999999998</v>
      </c>
      <c r="AA111" s="2666"/>
      <c r="AB111" s="2665">
        <v>2E-3</v>
      </c>
      <c r="AC111" s="2666"/>
      <c r="AE111" s="2173"/>
      <c r="AF111" s="2173"/>
      <c r="AG111" s="2173"/>
    </row>
    <row r="112" spans="1:33">
      <c r="A112" s="1459"/>
      <c r="B112" s="33"/>
      <c r="C112" s="2013" t="s">
        <v>147</v>
      </c>
      <c r="D112" s="2013" t="s">
        <v>147</v>
      </c>
      <c r="E112" s="2281"/>
      <c r="F112" s="2665">
        <v>12.14</v>
      </c>
      <c r="G112" s="2666"/>
      <c r="H112" s="2665"/>
      <c r="I112" s="2666"/>
      <c r="J112" s="2667"/>
      <c r="K112" s="2668"/>
      <c r="L112" s="2665"/>
      <c r="M112" s="2666"/>
      <c r="N112" s="2665"/>
      <c r="O112" s="2666"/>
      <c r="P112" s="2667"/>
      <c r="Q112" s="2668"/>
      <c r="R112" s="2665"/>
      <c r="S112" s="2666"/>
      <c r="T112" s="2665"/>
      <c r="U112" s="2666"/>
      <c r="V112" s="2665"/>
      <c r="W112" s="2666"/>
      <c r="X112" s="2667"/>
      <c r="Y112" s="2668"/>
      <c r="Z112" s="2665"/>
      <c r="AA112" s="2666"/>
      <c r="AB112" s="2665">
        <v>0</v>
      </c>
      <c r="AC112" s="2666"/>
      <c r="AE112" s="2173"/>
      <c r="AG112" s="2173"/>
    </row>
    <row r="113" spans="1:33">
      <c r="A113" s="1459"/>
      <c r="B113" s="33"/>
      <c r="C113" s="2013">
        <v>34</v>
      </c>
      <c r="D113" s="2013" t="s">
        <v>4214</v>
      </c>
      <c r="E113" s="2281">
        <v>385.47</v>
      </c>
      <c r="F113" s="2665" t="s">
        <v>147</v>
      </c>
      <c r="G113" s="2666"/>
      <c r="H113" s="2665">
        <v>1.75</v>
      </c>
      <c r="I113" s="2666"/>
      <c r="J113" s="2669">
        <v>2.9250000000000003</v>
      </c>
      <c r="K113" s="2670">
        <v>2.9250000000000003</v>
      </c>
      <c r="L113" s="2665">
        <v>2.9370000000000003</v>
      </c>
      <c r="M113" s="2666"/>
      <c r="N113" s="2665">
        <v>1.2E-2</v>
      </c>
      <c r="O113" s="2666"/>
      <c r="P113" s="2669"/>
      <c r="Q113" s="2670"/>
      <c r="R113" s="2665"/>
      <c r="S113" s="2666"/>
      <c r="T113" s="2665"/>
      <c r="U113" s="2666"/>
      <c r="V113" s="2665">
        <v>1.75</v>
      </c>
      <c r="W113" s="2666"/>
      <c r="X113" s="2669">
        <v>2.9250000000000003</v>
      </c>
      <c r="Y113" s="2670">
        <v>2.9250000000000003</v>
      </c>
      <c r="Z113" s="2665">
        <v>2.9190000000000005</v>
      </c>
      <c r="AA113" s="2666"/>
      <c r="AB113" s="2665">
        <v>-6.0000000000000001E-3</v>
      </c>
      <c r="AC113" s="2666"/>
      <c r="AE113" s="2173"/>
      <c r="AF113" s="2173"/>
      <c r="AG113" s="2173"/>
    </row>
    <row r="114" spans="1:33">
      <c r="A114" s="1459"/>
      <c r="B114" s="33"/>
      <c r="C114" s="2013" t="s">
        <v>147</v>
      </c>
      <c r="D114" s="2013" t="s">
        <v>147</v>
      </c>
      <c r="E114" s="2281"/>
      <c r="F114" s="2665">
        <v>15.73</v>
      </c>
      <c r="G114" s="2666"/>
      <c r="H114" s="2665"/>
      <c r="I114" s="2666"/>
      <c r="J114" s="2667"/>
      <c r="K114" s="2668"/>
      <c r="L114" s="2665"/>
      <c r="M114" s="2666"/>
      <c r="N114" s="2665"/>
      <c r="O114" s="2666"/>
      <c r="P114" s="2667"/>
      <c r="Q114" s="2668"/>
      <c r="R114" s="2665"/>
      <c r="S114" s="2666"/>
      <c r="T114" s="2665"/>
      <c r="U114" s="2666"/>
      <c r="V114" s="2665"/>
      <c r="W114" s="2666"/>
      <c r="X114" s="2667"/>
      <c r="Y114" s="2668"/>
      <c r="Z114" s="2665"/>
      <c r="AA114" s="2666"/>
      <c r="AB114" s="2665">
        <v>0</v>
      </c>
      <c r="AC114" s="2666"/>
      <c r="AE114" s="2173"/>
      <c r="AG114" s="2173"/>
    </row>
    <row r="115" spans="1:33">
      <c r="A115" s="1459"/>
      <c r="B115" s="33"/>
      <c r="C115" s="2013">
        <v>35</v>
      </c>
      <c r="D115" s="2013">
        <v>16</v>
      </c>
      <c r="E115" s="2281">
        <v>401.20000000000005</v>
      </c>
      <c r="F115" s="2665" t="s">
        <v>147</v>
      </c>
      <c r="G115" s="2666"/>
      <c r="H115" s="2665">
        <v>1.75</v>
      </c>
      <c r="I115" s="2666"/>
      <c r="J115" s="2669">
        <v>2.9050000000000002</v>
      </c>
      <c r="K115" s="2670">
        <v>2.9050000000000002</v>
      </c>
      <c r="L115" s="2665">
        <v>2.9020000000000001</v>
      </c>
      <c r="M115" s="2666"/>
      <c r="N115" s="2665">
        <v>-3.0000000000000001E-3</v>
      </c>
      <c r="O115" s="2666"/>
      <c r="P115" s="2669"/>
      <c r="Q115" s="2670"/>
      <c r="R115" s="2665"/>
      <c r="S115" s="2666"/>
      <c r="T115" s="2665"/>
      <c r="U115" s="2666"/>
      <c r="V115" s="2665">
        <v>1.75</v>
      </c>
      <c r="W115" s="2666"/>
      <c r="X115" s="2669">
        <v>2.9050000000000002</v>
      </c>
      <c r="Y115" s="2670">
        <v>2.9050000000000002</v>
      </c>
      <c r="Z115" s="2665">
        <v>2.89</v>
      </c>
      <c r="AA115" s="2666"/>
      <c r="AB115" s="2665">
        <v>-1.4999999999999999E-2</v>
      </c>
      <c r="AC115" s="2666"/>
      <c r="AE115" s="2173"/>
      <c r="AF115" s="2173"/>
      <c r="AG115" s="2173"/>
    </row>
    <row r="116" spans="1:33">
      <c r="A116" s="1459"/>
      <c r="B116" s="33"/>
      <c r="C116" s="2013" t="s">
        <v>147</v>
      </c>
      <c r="D116" s="2013" t="s">
        <v>147</v>
      </c>
      <c r="E116" s="2281"/>
      <c r="F116" s="2665">
        <v>12.67</v>
      </c>
      <c r="G116" s="2666"/>
      <c r="H116" s="2665"/>
      <c r="I116" s="2666"/>
      <c r="J116" s="2667"/>
      <c r="K116" s="2668"/>
      <c r="L116" s="2665"/>
      <c r="M116" s="2666"/>
      <c r="N116" s="2665"/>
      <c r="O116" s="2666"/>
      <c r="P116" s="2667"/>
      <c r="Q116" s="2668"/>
      <c r="R116" s="2665"/>
      <c r="S116" s="2666"/>
      <c r="T116" s="2665"/>
      <c r="U116" s="2666"/>
      <c r="V116" s="2665"/>
      <c r="W116" s="2666"/>
      <c r="X116" s="2667"/>
      <c r="Y116" s="2668"/>
      <c r="Z116" s="2665"/>
      <c r="AA116" s="2666"/>
      <c r="AB116" s="2665">
        <v>0</v>
      </c>
      <c r="AC116" s="2666"/>
      <c r="AE116" s="2173"/>
      <c r="AG116" s="2173"/>
    </row>
    <row r="117" spans="1:33">
      <c r="A117" s="1459"/>
      <c r="B117" s="33"/>
      <c r="C117" s="2013">
        <v>36</v>
      </c>
      <c r="D117" s="2013">
        <v>17</v>
      </c>
      <c r="E117" s="2281">
        <v>413.87000000000006</v>
      </c>
      <c r="F117" s="2665" t="s">
        <v>147</v>
      </c>
      <c r="G117" s="2666"/>
      <c r="H117" s="2665">
        <v>1.75</v>
      </c>
      <c r="I117" s="2666"/>
      <c r="J117" s="2669">
        <v>2.895</v>
      </c>
      <c r="K117" s="2670">
        <v>2.895</v>
      </c>
      <c r="L117" s="2665">
        <v>2.9140000000000001</v>
      </c>
      <c r="M117" s="2666"/>
      <c r="N117" s="2665">
        <v>1.9E-2</v>
      </c>
      <c r="O117" s="2666"/>
      <c r="P117" s="2669"/>
      <c r="Q117" s="2670"/>
      <c r="R117" s="2665"/>
      <c r="S117" s="2666"/>
      <c r="T117" s="2665"/>
      <c r="U117" s="2666"/>
      <c r="V117" s="2665">
        <v>1.75</v>
      </c>
      <c r="W117" s="2666"/>
      <c r="X117" s="2669">
        <v>2.895</v>
      </c>
      <c r="Y117" s="2670">
        <v>2.895</v>
      </c>
      <c r="Z117" s="2665">
        <v>2.9049999999999998</v>
      </c>
      <c r="AA117" s="2666"/>
      <c r="AB117" s="2665">
        <v>0.01</v>
      </c>
      <c r="AC117" s="2666"/>
      <c r="AE117" s="2173"/>
      <c r="AF117" s="2173"/>
      <c r="AG117" s="2173"/>
    </row>
    <row r="118" spans="1:33">
      <c r="A118" s="1459"/>
      <c r="B118" s="33"/>
      <c r="C118" s="2013" t="s">
        <v>147</v>
      </c>
      <c r="D118" s="2013" t="s">
        <v>147</v>
      </c>
      <c r="E118" s="2281"/>
      <c r="F118" s="2665">
        <v>14.12</v>
      </c>
      <c r="G118" s="2666"/>
      <c r="H118" s="2665"/>
      <c r="I118" s="2666"/>
      <c r="J118" s="2667"/>
      <c r="K118" s="2668"/>
      <c r="L118" s="2665"/>
      <c r="M118" s="2666"/>
      <c r="N118" s="2665"/>
      <c r="O118" s="2666"/>
      <c r="P118" s="2667"/>
      <c r="Q118" s="2668"/>
      <c r="R118" s="2665"/>
      <c r="S118" s="2666"/>
      <c r="T118" s="2665"/>
      <c r="U118" s="2666"/>
      <c r="V118" s="2665"/>
      <c r="W118" s="2666"/>
      <c r="X118" s="2667"/>
      <c r="Y118" s="2668"/>
      <c r="Z118" s="2665"/>
      <c r="AA118" s="2666"/>
      <c r="AB118" s="2665">
        <v>0</v>
      </c>
      <c r="AC118" s="2666"/>
      <c r="AE118" s="2173"/>
      <c r="AG118" s="2173"/>
    </row>
    <row r="119" spans="1:33">
      <c r="A119" s="1459"/>
      <c r="B119" s="33"/>
      <c r="C119" s="2013">
        <v>37</v>
      </c>
      <c r="D119" s="2013">
        <v>18</v>
      </c>
      <c r="E119" s="2281">
        <v>427.99000000000007</v>
      </c>
      <c r="F119" s="2665" t="s">
        <v>147</v>
      </c>
      <c r="G119" s="2666"/>
      <c r="H119" s="2665">
        <v>1.75</v>
      </c>
      <c r="I119" s="2666"/>
      <c r="J119" s="2669">
        <v>2.875</v>
      </c>
      <c r="K119" s="2670">
        <v>2.875</v>
      </c>
      <c r="L119" s="2665">
        <v>2.8730000000000002</v>
      </c>
      <c r="M119" s="2666"/>
      <c r="N119" s="2665">
        <v>-2E-3</v>
      </c>
      <c r="O119" s="2666"/>
      <c r="P119" s="2669"/>
      <c r="Q119" s="2670"/>
      <c r="R119" s="2665"/>
      <c r="S119" s="2666"/>
      <c r="T119" s="2665"/>
      <c r="U119" s="2666"/>
      <c r="V119" s="2665">
        <v>1.75</v>
      </c>
      <c r="W119" s="2666"/>
      <c r="X119" s="2669">
        <v>2.875</v>
      </c>
      <c r="Y119" s="2670">
        <v>2.875</v>
      </c>
      <c r="Z119" s="2665">
        <v>2.8690000000000002</v>
      </c>
      <c r="AA119" s="2666"/>
      <c r="AB119" s="2665">
        <v>-6.0000000000000001E-3</v>
      </c>
      <c r="AC119" s="2666"/>
      <c r="AE119" s="2173"/>
      <c r="AF119" s="2173"/>
      <c r="AG119" s="2173"/>
    </row>
    <row r="120" spans="1:33">
      <c r="A120" s="1459"/>
      <c r="B120" s="33"/>
      <c r="C120" s="2013" t="s">
        <v>147</v>
      </c>
      <c r="D120" s="2013" t="s">
        <v>147</v>
      </c>
      <c r="E120" s="2281"/>
      <c r="F120" s="2665">
        <v>17.14</v>
      </c>
      <c r="G120" s="2666"/>
      <c r="H120" s="2665"/>
      <c r="I120" s="2666"/>
      <c r="J120" s="2667"/>
      <c r="K120" s="2668"/>
      <c r="L120" s="2665"/>
      <c r="M120" s="2666"/>
      <c r="N120" s="2665"/>
      <c r="O120" s="2666"/>
      <c r="P120" s="2667"/>
      <c r="Q120" s="2668"/>
      <c r="R120" s="2665"/>
      <c r="S120" s="2666"/>
      <c r="T120" s="2665"/>
      <c r="U120" s="2666"/>
      <c r="V120" s="2665"/>
      <c r="W120" s="2666"/>
      <c r="X120" s="2667"/>
      <c r="Y120" s="2668"/>
      <c r="Z120" s="2665"/>
      <c r="AA120" s="2666"/>
      <c r="AB120" s="2665">
        <v>0</v>
      </c>
      <c r="AC120" s="2666"/>
      <c r="AE120" s="2173"/>
      <c r="AG120" s="2173"/>
    </row>
    <row r="121" spans="1:33">
      <c r="A121" s="1459"/>
      <c r="B121" s="33"/>
      <c r="C121" s="2013">
        <v>38</v>
      </c>
      <c r="D121" s="2013">
        <v>19</v>
      </c>
      <c r="E121" s="2281">
        <v>445.13000000000005</v>
      </c>
      <c r="F121" s="2665" t="s">
        <v>147</v>
      </c>
      <c r="G121" s="2666"/>
      <c r="H121" s="2665">
        <v>1.75</v>
      </c>
      <c r="I121" s="2666"/>
      <c r="J121" s="2669">
        <v>2.8650000000000002</v>
      </c>
      <c r="K121" s="2670">
        <v>2.8650000000000002</v>
      </c>
      <c r="L121" s="2665">
        <v>2.8480000000000003</v>
      </c>
      <c r="M121" s="2666"/>
      <c r="N121" s="2665">
        <v>-1.7000000000000001E-2</v>
      </c>
      <c r="O121" s="2666"/>
      <c r="P121" s="2669"/>
      <c r="Q121" s="2670"/>
      <c r="R121" s="2665"/>
      <c r="S121" s="2666"/>
      <c r="T121" s="2665"/>
      <c r="U121" s="2666"/>
      <c r="V121" s="2665">
        <v>1.75</v>
      </c>
      <c r="W121" s="2666"/>
      <c r="X121" s="2669">
        <v>2.8650000000000002</v>
      </c>
      <c r="Y121" s="2670">
        <v>2.8650000000000002</v>
      </c>
      <c r="Z121" s="2665">
        <v>2.8470000000000004</v>
      </c>
      <c r="AA121" s="2666"/>
      <c r="AB121" s="2665">
        <v>-1.7999999999999999E-2</v>
      </c>
      <c r="AC121" s="2666"/>
      <c r="AE121" s="2173"/>
      <c r="AF121" s="2173"/>
      <c r="AG121" s="2173"/>
    </row>
    <row r="122" spans="1:33">
      <c r="A122" s="1459"/>
      <c r="B122" s="33"/>
      <c r="C122" s="2013" t="s">
        <v>147</v>
      </c>
      <c r="D122" s="2013" t="s">
        <v>147</v>
      </c>
      <c r="E122" s="2281"/>
      <c r="F122" s="2665">
        <v>15.89</v>
      </c>
      <c r="G122" s="2666"/>
      <c r="H122" s="2665"/>
      <c r="I122" s="2666"/>
      <c r="J122" s="2667"/>
      <c r="K122" s="2668"/>
      <c r="L122" s="2665"/>
      <c r="M122" s="2666"/>
      <c r="N122" s="2665"/>
      <c r="O122" s="2666"/>
      <c r="P122" s="2667"/>
      <c r="Q122" s="2668"/>
      <c r="R122" s="2665"/>
      <c r="S122" s="2666"/>
      <c r="T122" s="2665"/>
      <c r="U122" s="2666"/>
      <c r="V122" s="2665"/>
      <c r="W122" s="2666"/>
      <c r="X122" s="2667"/>
      <c r="Y122" s="2668"/>
      <c r="Z122" s="2665"/>
      <c r="AA122" s="2666"/>
      <c r="AB122" s="2665">
        <v>0</v>
      </c>
      <c r="AC122" s="2666"/>
      <c r="AE122" s="2173"/>
      <c r="AG122" s="2173"/>
    </row>
    <row r="123" spans="1:33">
      <c r="A123" s="1459"/>
      <c r="B123" s="33"/>
      <c r="C123" s="2013">
        <v>39</v>
      </c>
      <c r="D123" s="2013">
        <v>20</v>
      </c>
      <c r="E123" s="2281">
        <v>461.02000000000004</v>
      </c>
      <c r="F123" s="2665" t="s">
        <v>147</v>
      </c>
      <c r="G123" s="2666"/>
      <c r="H123" s="2665">
        <v>1.75</v>
      </c>
      <c r="I123" s="2666"/>
      <c r="J123" s="2669">
        <v>2.8450000000000002</v>
      </c>
      <c r="K123" s="2670">
        <v>2.8450000000000002</v>
      </c>
      <c r="L123" s="2665">
        <v>2.8520000000000003</v>
      </c>
      <c r="M123" s="2666"/>
      <c r="N123" s="2665">
        <v>7.0000000000000001E-3</v>
      </c>
      <c r="O123" s="2666"/>
      <c r="P123" s="2669"/>
      <c r="Q123" s="2670"/>
      <c r="R123" s="2665"/>
      <c r="S123" s="2666"/>
      <c r="T123" s="2665"/>
      <c r="U123" s="2666"/>
      <c r="V123" s="2665">
        <v>1.75</v>
      </c>
      <c r="W123" s="2666"/>
      <c r="X123" s="2669">
        <v>2.8450000000000002</v>
      </c>
      <c r="Y123" s="2670">
        <v>2.8450000000000002</v>
      </c>
      <c r="Z123" s="2665">
        <v>2.847</v>
      </c>
      <c r="AA123" s="2666"/>
      <c r="AB123" s="2665">
        <v>2E-3</v>
      </c>
      <c r="AC123" s="2666"/>
      <c r="AE123" s="2173"/>
      <c r="AF123" s="2173"/>
      <c r="AG123" s="2173"/>
    </row>
    <row r="124" spans="1:33">
      <c r="A124" s="1459"/>
      <c r="B124" s="33"/>
      <c r="C124" s="2013" t="s">
        <v>147</v>
      </c>
      <c r="D124" s="2013" t="s">
        <v>147</v>
      </c>
      <c r="E124" s="2281"/>
      <c r="F124" s="2665">
        <v>11.38</v>
      </c>
      <c r="G124" s="2666"/>
      <c r="H124" s="2665"/>
      <c r="I124" s="2666"/>
      <c r="J124" s="2667"/>
      <c r="K124" s="2668"/>
      <c r="L124" s="2665"/>
      <c r="M124" s="2666"/>
      <c r="N124" s="2665"/>
      <c r="O124" s="2666"/>
      <c r="P124" s="2667"/>
      <c r="Q124" s="2668"/>
      <c r="R124" s="2665"/>
      <c r="S124" s="2666"/>
      <c r="T124" s="2665"/>
      <c r="U124" s="2666"/>
      <c r="V124" s="2665"/>
      <c r="W124" s="2666"/>
      <c r="X124" s="2667"/>
      <c r="Y124" s="2668"/>
      <c r="Z124" s="2665"/>
      <c r="AA124" s="2666"/>
      <c r="AB124" s="2665">
        <v>0</v>
      </c>
      <c r="AC124" s="2666"/>
      <c r="AE124" s="2173"/>
      <c r="AG124" s="2173"/>
    </row>
    <row r="125" spans="1:33">
      <c r="A125" s="1459"/>
      <c r="B125" s="33"/>
      <c r="C125" s="2013">
        <v>40</v>
      </c>
      <c r="D125" s="2013" t="s">
        <v>4216</v>
      </c>
      <c r="E125" s="2281">
        <v>472.40000000000003</v>
      </c>
      <c r="F125" s="2665" t="s">
        <v>147</v>
      </c>
      <c r="G125" s="2666"/>
      <c r="H125" s="2665">
        <v>1.75</v>
      </c>
      <c r="I125" s="2666"/>
      <c r="J125" s="2669">
        <v>2.8450000000000002</v>
      </c>
      <c r="K125" s="2670">
        <v>2.8450000000000002</v>
      </c>
      <c r="L125" s="2665">
        <v>2.863</v>
      </c>
      <c r="M125" s="2666"/>
      <c r="N125" s="2665">
        <v>1.7999999999999999E-2</v>
      </c>
      <c r="O125" s="2666"/>
      <c r="P125" s="2669"/>
      <c r="Q125" s="2670"/>
      <c r="R125" s="2665"/>
      <c r="S125" s="2666"/>
      <c r="T125" s="2665"/>
      <c r="U125" s="2666"/>
      <c r="V125" s="2665">
        <v>1.75</v>
      </c>
      <c r="W125" s="2666"/>
      <c r="X125" s="2669">
        <v>2.8450000000000002</v>
      </c>
      <c r="Y125" s="2670">
        <v>2.8450000000000002</v>
      </c>
      <c r="Z125" s="2665">
        <v>2.8560000000000003</v>
      </c>
      <c r="AA125" s="2666"/>
      <c r="AB125" s="2665">
        <v>1.0999999999999999E-2</v>
      </c>
      <c r="AC125" s="2666"/>
      <c r="AE125" s="2173"/>
      <c r="AF125" s="2173"/>
      <c r="AG125" s="2173"/>
    </row>
    <row r="126" spans="1:33">
      <c r="A126" s="1459"/>
      <c r="B126" s="33"/>
      <c r="C126" s="2013" t="s">
        <v>147</v>
      </c>
      <c r="D126" s="2013" t="s">
        <v>147</v>
      </c>
      <c r="E126" s="2281"/>
      <c r="F126" s="2665">
        <v>13.36</v>
      </c>
      <c r="G126" s="2666"/>
      <c r="H126" s="2665"/>
      <c r="I126" s="2666"/>
      <c r="J126" s="2667"/>
      <c r="K126" s="2668"/>
      <c r="L126" s="2665"/>
      <c r="M126" s="2666"/>
      <c r="N126" s="2665"/>
      <c r="O126" s="2666"/>
      <c r="P126" s="2667"/>
      <c r="Q126" s="2668"/>
      <c r="R126" s="2665"/>
      <c r="S126" s="2666"/>
      <c r="T126" s="2665"/>
      <c r="U126" s="2666"/>
      <c r="V126" s="2665"/>
      <c r="W126" s="2666"/>
      <c r="X126" s="2667"/>
      <c r="Y126" s="2668"/>
      <c r="Z126" s="2665"/>
      <c r="AA126" s="2666"/>
      <c r="AB126" s="2665">
        <v>0</v>
      </c>
      <c r="AC126" s="2666"/>
      <c r="AE126" s="2173"/>
      <c r="AG126" s="2173"/>
    </row>
    <row r="127" spans="1:33">
      <c r="A127" s="1459"/>
      <c r="B127" s="33"/>
      <c r="C127" s="2013">
        <v>41</v>
      </c>
      <c r="D127" s="2013">
        <v>21</v>
      </c>
      <c r="E127" s="2281">
        <v>485.76000000000005</v>
      </c>
      <c r="F127" s="2665" t="s">
        <v>147</v>
      </c>
      <c r="G127" s="2666"/>
      <c r="H127" s="2665">
        <v>1.75</v>
      </c>
      <c r="I127" s="2666"/>
      <c r="J127" s="2669">
        <v>2.8450000000000002</v>
      </c>
      <c r="K127" s="2670">
        <v>2.8450000000000002</v>
      </c>
      <c r="L127" s="2665">
        <v>2.8610000000000002</v>
      </c>
      <c r="M127" s="2666"/>
      <c r="N127" s="2665">
        <v>1.6E-2</v>
      </c>
      <c r="O127" s="2666"/>
      <c r="P127" s="2669"/>
      <c r="Q127" s="2670"/>
      <c r="R127" s="2665"/>
      <c r="S127" s="2666"/>
      <c r="T127" s="2665"/>
      <c r="U127" s="2666"/>
      <c r="V127" s="2665">
        <v>1.75</v>
      </c>
      <c r="W127" s="2666"/>
      <c r="X127" s="2669">
        <v>2.8450000000000002</v>
      </c>
      <c r="Y127" s="2670">
        <v>2.8450000000000002</v>
      </c>
      <c r="Z127" s="2665">
        <v>2.8610000000000002</v>
      </c>
      <c r="AA127" s="2666"/>
      <c r="AB127" s="2665">
        <v>1.6E-2</v>
      </c>
      <c r="AC127" s="2666"/>
      <c r="AE127" s="2173"/>
      <c r="AF127" s="2173"/>
      <c r="AG127" s="2173"/>
    </row>
    <row r="128" spans="1:33">
      <c r="A128" s="1459"/>
      <c r="B128" s="33"/>
      <c r="C128" s="2679" t="s">
        <v>88</v>
      </c>
      <c r="D128" s="2679" t="s">
        <v>2260</v>
      </c>
      <c r="E128" s="2748" t="s">
        <v>2290</v>
      </c>
      <c r="F128" s="2682" t="s">
        <v>4187</v>
      </c>
      <c r="G128" s="2683"/>
      <c r="H128" s="2676" t="s">
        <v>4188</v>
      </c>
      <c r="I128" s="2676"/>
      <c r="J128" s="2676"/>
      <c r="K128" s="2676"/>
      <c r="L128" s="2676"/>
      <c r="M128" s="2676"/>
      <c r="N128" s="2676"/>
      <c r="O128" s="2677"/>
      <c r="P128" s="2676" t="s">
        <v>4189</v>
      </c>
      <c r="Q128" s="2676"/>
      <c r="R128" s="2676"/>
      <c r="S128" s="2676"/>
      <c r="T128" s="2676"/>
      <c r="U128" s="2676"/>
      <c r="V128" s="2678" t="s">
        <v>4190</v>
      </c>
      <c r="W128" s="2676"/>
      <c r="X128" s="2676"/>
      <c r="Y128" s="2676"/>
      <c r="Z128" s="2676"/>
      <c r="AA128" s="2676"/>
      <c r="AB128" s="2676"/>
      <c r="AC128" s="2677"/>
      <c r="AD128" s="33"/>
      <c r="AE128" s="178"/>
    </row>
    <row r="129" spans="1:33">
      <c r="A129" s="1459"/>
      <c r="B129" s="33"/>
      <c r="C129" s="2679"/>
      <c r="D129" s="2679"/>
      <c r="E129" s="2749"/>
      <c r="F129" s="2684"/>
      <c r="G129" s="2685"/>
      <c r="H129" s="2676" t="s">
        <v>4191</v>
      </c>
      <c r="I129" s="2677"/>
      <c r="J129" s="2678" t="s">
        <v>4192</v>
      </c>
      <c r="K129" s="2677"/>
      <c r="L129" s="2678" t="s">
        <v>4193</v>
      </c>
      <c r="M129" s="2677"/>
      <c r="N129" s="2678" t="s">
        <v>4194</v>
      </c>
      <c r="O129" s="2677"/>
      <c r="P129" s="2678" t="s">
        <v>4192</v>
      </c>
      <c r="Q129" s="2677"/>
      <c r="R129" s="2678" t="s">
        <v>4193</v>
      </c>
      <c r="S129" s="2677"/>
      <c r="T129" s="2678" t="s">
        <v>4194</v>
      </c>
      <c r="U129" s="2677"/>
      <c r="V129" s="2676" t="s">
        <v>4191</v>
      </c>
      <c r="W129" s="2677"/>
      <c r="X129" s="2678" t="s">
        <v>4192</v>
      </c>
      <c r="Y129" s="2677"/>
      <c r="Z129" s="2678" t="s">
        <v>4193</v>
      </c>
      <c r="AA129" s="2677"/>
      <c r="AB129" s="2678" t="s">
        <v>4194</v>
      </c>
      <c r="AC129" s="2677"/>
      <c r="AD129" s="33"/>
      <c r="AE129" s="33"/>
    </row>
    <row r="130" spans="1:33">
      <c r="A130" s="1459"/>
      <c r="B130" s="33"/>
      <c r="C130" s="2013" t="s">
        <v>147</v>
      </c>
      <c r="D130" s="2013" t="s">
        <v>147</v>
      </c>
      <c r="E130" s="2281"/>
      <c r="F130" s="2665">
        <v>15.62</v>
      </c>
      <c r="G130" s="2666"/>
      <c r="H130" s="2665"/>
      <c r="I130" s="2666"/>
      <c r="J130" s="2667"/>
      <c r="K130" s="2668"/>
      <c r="L130" s="2665"/>
      <c r="M130" s="2666"/>
      <c r="N130" s="2665"/>
      <c r="O130" s="2666"/>
      <c r="P130" s="2667"/>
      <c r="Q130" s="2668"/>
      <c r="R130" s="2665"/>
      <c r="S130" s="2666"/>
      <c r="T130" s="2665"/>
      <c r="U130" s="2666"/>
      <c r="V130" s="2665"/>
      <c r="W130" s="2666"/>
      <c r="X130" s="2667"/>
      <c r="Y130" s="2668"/>
      <c r="Z130" s="2665"/>
      <c r="AA130" s="2666"/>
      <c r="AB130" s="2665">
        <v>0</v>
      </c>
      <c r="AC130" s="2666"/>
      <c r="AE130" s="2173"/>
      <c r="AG130" s="2173"/>
    </row>
    <row r="131" spans="1:33">
      <c r="A131" s="1459"/>
      <c r="B131" s="33"/>
      <c r="C131" s="2013">
        <v>42</v>
      </c>
      <c r="D131" s="2013">
        <v>22</v>
      </c>
      <c r="E131" s="2281">
        <v>501.38000000000005</v>
      </c>
      <c r="F131" s="2665" t="s">
        <v>147</v>
      </c>
      <c r="G131" s="2666"/>
      <c r="H131" s="2665">
        <v>1.75</v>
      </c>
      <c r="I131" s="2666"/>
      <c r="J131" s="2669">
        <v>2.835</v>
      </c>
      <c r="K131" s="2670">
        <v>2.835</v>
      </c>
      <c r="L131" s="2665">
        <v>2.819</v>
      </c>
      <c r="M131" s="2666"/>
      <c r="N131" s="2665">
        <v>-1.6E-2</v>
      </c>
      <c r="O131" s="2666"/>
      <c r="P131" s="2669"/>
      <c r="Q131" s="2670"/>
      <c r="R131" s="2665"/>
      <c r="S131" s="2666"/>
      <c r="T131" s="2665"/>
      <c r="U131" s="2666"/>
      <c r="V131" s="2665">
        <v>1.75</v>
      </c>
      <c r="W131" s="2666"/>
      <c r="X131" s="2669">
        <v>2.835</v>
      </c>
      <c r="Y131" s="2670">
        <v>2.835</v>
      </c>
      <c r="Z131" s="2665">
        <v>2.8369999999999997</v>
      </c>
      <c r="AA131" s="2666"/>
      <c r="AB131" s="2665">
        <v>2E-3</v>
      </c>
      <c r="AC131" s="2666"/>
      <c r="AE131" s="2173"/>
      <c r="AF131" s="2173"/>
      <c r="AG131" s="2173"/>
    </row>
    <row r="132" spans="1:33">
      <c r="A132" s="1459"/>
      <c r="B132" s="33"/>
      <c r="C132" s="2013" t="s">
        <v>147</v>
      </c>
      <c r="D132" s="2013" t="s">
        <v>147</v>
      </c>
      <c r="E132" s="2281"/>
      <c r="F132" s="2665">
        <v>11.4</v>
      </c>
      <c r="G132" s="2666"/>
      <c r="H132" s="2665"/>
      <c r="I132" s="2666"/>
      <c r="J132" s="2667"/>
      <c r="K132" s="2668"/>
      <c r="L132" s="2665"/>
      <c r="M132" s="2666"/>
      <c r="N132" s="2665"/>
      <c r="O132" s="2666"/>
      <c r="P132" s="2667"/>
      <c r="Q132" s="2668"/>
      <c r="R132" s="2665"/>
      <c r="S132" s="2666"/>
      <c r="T132" s="2665"/>
      <c r="U132" s="2666"/>
      <c r="V132" s="2665"/>
      <c r="W132" s="2666"/>
      <c r="X132" s="2667"/>
      <c r="Y132" s="2668"/>
      <c r="Z132" s="2665"/>
      <c r="AA132" s="2666"/>
      <c r="AB132" s="2665">
        <v>0</v>
      </c>
      <c r="AC132" s="2666"/>
      <c r="AE132" s="2173"/>
      <c r="AG132" s="2173"/>
    </row>
    <row r="133" spans="1:33">
      <c r="A133" s="1459"/>
      <c r="B133" s="33"/>
      <c r="C133" s="2013">
        <v>43</v>
      </c>
      <c r="D133" s="2013">
        <v>23</v>
      </c>
      <c r="E133" s="2281">
        <v>512.78000000000009</v>
      </c>
      <c r="F133" s="2665" t="s">
        <v>147</v>
      </c>
      <c r="G133" s="2666"/>
      <c r="H133" s="2665">
        <v>1.75</v>
      </c>
      <c r="I133" s="2666"/>
      <c r="J133" s="2669">
        <v>2.835</v>
      </c>
      <c r="K133" s="2670">
        <v>2.835</v>
      </c>
      <c r="L133" s="2665">
        <v>2.8239999999999998</v>
      </c>
      <c r="M133" s="2666"/>
      <c r="N133" s="2665">
        <v>-1.0999999999999999E-2</v>
      </c>
      <c r="O133" s="2666"/>
      <c r="P133" s="2669"/>
      <c r="Q133" s="2670"/>
      <c r="R133" s="2665"/>
      <c r="S133" s="2666"/>
      <c r="T133" s="2665"/>
      <c r="U133" s="2666"/>
      <c r="V133" s="2665">
        <v>1.75</v>
      </c>
      <c r="W133" s="2666"/>
      <c r="X133" s="2669">
        <v>2.835</v>
      </c>
      <c r="Y133" s="2670">
        <v>2.835</v>
      </c>
      <c r="Z133" s="2665">
        <v>2.8149999999999999</v>
      </c>
      <c r="AA133" s="2666"/>
      <c r="AB133" s="2665">
        <v>-0.02</v>
      </c>
      <c r="AC133" s="2666"/>
      <c r="AE133" s="2173"/>
      <c r="AF133" s="2173"/>
      <c r="AG133" s="2173"/>
    </row>
    <row r="134" spans="1:33">
      <c r="A134" s="1459"/>
      <c r="B134" s="33"/>
      <c r="C134" s="2013" t="s">
        <v>147</v>
      </c>
      <c r="D134" s="2013" t="s">
        <v>147</v>
      </c>
      <c r="E134" s="2281"/>
      <c r="F134" s="2665">
        <v>9.15</v>
      </c>
      <c r="G134" s="2666"/>
      <c r="H134" s="2665"/>
      <c r="I134" s="2666"/>
      <c r="J134" s="2667"/>
      <c r="K134" s="2668"/>
      <c r="L134" s="2665"/>
      <c r="M134" s="2666"/>
      <c r="N134" s="2665"/>
      <c r="O134" s="2666"/>
      <c r="P134" s="2667"/>
      <c r="Q134" s="2668"/>
      <c r="R134" s="2665"/>
      <c r="S134" s="2666"/>
      <c r="T134" s="2665"/>
      <c r="U134" s="2666"/>
      <c r="V134" s="2665"/>
      <c r="W134" s="2666"/>
      <c r="X134" s="2667"/>
      <c r="Y134" s="2668"/>
      <c r="Z134" s="2665"/>
      <c r="AA134" s="2666"/>
      <c r="AB134" s="2665">
        <v>0</v>
      </c>
      <c r="AC134" s="2666"/>
      <c r="AE134" s="2173"/>
      <c r="AG134" s="2173"/>
    </row>
    <row r="135" spans="1:33">
      <c r="A135" s="1459"/>
      <c r="B135" s="33"/>
      <c r="C135" s="2013">
        <v>44</v>
      </c>
      <c r="D135" s="2013">
        <v>24</v>
      </c>
      <c r="E135" s="2281">
        <v>521.93000000000006</v>
      </c>
      <c r="F135" s="2665" t="s">
        <v>147</v>
      </c>
      <c r="G135" s="2666"/>
      <c r="H135" s="2665">
        <v>1.75</v>
      </c>
      <c r="I135" s="2666"/>
      <c r="J135" s="2669">
        <v>2.835</v>
      </c>
      <c r="K135" s="2670">
        <v>2.835</v>
      </c>
      <c r="L135" s="2665">
        <v>2.84</v>
      </c>
      <c r="M135" s="2666"/>
      <c r="N135" s="2665">
        <v>5.0000000000000001E-3</v>
      </c>
      <c r="O135" s="2666"/>
      <c r="P135" s="2669"/>
      <c r="Q135" s="2670"/>
      <c r="R135" s="2665"/>
      <c r="S135" s="2666"/>
      <c r="T135" s="2665"/>
      <c r="U135" s="2666"/>
      <c r="V135" s="2665">
        <v>1.75</v>
      </c>
      <c r="W135" s="2666"/>
      <c r="X135" s="2669">
        <v>2.835</v>
      </c>
      <c r="Y135" s="2670">
        <v>2.835</v>
      </c>
      <c r="Z135" s="2665">
        <v>2.8540000000000001</v>
      </c>
      <c r="AA135" s="2666"/>
      <c r="AB135" s="2665">
        <v>1.9E-2</v>
      </c>
      <c r="AC135" s="2666"/>
      <c r="AE135" s="2173"/>
      <c r="AF135" s="2173"/>
      <c r="AG135" s="2173"/>
    </row>
    <row r="136" spans="1:33">
      <c r="A136" s="1459"/>
      <c r="B136" s="33"/>
      <c r="C136" s="2013" t="s">
        <v>147</v>
      </c>
      <c r="D136" s="2013" t="s">
        <v>147</v>
      </c>
      <c r="E136" s="2281"/>
      <c r="F136" s="2665">
        <v>10</v>
      </c>
      <c r="G136" s="2666"/>
      <c r="H136" s="2665"/>
      <c r="I136" s="2666"/>
      <c r="J136" s="2667"/>
      <c r="K136" s="2668"/>
      <c r="L136" s="2665"/>
      <c r="M136" s="2666"/>
      <c r="N136" s="2665"/>
      <c r="O136" s="2666"/>
      <c r="P136" s="2667"/>
      <c r="Q136" s="2668"/>
      <c r="R136" s="2665"/>
      <c r="S136" s="2666"/>
      <c r="T136" s="2665"/>
      <c r="U136" s="2666"/>
      <c r="V136" s="2665"/>
      <c r="W136" s="2666"/>
      <c r="X136" s="2667"/>
      <c r="Y136" s="2668"/>
      <c r="Z136" s="2665"/>
      <c r="AA136" s="2666"/>
      <c r="AB136" s="2665">
        <v>0</v>
      </c>
      <c r="AC136" s="2666"/>
      <c r="AE136" s="2173"/>
      <c r="AG136" s="2173"/>
    </row>
    <row r="137" spans="1:33">
      <c r="A137" s="1459"/>
      <c r="B137" s="33"/>
      <c r="C137" s="2013">
        <v>45</v>
      </c>
      <c r="D137" s="2013" t="s">
        <v>4217</v>
      </c>
      <c r="E137" s="2281">
        <v>531.93000000000006</v>
      </c>
      <c r="F137" s="2665" t="s">
        <v>147</v>
      </c>
      <c r="G137" s="2666"/>
      <c r="H137" s="2665">
        <v>1.75</v>
      </c>
      <c r="I137" s="2666"/>
      <c r="J137" s="2669">
        <v>2.835</v>
      </c>
      <c r="K137" s="2670">
        <v>2.835</v>
      </c>
      <c r="L137" s="2665">
        <v>2.8210000000000002</v>
      </c>
      <c r="M137" s="2666"/>
      <c r="N137" s="2665">
        <v>-1.4E-2</v>
      </c>
      <c r="O137" s="2666"/>
      <c r="P137" s="2669"/>
      <c r="Q137" s="2670"/>
      <c r="R137" s="2665"/>
      <c r="S137" s="2666"/>
      <c r="T137" s="2665"/>
      <c r="U137" s="2666"/>
      <c r="V137" s="2665">
        <v>1.75</v>
      </c>
      <c r="W137" s="2666"/>
      <c r="X137" s="2669">
        <v>2.835</v>
      </c>
      <c r="Y137" s="2670">
        <v>2.835</v>
      </c>
      <c r="Z137" s="2665">
        <v>2.8380000000000001</v>
      </c>
      <c r="AA137" s="2666"/>
      <c r="AB137" s="2665">
        <v>3.0000000000000001E-3</v>
      </c>
      <c r="AC137" s="2666"/>
      <c r="AE137" s="2173"/>
      <c r="AF137" s="2173"/>
      <c r="AG137" s="2173"/>
    </row>
    <row r="138" spans="1:33">
      <c r="A138" s="1459"/>
      <c r="B138" s="33"/>
      <c r="C138" s="2013" t="s">
        <v>147</v>
      </c>
      <c r="D138" s="2013" t="s">
        <v>147</v>
      </c>
      <c r="E138" s="2281"/>
      <c r="F138" s="2665">
        <v>12</v>
      </c>
      <c r="G138" s="2666"/>
      <c r="H138" s="2665"/>
      <c r="I138" s="2666"/>
      <c r="J138" s="2667"/>
      <c r="K138" s="2668"/>
      <c r="L138" s="2665"/>
      <c r="M138" s="2666"/>
      <c r="N138" s="2665"/>
      <c r="O138" s="2666"/>
      <c r="P138" s="2667"/>
      <c r="Q138" s="2668"/>
      <c r="R138" s="2665"/>
      <c r="S138" s="2666"/>
      <c r="T138" s="2665"/>
      <c r="U138" s="2666"/>
      <c r="V138" s="2665"/>
      <c r="W138" s="2666"/>
      <c r="X138" s="2667"/>
      <c r="Y138" s="2668"/>
      <c r="Z138" s="2665"/>
      <c r="AA138" s="2666"/>
      <c r="AB138" s="2665">
        <v>0</v>
      </c>
      <c r="AC138" s="2666"/>
      <c r="AE138" s="2173"/>
      <c r="AG138" s="2173"/>
    </row>
    <row r="139" spans="1:33">
      <c r="A139" s="1459"/>
      <c r="B139" s="33"/>
      <c r="C139" s="2013">
        <v>46</v>
      </c>
      <c r="D139" s="2013" t="s">
        <v>4218</v>
      </c>
      <c r="E139" s="2281">
        <v>543.93000000000006</v>
      </c>
      <c r="F139" s="2665" t="s">
        <v>147</v>
      </c>
      <c r="G139" s="2666"/>
      <c r="H139" s="2665">
        <v>1.75</v>
      </c>
      <c r="I139" s="2666"/>
      <c r="J139" s="2669">
        <v>2.835</v>
      </c>
      <c r="K139" s="2670">
        <v>2.835</v>
      </c>
      <c r="L139" s="2665">
        <v>2.8489999999999998</v>
      </c>
      <c r="M139" s="2666"/>
      <c r="N139" s="2665">
        <v>1.4E-2</v>
      </c>
      <c r="O139" s="2666"/>
      <c r="P139" s="2669"/>
      <c r="Q139" s="2670"/>
      <c r="R139" s="2665"/>
      <c r="S139" s="2666"/>
      <c r="T139" s="2665"/>
      <c r="U139" s="2666"/>
      <c r="V139" s="2665">
        <v>1.75</v>
      </c>
      <c r="W139" s="2666"/>
      <c r="X139" s="2669">
        <v>2.835</v>
      </c>
      <c r="Y139" s="2670">
        <v>2.835</v>
      </c>
      <c r="Z139" s="2665">
        <v>2.83</v>
      </c>
      <c r="AA139" s="2666"/>
      <c r="AB139" s="2665">
        <v>-5.0000000000000001E-3</v>
      </c>
      <c r="AC139" s="2666"/>
      <c r="AE139" s="2173"/>
      <c r="AF139" s="2173"/>
      <c r="AG139" s="2173"/>
    </row>
    <row r="140" spans="1:33">
      <c r="A140" s="1459"/>
      <c r="B140" s="33"/>
      <c r="C140" s="2013" t="s">
        <v>147</v>
      </c>
      <c r="D140" s="2013" t="s">
        <v>147</v>
      </c>
      <c r="E140" s="2281"/>
      <c r="F140" s="2665">
        <v>15.35</v>
      </c>
      <c r="G140" s="2666"/>
      <c r="H140" s="2665"/>
      <c r="I140" s="2666"/>
      <c r="J140" s="2667"/>
      <c r="K140" s="2668"/>
      <c r="L140" s="2665"/>
      <c r="M140" s="2666"/>
      <c r="N140" s="2665"/>
      <c r="O140" s="2666"/>
      <c r="P140" s="2667"/>
      <c r="Q140" s="2668"/>
      <c r="R140" s="2665"/>
      <c r="S140" s="2666"/>
      <c r="T140" s="2665"/>
      <c r="U140" s="2666"/>
      <c r="V140" s="2665"/>
      <c r="W140" s="2666"/>
      <c r="X140" s="2667"/>
      <c r="Y140" s="2668"/>
      <c r="Z140" s="2665"/>
      <c r="AA140" s="2666"/>
      <c r="AB140" s="2665">
        <v>0</v>
      </c>
      <c r="AC140" s="2666"/>
      <c r="AE140" s="2173"/>
      <c r="AG140" s="2173"/>
    </row>
    <row r="141" spans="1:33">
      <c r="A141" s="1459"/>
      <c r="B141" s="33"/>
      <c r="C141" s="2013">
        <v>47</v>
      </c>
      <c r="D141" s="2013">
        <v>25</v>
      </c>
      <c r="E141" s="2281">
        <v>559.28000000000009</v>
      </c>
      <c r="F141" s="2665" t="s">
        <v>147</v>
      </c>
      <c r="G141" s="2666"/>
      <c r="H141" s="2665">
        <v>1.75</v>
      </c>
      <c r="I141" s="2666"/>
      <c r="J141" s="2669">
        <v>2.8250000000000002</v>
      </c>
      <c r="K141" s="2670">
        <v>2.8250000000000002</v>
      </c>
      <c r="L141" s="2665">
        <v>2.8360000000000003</v>
      </c>
      <c r="M141" s="2666"/>
      <c r="N141" s="2665">
        <v>1.0999999999999999E-2</v>
      </c>
      <c r="O141" s="2666"/>
      <c r="P141" s="2669"/>
      <c r="Q141" s="2670"/>
      <c r="R141" s="2665"/>
      <c r="S141" s="2666"/>
      <c r="T141" s="2665"/>
      <c r="U141" s="2666"/>
      <c r="V141" s="2665">
        <v>1.75</v>
      </c>
      <c r="W141" s="2666"/>
      <c r="X141" s="2669">
        <v>2.8250000000000002</v>
      </c>
      <c r="Y141" s="2670">
        <v>2.8250000000000002</v>
      </c>
      <c r="Z141" s="2665">
        <v>2.8410000000000002</v>
      </c>
      <c r="AA141" s="2666"/>
      <c r="AB141" s="2665">
        <v>1.6E-2</v>
      </c>
      <c r="AC141" s="2666"/>
      <c r="AE141" s="2173"/>
      <c r="AF141" s="2173"/>
      <c r="AG141" s="2173"/>
    </row>
    <row r="142" spans="1:33">
      <c r="A142" s="1459"/>
      <c r="B142" s="33"/>
      <c r="C142" s="2013" t="s">
        <v>147</v>
      </c>
      <c r="D142" s="2013" t="s">
        <v>147</v>
      </c>
      <c r="E142" s="2281"/>
      <c r="F142" s="2665">
        <v>13.91</v>
      </c>
      <c r="G142" s="2666"/>
      <c r="H142" s="2665"/>
      <c r="I142" s="2666"/>
      <c r="J142" s="2667"/>
      <c r="K142" s="2668"/>
      <c r="L142" s="2665"/>
      <c r="M142" s="2666"/>
      <c r="N142" s="2665"/>
      <c r="O142" s="2666"/>
      <c r="P142" s="2667"/>
      <c r="Q142" s="2668"/>
      <c r="R142" s="2665"/>
      <c r="S142" s="2666"/>
      <c r="T142" s="2665"/>
      <c r="U142" s="2666"/>
      <c r="V142" s="2665"/>
      <c r="W142" s="2666"/>
      <c r="X142" s="2667"/>
      <c r="Y142" s="2668"/>
      <c r="Z142" s="2665"/>
      <c r="AA142" s="2666"/>
      <c r="AB142" s="2665">
        <v>0</v>
      </c>
      <c r="AC142" s="2666"/>
      <c r="AE142" s="2173"/>
      <c r="AG142" s="2173"/>
    </row>
    <row r="143" spans="1:33">
      <c r="A143" s="1459"/>
      <c r="B143" s="33"/>
      <c r="C143" s="2013">
        <v>48</v>
      </c>
      <c r="D143" s="2013" t="s">
        <v>4219</v>
      </c>
      <c r="E143" s="2281">
        <v>573.19000000000005</v>
      </c>
      <c r="F143" s="2665" t="s">
        <v>147</v>
      </c>
      <c r="G143" s="2666"/>
      <c r="H143" s="2665">
        <v>1.75</v>
      </c>
      <c r="I143" s="2666"/>
      <c r="J143" s="2669">
        <v>2.8250000000000002</v>
      </c>
      <c r="K143" s="2670">
        <v>2.8250000000000002</v>
      </c>
      <c r="L143" s="2665">
        <v>2.8160000000000003</v>
      </c>
      <c r="M143" s="2666"/>
      <c r="N143" s="2665">
        <v>-8.9999999999999993E-3</v>
      </c>
      <c r="O143" s="2666"/>
      <c r="P143" s="2669"/>
      <c r="Q143" s="2670"/>
      <c r="R143" s="2665"/>
      <c r="S143" s="2666"/>
      <c r="T143" s="2665"/>
      <c r="U143" s="2666"/>
      <c r="V143" s="2665">
        <v>1.75</v>
      </c>
      <c r="W143" s="2666"/>
      <c r="X143" s="2669">
        <v>2.8250000000000002</v>
      </c>
      <c r="Y143" s="2670">
        <v>2.8250000000000002</v>
      </c>
      <c r="Z143" s="2665">
        <v>2.8170000000000002</v>
      </c>
      <c r="AA143" s="2666"/>
      <c r="AB143" s="2665">
        <v>-8.0000000000000002E-3</v>
      </c>
      <c r="AC143" s="2666"/>
      <c r="AE143" s="2173"/>
      <c r="AF143" s="2173"/>
      <c r="AG143" s="2173"/>
    </row>
    <row r="144" spans="1:33">
      <c r="A144" s="1459"/>
      <c r="B144" s="33"/>
      <c r="C144" s="2013" t="s">
        <v>147</v>
      </c>
      <c r="D144" s="2013" t="s">
        <v>147</v>
      </c>
      <c r="E144" s="2281"/>
      <c r="F144" s="2665">
        <v>16.32</v>
      </c>
      <c r="G144" s="2666"/>
      <c r="H144" s="2665"/>
      <c r="I144" s="2666"/>
      <c r="J144" s="2667"/>
      <c r="K144" s="2668"/>
      <c r="L144" s="2665"/>
      <c r="M144" s="2666"/>
      <c r="N144" s="2665"/>
      <c r="O144" s="2666"/>
      <c r="P144" s="2667"/>
      <c r="Q144" s="2668"/>
      <c r="R144" s="2665"/>
      <c r="S144" s="2666"/>
      <c r="T144" s="2665"/>
      <c r="U144" s="2666"/>
      <c r="V144" s="2665"/>
      <c r="W144" s="2666"/>
      <c r="X144" s="2667"/>
      <c r="Y144" s="2668"/>
      <c r="Z144" s="2665"/>
      <c r="AA144" s="2666"/>
      <c r="AB144" s="2665">
        <v>0</v>
      </c>
      <c r="AC144" s="2666"/>
      <c r="AE144" s="2173"/>
      <c r="AG144" s="2173"/>
    </row>
    <row r="145" spans="1:33">
      <c r="A145" s="1459"/>
      <c r="B145" s="33"/>
      <c r="C145" s="2013">
        <v>49</v>
      </c>
      <c r="D145" s="2013">
        <v>26</v>
      </c>
      <c r="E145" s="2281">
        <v>589.5100000000001</v>
      </c>
      <c r="F145" s="2665" t="s">
        <v>147</v>
      </c>
      <c r="G145" s="2666"/>
      <c r="H145" s="2665">
        <v>1.75</v>
      </c>
      <c r="I145" s="2666"/>
      <c r="J145" s="2669">
        <v>2.8250000000000002</v>
      </c>
      <c r="K145" s="2670">
        <v>2.8250000000000002</v>
      </c>
      <c r="L145" s="2665">
        <v>2.8330000000000002</v>
      </c>
      <c r="M145" s="2666"/>
      <c r="N145" s="2665">
        <v>8.0000000000000002E-3</v>
      </c>
      <c r="O145" s="2666"/>
      <c r="P145" s="2669"/>
      <c r="Q145" s="2670"/>
      <c r="R145" s="2665"/>
      <c r="S145" s="2666"/>
      <c r="T145" s="2665"/>
      <c r="U145" s="2666"/>
      <c r="V145" s="2665">
        <v>1.75</v>
      </c>
      <c r="W145" s="2666"/>
      <c r="X145" s="2669">
        <v>2.8250000000000002</v>
      </c>
      <c r="Y145" s="2670">
        <v>2.8250000000000002</v>
      </c>
      <c r="Z145" s="2665">
        <v>2.8400000000000003</v>
      </c>
      <c r="AA145" s="2666"/>
      <c r="AB145" s="2665">
        <v>1.4999999999999999E-2</v>
      </c>
      <c r="AC145" s="2666"/>
      <c r="AE145" s="2173"/>
      <c r="AF145" s="2173"/>
      <c r="AG145" s="2173"/>
    </row>
    <row r="146" spans="1:33">
      <c r="A146" s="1459"/>
      <c r="B146" s="33"/>
      <c r="C146" s="2013" t="s">
        <v>147</v>
      </c>
      <c r="D146" s="2013" t="s">
        <v>147</v>
      </c>
      <c r="E146" s="2281"/>
      <c r="F146" s="2665">
        <v>9.52</v>
      </c>
      <c r="G146" s="2666"/>
      <c r="H146" s="2665"/>
      <c r="I146" s="2666"/>
      <c r="J146" s="2667"/>
      <c r="K146" s="2668"/>
      <c r="L146" s="2665"/>
      <c r="M146" s="2666"/>
      <c r="N146" s="2665"/>
      <c r="O146" s="2666"/>
      <c r="P146" s="2667"/>
      <c r="Q146" s="2668"/>
      <c r="R146" s="2665"/>
      <c r="S146" s="2666"/>
      <c r="T146" s="2665"/>
      <c r="U146" s="2666"/>
      <c r="V146" s="2665"/>
      <c r="W146" s="2666"/>
      <c r="X146" s="2667"/>
      <c r="Y146" s="2668"/>
      <c r="Z146" s="2665"/>
      <c r="AA146" s="2666"/>
      <c r="AB146" s="2665">
        <v>0</v>
      </c>
      <c r="AC146" s="2666"/>
      <c r="AE146" s="2173"/>
      <c r="AG146" s="2173"/>
    </row>
    <row r="147" spans="1:33">
      <c r="A147" s="1459"/>
      <c r="B147" s="33"/>
      <c r="C147" s="2013">
        <v>50</v>
      </c>
      <c r="D147" s="2013" t="s">
        <v>4220</v>
      </c>
      <c r="E147" s="2281">
        <v>599.03000000000009</v>
      </c>
      <c r="F147" s="2665" t="s">
        <v>147</v>
      </c>
      <c r="G147" s="2666"/>
      <c r="H147" s="2665">
        <v>1.75</v>
      </c>
      <c r="I147" s="2666"/>
      <c r="J147" s="2669">
        <v>2.8250000000000002</v>
      </c>
      <c r="K147" s="2670">
        <v>2.8250000000000002</v>
      </c>
      <c r="L147" s="2665">
        <v>2.8380000000000001</v>
      </c>
      <c r="M147" s="2666"/>
      <c r="N147" s="2665">
        <v>1.2999999999999999E-2</v>
      </c>
      <c r="O147" s="2666"/>
      <c r="P147" s="2669"/>
      <c r="Q147" s="2670"/>
      <c r="R147" s="2665"/>
      <c r="S147" s="2666"/>
      <c r="T147" s="2665"/>
      <c r="U147" s="2666"/>
      <c r="V147" s="2665">
        <v>1.75</v>
      </c>
      <c r="W147" s="2666"/>
      <c r="X147" s="2669">
        <v>2.8250000000000002</v>
      </c>
      <c r="Y147" s="2670">
        <v>2.8250000000000002</v>
      </c>
      <c r="Z147" s="2665">
        <v>2.8190000000000004</v>
      </c>
      <c r="AA147" s="2666"/>
      <c r="AB147" s="2665">
        <v>-6.0000000000000001E-3</v>
      </c>
      <c r="AC147" s="2666"/>
      <c r="AE147" s="2173"/>
      <c r="AF147" s="2173"/>
      <c r="AG147" s="2173"/>
    </row>
    <row r="148" spans="1:33">
      <c r="A148" s="1459"/>
      <c r="B148" s="33"/>
      <c r="C148" s="2013" t="s">
        <v>147</v>
      </c>
      <c r="D148" s="2013" t="s">
        <v>147</v>
      </c>
      <c r="E148" s="2281"/>
      <c r="F148" s="2665">
        <v>11.37</v>
      </c>
      <c r="G148" s="2666"/>
      <c r="H148" s="2665"/>
      <c r="I148" s="2666"/>
      <c r="J148" s="2667"/>
      <c r="K148" s="2668"/>
      <c r="L148" s="2665"/>
      <c r="M148" s="2666"/>
      <c r="N148" s="2665"/>
      <c r="O148" s="2666"/>
      <c r="P148" s="2667"/>
      <c r="Q148" s="2668"/>
      <c r="R148" s="2665"/>
      <c r="S148" s="2666"/>
      <c r="T148" s="2665"/>
      <c r="U148" s="2666"/>
      <c r="V148" s="2665"/>
      <c r="W148" s="2666"/>
      <c r="X148" s="2667"/>
      <c r="Y148" s="2668"/>
      <c r="Z148" s="2665"/>
      <c r="AA148" s="2666"/>
      <c r="AB148" s="2665">
        <v>0</v>
      </c>
      <c r="AC148" s="2666"/>
      <c r="AE148" s="2173"/>
      <c r="AG148" s="2173"/>
    </row>
    <row r="149" spans="1:33">
      <c r="A149" s="1459"/>
      <c r="B149" s="33"/>
      <c r="C149" s="2013">
        <v>51</v>
      </c>
      <c r="D149" s="2013">
        <v>27</v>
      </c>
      <c r="E149" s="2281">
        <v>610.40000000000009</v>
      </c>
      <c r="F149" s="2665" t="s">
        <v>147</v>
      </c>
      <c r="G149" s="2666"/>
      <c r="H149" s="2665">
        <v>1.75</v>
      </c>
      <c r="I149" s="2666"/>
      <c r="J149" s="2669">
        <v>2.8149999999999999</v>
      </c>
      <c r="K149" s="2670">
        <v>2.8149999999999999</v>
      </c>
      <c r="L149" s="2665">
        <v>2.8</v>
      </c>
      <c r="M149" s="2666"/>
      <c r="N149" s="2665">
        <v>-1.4999999999999999E-2</v>
      </c>
      <c r="O149" s="2666"/>
      <c r="P149" s="2669"/>
      <c r="Q149" s="2670"/>
      <c r="R149" s="2665"/>
      <c r="S149" s="2666"/>
      <c r="T149" s="2665"/>
      <c r="U149" s="2666"/>
      <c r="V149" s="2665">
        <v>1.75</v>
      </c>
      <c r="W149" s="2666"/>
      <c r="X149" s="2669">
        <v>2.8149999999999999</v>
      </c>
      <c r="Y149" s="2670">
        <v>2.8149999999999999</v>
      </c>
      <c r="Z149" s="2665">
        <v>2.8159999999999998</v>
      </c>
      <c r="AA149" s="2666"/>
      <c r="AB149" s="2665">
        <v>1E-3</v>
      </c>
      <c r="AC149" s="2666"/>
      <c r="AE149" s="2173"/>
      <c r="AF149" s="2173"/>
      <c r="AG149" s="2173"/>
    </row>
    <row r="150" spans="1:33">
      <c r="A150" s="1459"/>
      <c r="B150" s="33"/>
      <c r="C150" s="2013" t="s">
        <v>147</v>
      </c>
      <c r="D150" s="2013" t="s">
        <v>147</v>
      </c>
      <c r="E150" s="2281"/>
      <c r="F150" s="2665">
        <v>16.829999999999998</v>
      </c>
      <c r="G150" s="2666"/>
      <c r="H150" s="2665"/>
      <c r="I150" s="2666"/>
      <c r="J150" s="2667"/>
      <c r="K150" s="2668"/>
      <c r="L150" s="2665"/>
      <c r="M150" s="2666"/>
      <c r="N150" s="2665"/>
      <c r="O150" s="2666"/>
      <c r="P150" s="2667"/>
      <c r="Q150" s="2668"/>
      <c r="R150" s="2665"/>
      <c r="S150" s="2666"/>
      <c r="T150" s="2665"/>
      <c r="U150" s="2666"/>
      <c r="V150" s="2665"/>
      <c r="W150" s="2666"/>
      <c r="X150" s="2667"/>
      <c r="Y150" s="2668"/>
      <c r="Z150" s="2665"/>
      <c r="AA150" s="2666"/>
      <c r="AB150" s="2665">
        <v>0</v>
      </c>
      <c r="AC150" s="2666"/>
      <c r="AE150" s="2173"/>
      <c r="AG150" s="2173"/>
    </row>
    <row r="151" spans="1:33">
      <c r="A151" s="1459"/>
      <c r="B151" s="33"/>
      <c r="C151" s="2013">
        <v>52</v>
      </c>
      <c r="D151" s="2013" t="s">
        <v>4221</v>
      </c>
      <c r="E151" s="2281">
        <v>627.23000000000013</v>
      </c>
      <c r="F151" s="2665" t="s">
        <v>147</v>
      </c>
      <c r="G151" s="2666"/>
      <c r="H151" s="2665">
        <v>1.75</v>
      </c>
      <c r="I151" s="2666"/>
      <c r="J151" s="2669">
        <v>2.8149999999999999</v>
      </c>
      <c r="K151" s="2670">
        <v>2.8149999999999999</v>
      </c>
      <c r="L151" s="2665">
        <v>2.8130000000000002</v>
      </c>
      <c r="M151" s="2666"/>
      <c r="N151" s="2665">
        <v>-2E-3</v>
      </c>
      <c r="O151" s="2666"/>
      <c r="P151" s="2669"/>
      <c r="Q151" s="2670"/>
      <c r="R151" s="2665"/>
      <c r="S151" s="2666"/>
      <c r="T151" s="2665"/>
      <c r="U151" s="2666"/>
      <c r="V151" s="2665">
        <v>1.75</v>
      </c>
      <c r="W151" s="2666"/>
      <c r="X151" s="2669">
        <v>2.8149999999999999</v>
      </c>
      <c r="Y151" s="2670">
        <v>2.8149999999999999</v>
      </c>
      <c r="Z151" s="2665">
        <v>2.8340000000000001</v>
      </c>
      <c r="AA151" s="2666"/>
      <c r="AB151" s="2665">
        <v>1.9E-2</v>
      </c>
      <c r="AC151" s="2666"/>
      <c r="AE151" s="2173"/>
      <c r="AF151" s="2173"/>
      <c r="AG151" s="2173"/>
    </row>
    <row r="152" spans="1:33">
      <c r="A152" s="1459"/>
      <c r="B152" s="33"/>
      <c r="C152" s="2013" t="s">
        <v>147</v>
      </c>
      <c r="D152" s="2013" t="s">
        <v>147</v>
      </c>
      <c r="E152" s="2281"/>
      <c r="F152" s="2665">
        <v>14.71</v>
      </c>
      <c r="G152" s="2666"/>
      <c r="H152" s="2665"/>
      <c r="I152" s="2666"/>
      <c r="J152" s="2667"/>
      <c r="K152" s="2668"/>
      <c r="L152" s="2665"/>
      <c r="M152" s="2666"/>
      <c r="N152" s="2665"/>
      <c r="O152" s="2666"/>
      <c r="P152" s="2667"/>
      <c r="Q152" s="2668"/>
      <c r="R152" s="2665"/>
      <c r="S152" s="2666"/>
      <c r="T152" s="2665"/>
      <c r="U152" s="2666"/>
      <c r="V152" s="2665"/>
      <c r="W152" s="2666"/>
      <c r="X152" s="2667"/>
      <c r="Y152" s="2668"/>
      <c r="Z152" s="2665"/>
      <c r="AA152" s="2666"/>
      <c r="AB152" s="2665">
        <v>0</v>
      </c>
      <c r="AC152" s="2666"/>
      <c r="AE152" s="2173"/>
      <c r="AG152" s="2173"/>
    </row>
    <row r="153" spans="1:33">
      <c r="A153" s="1459"/>
      <c r="B153" s="33"/>
      <c r="C153" s="2013">
        <v>53</v>
      </c>
      <c r="D153" s="2013" t="s">
        <v>4222</v>
      </c>
      <c r="E153" s="2281">
        <v>641.94000000000017</v>
      </c>
      <c r="F153" s="2665" t="s">
        <v>147</v>
      </c>
      <c r="G153" s="2666"/>
      <c r="H153" s="2665">
        <v>1.75</v>
      </c>
      <c r="I153" s="2666"/>
      <c r="J153" s="2669">
        <v>2.8250000000000002</v>
      </c>
      <c r="K153" s="2670">
        <v>2.8250000000000002</v>
      </c>
      <c r="L153" s="2665">
        <v>2.8440000000000003</v>
      </c>
      <c r="M153" s="2666"/>
      <c r="N153" s="2665">
        <v>1.9E-2</v>
      </c>
      <c r="O153" s="2666"/>
      <c r="P153" s="2669"/>
      <c r="Q153" s="2670"/>
      <c r="R153" s="2665"/>
      <c r="S153" s="2666"/>
      <c r="T153" s="2665"/>
      <c r="U153" s="2666"/>
      <c r="V153" s="2665">
        <v>1.75</v>
      </c>
      <c r="W153" s="2666"/>
      <c r="X153" s="2669">
        <v>2.8250000000000002</v>
      </c>
      <c r="Y153" s="2670">
        <v>2.8250000000000002</v>
      </c>
      <c r="Z153" s="2665">
        <v>2.806</v>
      </c>
      <c r="AA153" s="2666"/>
      <c r="AB153" s="2665">
        <v>-1.9E-2</v>
      </c>
      <c r="AC153" s="2666"/>
      <c r="AE153" s="2173"/>
      <c r="AF153" s="2173"/>
      <c r="AG153" s="2173"/>
    </row>
    <row r="154" spans="1:33">
      <c r="A154" s="1459"/>
      <c r="B154" s="33"/>
      <c r="C154" s="2013" t="s">
        <v>147</v>
      </c>
      <c r="D154" s="2013" t="s">
        <v>147</v>
      </c>
      <c r="E154" s="2281"/>
      <c r="F154" s="2665">
        <v>17.8</v>
      </c>
      <c r="G154" s="2666"/>
      <c r="H154" s="2665"/>
      <c r="I154" s="2666"/>
      <c r="J154" s="2667"/>
      <c r="K154" s="2668"/>
      <c r="L154" s="2665"/>
      <c r="M154" s="2666"/>
      <c r="N154" s="2665"/>
      <c r="O154" s="2666"/>
      <c r="P154" s="2667"/>
      <c r="Q154" s="2668"/>
      <c r="R154" s="2665"/>
      <c r="S154" s="2666"/>
      <c r="T154" s="2665"/>
      <c r="U154" s="2666"/>
      <c r="V154" s="2665"/>
      <c r="W154" s="2666"/>
      <c r="X154" s="2667"/>
      <c r="Y154" s="2668"/>
      <c r="Z154" s="2665"/>
      <c r="AA154" s="2666"/>
      <c r="AB154" s="2665">
        <v>0</v>
      </c>
      <c r="AC154" s="2666"/>
      <c r="AE154" s="2173"/>
      <c r="AG154" s="2173"/>
    </row>
    <row r="155" spans="1:33">
      <c r="A155" s="1459"/>
      <c r="B155" s="33"/>
      <c r="C155" s="2013">
        <v>54</v>
      </c>
      <c r="D155" s="2013" t="s">
        <v>4223</v>
      </c>
      <c r="E155" s="2281">
        <v>659.74000000000012</v>
      </c>
      <c r="F155" s="2665" t="s">
        <v>147</v>
      </c>
      <c r="G155" s="2666"/>
      <c r="H155" s="2665">
        <v>1.75</v>
      </c>
      <c r="I155" s="2666"/>
      <c r="J155" s="2669">
        <v>2.8250000000000002</v>
      </c>
      <c r="K155" s="2670">
        <v>2.8250000000000002</v>
      </c>
      <c r="L155" s="2665">
        <v>2.8050000000000002</v>
      </c>
      <c r="M155" s="2666"/>
      <c r="N155" s="2665">
        <v>-0.02</v>
      </c>
      <c r="O155" s="2666"/>
      <c r="P155" s="2669"/>
      <c r="Q155" s="2670"/>
      <c r="R155" s="2665"/>
      <c r="S155" s="2666"/>
      <c r="T155" s="2665"/>
      <c r="U155" s="2666"/>
      <c r="V155" s="2665">
        <v>1.75</v>
      </c>
      <c r="W155" s="2666"/>
      <c r="X155" s="2669">
        <v>2.8250000000000002</v>
      </c>
      <c r="Y155" s="2670">
        <v>2.8250000000000002</v>
      </c>
      <c r="Z155" s="2665">
        <v>2.8180000000000001</v>
      </c>
      <c r="AA155" s="2666"/>
      <c r="AB155" s="2665">
        <v>-7.0000000000000001E-3</v>
      </c>
      <c r="AC155" s="2666"/>
      <c r="AE155" s="2173"/>
      <c r="AF155" s="2173"/>
      <c r="AG155" s="2173"/>
    </row>
    <row r="156" spans="1:33">
      <c r="A156" s="1459"/>
      <c r="B156" s="33"/>
      <c r="C156" s="2013" t="s">
        <v>147</v>
      </c>
      <c r="D156" s="2013" t="s">
        <v>147</v>
      </c>
      <c r="E156" s="2281"/>
      <c r="F156" s="2665">
        <v>14.2</v>
      </c>
      <c r="G156" s="2666"/>
      <c r="H156" s="2665"/>
      <c r="I156" s="2666"/>
      <c r="J156" s="2667"/>
      <c r="K156" s="2668"/>
      <c r="L156" s="2665"/>
      <c r="M156" s="2666"/>
      <c r="N156" s="2665"/>
      <c r="O156" s="2666"/>
      <c r="P156" s="2667"/>
      <c r="Q156" s="2668"/>
      <c r="R156" s="2665"/>
      <c r="S156" s="2666"/>
      <c r="T156" s="2665"/>
      <c r="U156" s="2666"/>
      <c r="V156" s="2665"/>
      <c r="W156" s="2666"/>
      <c r="X156" s="2667"/>
      <c r="Y156" s="2668"/>
      <c r="Z156" s="2665"/>
      <c r="AA156" s="2666"/>
      <c r="AB156" s="2665">
        <v>0</v>
      </c>
      <c r="AC156" s="2666"/>
      <c r="AE156" s="2173"/>
      <c r="AG156" s="2173"/>
    </row>
    <row r="157" spans="1:33">
      <c r="A157" s="1459"/>
      <c r="B157" s="33"/>
      <c r="C157" s="2013">
        <v>55</v>
      </c>
      <c r="D157" s="2013" t="s">
        <v>4224</v>
      </c>
      <c r="E157" s="2281">
        <v>673.94000000000017</v>
      </c>
      <c r="F157" s="2665" t="s">
        <v>147</v>
      </c>
      <c r="G157" s="2666"/>
      <c r="H157" s="2665">
        <v>1.75</v>
      </c>
      <c r="I157" s="2666"/>
      <c r="J157" s="2669">
        <v>2.835</v>
      </c>
      <c r="K157" s="2670">
        <v>2.835</v>
      </c>
      <c r="L157" s="2665">
        <v>2.835</v>
      </c>
      <c r="M157" s="2666"/>
      <c r="N157" s="2686">
        <v>0</v>
      </c>
      <c r="O157" s="2687"/>
      <c r="P157" s="2669"/>
      <c r="Q157" s="2670"/>
      <c r="R157" s="2665"/>
      <c r="S157" s="2666"/>
      <c r="T157" s="2665"/>
      <c r="U157" s="2666"/>
      <c r="V157" s="2665">
        <v>1.75</v>
      </c>
      <c r="W157" s="2666"/>
      <c r="X157" s="2669">
        <v>2.835</v>
      </c>
      <c r="Y157" s="2670">
        <v>2.835</v>
      </c>
      <c r="Z157" s="2665">
        <v>2.8159999999999998</v>
      </c>
      <c r="AA157" s="2666"/>
      <c r="AB157" s="2665">
        <v>-1.9E-2</v>
      </c>
      <c r="AC157" s="2666"/>
      <c r="AE157" s="2173"/>
      <c r="AF157" s="2173"/>
      <c r="AG157" s="2173"/>
    </row>
    <row r="158" spans="1:33">
      <c r="A158" s="1459"/>
      <c r="B158" s="33"/>
      <c r="C158" s="2013" t="s">
        <v>147</v>
      </c>
      <c r="D158" s="2013" t="s">
        <v>147</v>
      </c>
      <c r="E158" s="2281"/>
      <c r="F158" s="2665">
        <v>14.2</v>
      </c>
      <c r="G158" s="2666"/>
      <c r="H158" s="2665"/>
      <c r="I158" s="2666"/>
      <c r="J158" s="2667"/>
      <c r="K158" s="2668"/>
      <c r="L158" s="2665"/>
      <c r="M158" s="2666"/>
      <c r="N158" s="2665"/>
      <c r="O158" s="2666"/>
      <c r="P158" s="2667"/>
      <c r="Q158" s="2668"/>
      <c r="R158" s="2665"/>
      <c r="S158" s="2666"/>
      <c r="T158" s="2665"/>
      <c r="U158" s="2666"/>
      <c r="V158" s="2665"/>
      <c r="W158" s="2666"/>
      <c r="X158" s="2667"/>
      <c r="Y158" s="2668"/>
      <c r="Z158" s="2665"/>
      <c r="AA158" s="2666"/>
      <c r="AB158" s="2665">
        <v>0</v>
      </c>
      <c r="AC158" s="2666"/>
      <c r="AE158" s="2173"/>
      <c r="AG158" s="2173"/>
    </row>
    <row r="159" spans="1:33">
      <c r="A159" s="1459"/>
      <c r="B159" s="33"/>
      <c r="C159" s="2013">
        <v>56</v>
      </c>
      <c r="D159" s="2013" t="s">
        <v>4225</v>
      </c>
      <c r="E159" s="2281">
        <v>688.14000000000021</v>
      </c>
      <c r="F159" s="2665" t="s">
        <v>147</v>
      </c>
      <c r="G159" s="2666"/>
      <c r="H159" s="2665">
        <v>1.75</v>
      </c>
      <c r="I159" s="2666"/>
      <c r="J159" s="2669">
        <v>2.8450000000000002</v>
      </c>
      <c r="K159" s="2670">
        <v>2.8450000000000002</v>
      </c>
      <c r="L159" s="2665">
        <v>2.8370000000000002</v>
      </c>
      <c r="M159" s="2666"/>
      <c r="N159" s="2665">
        <v>-8.0000000000000002E-3</v>
      </c>
      <c r="O159" s="2666"/>
      <c r="P159" s="2669"/>
      <c r="Q159" s="2670"/>
      <c r="R159" s="2665"/>
      <c r="S159" s="2666"/>
      <c r="T159" s="2665"/>
      <c r="U159" s="2666"/>
      <c r="V159" s="2665">
        <v>1.75</v>
      </c>
      <c r="W159" s="2666"/>
      <c r="X159" s="2669">
        <v>2.8450000000000002</v>
      </c>
      <c r="Y159" s="2670">
        <v>2.8450000000000002</v>
      </c>
      <c r="Z159" s="2665">
        <v>2.859</v>
      </c>
      <c r="AA159" s="2666"/>
      <c r="AB159" s="2665">
        <v>1.4E-2</v>
      </c>
      <c r="AC159" s="2666"/>
      <c r="AE159" s="2173"/>
      <c r="AF159" s="2173"/>
      <c r="AG159" s="2173"/>
    </row>
    <row r="160" spans="1:33">
      <c r="A160" s="1459"/>
      <c r="B160" s="33"/>
      <c r="C160" s="2013" t="s">
        <v>147</v>
      </c>
      <c r="D160" s="2013" t="s">
        <v>147</v>
      </c>
      <c r="E160" s="2281"/>
      <c r="F160" s="2665">
        <v>12.42</v>
      </c>
      <c r="G160" s="2666"/>
      <c r="H160" s="2665"/>
      <c r="I160" s="2666"/>
      <c r="J160" s="2667"/>
      <c r="K160" s="2668"/>
      <c r="L160" s="2665"/>
      <c r="M160" s="2666"/>
      <c r="N160" s="2665"/>
      <c r="O160" s="2666"/>
      <c r="P160" s="2667"/>
      <c r="Q160" s="2668"/>
      <c r="R160" s="2665"/>
      <c r="S160" s="2666"/>
      <c r="T160" s="2665"/>
      <c r="U160" s="2666"/>
      <c r="V160" s="2665"/>
      <c r="W160" s="2666"/>
      <c r="X160" s="2667"/>
      <c r="Y160" s="2668"/>
      <c r="Z160" s="2665"/>
      <c r="AA160" s="2666"/>
      <c r="AB160" s="2665">
        <v>0</v>
      </c>
      <c r="AC160" s="2666"/>
      <c r="AE160" s="2173"/>
      <c r="AG160" s="2173"/>
    </row>
    <row r="161" spans="1:33">
      <c r="A161" s="1459"/>
      <c r="B161" s="33"/>
      <c r="C161" s="2679" t="s">
        <v>88</v>
      </c>
      <c r="D161" s="2679" t="s">
        <v>2260</v>
      </c>
      <c r="E161" s="2748" t="s">
        <v>2290</v>
      </c>
      <c r="F161" s="2682" t="s">
        <v>4187</v>
      </c>
      <c r="G161" s="2683"/>
      <c r="H161" s="2676" t="s">
        <v>4188</v>
      </c>
      <c r="I161" s="2676"/>
      <c r="J161" s="2676"/>
      <c r="K161" s="2676"/>
      <c r="L161" s="2676"/>
      <c r="M161" s="2676"/>
      <c r="N161" s="2676"/>
      <c r="O161" s="2677"/>
      <c r="P161" s="2676" t="s">
        <v>4189</v>
      </c>
      <c r="Q161" s="2676"/>
      <c r="R161" s="2676"/>
      <c r="S161" s="2676"/>
      <c r="T161" s="2676"/>
      <c r="U161" s="2676"/>
      <c r="V161" s="2678" t="s">
        <v>4190</v>
      </c>
      <c r="W161" s="2676"/>
      <c r="X161" s="2676"/>
      <c r="Y161" s="2676"/>
      <c r="Z161" s="2676"/>
      <c r="AA161" s="2676"/>
      <c r="AB161" s="2676"/>
      <c r="AC161" s="2677"/>
      <c r="AD161" s="33"/>
      <c r="AE161" s="178"/>
    </row>
    <row r="162" spans="1:33">
      <c r="A162" s="1459"/>
      <c r="B162" s="33"/>
      <c r="C162" s="2679"/>
      <c r="D162" s="2679"/>
      <c r="E162" s="2749"/>
      <c r="F162" s="2684"/>
      <c r="G162" s="2685"/>
      <c r="H162" s="2676" t="s">
        <v>4191</v>
      </c>
      <c r="I162" s="2677"/>
      <c r="J162" s="2678" t="s">
        <v>4192</v>
      </c>
      <c r="K162" s="2677"/>
      <c r="L162" s="2678" t="s">
        <v>4193</v>
      </c>
      <c r="M162" s="2677"/>
      <c r="N162" s="2678" t="s">
        <v>4194</v>
      </c>
      <c r="O162" s="2677"/>
      <c r="P162" s="2678" t="s">
        <v>4192</v>
      </c>
      <c r="Q162" s="2677"/>
      <c r="R162" s="2678" t="s">
        <v>4193</v>
      </c>
      <c r="S162" s="2677"/>
      <c r="T162" s="2678" t="s">
        <v>4194</v>
      </c>
      <c r="U162" s="2677"/>
      <c r="V162" s="2676" t="s">
        <v>4191</v>
      </c>
      <c r="W162" s="2677"/>
      <c r="X162" s="2678" t="s">
        <v>4192</v>
      </c>
      <c r="Y162" s="2677"/>
      <c r="Z162" s="2678" t="s">
        <v>4193</v>
      </c>
      <c r="AA162" s="2677"/>
      <c r="AB162" s="2678" t="s">
        <v>4194</v>
      </c>
      <c r="AC162" s="2677"/>
      <c r="AD162" s="33"/>
      <c r="AE162" s="33"/>
    </row>
    <row r="163" spans="1:33">
      <c r="A163" s="1459"/>
      <c r="B163" s="33"/>
      <c r="C163" s="2013">
        <v>57</v>
      </c>
      <c r="D163" s="2013">
        <v>29</v>
      </c>
      <c r="E163" s="2281">
        <v>700.56000000000017</v>
      </c>
      <c r="F163" s="2665" t="s">
        <v>147</v>
      </c>
      <c r="G163" s="2666"/>
      <c r="H163" s="2665">
        <v>1.75</v>
      </c>
      <c r="I163" s="2666"/>
      <c r="J163" s="2669">
        <v>2.8450000000000002</v>
      </c>
      <c r="K163" s="2670">
        <v>2.8450000000000002</v>
      </c>
      <c r="L163" s="2665">
        <v>2.8480000000000003</v>
      </c>
      <c r="M163" s="2666"/>
      <c r="N163" s="2665">
        <v>3.0000000000000001E-3</v>
      </c>
      <c r="O163" s="2666"/>
      <c r="P163" s="2669"/>
      <c r="Q163" s="2670"/>
      <c r="R163" s="2665"/>
      <c r="S163" s="2666"/>
      <c r="T163" s="2665"/>
      <c r="U163" s="2666"/>
      <c r="V163" s="2665">
        <v>1.75</v>
      </c>
      <c r="W163" s="2666"/>
      <c r="X163" s="2669">
        <v>2.8450000000000002</v>
      </c>
      <c r="Y163" s="2670">
        <v>2.8450000000000002</v>
      </c>
      <c r="Z163" s="2665">
        <v>2.8270000000000004</v>
      </c>
      <c r="AA163" s="2666"/>
      <c r="AB163" s="2665">
        <v>-1.7999999999999999E-2</v>
      </c>
      <c r="AC163" s="2666"/>
      <c r="AE163" s="2173"/>
      <c r="AF163" s="2173"/>
      <c r="AG163" s="2173"/>
    </row>
    <row r="164" spans="1:33">
      <c r="A164" s="1459"/>
      <c r="B164" s="33"/>
      <c r="C164" s="2013" t="s">
        <v>147</v>
      </c>
      <c r="D164" s="2013" t="s">
        <v>147</v>
      </c>
      <c r="E164" s="2281"/>
      <c r="F164" s="2665">
        <v>14.58</v>
      </c>
      <c r="G164" s="2666"/>
      <c r="H164" s="2665"/>
      <c r="I164" s="2666"/>
      <c r="J164" s="2667"/>
      <c r="K164" s="2668"/>
      <c r="L164" s="2665"/>
      <c r="M164" s="2666"/>
      <c r="N164" s="2665"/>
      <c r="O164" s="2666"/>
      <c r="P164" s="2667"/>
      <c r="Q164" s="2668"/>
      <c r="R164" s="2665"/>
      <c r="S164" s="2666"/>
      <c r="T164" s="2665"/>
      <c r="U164" s="2666"/>
      <c r="V164" s="2665"/>
      <c r="W164" s="2666"/>
      <c r="X164" s="2667"/>
      <c r="Y164" s="2668"/>
      <c r="Z164" s="2665"/>
      <c r="AA164" s="2666"/>
      <c r="AB164" s="2665">
        <v>0</v>
      </c>
      <c r="AC164" s="2666"/>
      <c r="AE164" s="2173"/>
      <c r="AG164" s="2173"/>
    </row>
    <row r="165" spans="1:33">
      <c r="A165" s="1459"/>
      <c r="B165" s="33"/>
      <c r="C165" s="2013">
        <v>58</v>
      </c>
      <c r="D165" s="2013">
        <v>30</v>
      </c>
      <c r="E165" s="2281">
        <v>715.14000000000021</v>
      </c>
      <c r="F165" s="2665" t="s">
        <v>147</v>
      </c>
      <c r="G165" s="2666"/>
      <c r="H165" s="2665">
        <v>1.75</v>
      </c>
      <c r="I165" s="2666"/>
      <c r="J165" s="2669">
        <v>2.855</v>
      </c>
      <c r="K165" s="2670">
        <v>2.855</v>
      </c>
      <c r="L165" s="2665">
        <v>2.8689999999999998</v>
      </c>
      <c r="M165" s="2666"/>
      <c r="N165" s="2665">
        <v>1.4E-2</v>
      </c>
      <c r="O165" s="2666"/>
      <c r="P165" s="2669"/>
      <c r="Q165" s="2670"/>
      <c r="R165" s="2665"/>
      <c r="S165" s="2666"/>
      <c r="T165" s="2665"/>
      <c r="U165" s="2666"/>
      <c r="V165" s="2665">
        <v>1.75</v>
      </c>
      <c r="W165" s="2666"/>
      <c r="X165" s="2669">
        <v>2.855</v>
      </c>
      <c r="Y165" s="2670">
        <v>2.855</v>
      </c>
      <c r="Z165" s="2665">
        <v>2.8639999999999999</v>
      </c>
      <c r="AA165" s="2666"/>
      <c r="AB165" s="2665">
        <v>8.9999999999999993E-3</v>
      </c>
      <c r="AC165" s="2666"/>
      <c r="AE165" s="2173"/>
      <c r="AF165" s="2173"/>
      <c r="AG165" s="2173"/>
    </row>
    <row r="166" spans="1:33">
      <c r="A166" s="1459"/>
      <c r="B166" s="33"/>
      <c r="C166" s="2013" t="s">
        <v>147</v>
      </c>
      <c r="D166" s="2013" t="s">
        <v>147</v>
      </c>
      <c r="E166" s="2281"/>
      <c r="F166" s="2665">
        <v>19.96</v>
      </c>
      <c r="G166" s="2666"/>
      <c r="H166" s="2665"/>
      <c r="I166" s="2666"/>
      <c r="J166" s="2667"/>
      <c r="K166" s="2668"/>
      <c r="L166" s="2665"/>
      <c r="M166" s="2666"/>
      <c r="N166" s="2665"/>
      <c r="O166" s="2666"/>
      <c r="P166" s="2667"/>
      <c r="Q166" s="2668"/>
      <c r="R166" s="2665"/>
      <c r="S166" s="2666"/>
      <c r="T166" s="2665"/>
      <c r="U166" s="2666"/>
      <c r="V166" s="2665"/>
      <c r="W166" s="2666"/>
      <c r="X166" s="2667"/>
      <c r="Y166" s="2668"/>
      <c r="Z166" s="2665"/>
      <c r="AA166" s="2666"/>
      <c r="AB166" s="2665">
        <v>0</v>
      </c>
      <c r="AC166" s="2666"/>
      <c r="AE166" s="2173"/>
      <c r="AG166" s="2173"/>
    </row>
    <row r="167" spans="1:33">
      <c r="A167" s="1459"/>
      <c r="B167" s="33"/>
      <c r="C167" s="2013">
        <v>59</v>
      </c>
      <c r="D167" s="2013">
        <v>31</v>
      </c>
      <c r="E167" s="2281">
        <v>735.10000000000025</v>
      </c>
      <c r="F167" s="2665" t="s">
        <v>147</v>
      </c>
      <c r="G167" s="2666"/>
      <c r="H167" s="2665">
        <v>1.75</v>
      </c>
      <c r="I167" s="2666"/>
      <c r="J167" s="2669">
        <v>2.8650000000000002</v>
      </c>
      <c r="K167" s="2670">
        <v>2.8650000000000002</v>
      </c>
      <c r="L167" s="2665">
        <v>2.8640000000000003</v>
      </c>
      <c r="M167" s="2666"/>
      <c r="N167" s="2665">
        <v>-1E-3</v>
      </c>
      <c r="O167" s="2666"/>
      <c r="P167" s="2669"/>
      <c r="Q167" s="2670"/>
      <c r="R167" s="2665"/>
      <c r="S167" s="2666"/>
      <c r="T167" s="2665"/>
      <c r="U167" s="2666"/>
      <c r="V167" s="2665">
        <v>1.75</v>
      </c>
      <c r="W167" s="2666"/>
      <c r="X167" s="2669">
        <v>2.8650000000000002</v>
      </c>
      <c r="Y167" s="2670">
        <v>2.8650000000000002</v>
      </c>
      <c r="Z167" s="2665">
        <v>2.8840000000000003</v>
      </c>
      <c r="AA167" s="2666"/>
      <c r="AB167" s="2665">
        <v>1.9E-2</v>
      </c>
      <c r="AC167" s="2666"/>
      <c r="AE167" s="2173"/>
      <c r="AF167" s="2173"/>
      <c r="AG167" s="2173"/>
    </row>
    <row r="168" spans="1:33">
      <c r="A168" s="1459"/>
      <c r="B168" s="33"/>
      <c r="C168" s="2013" t="s">
        <v>147</v>
      </c>
      <c r="D168" s="2013" t="s">
        <v>147</v>
      </c>
      <c r="E168" s="2281"/>
      <c r="F168" s="2665">
        <v>17.87</v>
      </c>
      <c r="G168" s="2666"/>
      <c r="H168" s="2665"/>
      <c r="I168" s="2666"/>
      <c r="J168" s="2667"/>
      <c r="K168" s="2668"/>
      <c r="L168" s="2665"/>
      <c r="M168" s="2666"/>
      <c r="N168" s="2665"/>
      <c r="O168" s="2666"/>
      <c r="P168" s="2667"/>
      <c r="Q168" s="2668"/>
      <c r="R168" s="2665"/>
      <c r="S168" s="2666"/>
      <c r="T168" s="2665"/>
      <c r="U168" s="2666"/>
      <c r="V168" s="2665"/>
      <c r="W168" s="2666"/>
      <c r="X168" s="2667"/>
      <c r="Y168" s="2668"/>
      <c r="Z168" s="2665"/>
      <c r="AA168" s="2666"/>
      <c r="AB168" s="2665">
        <v>0</v>
      </c>
      <c r="AC168" s="2666"/>
      <c r="AE168" s="2173"/>
      <c r="AG168" s="2173"/>
    </row>
    <row r="169" spans="1:33">
      <c r="A169" s="1459"/>
      <c r="B169" s="33"/>
      <c r="C169" s="2013">
        <v>60</v>
      </c>
      <c r="D169" s="2013" t="s">
        <v>4226</v>
      </c>
      <c r="E169" s="2281">
        <v>752.97000000000025</v>
      </c>
      <c r="F169" s="2665" t="s">
        <v>147</v>
      </c>
      <c r="G169" s="2666"/>
      <c r="H169" s="2665">
        <v>1.75</v>
      </c>
      <c r="I169" s="2666"/>
      <c r="J169" s="2669">
        <v>2.875</v>
      </c>
      <c r="K169" s="2670">
        <v>2.875</v>
      </c>
      <c r="L169" s="2665">
        <v>2.88</v>
      </c>
      <c r="M169" s="2666"/>
      <c r="N169" s="2665">
        <v>5.0000000000000001E-3</v>
      </c>
      <c r="O169" s="2666"/>
      <c r="P169" s="2669"/>
      <c r="Q169" s="2670"/>
      <c r="R169" s="2665"/>
      <c r="S169" s="2666"/>
      <c r="T169" s="2665"/>
      <c r="U169" s="2666"/>
      <c r="V169" s="2665">
        <v>1.75</v>
      </c>
      <c r="W169" s="2666"/>
      <c r="X169" s="2669">
        <v>2.875</v>
      </c>
      <c r="Y169" s="2670">
        <v>2.875</v>
      </c>
      <c r="Z169" s="2665">
        <v>2.86</v>
      </c>
      <c r="AA169" s="2666"/>
      <c r="AB169" s="2665">
        <v>-1.4999999999999999E-2</v>
      </c>
      <c r="AC169" s="2666"/>
      <c r="AE169" s="2173"/>
      <c r="AF169" s="2173"/>
      <c r="AG169" s="2173"/>
    </row>
    <row r="170" spans="1:33">
      <c r="A170" s="1459"/>
      <c r="B170" s="33"/>
      <c r="C170" s="2013" t="s">
        <v>147</v>
      </c>
      <c r="D170" s="2013" t="s">
        <v>147</v>
      </c>
      <c r="E170" s="2281"/>
      <c r="F170" s="2665">
        <v>19.13</v>
      </c>
      <c r="G170" s="2666"/>
      <c r="H170" s="2665"/>
      <c r="I170" s="2666"/>
      <c r="J170" s="2667"/>
      <c r="K170" s="2668"/>
      <c r="L170" s="2665"/>
      <c r="M170" s="2666"/>
      <c r="N170" s="2665"/>
      <c r="O170" s="2666"/>
      <c r="P170" s="2667"/>
      <c r="Q170" s="2668"/>
      <c r="R170" s="2665"/>
      <c r="S170" s="2666"/>
      <c r="T170" s="2665"/>
      <c r="U170" s="2666"/>
      <c r="V170" s="2665"/>
      <c r="W170" s="2666"/>
      <c r="X170" s="2667"/>
      <c r="Y170" s="2668"/>
      <c r="Z170" s="2665"/>
      <c r="AA170" s="2666"/>
      <c r="AB170" s="2665">
        <v>0</v>
      </c>
      <c r="AC170" s="2666"/>
      <c r="AE170" s="2173"/>
      <c r="AG170" s="2173"/>
    </row>
    <row r="171" spans="1:33">
      <c r="A171" s="1459"/>
      <c r="B171" s="33"/>
      <c r="C171" s="2013">
        <v>61</v>
      </c>
      <c r="D171" s="2013">
        <v>32</v>
      </c>
      <c r="E171" s="2281">
        <v>772.10000000000025</v>
      </c>
      <c r="F171" s="2665" t="s">
        <v>147</v>
      </c>
      <c r="G171" s="2666"/>
      <c r="H171" s="2665">
        <v>1.75</v>
      </c>
      <c r="I171" s="2666"/>
      <c r="J171" s="2669">
        <v>2.875</v>
      </c>
      <c r="K171" s="2670">
        <v>2.875</v>
      </c>
      <c r="L171" s="2665">
        <v>2.8740000000000001</v>
      </c>
      <c r="M171" s="2666"/>
      <c r="N171" s="2665">
        <v>-1E-3</v>
      </c>
      <c r="O171" s="2666"/>
      <c r="P171" s="2669"/>
      <c r="Q171" s="2670"/>
      <c r="R171" s="2665"/>
      <c r="S171" s="2666"/>
      <c r="T171" s="2665"/>
      <c r="U171" s="2666"/>
      <c r="V171" s="2665">
        <v>1.75</v>
      </c>
      <c r="W171" s="2666"/>
      <c r="X171" s="2669">
        <v>2.875</v>
      </c>
      <c r="Y171" s="2670">
        <v>2.875</v>
      </c>
      <c r="Z171" s="2665">
        <v>2.8740000000000001</v>
      </c>
      <c r="AA171" s="2666"/>
      <c r="AB171" s="2665">
        <v>-1E-3</v>
      </c>
      <c r="AC171" s="2666"/>
      <c r="AE171" s="2173"/>
      <c r="AF171" s="2173"/>
      <c r="AG171" s="2173"/>
    </row>
    <row r="172" spans="1:33">
      <c r="A172" s="1459"/>
      <c r="B172" s="33"/>
      <c r="C172" s="2013" t="s">
        <v>147</v>
      </c>
      <c r="D172" s="2013" t="s">
        <v>147</v>
      </c>
      <c r="E172" s="2281"/>
      <c r="F172" s="2665">
        <v>19.14</v>
      </c>
      <c r="G172" s="2666"/>
      <c r="H172" s="2665"/>
      <c r="I172" s="2666"/>
      <c r="J172" s="2667"/>
      <c r="K172" s="2668"/>
      <c r="L172" s="2665"/>
      <c r="M172" s="2666"/>
      <c r="N172" s="2665"/>
      <c r="O172" s="2666"/>
      <c r="P172" s="2667"/>
      <c r="Q172" s="2668"/>
      <c r="R172" s="2665"/>
      <c r="S172" s="2666"/>
      <c r="T172" s="2665"/>
      <c r="U172" s="2666"/>
      <c r="V172" s="2665"/>
      <c r="W172" s="2666"/>
      <c r="X172" s="2667"/>
      <c r="Y172" s="2668"/>
      <c r="Z172" s="2665"/>
      <c r="AA172" s="2666"/>
      <c r="AB172" s="2665">
        <v>0</v>
      </c>
      <c r="AC172" s="2666"/>
      <c r="AE172" s="2173"/>
      <c r="AG172" s="2173"/>
    </row>
    <row r="173" spans="1:33">
      <c r="A173" s="1459"/>
      <c r="B173" s="33"/>
      <c r="C173" s="2013">
        <v>62</v>
      </c>
      <c r="D173" s="2013">
        <v>33</v>
      </c>
      <c r="E173" s="2281">
        <v>791.24000000000024</v>
      </c>
      <c r="F173" s="2665" t="s">
        <v>147</v>
      </c>
      <c r="G173" s="2666"/>
      <c r="H173" s="2665">
        <v>1.75</v>
      </c>
      <c r="I173" s="2666"/>
      <c r="J173" s="2669">
        <v>2.8850000000000002</v>
      </c>
      <c r="K173" s="2670">
        <v>2.8850000000000002</v>
      </c>
      <c r="L173" s="2665">
        <v>2.8670000000000004</v>
      </c>
      <c r="M173" s="2666"/>
      <c r="N173" s="2665">
        <v>-1.7999999999999999E-2</v>
      </c>
      <c r="O173" s="2666"/>
      <c r="P173" s="2669"/>
      <c r="Q173" s="2670"/>
      <c r="R173" s="2665"/>
      <c r="S173" s="2666"/>
      <c r="T173" s="2665"/>
      <c r="U173" s="2666"/>
      <c r="V173" s="2665">
        <v>1.75</v>
      </c>
      <c r="W173" s="2666"/>
      <c r="X173" s="2669">
        <v>2.8850000000000002</v>
      </c>
      <c r="Y173" s="2670">
        <v>2.8850000000000002</v>
      </c>
      <c r="Z173" s="2665">
        <v>2.8960000000000004</v>
      </c>
      <c r="AA173" s="2666"/>
      <c r="AB173" s="2665">
        <v>1.0999999999999999E-2</v>
      </c>
      <c r="AC173" s="2666"/>
      <c r="AE173" s="2173"/>
      <c r="AF173" s="2173"/>
      <c r="AG173" s="2173"/>
    </row>
    <row r="174" spans="1:33">
      <c r="A174" s="1459"/>
      <c r="B174" s="33"/>
      <c r="C174" s="2013" t="s">
        <v>147</v>
      </c>
      <c r="D174" s="2013" t="s">
        <v>147</v>
      </c>
      <c r="E174" s="2281"/>
      <c r="F174" s="2665">
        <v>19.86</v>
      </c>
      <c r="G174" s="2666"/>
      <c r="H174" s="2665"/>
      <c r="I174" s="2666"/>
      <c r="J174" s="2667"/>
      <c r="K174" s="2668"/>
      <c r="L174" s="2665"/>
      <c r="M174" s="2666"/>
      <c r="N174" s="2665"/>
      <c r="O174" s="2666"/>
      <c r="P174" s="2667"/>
      <c r="Q174" s="2668"/>
      <c r="R174" s="2665"/>
      <c r="S174" s="2666"/>
      <c r="T174" s="2665"/>
      <c r="U174" s="2666"/>
      <c r="V174" s="2665"/>
      <c r="W174" s="2666"/>
      <c r="X174" s="2667"/>
      <c r="Y174" s="2668"/>
      <c r="Z174" s="2665"/>
      <c r="AA174" s="2666"/>
      <c r="AB174" s="2665">
        <v>0</v>
      </c>
      <c r="AC174" s="2666"/>
      <c r="AE174" s="2173"/>
      <c r="AG174" s="2173"/>
    </row>
    <row r="175" spans="1:33">
      <c r="A175" s="1459"/>
      <c r="B175" s="33"/>
      <c r="C175" s="2013">
        <v>63</v>
      </c>
      <c r="D175" s="2013">
        <v>34</v>
      </c>
      <c r="E175" s="2281">
        <v>811.10000000000025</v>
      </c>
      <c r="F175" s="2665" t="s">
        <v>147</v>
      </c>
      <c r="G175" s="2666"/>
      <c r="H175" s="2665">
        <v>1.75</v>
      </c>
      <c r="I175" s="2666"/>
      <c r="J175" s="2669">
        <v>2.895</v>
      </c>
      <c r="K175" s="2670">
        <v>2.895</v>
      </c>
      <c r="L175" s="2665">
        <v>2.9119999999999999</v>
      </c>
      <c r="M175" s="2666"/>
      <c r="N175" s="2665">
        <v>1.7000000000000001E-2</v>
      </c>
      <c r="O175" s="2666"/>
      <c r="P175" s="2669"/>
      <c r="Q175" s="2670"/>
      <c r="R175" s="2665"/>
      <c r="S175" s="2666"/>
      <c r="T175" s="2665"/>
      <c r="U175" s="2666"/>
      <c r="V175" s="2665">
        <v>1.75</v>
      </c>
      <c r="W175" s="2666"/>
      <c r="X175" s="2669">
        <v>2.895</v>
      </c>
      <c r="Y175" s="2670">
        <v>2.895</v>
      </c>
      <c r="Z175" s="2665">
        <v>2.9119999999999999</v>
      </c>
      <c r="AA175" s="2666"/>
      <c r="AB175" s="2665">
        <v>1.7000000000000001E-2</v>
      </c>
      <c r="AC175" s="2666"/>
      <c r="AE175" s="2173"/>
      <c r="AF175" s="2173"/>
      <c r="AG175" s="2173"/>
    </row>
    <row r="176" spans="1:33">
      <c r="A176" s="1459"/>
      <c r="B176" s="33"/>
      <c r="C176" s="2013" t="s">
        <v>147</v>
      </c>
      <c r="D176" s="2013" t="s">
        <v>147</v>
      </c>
      <c r="E176" s="2281"/>
      <c r="F176" s="2665">
        <v>17.510000000000002</v>
      </c>
      <c r="G176" s="2666"/>
      <c r="H176" s="2665"/>
      <c r="I176" s="2666"/>
      <c r="J176" s="2667"/>
      <c r="K176" s="2668"/>
      <c r="L176" s="2665"/>
      <c r="M176" s="2666"/>
      <c r="N176" s="2665"/>
      <c r="O176" s="2666"/>
      <c r="P176" s="2667"/>
      <c r="Q176" s="2668"/>
      <c r="R176" s="2665"/>
      <c r="S176" s="2666"/>
      <c r="T176" s="2665"/>
      <c r="U176" s="2666"/>
      <c r="V176" s="2665"/>
      <c r="W176" s="2666"/>
      <c r="X176" s="2667"/>
      <c r="Y176" s="2668"/>
      <c r="Z176" s="2665"/>
      <c r="AA176" s="2666"/>
      <c r="AB176" s="2665">
        <v>0</v>
      </c>
      <c r="AC176" s="2666"/>
      <c r="AE176" s="2173"/>
      <c r="AG176" s="2173"/>
    </row>
    <row r="177" spans="1:33">
      <c r="A177" s="1459"/>
      <c r="B177" s="33"/>
      <c r="C177" s="2013">
        <v>64</v>
      </c>
      <c r="D177" s="2013">
        <v>35</v>
      </c>
      <c r="E177" s="2281">
        <v>828.61000000000024</v>
      </c>
      <c r="F177" s="2665" t="s">
        <v>147</v>
      </c>
      <c r="G177" s="2666"/>
      <c r="H177" s="2665">
        <v>1.75</v>
      </c>
      <c r="I177" s="2666"/>
      <c r="J177" s="2669">
        <v>2.9050000000000002</v>
      </c>
      <c r="K177" s="2670">
        <v>2.9050000000000002</v>
      </c>
      <c r="L177" s="2665">
        <v>2.919</v>
      </c>
      <c r="M177" s="2666"/>
      <c r="N177" s="2665">
        <v>1.4E-2</v>
      </c>
      <c r="O177" s="2666"/>
      <c r="P177" s="2669"/>
      <c r="Q177" s="2670"/>
      <c r="R177" s="2665"/>
      <c r="S177" s="2666"/>
      <c r="T177" s="2665"/>
      <c r="U177" s="2666"/>
      <c r="V177" s="2665">
        <v>1.75</v>
      </c>
      <c r="W177" s="2666"/>
      <c r="X177" s="2669">
        <v>2.9050000000000002</v>
      </c>
      <c r="Y177" s="2670">
        <v>2.9050000000000002</v>
      </c>
      <c r="Z177" s="2665">
        <v>2.8880000000000003</v>
      </c>
      <c r="AA177" s="2666"/>
      <c r="AB177" s="2665">
        <v>-1.7000000000000001E-2</v>
      </c>
      <c r="AC177" s="2666"/>
      <c r="AE177" s="2173"/>
      <c r="AF177" s="2173"/>
      <c r="AG177" s="2173"/>
    </row>
    <row r="178" spans="1:33">
      <c r="A178" s="1459"/>
      <c r="B178" s="33"/>
      <c r="C178" s="2013" t="s">
        <v>147</v>
      </c>
      <c r="D178" s="2013" t="s">
        <v>147</v>
      </c>
      <c r="E178" s="2281"/>
      <c r="F178" s="2665">
        <v>3.89</v>
      </c>
      <c r="G178" s="2666"/>
      <c r="H178" s="2665"/>
      <c r="I178" s="2666"/>
      <c r="J178" s="2667"/>
      <c r="K178" s="2668"/>
      <c r="L178" s="2665"/>
      <c r="M178" s="2666"/>
      <c r="N178" s="2665"/>
      <c r="O178" s="2666"/>
      <c r="P178" s="2667"/>
      <c r="Q178" s="2668"/>
      <c r="R178" s="2665"/>
      <c r="S178" s="2666"/>
      <c r="T178" s="2665"/>
      <c r="U178" s="2666"/>
      <c r="V178" s="2665"/>
      <c r="W178" s="2666"/>
      <c r="X178" s="2667"/>
      <c r="Y178" s="2668"/>
      <c r="Z178" s="2665"/>
      <c r="AA178" s="2666"/>
      <c r="AB178" s="2665">
        <v>0</v>
      </c>
      <c r="AC178" s="2666"/>
      <c r="AE178" s="2173"/>
      <c r="AG178" s="2173"/>
    </row>
    <row r="179" spans="1:33">
      <c r="A179" s="1459"/>
      <c r="B179" s="33"/>
      <c r="C179" s="2013">
        <v>65</v>
      </c>
      <c r="D179" s="2013" t="s">
        <v>4227</v>
      </c>
      <c r="E179" s="2281">
        <v>832.50000000000023</v>
      </c>
      <c r="F179" s="2665" t="s">
        <v>147</v>
      </c>
      <c r="G179" s="2666"/>
      <c r="H179" s="2665">
        <v>1.75</v>
      </c>
      <c r="I179" s="2666"/>
      <c r="J179" s="2669">
        <v>2.915</v>
      </c>
      <c r="K179" s="2670">
        <v>2.915</v>
      </c>
      <c r="L179" s="2665">
        <v>2.911</v>
      </c>
      <c r="M179" s="2666"/>
      <c r="N179" s="2665">
        <v>-4.0000000000000001E-3</v>
      </c>
      <c r="O179" s="2666"/>
      <c r="P179" s="2669"/>
      <c r="Q179" s="2670"/>
      <c r="R179" s="2665"/>
      <c r="S179" s="2666"/>
      <c r="T179" s="2665"/>
      <c r="U179" s="2666"/>
      <c r="V179" s="2665">
        <v>1.75</v>
      </c>
      <c r="W179" s="2666"/>
      <c r="X179" s="2669">
        <v>2.915</v>
      </c>
      <c r="Y179" s="2670">
        <v>2.915</v>
      </c>
      <c r="Z179" s="2665">
        <v>2.9260000000000002</v>
      </c>
      <c r="AA179" s="2666"/>
      <c r="AB179" s="2665">
        <v>1.0999999999999999E-2</v>
      </c>
      <c r="AC179" s="2666"/>
      <c r="AE179" s="2173"/>
      <c r="AF179" s="2173"/>
      <c r="AG179" s="2173"/>
    </row>
    <row r="180" spans="1:33">
      <c r="A180" s="1459"/>
      <c r="B180" s="33"/>
      <c r="C180" s="2013" t="s">
        <v>147</v>
      </c>
      <c r="D180" s="2013" t="s">
        <v>147</v>
      </c>
      <c r="E180" s="2281"/>
      <c r="F180" s="2665">
        <v>15.64</v>
      </c>
      <c r="G180" s="2666"/>
      <c r="H180" s="2665"/>
      <c r="I180" s="2666"/>
      <c r="J180" s="2667"/>
      <c r="K180" s="2668"/>
      <c r="L180" s="2665"/>
      <c r="M180" s="2666"/>
      <c r="N180" s="2665"/>
      <c r="O180" s="2666"/>
      <c r="P180" s="2667"/>
      <c r="Q180" s="2668"/>
      <c r="R180" s="2665"/>
      <c r="S180" s="2666"/>
      <c r="T180" s="2665"/>
      <c r="U180" s="2666"/>
      <c r="V180" s="2665"/>
      <c r="W180" s="2666"/>
      <c r="X180" s="2667"/>
      <c r="Y180" s="2668"/>
      <c r="Z180" s="2665"/>
      <c r="AA180" s="2666"/>
      <c r="AB180" s="2665">
        <v>0</v>
      </c>
      <c r="AC180" s="2666"/>
      <c r="AE180" s="2173"/>
      <c r="AG180" s="2173"/>
    </row>
    <row r="181" spans="1:33">
      <c r="A181" s="1459"/>
      <c r="B181" s="33"/>
      <c r="C181" s="2013">
        <v>66</v>
      </c>
      <c r="D181" s="2013" t="s">
        <v>4228</v>
      </c>
      <c r="E181" s="2281">
        <v>848.14000000000021</v>
      </c>
      <c r="F181" s="2665" t="s">
        <v>147</v>
      </c>
      <c r="G181" s="2666"/>
      <c r="H181" s="2665">
        <v>1.75</v>
      </c>
      <c r="I181" s="2666"/>
      <c r="J181" s="2669">
        <v>2.9550000000000001</v>
      </c>
      <c r="K181" s="2670">
        <v>2.9550000000000001</v>
      </c>
      <c r="L181" s="2665">
        <v>2.9580000000000002</v>
      </c>
      <c r="M181" s="2666"/>
      <c r="N181" s="2665">
        <v>3.0000000000000001E-3</v>
      </c>
      <c r="O181" s="2666"/>
      <c r="P181" s="2669"/>
      <c r="Q181" s="2670"/>
      <c r="R181" s="2665"/>
      <c r="S181" s="2666"/>
      <c r="T181" s="2665"/>
      <c r="U181" s="2666"/>
      <c r="V181" s="2665">
        <v>1.75</v>
      </c>
      <c r="W181" s="2666"/>
      <c r="X181" s="2669">
        <v>2.9550000000000001</v>
      </c>
      <c r="Y181" s="2670">
        <v>2.9550000000000001</v>
      </c>
      <c r="Z181" s="2665">
        <v>2.9470000000000001</v>
      </c>
      <c r="AA181" s="2666"/>
      <c r="AB181" s="2665">
        <v>-8.0000000000000002E-3</v>
      </c>
      <c r="AC181" s="2666"/>
      <c r="AE181" s="2173"/>
      <c r="AF181" s="2173"/>
      <c r="AG181" s="2173"/>
    </row>
    <row r="182" spans="1:33">
      <c r="A182" s="1459"/>
      <c r="B182" s="33"/>
      <c r="C182" s="2013" t="s">
        <v>147</v>
      </c>
      <c r="D182" s="2013" t="s">
        <v>147</v>
      </c>
      <c r="E182" s="2281"/>
      <c r="F182" s="2665">
        <v>10.25</v>
      </c>
      <c r="G182" s="2666"/>
      <c r="H182" s="2665"/>
      <c r="I182" s="2666"/>
      <c r="J182" s="2667"/>
      <c r="K182" s="2668"/>
      <c r="L182" s="2665"/>
      <c r="M182" s="2666"/>
      <c r="N182" s="2665"/>
      <c r="O182" s="2666"/>
      <c r="P182" s="2667"/>
      <c r="Q182" s="2668"/>
      <c r="R182" s="2665"/>
      <c r="S182" s="2666"/>
      <c r="T182" s="2665"/>
      <c r="U182" s="2666"/>
      <c r="V182" s="2665"/>
      <c r="W182" s="2666"/>
      <c r="X182" s="2667"/>
      <c r="Y182" s="2668"/>
      <c r="Z182" s="2665"/>
      <c r="AA182" s="2666"/>
      <c r="AB182" s="2665">
        <v>0</v>
      </c>
      <c r="AC182" s="2666"/>
      <c r="AE182" s="2173"/>
      <c r="AG182" s="2173"/>
    </row>
    <row r="183" spans="1:33">
      <c r="A183" s="1459"/>
      <c r="B183" s="33"/>
      <c r="C183" s="2013">
        <v>67</v>
      </c>
      <c r="D183" s="2013">
        <v>36</v>
      </c>
      <c r="E183" s="2281">
        <v>858.39000000000021</v>
      </c>
      <c r="F183" s="2665" t="s">
        <v>147</v>
      </c>
      <c r="G183" s="2666"/>
      <c r="H183" s="2665">
        <v>1.75</v>
      </c>
      <c r="I183" s="2666"/>
      <c r="J183" s="2669">
        <v>2.9849999999999999</v>
      </c>
      <c r="K183" s="2670">
        <v>2.9849999999999999</v>
      </c>
      <c r="L183" s="2665">
        <v>2.9729999999999999</v>
      </c>
      <c r="M183" s="2666"/>
      <c r="N183" s="2665">
        <v>-1.2E-2</v>
      </c>
      <c r="O183" s="2666"/>
      <c r="P183" s="2669"/>
      <c r="Q183" s="2670"/>
      <c r="R183" s="2665"/>
      <c r="S183" s="2666"/>
      <c r="T183" s="2665"/>
      <c r="U183" s="2666"/>
      <c r="V183" s="2665">
        <v>1.75</v>
      </c>
      <c r="W183" s="2666"/>
      <c r="X183" s="2669">
        <v>2.9849999999999999</v>
      </c>
      <c r="Y183" s="2670">
        <v>2.9849999999999999</v>
      </c>
      <c r="Z183" s="2665">
        <v>2.9649999999999999</v>
      </c>
      <c r="AA183" s="2666"/>
      <c r="AB183" s="2665">
        <v>-0.02</v>
      </c>
      <c r="AC183" s="2666"/>
      <c r="AE183" s="2173"/>
      <c r="AF183" s="2173"/>
      <c r="AG183" s="2173"/>
    </row>
    <row r="184" spans="1:33">
      <c r="A184" s="1459"/>
      <c r="B184" s="33"/>
      <c r="C184" s="2013" t="s">
        <v>147</v>
      </c>
      <c r="D184" s="2013" t="s">
        <v>147</v>
      </c>
      <c r="E184" s="2281"/>
      <c r="F184" s="2665">
        <v>5.4</v>
      </c>
      <c r="G184" s="2666"/>
      <c r="H184" s="2665"/>
      <c r="I184" s="2666"/>
      <c r="J184" s="2667"/>
      <c r="K184" s="2668"/>
      <c r="L184" s="2665"/>
      <c r="M184" s="2666"/>
      <c r="N184" s="2665"/>
      <c r="O184" s="2666"/>
      <c r="P184" s="2667"/>
      <c r="Q184" s="2668"/>
      <c r="R184" s="2665"/>
      <c r="S184" s="2666"/>
      <c r="T184" s="2665"/>
      <c r="U184" s="2666"/>
      <c r="V184" s="2665"/>
      <c r="W184" s="2666"/>
      <c r="X184" s="2667"/>
      <c r="Y184" s="2668"/>
      <c r="Z184" s="2665"/>
      <c r="AA184" s="2666"/>
      <c r="AB184" s="2665">
        <v>0</v>
      </c>
      <c r="AC184" s="2666"/>
      <c r="AE184" s="2173"/>
      <c r="AG184" s="2173"/>
    </row>
    <row r="185" spans="1:33">
      <c r="A185" s="1459"/>
      <c r="B185" s="33"/>
      <c r="C185" s="2013">
        <v>68</v>
      </c>
      <c r="D185" s="2013" t="s">
        <v>4229</v>
      </c>
      <c r="E185" s="2281">
        <v>863.79000000000019</v>
      </c>
      <c r="F185" s="2665" t="s">
        <v>147</v>
      </c>
      <c r="G185" s="2666"/>
      <c r="H185" s="2665">
        <v>1.75</v>
      </c>
      <c r="I185" s="2666"/>
      <c r="J185" s="2669">
        <v>2.9950000000000001</v>
      </c>
      <c r="K185" s="2670">
        <v>2.9950000000000001</v>
      </c>
      <c r="L185" s="2665">
        <v>3.012</v>
      </c>
      <c r="M185" s="2666"/>
      <c r="N185" s="2665">
        <v>1.7000000000000001E-2</v>
      </c>
      <c r="O185" s="2666"/>
      <c r="P185" s="2669"/>
      <c r="Q185" s="2670"/>
      <c r="R185" s="2665"/>
      <c r="S185" s="2666"/>
      <c r="T185" s="2665"/>
      <c r="U185" s="2666"/>
      <c r="V185" s="2665">
        <v>1.75</v>
      </c>
      <c r="W185" s="2666"/>
      <c r="X185" s="2669">
        <v>2.9950000000000001</v>
      </c>
      <c r="Y185" s="2670">
        <v>2.9950000000000001</v>
      </c>
      <c r="Z185" s="2665">
        <v>2.9850000000000003</v>
      </c>
      <c r="AA185" s="2666"/>
      <c r="AB185" s="2665">
        <v>-0.01</v>
      </c>
      <c r="AC185" s="2666"/>
      <c r="AE185" s="2173"/>
      <c r="AF185" s="2173"/>
      <c r="AG185" s="2173"/>
    </row>
    <row r="186" spans="1:33">
      <c r="A186" s="1459"/>
      <c r="B186" s="33"/>
      <c r="C186" s="2013" t="s">
        <v>147</v>
      </c>
      <c r="D186" s="2013" t="s">
        <v>147</v>
      </c>
      <c r="E186" s="2281"/>
      <c r="F186" s="2665">
        <v>16.02</v>
      </c>
      <c r="G186" s="2666"/>
      <c r="H186" s="2665"/>
      <c r="I186" s="2666"/>
      <c r="J186" s="2667"/>
      <c r="K186" s="2668"/>
      <c r="L186" s="2665"/>
      <c r="M186" s="2666"/>
      <c r="N186" s="2665"/>
      <c r="O186" s="2666"/>
      <c r="P186" s="2667"/>
      <c r="Q186" s="2668"/>
      <c r="R186" s="2665"/>
      <c r="S186" s="2666"/>
      <c r="T186" s="2665"/>
      <c r="U186" s="2666"/>
      <c r="V186" s="2665"/>
      <c r="W186" s="2666"/>
      <c r="X186" s="2667"/>
      <c r="Y186" s="2668"/>
      <c r="Z186" s="2665"/>
      <c r="AA186" s="2666"/>
      <c r="AB186" s="2665">
        <v>0</v>
      </c>
      <c r="AC186" s="2666"/>
      <c r="AE186" s="2173"/>
      <c r="AG186" s="2173"/>
    </row>
    <row r="187" spans="1:33">
      <c r="A187" s="1459"/>
      <c r="B187" s="33"/>
      <c r="C187" s="2013">
        <v>69</v>
      </c>
      <c r="D187" s="2013">
        <v>37</v>
      </c>
      <c r="E187" s="2281">
        <v>879.81000000000017</v>
      </c>
      <c r="F187" s="2665" t="s">
        <v>147</v>
      </c>
      <c r="G187" s="2666"/>
      <c r="H187" s="2665">
        <v>1.75</v>
      </c>
      <c r="I187" s="2666"/>
      <c r="J187" s="2669">
        <v>3.0449999999999999</v>
      </c>
      <c r="K187" s="2670">
        <v>3.0449999999999999</v>
      </c>
      <c r="L187" s="2665">
        <v>3.032</v>
      </c>
      <c r="M187" s="2666"/>
      <c r="N187" s="2665">
        <v>-1.2999999999999999E-2</v>
      </c>
      <c r="O187" s="2666"/>
      <c r="P187" s="2669"/>
      <c r="Q187" s="2670"/>
      <c r="R187" s="2665"/>
      <c r="S187" s="2666"/>
      <c r="T187" s="2665"/>
      <c r="U187" s="2666"/>
      <c r="V187" s="2665">
        <v>1.75</v>
      </c>
      <c r="W187" s="2666"/>
      <c r="X187" s="2669">
        <v>3.0449999999999999</v>
      </c>
      <c r="Y187" s="2670">
        <v>3.0449999999999999</v>
      </c>
      <c r="Z187" s="2665">
        <v>3.044</v>
      </c>
      <c r="AA187" s="2666"/>
      <c r="AB187" s="2665">
        <v>-1E-3</v>
      </c>
      <c r="AC187" s="2666"/>
      <c r="AE187" s="2173"/>
      <c r="AF187" s="2173"/>
      <c r="AG187" s="2173"/>
    </row>
    <row r="188" spans="1:33">
      <c r="A188" s="1459"/>
      <c r="B188" s="33"/>
      <c r="C188" s="2013" t="s">
        <v>147</v>
      </c>
      <c r="D188" s="2013" t="s">
        <v>147</v>
      </c>
      <c r="E188" s="2281"/>
      <c r="F188" s="2665">
        <v>14.36</v>
      </c>
      <c r="G188" s="2666"/>
      <c r="H188" s="2665"/>
      <c r="I188" s="2666"/>
      <c r="J188" s="2667"/>
      <c r="K188" s="2668"/>
      <c r="L188" s="2665"/>
      <c r="M188" s="2666"/>
      <c r="N188" s="2665"/>
      <c r="O188" s="2666"/>
      <c r="P188" s="2667"/>
      <c r="Q188" s="2668"/>
      <c r="R188" s="2665"/>
      <c r="S188" s="2666"/>
      <c r="T188" s="2665"/>
      <c r="U188" s="2666"/>
      <c r="V188" s="2665"/>
      <c r="W188" s="2666"/>
      <c r="X188" s="2667"/>
      <c r="Y188" s="2668"/>
      <c r="Z188" s="2665"/>
      <c r="AA188" s="2666"/>
      <c r="AB188" s="2665">
        <v>0</v>
      </c>
      <c r="AC188" s="2666"/>
      <c r="AE188" s="2173"/>
      <c r="AG188" s="2173"/>
    </row>
    <row r="189" spans="1:33">
      <c r="A189" s="1459"/>
      <c r="B189" s="33"/>
      <c r="C189" s="2013">
        <v>70</v>
      </c>
      <c r="D189" s="2013" t="s">
        <v>4230</v>
      </c>
      <c r="E189" s="2281">
        <v>894.17000000000019</v>
      </c>
      <c r="F189" s="2665" t="s">
        <v>147</v>
      </c>
      <c r="G189" s="2666"/>
      <c r="H189" s="2665">
        <v>1.75</v>
      </c>
      <c r="I189" s="2666"/>
      <c r="J189" s="2669">
        <v>3.085</v>
      </c>
      <c r="K189" s="2670">
        <v>3.085</v>
      </c>
      <c r="L189" s="2665">
        <v>3.0819999999999999</v>
      </c>
      <c r="M189" s="2666"/>
      <c r="N189" s="2665">
        <v>-3.0000000000000001E-3</v>
      </c>
      <c r="O189" s="2666"/>
      <c r="P189" s="2669"/>
      <c r="Q189" s="2670"/>
      <c r="R189" s="2665"/>
      <c r="S189" s="2666"/>
      <c r="T189" s="2665"/>
      <c r="U189" s="2666"/>
      <c r="V189" s="2665">
        <v>1.75</v>
      </c>
      <c r="W189" s="2666"/>
      <c r="X189" s="2669">
        <v>3.085</v>
      </c>
      <c r="Y189" s="2670">
        <v>3.085</v>
      </c>
      <c r="Z189" s="2665">
        <v>3.101</v>
      </c>
      <c r="AA189" s="2666"/>
      <c r="AB189" s="2665">
        <v>1.6E-2</v>
      </c>
      <c r="AC189" s="2666"/>
      <c r="AE189" s="2173"/>
      <c r="AF189" s="2173"/>
      <c r="AG189" s="2173"/>
    </row>
    <row r="190" spans="1:33">
      <c r="A190" s="1459"/>
      <c r="B190" s="33"/>
      <c r="C190" s="2013" t="s">
        <v>147</v>
      </c>
      <c r="D190" s="2013" t="s">
        <v>147</v>
      </c>
      <c r="E190" s="2281"/>
      <c r="F190" s="2665">
        <v>16.579999999999998</v>
      </c>
      <c r="G190" s="2666"/>
      <c r="H190" s="2665"/>
      <c r="I190" s="2666"/>
      <c r="J190" s="2667"/>
      <c r="K190" s="2668"/>
      <c r="L190" s="2665"/>
      <c r="M190" s="2666"/>
      <c r="N190" s="2665"/>
      <c r="O190" s="2666"/>
      <c r="P190" s="2667"/>
      <c r="Q190" s="2668"/>
      <c r="R190" s="2665"/>
      <c r="S190" s="2666"/>
      <c r="T190" s="2665"/>
      <c r="U190" s="2666"/>
      <c r="V190" s="2665"/>
      <c r="W190" s="2666"/>
      <c r="X190" s="2667"/>
      <c r="Y190" s="2668"/>
      <c r="Z190" s="2665"/>
      <c r="AA190" s="2666"/>
      <c r="AB190" s="2665">
        <v>0</v>
      </c>
      <c r="AC190" s="2666"/>
      <c r="AE190" s="2173"/>
      <c r="AG190" s="2173"/>
    </row>
    <row r="191" spans="1:33">
      <c r="A191" s="1459"/>
      <c r="B191" s="33"/>
      <c r="C191" s="2013">
        <v>71</v>
      </c>
      <c r="D191" s="2013">
        <v>38</v>
      </c>
      <c r="E191" s="2281">
        <v>910.75000000000023</v>
      </c>
      <c r="F191" s="2665" t="s">
        <v>147</v>
      </c>
      <c r="G191" s="2666"/>
      <c r="H191" s="2665">
        <v>1.75</v>
      </c>
      <c r="I191" s="2666"/>
      <c r="J191" s="2669">
        <v>3.125</v>
      </c>
      <c r="K191" s="2670">
        <v>3.125</v>
      </c>
      <c r="L191" s="2665">
        <v>3.1059999999999999</v>
      </c>
      <c r="M191" s="2666"/>
      <c r="N191" s="2665">
        <v>-1.9E-2</v>
      </c>
      <c r="O191" s="2666"/>
      <c r="P191" s="2669"/>
      <c r="Q191" s="2670"/>
      <c r="R191" s="2665"/>
      <c r="S191" s="2666"/>
      <c r="T191" s="2665"/>
      <c r="U191" s="2666"/>
      <c r="V191" s="2665">
        <v>1.75</v>
      </c>
      <c r="W191" s="2666"/>
      <c r="X191" s="2669">
        <v>3.125</v>
      </c>
      <c r="Y191" s="2670">
        <v>3.125</v>
      </c>
      <c r="Z191" s="2665">
        <v>3.1219999999999999</v>
      </c>
      <c r="AA191" s="2666"/>
      <c r="AB191" s="2665">
        <v>-3.0000000000000001E-3</v>
      </c>
      <c r="AC191" s="2666"/>
      <c r="AE191" s="2173"/>
      <c r="AF191" s="2173"/>
      <c r="AG191" s="2173"/>
    </row>
    <row r="192" spans="1:33">
      <c r="A192" s="1459"/>
      <c r="B192" s="33"/>
      <c r="C192" s="2013" t="s">
        <v>147</v>
      </c>
      <c r="D192" s="2013" t="s">
        <v>147</v>
      </c>
      <c r="E192" s="2281"/>
      <c r="F192" s="2665">
        <v>8.15</v>
      </c>
      <c r="G192" s="2666"/>
      <c r="H192" s="2665"/>
      <c r="I192" s="2666"/>
      <c r="J192" s="2667"/>
      <c r="K192" s="2668"/>
      <c r="L192" s="2665"/>
      <c r="M192" s="2666"/>
      <c r="N192" s="2665"/>
      <c r="O192" s="2666"/>
      <c r="P192" s="2667"/>
      <c r="Q192" s="2668"/>
      <c r="R192" s="2665"/>
      <c r="S192" s="2666"/>
      <c r="T192" s="2665"/>
      <c r="U192" s="2666"/>
      <c r="V192" s="2665"/>
      <c r="W192" s="2666"/>
      <c r="X192" s="2667"/>
      <c r="Y192" s="2668"/>
      <c r="Z192" s="2665"/>
      <c r="AA192" s="2666"/>
      <c r="AB192" s="2665">
        <v>0</v>
      </c>
      <c r="AC192" s="2666"/>
      <c r="AE192" s="2173"/>
      <c r="AG192" s="2173"/>
    </row>
    <row r="193" spans="1:33">
      <c r="A193" s="1459"/>
      <c r="B193" s="33"/>
      <c r="C193" s="2013">
        <v>72</v>
      </c>
      <c r="D193" s="2013">
        <v>39</v>
      </c>
      <c r="E193" s="2281">
        <v>918.9000000000002</v>
      </c>
      <c r="F193" s="2665" t="s">
        <v>147</v>
      </c>
      <c r="G193" s="2666"/>
      <c r="H193" s="2665">
        <v>1.75</v>
      </c>
      <c r="I193" s="2666"/>
      <c r="J193" s="2669">
        <v>3.145</v>
      </c>
      <c r="K193" s="2670">
        <v>3.145</v>
      </c>
      <c r="L193" s="2665">
        <v>3.14</v>
      </c>
      <c r="M193" s="2666"/>
      <c r="N193" s="2665">
        <v>-5.0000000000000001E-3</v>
      </c>
      <c r="O193" s="2666"/>
      <c r="P193" s="2669"/>
      <c r="Q193" s="2670"/>
      <c r="R193" s="2665"/>
      <c r="S193" s="2666"/>
      <c r="T193" s="2665"/>
      <c r="U193" s="2666"/>
      <c r="V193" s="2665">
        <v>1.75</v>
      </c>
      <c r="W193" s="2666"/>
      <c r="X193" s="2669">
        <v>3.145</v>
      </c>
      <c r="Y193" s="2670">
        <v>3.145</v>
      </c>
      <c r="Z193" s="2665">
        <v>3.1379999999999999</v>
      </c>
      <c r="AA193" s="2666"/>
      <c r="AB193" s="2665">
        <v>-7.0000000000000001E-3</v>
      </c>
      <c r="AC193" s="2666"/>
      <c r="AE193" s="2173"/>
      <c r="AF193" s="2173"/>
      <c r="AG193" s="2173"/>
    </row>
    <row r="194" spans="1:33">
      <c r="A194" s="1459"/>
      <c r="B194" s="33"/>
      <c r="C194" s="2679" t="s">
        <v>88</v>
      </c>
      <c r="D194" s="2679" t="s">
        <v>2260</v>
      </c>
      <c r="E194" s="2748" t="s">
        <v>2290</v>
      </c>
      <c r="F194" s="2682" t="s">
        <v>4187</v>
      </c>
      <c r="G194" s="2683"/>
      <c r="H194" s="2676" t="s">
        <v>4188</v>
      </c>
      <c r="I194" s="2676"/>
      <c r="J194" s="2676"/>
      <c r="K194" s="2676"/>
      <c r="L194" s="2676"/>
      <c r="M194" s="2676"/>
      <c r="N194" s="2676"/>
      <c r="O194" s="2677"/>
      <c r="P194" s="2676" t="s">
        <v>4189</v>
      </c>
      <c r="Q194" s="2676"/>
      <c r="R194" s="2676"/>
      <c r="S194" s="2676"/>
      <c r="T194" s="2676"/>
      <c r="U194" s="2676"/>
      <c r="V194" s="2678" t="s">
        <v>4190</v>
      </c>
      <c r="W194" s="2676"/>
      <c r="X194" s="2676"/>
      <c r="Y194" s="2676"/>
      <c r="Z194" s="2676"/>
      <c r="AA194" s="2676"/>
      <c r="AB194" s="2676"/>
      <c r="AC194" s="2677"/>
      <c r="AD194" s="33"/>
      <c r="AE194" s="178"/>
    </row>
    <row r="195" spans="1:33">
      <c r="A195" s="1459"/>
      <c r="B195" s="33"/>
      <c r="C195" s="2679"/>
      <c r="D195" s="2679"/>
      <c r="E195" s="2749"/>
      <c r="F195" s="2684"/>
      <c r="G195" s="2685"/>
      <c r="H195" s="2676" t="s">
        <v>4191</v>
      </c>
      <c r="I195" s="2677"/>
      <c r="J195" s="2678" t="s">
        <v>4192</v>
      </c>
      <c r="K195" s="2677"/>
      <c r="L195" s="2678" t="s">
        <v>4193</v>
      </c>
      <c r="M195" s="2677"/>
      <c r="N195" s="2678" t="s">
        <v>4194</v>
      </c>
      <c r="O195" s="2677"/>
      <c r="P195" s="2678" t="s">
        <v>4192</v>
      </c>
      <c r="Q195" s="2677"/>
      <c r="R195" s="2678" t="s">
        <v>4193</v>
      </c>
      <c r="S195" s="2677"/>
      <c r="T195" s="2678" t="s">
        <v>4194</v>
      </c>
      <c r="U195" s="2677"/>
      <c r="V195" s="2676" t="s">
        <v>4191</v>
      </c>
      <c r="W195" s="2677"/>
      <c r="X195" s="2678" t="s">
        <v>4192</v>
      </c>
      <c r="Y195" s="2677"/>
      <c r="Z195" s="2678" t="s">
        <v>4193</v>
      </c>
      <c r="AA195" s="2677"/>
      <c r="AB195" s="2678" t="s">
        <v>4194</v>
      </c>
      <c r="AC195" s="2677"/>
      <c r="AD195" s="33"/>
      <c r="AE195" s="33"/>
    </row>
    <row r="196" spans="1:33">
      <c r="A196" s="1459"/>
      <c r="B196" s="33"/>
      <c r="C196" s="2013" t="s">
        <v>147</v>
      </c>
      <c r="D196" s="2013" t="s">
        <v>147</v>
      </c>
      <c r="E196" s="2281"/>
      <c r="F196" s="2665">
        <v>10.44</v>
      </c>
      <c r="G196" s="2666"/>
      <c r="H196" s="2665"/>
      <c r="I196" s="2666"/>
      <c r="J196" s="2667"/>
      <c r="K196" s="2668"/>
      <c r="L196" s="2665"/>
      <c r="M196" s="2666"/>
      <c r="N196" s="2665"/>
      <c r="O196" s="2666"/>
      <c r="P196" s="2667"/>
      <c r="Q196" s="2668"/>
      <c r="R196" s="2665"/>
      <c r="S196" s="2666"/>
      <c r="T196" s="2665"/>
      <c r="U196" s="2666"/>
      <c r="V196" s="2665"/>
      <c r="W196" s="2666"/>
      <c r="X196" s="2667"/>
      <c r="Y196" s="2668"/>
      <c r="Z196" s="2665"/>
      <c r="AA196" s="2666"/>
      <c r="AB196" s="2665">
        <v>0</v>
      </c>
      <c r="AC196" s="2666"/>
      <c r="AE196" s="2173"/>
      <c r="AG196" s="2173"/>
    </row>
    <row r="197" spans="1:33">
      <c r="A197" s="1459"/>
      <c r="B197" s="33"/>
      <c r="C197" s="2013">
        <v>73</v>
      </c>
      <c r="D197" s="2013">
        <v>40</v>
      </c>
      <c r="E197" s="2281">
        <v>929.34000000000026</v>
      </c>
      <c r="F197" s="2665" t="s">
        <v>147</v>
      </c>
      <c r="G197" s="2666"/>
      <c r="H197" s="2665">
        <v>1.75</v>
      </c>
      <c r="I197" s="2666"/>
      <c r="J197" s="2669">
        <v>3.1750000000000003</v>
      </c>
      <c r="K197" s="2670">
        <v>3.1750000000000003</v>
      </c>
      <c r="L197" s="2665">
        <v>3.1830000000000003</v>
      </c>
      <c r="M197" s="2666"/>
      <c r="N197" s="2665">
        <v>8.0000000000000002E-3</v>
      </c>
      <c r="O197" s="2666"/>
      <c r="P197" s="2669"/>
      <c r="Q197" s="2670"/>
      <c r="R197" s="2665"/>
      <c r="S197" s="2666"/>
      <c r="T197" s="2665"/>
      <c r="U197" s="2666"/>
      <c r="V197" s="2665">
        <v>1.75</v>
      </c>
      <c r="W197" s="2666"/>
      <c r="X197" s="2669">
        <v>3.1750000000000003</v>
      </c>
      <c r="Y197" s="2670">
        <v>3.1750000000000003</v>
      </c>
      <c r="Z197" s="2665">
        <v>3.1840000000000002</v>
      </c>
      <c r="AA197" s="2666"/>
      <c r="AB197" s="2665">
        <v>8.9999999999999993E-3</v>
      </c>
      <c r="AC197" s="2666"/>
      <c r="AE197" s="2173"/>
      <c r="AF197" s="2173"/>
      <c r="AG197" s="2173"/>
    </row>
    <row r="198" spans="1:33">
      <c r="A198" s="1459"/>
      <c r="B198" s="33"/>
      <c r="C198" s="2013" t="s">
        <v>147</v>
      </c>
      <c r="D198" s="2013" t="s">
        <v>147</v>
      </c>
      <c r="E198" s="2281"/>
      <c r="F198" s="2665">
        <v>19.600000000000001</v>
      </c>
      <c r="G198" s="2666"/>
      <c r="H198" s="2665"/>
      <c r="I198" s="2666"/>
      <c r="J198" s="2667"/>
      <c r="K198" s="2668"/>
      <c r="L198" s="2665"/>
      <c r="M198" s="2666"/>
      <c r="N198" s="2665"/>
      <c r="O198" s="2666"/>
      <c r="P198" s="2667"/>
      <c r="Q198" s="2668"/>
      <c r="R198" s="2665"/>
      <c r="S198" s="2666"/>
      <c r="T198" s="2665"/>
      <c r="U198" s="2666"/>
      <c r="V198" s="2665"/>
      <c r="W198" s="2666"/>
      <c r="X198" s="2667"/>
      <c r="Y198" s="2668"/>
      <c r="Z198" s="2665"/>
      <c r="AA198" s="2666"/>
      <c r="AB198" s="2665">
        <v>0</v>
      </c>
      <c r="AC198" s="2666"/>
      <c r="AE198" s="2173"/>
      <c r="AG198" s="2173"/>
    </row>
    <row r="199" spans="1:33">
      <c r="A199" s="1459"/>
      <c r="B199" s="33"/>
      <c r="C199" s="2013">
        <v>74</v>
      </c>
      <c r="D199" s="2013">
        <v>41</v>
      </c>
      <c r="E199" s="2281">
        <v>948.94000000000028</v>
      </c>
      <c r="F199" s="2665" t="s">
        <v>147</v>
      </c>
      <c r="G199" s="2666"/>
      <c r="H199" s="2665">
        <v>1.75</v>
      </c>
      <c r="I199" s="2666"/>
      <c r="J199" s="2669">
        <v>3.2250000000000001</v>
      </c>
      <c r="K199" s="2670">
        <v>3.2250000000000001</v>
      </c>
      <c r="L199" s="2665">
        <v>3.2269999999999999</v>
      </c>
      <c r="M199" s="2666"/>
      <c r="N199" s="2665">
        <v>2E-3</v>
      </c>
      <c r="O199" s="2666"/>
      <c r="P199" s="2669"/>
      <c r="Q199" s="2670"/>
      <c r="R199" s="2665"/>
      <c r="S199" s="2666"/>
      <c r="T199" s="2665"/>
      <c r="U199" s="2666"/>
      <c r="V199" s="2665">
        <v>1.75</v>
      </c>
      <c r="W199" s="2666"/>
      <c r="X199" s="2669">
        <v>3.2250000000000001</v>
      </c>
      <c r="Y199" s="2670">
        <v>3.2250000000000001</v>
      </c>
      <c r="Z199" s="2665">
        <v>3.2050000000000001</v>
      </c>
      <c r="AA199" s="2666"/>
      <c r="AB199" s="2665">
        <v>-0.02</v>
      </c>
      <c r="AC199" s="2666"/>
      <c r="AE199" s="2173"/>
      <c r="AF199" s="2173"/>
      <c r="AG199" s="2173"/>
    </row>
    <row r="200" spans="1:33">
      <c r="A200" s="1459"/>
      <c r="B200" s="33"/>
      <c r="C200" s="2013" t="s">
        <v>147</v>
      </c>
      <c r="D200" s="2013" t="s">
        <v>147</v>
      </c>
      <c r="E200" s="2281"/>
      <c r="F200" s="2665">
        <v>10.130000000000001</v>
      </c>
      <c r="G200" s="2666"/>
      <c r="H200" s="2665"/>
      <c r="I200" s="2666"/>
      <c r="J200" s="2667"/>
      <c r="K200" s="2668"/>
      <c r="L200" s="2665"/>
      <c r="M200" s="2666"/>
      <c r="N200" s="2665"/>
      <c r="O200" s="2666"/>
      <c r="P200" s="2667"/>
      <c r="Q200" s="2668"/>
      <c r="R200" s="2665"/>
      <c r="S200" s="2666"/>
      <c r="T200" s="2665"/>
      <c r="U200" s="2666"/>
      <c r="V200" s="2665"/>
      <c r="W200" s="2666"/>
      <c r="X200" s="2667"/>
      <c r="Y200" s="2668"/>
      <c r="Z200" s="2665"/>
      <c r="AA200" s="2666"/>
      <c r="AB200" s="2665">
        <v>0</v>
      </c>
      <c r="AC200" s="2666"/>
      <c r="AE200" s="2173"/>
      <c r="AG200" s="2173"/>
    </row>
    <row r="201" spans="1:33">
      <c r="A201" s="1459"/>
      <c r="B201" s="33"/>
      <c r="C201" s="2013">
        <v>75</v>
      </c>
      <c r="D201" s="2013" t="s">
        <v>4231</v>
      </c>
      <c r="E201" s="2281">
        <v>959.07000000000028</v>
      </c>
      <c r="F201" s="2665" t="s">
        <v>147</v>
      </c>
      <c r="G201" s="2666"/>
      <c r="H201" s="2665">
        <v>1.75</v>
      </c>
      <c r="I201" s="2666"/>
      <c r="J201" s="2669">
        <v>3.2549999999999999</v>
      </c>
      <c r="K201" s="2670">
        <v>3.2549999999999999</v>
      </c>
      <c r="L201" s="2665">
        <v>3.26</v>
      </c>
      <c r="M201" s="2666"/>
      <c r="N201" s="2665">
        <v>5.0000000000000001E-3</v>
      </c>
      <c r="O201" s="2666"/>
      <c r="P201" s="2669"/>
      <c r="Q201" s="2670"/>
      <c r="R201" s="2665"/>
      <c r="S201" s="2666"/>
      <c r="T201" s="2665"/>
      <c r="U201" s="2666"/>
      <c r="V201" s="2665">
        <v>1.75</v>
      </c>
      <c r="W201" s="2666"/>
      <c r="X201" s="2669">
        <v>3.2549999999999999</v>
      </c>
      <c r="Y201" s="2670">
        <v>3.2549999999999999</v>
      </c>
      <c r="Z201" s="2665">
        <v>3.2589999999999999</v>
      </c>
      <c r="AA201" s="2666"/>
      <c r="AB201" s="2665">
        <v>4.0000000000000001E-3</v>
      </c>
      <c r="AC201" s="2666"/>
      <c r="AE201" s="2173"/>
      <c r="AF201" s="2173"/>
      <c r="AG201" s="2173"/>
    </row>
    <row r="202" spans="1:33">
      <c r="A202" s="1459"/>
      <c r="B202" s="33"/>
      <c r="C202" s="2013" t="s">
        <v>147</v>
      </c>
      <c r="D202" s="2013" t="s">
        <v>147</v>
      </c>
      <c r="E202" s="2281"/>
      <c r="F202" s="2665">
        <v>11.32</v>
      </c>
      <c r="G202" s="2666"/>
      <c r="H202" s="2665"/>
      <c r="I202" s="2666"/>
      <c r="J202" s="2667"/>
      <c r="K202" s="2668"/>
      <c r="L202" s="2665"/>
      <c r="M202" s="2666"/>
      <c r="N202" s="2665"/>
      <c r="O202" s="2666"/>
      <c r="P202" s="2667"/>
      <c r="Q202" s="2668"/>
      <c r="R202" s="2665"/>
      <c r="S202" s="2666"/>
      <c r="T202" s="2665"/>
      <c r="U202" s="2666"/>
      <c r="V202" s="2665"/>
      <c r="W202" s="2666"/>
      <c r="X202" s="2667"/>
      <c r="Y202" s="2668"/>
      <c r="Z202" s="2665"/>
      <c r="AA202" s="2666"/>
      <c r="AB202" s="2665">
        <v>0</v>
      </c>
      <c r="AC202" s="2666"/>
      <c r="AE202" s="2173"/>
      <c r="AG202" s="2173"/>
    </row>
    <row r="203" spans="1:33">
      <c r="A203" s="1459"/>
      <c r="B203" s="33"/>
      <c r="C203" s="2013">
        <v>76</v>
      </c>
      <c r="D203" s="2013" t="s">
        <v>4232</v>
      </c>
      <c r="E203" s="2281">
        <v>970.39000000000033</v>
      </c>
      <c r="F203" s="2665" t="s">
        <v>147</v>
      </c>
      <c r="G203" s="2666"/>
      <c r="H203" s="2665">
        <v>1.75</v>
      </c>
      <c r="I203" s="2666"/>
      <c r="J203" s="2669">
        <v>3.2850000000000001</v>
      </c>
      <c r="K203" s="2670">
        <v>3.2850000000000001</v>
      </c>
      <c r="L203" s="2665">
        <v>3.2920000000000003</v>
      </c>
      <c r="M203" s="2666"/>
      <c r="N203" s="2665">
        <v>7.0000000000000001E-3</v>
      </c>
      <c r="O203" s="2666"/>
      <c r="P203" s="2669"/>
      <c r="Q203" s="2670"/>
      <c r="R203" s="2665"/>
      <c r="S203" s="2666"/>
      <c r="T203" s="2665"/>
      <c r="U203" s="2666"/>
      <c r="V203" s="2665">
        <v>1.75</v>
      </c>
      <c r="W203" s="2666"/>
      <c r="X203" s="2669">
        <v>3.2850000000000001</v>
      </c>
      <c r="Y203" s="2670">
        <v>3.2850000000000001</v>
      </c>
      <c r="Z203" s="2665">
        <v>3.2650000000000001</v>
      </c>
      <c r="AA203" s="2666"/>
      <c r="AB203" s="2665">
        <v>-0.02</v>
      </c>
      <c r="AC203" s="2666"/>
      <c r="AE203" s="2173"/>
      <c r="AF203" s="2173"/>
      <c r="AG203" s="2173"/>
    </row>
    <row r="204" spans="1:33">
      <c r="A204" s="1459"/>
      <c r="B204" s="33"/>
      <c r="C204" s="2013" t="s">
        <v>147</v>
      </c>
      <c r="D204" s="2013" t="s">
        <v>147</v>
      </c>
      <c r="E204" s="2281"/>
      <c r="F204" s="2665">
        <v>3.3</v>
      </c>
      <c r="G204" s="2666"/>
      <c r="H204" s="2665"/>
      <c r="I204" s="2666"/>
      <c r="J204" s="2667"/>
      <c r="K204" s="2668"/>
      <c r="L204" s="2665"/>
      <c r="M204" s="2666"/>
      <c r="N204" s="2665"/>
      <c r="O204" s="2666"/>
      <c r="P204" s="2667"/>
      <c r="Q204" s="2668"/>
      <c r="R204" s="2665"/>
      <c r="S204" s="2666"/>
      <c r="T204" s="2665"/>
      <c r="U204" s="2666"/>
      <c r="V204" s="2665"/>
      <c r="W204" s="2666"/>
      <c r="X204" s="2667"/>
      <c r="Y204" s="2668"/>
      <c r="Z204" s="2665"/>
      <c r="AA204" s="2666"/>
      <c r="AB204" s="2665">
        <v>0</v>
      </c>
      <c r="AC204" s="2666"/>
      <c r="AE204" s="2173"/>
      <c r="AG204" s="2173"/>
    </row>
    <row r="205" spans="1:33">
      <c r="A205" s="1459"/>
      <c r="B205" s="33"/>
      <c r="C205" s="2013">
        <v>77</v>
      </c>
      <c r="D205" s="2013">
        <v>42</v>
      </c>
      <c r="E205" s="2281">
        <v>973.69000000000028</v>
      </c>
      <c r="F205" s="2665" t="s">
        <v>147</v>
      </c>
      <c r="G205" s="2666"/>
      <c r="H205" s="2665">
        <v>1.75</v>
      </c>
      <c r="I205" s="2666"/>
      <c r="J205" s="2669">
        <v>3.2850000000000001</v>
      </c>
      <c r="K205" s="2670">
        <v>3.2850000000000001</v>
      </c>
      <c r="L205" s="2665">
        <v>3.298</v>
      </c>
      <c r="M205" s="2666"/>
      <c r="N205" s="2665">
        <v>1.2999999999999999E-2</v>
      </c>
      <c r="O205" s="2666"/>
      <c r="P205" s="2669"/>
      <c r="Q205" s="2670"/>
      <c r="R205" s="2665"/>
      <c r="S205" s="2666"/>
      <c r="T205" s="2665"/>
      <c r="U205" s="2666"/>
      <c r="V205" s="2665">
        <v>1.75</v>
      </c>
      <c r="W205" s="2666"/>
      <c r="X205" s="2669">
        <v>3.2850000000000001</v>
      </c>
      <c r="Y205" s="2670">
        <v>3.2850000000000001</v>
      </c>
      <c r="Z205" s="2665">
        <v>3.2680000000000002</v>
      </c>
      <c r="AA205" s="2666"/>
      <c r="AB205" s="2665">
        <v>-1.7000000000000001E-2</v>
      </c>
      <c r="AC205" s="2666"/>
      <c r="AE205" s="2173"/>
      <c r="AF205" s="2173"/>
      <c r="AG205" s="2173"/>
    </row>
    <row r="206" spans="1:33">
      <c r="A206" s="1459"/>
      <c r="B206" s="33"/>
      <c r="C206" s="2013" t="s">
        <v>147</v>
      </c>
      <c r="D206" s="2013" t="s">
        <v>147</v>
      </c>
      <c r="E206" s="2281"/>
      <c r="F206" s="2665">
        <v>12.31</v>
      </c>
      <c r="G206" s="2666"/>
      <c r="H206" s="2665"/>
      <c r="I206" s="2666"/>
      <c r="J206" s="2667"/>
      <c r="K206" s="2668"/>
      <c r="L206" s="2665"/>
      <c r="M206" s="2666"/>
      <c r="N206" s="2665"/>
      <c r="O206" s="2666"/>
      <c r="P206" s="2667"/>
      <c r="Q206" s="2668"/>
      <c r="R206" s="2665"/>
      <c r="S206" s="2666"/>
      <c r="T206" s="2665"/>
      <c r="U206" s="2666"/>
      <c r="V206" s="2665"/>
      <c r="W206" s="2666"/>
      <c r="X206" s="2667"/>
      <c r="Y206" s="2668"/>
      <c r="Z206" s="2665"/>
      <c r="AA206" s="2666"/>
      <c r="AB206" s="2665">
        <v>0</v>
      </c>
      <c r="AC206" s="2666"/>
      <c r="AE206" s="2173"/>
      <c r="AG206" s="2173"/>
    </row>
    <row r="207" spans="1:33">
      <c r="A207" s="1459"/>
      <c r="B207" s="33"/>
      <c r="C207" s="2013">
        <v>78</v>
      </c>
      <c r="D207" s="2013" t="s">
        <v>4233</v>
      </c>
      <c r="E207" s="2281">
        <v>986.00000000000023</v>
      </c>
      <c r="F207" s="2665" t="s">
        <v>147</v>
      </c>
      <c r="G207" s="2666"/>
      <c r="H207" s="2665">
        <v>1.75</v>
      </c>
      <c r="I207" s="2666"/>
      <c r="J207" s="2669">
        <v>3.3050000000000002</v>
      </c>
      <c r="K207" s="2670">
        <v>3.3050000000000002</v>
      </c>
      <c r="L207" s="2665">
        <v>3.3109999999999999</v>
      </c>
      <c r="M207" s="2666"/>
      <c r="N207" s="2665">
        <v>6.0000000000000001E-3</v>
      </c>
      <c r="O207" s="2666"/>
      <c r="P207" s="2669"/>
      <c r="Q207" s="2670"/>
      <c r="R207" s="2665"/>
      <c r="S207" s="2666"/>
      <c r="T207" s="2665"/>
      <c r="U207" s="2666"/>
      <c r="V207" s="2665">
        <v>1.75</v>
      </c>
      <c r="W207" s="2666"/>
      <c r="X207" s="2669">
        <v>3.3050000000000002</v>
      </c>
      <c r="Y207" s="2670">
        <v>3.3050000000000002</v>
      </c>
      <c r="Z207" s="2665">
        <v>3.3040000000000003</v>
      </c>
      <c r="AA207" s="2666"/>
      <c r="AB207" s="2665">
        <v>-1E-3</v>
      </c>
      <c r="AC207" s="2666"/>
      <c r="AE207" s="2173"/>
      <c r="AF207" s="2173"/>
      <c r="AG207" s="2173"/>
    </row>
    <row r="208" spans="1:33">
      <c r="A208" s="1459"/>
      <c r="B208" s="33"/>
      <c r="C208" s="2013" t="s">
        <v>147</v>
      </c>
      <c r="D208" s="2013" t="s">
        <v>147</v>
      </c>
      <c r="E208" s="2281"/>
      <c r="F208" s="2665">
        <v>8.68</v>
      </c>
      <c r="G208" s="2666"/>
      <c r="H208" s="2665"/>
      <c r="I208" s="2666"/>
      <c r="J208" s="2667"/>
      <c r="K208" s="2668"/>
      <c r="L208" s="2665"/>
      <c r="M208" s="2666"/>
      <c r="N208" s="2665"/>
      <c r="O208" s="2666"/>
      <c r="P208" s="2667"/>
      <c r="Q208" s="2668"/>
      <c r="R208" s="2665"/>
      <c r="S208" s="2666"/>
      <c r="T208" s="2665"/>
      <c r="U208" s="2666"/>
      <c r="V208" s="2665"/>
      <c r="W208" s="2666"/>
      <c r="X208" s="2667"/>
      <c r="Y208" s="2668"/>
      <c r="Z208" s="2665"/>
      <c r="AA208" s="2666"/>
      <c r="AB208" s="2665">
        <v>0</v>
      </c>
      <c r="AC208" s="2666"/>
      <c r="AE208" s="2173"/>
      <c r="AG208" s="2173"/>
    </row>
    <row r="209" spans="1:33">
      <c r="A209" s="1459"/>
      <c r="B209" s="33"/>
      <c r="C209" s="2013">
        <v>79</v>
      </c>
      <c r="D209" s="2013">
        <v>43</v>
      </c>
      <c r="E209" s="2281">
        <v>994.68000000000018</v>
      </c>
      <c r="F209" s="2665" t="s">
        <v>147</v>
      </c>
      <c r="G209" s="2666"/>
      <c r="H209" s="2665">
        <v>1.75</v>
      </c>
      <c r="I209" s="2666"/>
      <c r="J209" s="2669">
        <v>3.3149999999999999</v>
      </c>
      <c r="K209" s="2670">
        <v>3.3149999999999999</v>
      </c>
      <c r="L209" s="2665">
        <v>3.3319999999999999</v>
      </c>
      <c r="M209" s="2666"/>
      <c r="N209" s="2665">
        <v>1.7000000000000001E-2</v>
      </c>
      <c r="O209" s="2666"/>
      <c r="P209" s="2669"/>
      <c r="Q209" s="2670"/>
      <c r="R209" s="2665"/>
      <c r="S209" s="2666"/>
      <c r="T209" s="2665"/>
      <c r="U209" s="2666"/>
      <c r="V209" s="2665">
        <v>1.75</v>
      </c>
      <c r="W209" s="2666"/>
      <c r="X209" s="2669">
        <v>3.3149999999999999</v>
      </c>
      <c r="Y209" s="2670">
        <v>3.3149999999999999</v>
      </c>
      <c r="Z209" s="2665">
        <v>3.327</v>
      </c>
      <c r="AA209" s="2666"/>
      <c r="AB209" s="2665">
        <v>1.2E-2</v>
      </c>
      <c r="AC209" s="2666"/>
      <c r="AE209" s="2173"/>
      <c r="AF209" s="2173"/>
      <c r="AG209" s="2173"/>
    </row>
    <row r="210" spans="1:33">
      <c r="A210" s="1459"/>
      <c r="B210" s="33"/>
      <c r="C210" s="2013" t="s">
        <v>147</v>
      </c>
      <c r="D210" s="2013" t="s">
        <v>147</v>
      </c>
      <c r="E210" s="2281"/>
      <c r="F210" s="2665">
        <v>6.93</v>
      </c>
      <c r="G210" s="2666"/>
      <c r="H210" s="2665"/>
      <c r="I210" s="2666"/>
      <c r="J210" s="2667"/>
      <c r="K210" s="2668"/>
      <c r="L210" s="2665"/>
      <c r="M210" s="2666"/>
      <c r="N210" s="2665"/>
      <c r="O210" s="2666"/>
      <c r="P210" s="2667"/>
      <c r="Q210" s="2668"/>
      <c r="R210" s="2665"/>
      <c r="S210" s="2666"/>
      <c r="T210" s="2665"/>
      <c r="U210" s="2666"/>
      <c r="V210" s="2665"/>
      <c r="W210" s="2666"/>
      <c r="X210" s="2667"/>
      <c r="Y210" s="2668"/>
      <c r="Z210" s="2665"/>
      <c r="AA210" s="2666"/>
      <c r="AB210" s="2665">
        <v>0</v>
      </c>
      <c r="AC210" s="2666"/>
      <c r="AE210" s="2173"/>
      <c r="AG210" s="2173"/>
    </row>
    <row r="211" spans="1:33">
      <c r="A211" s="1459"/>
      <c r="B211" s="33"/>
      <c r="C211" s="2013">
        <v>80</v>
      </c>
      <c r="D211" s="2013" t="s">
        <v>4234</v>
      </c>
      <c r="E211" s="2281">
        <v>1001.6100000000001</v>
      </c>
      <c r="F211" s="2665" t="s">
        <v>147</v>
      </c>
      <c r="G211" s="2666"/>
      <c r="H211" s="2665">
        <v>1.75</v>
      </c>
      <c r="I211" s="2666"/>
      <c r="J211" s="2669">
        <v>3.3250000000000002</v>
      </c>
      <c r="K211" s="2670">
        <v>3.3250000000000002</v>
      </c>
      <c r="L211" s="2665">
        <v>3.3070000000000004</v>
      </c>
      <c r="M211" s="2666"/>
      <c r="N211" s="2665">
        <v>-1.7999999999999999E-2</v>
      </c>
      <c r="O211" s="2666"/>
      <c r="P211" s="2669"/>
      <c r="Q211" s="2670"/>
      <c r="R211" s="2665"/>
      <c r="S211" s="2666"/>
      <c r="T211" s="2665"/>
      <c r="U211" s="2666"/>
      <c r="V211" s="2665">
        <v>1.75</v>
      </c>
      <c r="W211" s="2666"/>
      <c r="X211" s="2669">
        <v>3.3250000000000002</v>
      </c>
      <c r="Y211" s="2670">
        <v>3.3250000000000002</v>
      </c>
      <c r="Z211" s="2665">
        <v>3.3090000000000002</v>
      </c>
      <c r="AA211" s="2666"/>
      <c r="AB211" s="2665">
        <v>-1.6E-2</v>
      </c>
      <c r="AC211" s="2666"/>
      <c r="AE211" s="2173"/>
      <c r="AF211" s="2173"/>
      <c r="AG211" s="2173"/>
    </row>
    <row r="212" spans="1:33">
      <c r="A212" s="1459"/>
      <c r="B212" s="33"/>
      <c r="C212" s="2013" t="s">
        <v>147</v>
      </c>
      <c r="D212" s="2013" t="s">
        <v>147</v>
      </c>
      <c r="E212" s="2281"/>
      <c r="F212" s="2665">
        <v>18.29</v>
      </c>
      <c r="G212" s="2666"/>
      <c r="H212" s="2665"/>
      <c r="I212" s="2666"/>
      <c r="J212" s="2667"/>
      <c r="K212" s="2668"/>
      <c r="L212" s="2665"/>
      <c r="M212" s="2666"/>
      <c r="N212" s="2665"/>
      <c r="O212" s="2666"/>
      <c r="P212" s="2667"/>
      <c r="Q212" s="2668"/>
      <c r="R212" s="2665"/>
      <c r="S212" s="2666"/>
      <c r="T212" s="2665"/>
      <c r="U212" s="2666"/>
      <c r="V212" s="2665"/>
      <c r="W212" s="2666"/>
      <c r="X212" s="2667"/>
      <c r="Y212" s="2668"/>
      <c r="Z212" s="2665"/>
      <c r="AA212" s="2666"/>
      <c r="AB212" s="2665">
        <v>0</v>
      </c>
      <c r="AC212" s="2666"/>
      <c r="AE212" s="2173"/>
      <c r="AG212" s="2173"/>
    </row>
    <row r="213" spans="1:33">
      <c r="A213" s="1459"/>
      <c r="B213" s="33"/>
      <c r="C213" s="2013">
        <v>81</v>
      </c>
      <c r="D213" s="2013">
        <v>44</v>
      </c>
      <c r="E213" s="2281">
        <v>1019.9000000000001</v>
      </c>
      <c r="F213" s="2665" t="s">
        <v>147</v>
      </c>
      <c r="G213" s="2666"/>
      <c r="H213" s="2665">
        <v>1.75</v>
      </c>
      <c r="I213" s="2666"/>
      <c r="J213" s="2669">
        <v>3.3450000000000002</v>
      </c>
      <c r="K213" s="2670">
        <v>3.3450000000000002</v>
      </c>
      <c r="L213" s="2665">
        <v>3.3600000000000003</v>
      </c>
      <c r="M213" s="2666"/>
      <c r="N213" s="2665">
        <v>1.4999999999999999E-2</v>
      </c>
      <c r="O213" s="2666"/>
      <c r="P213" s="2669"/>
      <c r="Q213" s="2670"/>
      <c r="R213" s="2665"/>
      <c r="S213" s="2666"/>
      <c r="T213" s="2665"/>
      <c r="U213" s="2666"/>
      <c r="V213" s="2665">
        <v>1.75</v>
      </c>
      <c r="W213" s="2666"/>
      <c r="X213" s="2669">
        <v>3.3450000000000002</v>
      </c>
      <c r="Y213" s="2670">
        <v>3.3450000000000002</v>
      </c>
      <c r="Z213" s="2665">
        <v>3.3420000000000001</v>
      </c>
      <c r="AA213" s="2666"/>
      <c r="AB213" s="2665">
        <v>-3.0000000000000001E-3</v>
      </c>
      <c r="AC213" s="2666"/>
      <c r="AE213" s="2173"/>
      <c r="AF213" s="2173"/>
      <c r="AG213" s="2173"/>
    </row>
    <row r="214" spans="1:33">
      <c r="A214" s="1459"/>
      <c r="B214" s="33"/>
      <c r="C214" s="2013" t="s">
        <v>147</v>
      </c>
      <c r="D214" s="2013" t="s">
        <v>147</v>
      </c>
      <c r="E214" s="2281"/>
      <c r="F214" s="2665">
        <v>10.65</v>
      </c>
      <c r="G214" s="2666"/>
      <c r="H214" s="2665"/>
      <c r="I214" s="2666"/>
      <c r="J214" s="2667"/>
      <c r="K214" s="2668"/>
      <c r="L214" s="2665"/>
      <c r="M214" s="2666"/>
      <c r="N214" s="2665"/>
      <c r="O214" s="2666"/>
      <c r="P214" s="2667"/>
      <c r="Q214" s="2668"/>
      <c r="R214" s="2665"/>
      <c r="S214" s="2666"/>
      <c r="T214" s="2665"/>
      <c r="U214" s="2666"/>
      <c r="V214" s="2665"/>
      <c r="W214" s="2666"/>
      <c r="X214" s="2667"/>
      <c r="Y214" s="2668"/>
      <c r="Z214" s="2665"/>
      <c r="AA214" s="2666"/>
      <c r="AB214" s="2665">
        <v>0</v>
      </c>
      <c r="AC214" s="2666"/>
      <c r="AE214" s="2173"/>
      <c r="AG214" s="2173"/>
    </row>
    <row r="215" spans="1:33">
      <c r="A215" s="1459"/>
      <c r="B215" s="33"/>
      <c r="C215" s="2013">
        <v>82</v>
      </c>
      <c r="D215" s="2013" t="s">
        <v>4235</v>
      </c>
      <c r="E215" s="2281">
        <v>1030.5500000000002</v>
      </c>
      <c r="F215" s="2665" t="s">
        <v>147</v>
      </c>
      <c r="G215" s="2666"/>
      <c r="H215" s="2665">
        <v>1.75</v>
      </c>
      <c r="I215" s="2666"/>
      <c r="J215" s="2669">
        <v>3.3650000000000002</v>
      </c>
      <c r="K215" s="2670">
        <v>3.3650000000000002</v>
      </c>
      <c r="L215" s="2665">
        <v>3.3660000000000001</v>
      </c>
      <c r="M215" s="2666"/>
      <c r="N215" s="2665">
        <v>1E-3</v>
      </c>
      <c r="O215" s="2666"/>
      <c r="P215" s="2669"/>
      <c r="Q215" s="2670"/>
      <c r="R215" s="2665"/>
      <c r="S215" s="2666"/>
      <c r="T215" s="2665"/>
      <c r="U215" s="2666"/>
      <c r="V215" s="2665">
        <v>1.75</v>
      </c>
      <c r="W215" s="2666"/>
      <c r="X215" s="2669">
        <v>3.3650000000000002</v>
      </c>
      <c r="Y215" s="2670">
        <v>3.3650000000000002</v>
      </c>
      <c r="Z215" s="2665">
        <v>3.3740000000000001</v>
      </c>
      <c r="AA215" s="2666"/>
      <c r="AB215" s="2665">
        <v>8.9999999999999993E-3</v>
      </c>
      <c r="AC215" s="2666"/>
      <c r="AE215" s="2173"/>
      <c r="AF215" s="2173"/>
      <c r="AG215" s="2173"/>
    </row>
    <row r="216" spans="1:33">
      <c r="A216" s="1459"/>
      <c r="B216" s="33"/>
      <c r="C216" s="2013" t="s">
        <v>147</v>
      </c>
      <c r="D216" s="2013" t="s">
        <v>147</v>
      </c>
      <c r="E216" s="2281"/>
      <c r="F216" s="2665">
        <v>8.8800000000000008</v>
      </c>
      <c r="G216" s="2666"/>
      <c r="H216" s="2665"/>
      <c r="I216" s="2666"/>
      <c r="J216" s="2667"/>
      <c r="K216" s="2668"/>
      <c r="L216" s="2665"/>
      <c r="M216" s="2666"/>
      <c r="N216" s="2665"/>
      <c r="O216" s="2666"/>
      <c r="P216" s="2667"/>
      <c r="Q216" s="2668"/>
      <c r="R216" s="2665"/>
      <c r="S216" s="2666"/>
      <c r="T216" s="2665"/>
      <c r="U216" s="2666"/>
      <c r="V216" s="2665"/>
      <c r="W216" s="2666"/>
      <c r="X216" s="2667"/>
      <c r="Y216" s="2668"/>
      <c r="Z216" s="2665"/>
      <c r="AA216" s="2666"/>
      <c r="AB216" s="2665">
        <v>0</v>
      </c>
      <c r="AC216" s="2666"/>
      <c r="AE216" s="2173"/>
      <c r="AG216" s="2173"/>
    </row>
    <row r="217" spans="1:33">
      <c r="A217" s="1459"/>
      <c r="B217" s="33"/>
      <c r="C217" s="2013">
        <v>83</v>
      </c>
      <c r="D217" s="2013" t="s">
        <v>4236</v>
      </c>
      <c r="E217" s="2281">
        <v>1039.4300000000003</v>
      </c>
      <c r="F217" s="2665" t="s">
        <v>147</v>
      </c>
      <c r="G217" s="2666"/>
      <c r="H217" s="2665">
        <v>1.75</v>
      </c>
      <c r="I217" s="2666"/>
      <c r="J217" s="2669">
        <v>3.375</v>
      </c>
      <c r="K217" s="2670">
        <v>3.375</v>
      </c>
      <c r="L217" s="2665">
        <v>3.355</v>
      </c>
      <c r="M217" s="2666"/>
      <c r="N217" s="2665">
        <v>-0.02</v>
      </c>
      <c r="O217" s="2666"/>
      <c r="P217" s="2669"/>
      <c r="Q217" s="2670"/>
      <c r="R217" s="2665"/>
      <c r="S217" s="2666"/>
      <c r="T217" s="2665"/>
      <c r="U217" s="2666"/>
      <c r="V217" s="2665">
        <v>1.75</v>
      </c>
      <c r="W217" s="2666"/>
      <c r="X217" s="2669">
        <v>3.375</v>
      </c>
      <c r="Y217" s="2670">
        <v>3.375</v>
      </c>
      <c r="Z217" s="2665">
        <v>3.3639999999999999</v>
      </c>
      <c r="AA217" s="2666"/>
      <c r="AB217" s="2665">
        <v>-1.0999999999999999E-2</v>
      </c>
      <c r="AC217" s="2666"/>
      <c r="AE217" s="2173"/>
      <c r="AF217" s="2173"/>
      <c r="AG217" s="2173"/>
    </row>
    <row r="218" spans="1:33">
      <c r="A218" s="1459"/>
      <c r="B218" s="33"/>
      <c r="C218" s="2013" t="s">
        <v>147</v>
      </c>
      <c r="D218" s="2013" t="s">
        <v>147</v>
      </c>
      <c r="E218" s="2281"/>
      <c r="F218" s="2665">
        <v>5.38</v>
      </c>
      <c r="G218" s="2666"/>
      <c r="H218" s="2665"/>
      <c r="I218" s="2666"/>
      <c r="J218" s="2667"/>
      <c r="K218" s="2668"/>
      <c r="L218" s="2665"/>
      <c r="M218" s="2666"/>
      <c r="N218" s="2665"/>
      <c r="O218" s="2666"/>
      <c r="P218" s="2667"/>
      <c r="Q218" s="2668"/>
      <c r="R218" s="2665"/>
      <c r="S218" s="2666"/>
      <c r="T218" s="2665"/>
      <c r="U218" s="2666"/>
      <c r="V218" s="2665"/>
      <c r="W218" s="2666"/>
      <c r="X218" s="2667"/>
      <c r="Y218" s="2668"/>
      <c r="Z218" s="2665"/>
      <c r="AA218" s="2666"/>
      <c r="AB218" s="2665">
        <v>0</v>
      </c>
      <c r="AC218" s="2666"/>
      <c r="AE218" s="2173"/>
      <c r="AG218" s="2173"/>
    </row>
    <row r="219" spans="1:33">
      <c r="A219" s="1459"/>
      <c r="B219" s="33"/>
      <c r="C219" s="2013">
        <v>84</v>
      </c>
      <c r="D219" s="2013">
        <v>45</v>
      </c>
      <c r="E219" s="2281">
        <v>1044.8100000000004</v>
      </c>
      <c r="F219" s="2665" t="s">
        <v>147</v>
      </c>
      <c r="G219" s="2666"/>
      <c r="H219" s="2665">
        <v>1.75</v>
      </c>
      <c r="I219" s="2666"/>
      <c r="J219" s="2669">
        <v>3.3850000000000002</v>
      </c>
      <c r="K219" s="2670">
        <v>3.3850000000000002</v>
      </c>
      <c r="L219" s="2665">
        <v>3.39</v>
      </c>
      <c r="M219" s="2666"/>
      <c r="N219" s="2665">
        <v>5.0000000000000001E-3</v>
      </c>
      <c r="O219" s="2666"/>
      <c r="P219" s="2669"/>
      <c r="Q219" s="2670"/>
      <c r="R219" s="2665"/>
      <c r="S219" s="2666"/>
      <c r="T219" s="2665"/>
      <c r="U219" s="2666"/>
      <c r="V219" s="2665">
        <v>1.75</v>
      </c>
      <c r="W219" s="2666"/>
      <c r="X219" s="2669">
        <v>3.3850000000000002</v>
      </c>
      <c r="Y219" s="2670">
        <v>3.3850000000000002</v>
      </c>
      <c r="Z219" s="2665">
        <v>3.3880000000000003</v>
      </c>
      <c r="AA219" s="2666"/>
      <c r="AB219" s="2665">
        <v>3.0000000000000001E-3</v>
      </c>
      <c r="AC219" s="2666"/>
      <c r="AE219" s="2173"/>
      <c r="AF219" s="2173"/>
      <c r="AG219" s="2173"/>
    </row>
    <row r="220" spans="1:33">
      <c r="A220" s="1459"/>
      <c r="B220" s="33"/>
      <c r="C220" s="2013" t="s">
        <v>147</v>
      </c>
      <c r="D220" s="2013" t="s">
        <v>147</v>
      </c>
      <c r="E220" s="2281"/>
      <c r="F220" s="2665">
        <v>3.5</v>
      </c>
      <c r="G220" s="2666"/>
      <c r="H220" s="2665"/>
      <c r="I220" s="2666"/>
      <c r="J220" s="2667"/>
      <c r="K220" s="2668"/>
      <c r="L220" s="2665"/>
      <c r="M220" s="2666"/>
      <c r="N220" s="2665"/>
      <c r="O220" s="2666"/>
      <c r="P220" s="2667"/>
      <c r="Q220" s="2668"/>
      <c r="R220" s="2665"/>
      <c r="S220" s="2666"/>
      <c r="T220" s="2665"/>
      <c r="U220" s="2666"/>
      <c r="V220" s="2665"/>
      <c r="W220" s="2666"/>
      <c r="X220" s="2667"/>
      <c r="Y220" s="2668"/>
      <c r="Z220" s="2665"/>
      <c r="AA220" s="2666"/>
      <c r="AB220" s="2665">
        <v>0</v>
      </c>
      <c r="AC220" s="2666"/>
      <c r="AE220" s="2173"/>
      <c r="AG220" s="2173"/>
    </row>
    <row r="221" spans="1:33">
      <c r="A221" s="1459"/>
      <c r="B221" s="33"/>
      <c r="C221" s="2013">
        <v>85</v>
      </c>
      <c r="D221" s="2013" t="s">
        <v>4237</v>
      </c>
      <c r="E221" s="2281">
        <v>1048.3100000000004</v>
      </c>
      <c r="F221" s="2665" t="s">
        <v>147</v>
      </c>
      <c r="G221" s="2666"/>
      <c r="H221" s="2665">
        <v>1.75</v>
      </c>
      <c r="I221" s="2666"/>
      <c r="J221" s="2669">
        <v>3.3850000000000002</v>
      </c>
      <c r="K221" s="2670">
        <v>3.3850000000000002</v>
      </c>
      <c r="L221" s="2665">
        <v>3.3730000000000002</v>
      </c>
      <c r="M221" s="2666"/>
      <c r="N221" s="2665">
        <v>-1.2E-2</v>
      </c>
      <c r="O221" s="2666"/>
      <c r="P221" s="2669"/>
      <c r="Q221" s="2670"/>
      <c r="R221" s="2665"/>
      <c r="S221" s="2666"/>
      <c r="T221" s="2665"/>
      <c r="U221" s="2666"/>
      <c r="V221" s="2665">
        <v>1.75</v>
      </c>
      <c r="W221" s="2666"/>
      <c r="X221" s="2669">
        <v>3.3850000000000002</v>
      </c>
      <c r="Y221" s="2670">
        <v>3.3850000000000002</v>
      </c>
      <c r="Z221" s="2665">
        <v>3.4000000000000004</v>
      </c>
      <c r="AA221" s="2666"/>
      <c r="AB221" s="2665">
        <v>1.4999999999999999E-2</v>
      </c>
      <c r="AC221" s="2666"/>
      <c r="AE221" s="2173"/>
      <c r="AF221" s="2173"/>
      <c r="AG221" s="2173"/>
    </row>
    <row r="222" spans="1:33">
      <c r="A222" s="1459"/>
      <c r="B222" s="33"/>
      <c r="C222" s="2013" t="s">
        <v>147</v>
      </c>
      <c r="D222" s="2013" t="s">
        <v>147</v>
      </c>
      <c r="E222" s="2281"/>
      <c r="F222" s="2665">
        <v>11.86</v>
      </c>
      <c r="G222" s="2666"/>
      <c r="H222" s="2665"/>
      <c r="I222" s="2666"/>
      <c r="J222" s="2667"/>
      <c r="K222" s="2668"/>
      <c r="L222" s="2665"/>
      <c r="M222" s="2666"/>
      <c r="N222" s="2665"/>
      <c r="O222" s="2666"/>
      <c r="P222" s="2667"/>
      <c r="Q222" s="2668"/>
      <c r="R222" s="2665"/>
      <c r="S222" s="2666"/>
      <c r="T222" s="2665"/>
      <c r="U222" s="2666"/>
      <c r="V222" s="2665"/>
      <c r="W222" s="2666"/>
      <c r="X222" s="2667"/>
      <c r="Y222" s="2668"/>
      <c r="Z222" s="2665"/>
      <c r="AA222" s="2666"/>
      <c r="AB222" s="2665">
        <v>0</v>
      </c>
      <c r="AC222" s="2666"/>
      <c r="AE222" s="2173"/>
      <c r="AG222" s="2173"/>
    </row>
    <row r="223" spans="1:33">
      <c r="A223" s="1459"/>
      <c r="B223" s="33"/>
      <c r="C223" s="2013">
        <v>86</v>
      </c>
      <c r="D223" s="2013">
        <v>46</v>
      </c>
      <c r="E223" s="2281">
        <v>1060.1700000000003</v>
      </c>
      <c r="F223" s="2665" t="s">
        <v>147</v>
      </c>
      <c r="G223" s="2666"/>
      <c r="H223" s="2665">
        <v>1.75</v>
      </c>
      <c r="I223" s="2666"/>
      <c r="J223" s="2669">
        <v>3.4050000000000002</v>
      </c>
      <c r="K223" s="2670">
        <v>3.4050000000000002</v>
      </c>
      <c r="L223" s="2665">
        <v>3.4220000000000002</v>
      </c>
      <c r="M223" s="2666"/>
      <c r="N223" s="2665">
        <v>1.7000000000000001E-2</v>
      </c>
      <c r="O223" s="2666"/>
      <c r="P223" s="2669"/>
      <c r="Q223" s="2670"/>
      <c r="R223" s="2665"/>
      <c r="S223" s="2666"/>
      <c r="T223" s="2665"/>
      <c r="U223" s="2666"/>
      <c r="V223" s="2665">
        <v>1.75</v>
      </c>
      <c r="W223" s="2666"/>
      <c r="X223" s="2669">
        <v>3.4050000000000002</v>
      </c>
      <c r="Y223" s="2670">
        <v>3.4050000000000002</v>
      </c>
      <c r="Z223" s="2665">
        <v>3.4160000000000004</v>
      </c>
      <c r="AA223" s="2666"/>
      <c r="AB223" s="2665">
        <v>1.0999999999999999E-2</v>
      </c>
      <c r="AC223" s="2666"/>
      <c r="AE223" s="2173"/>
      <c r="AF223" s="2173"/>
      <c r="AG223" s="2173"/>
    </row>
    <row r="224" spans="1:33">
      <c r="A224" s="1459"/>
      <c r="B224" s="33"/>
      <c r="C224" s="2013" t="s">
        <v>147</v>
      </c>
      <c r="D224" s="2013" t="s">
        <v>147</v>
      </c>
      <c r="E224" s="2281"/>
      <c r="F224" s="2665">
        <v>15.08</v>
      </c>
      <c r="G224" s="2666"/>
      <c r="H224" s="2665"/>
      <c r="I224" s="2666"/>
      <c r="J224" s="2667"/>
      <c r="K224" s="2668"/>
      <c r="L224" s="2665"/>
      <c r="M224" s="2666"/>
      <c r="N224" s="2665"/>
      <c r="O224" s="2666"/>
      <c r="P224" s="2667"/>
      <c r="Q224" s="2668"/>
      <c r="R224" s="2665"/>
      <c r="S224" s="2666"/>
      <c r="T224" s="2665"/>
      <c r="U224" s="2666"/>
      <c r="V224" s="2665"/>
      <c r="W224" s="2666"/>
      <c r="X224" s="2667"/>
      <c r="Y224" s="2668"/>
      <c r="Z224" s="2665"/>
      <c r="AA224" s="2666"/>
      <c r="AB224" s="2665">
        <v>0</v>
      </c>
      <c r="AC224" s="2666"/>
      <c r="AE224" s="2173"/>
      <c r="AG224" s="2173"/>
    </row>
    <row r="225" spans="1:33">
      <c r="A225" s="1459"/>
      <c r="B225" s="33"/>
      <c r="C225" s="2013">
        <v>87</v>
      </c>
      <c r="D225" s="2013">
        <v>47</v>
      </c>
      <c r="E225" s="2281">
        <v>1075.2500000000002</v>
      </c>
      <c r="F225" s="2665" t="s">
        <v>147</v>
      </c>
      <c r="G225" s="2666"/>
      <c r="H225" s="2665">
        <v>1.75</v>
      </c>
      <c r="I225" s="2666"/>
      <c r="J225" s="2669">
        <v>3.4250000000000003</v>
      </c>
      <c r="K225" s="2670">
        <v>3.4250000000000003</v>
      </c>
      <c r="L225" s="2665">
        <v>3.4420000000000002</v>
      </c>
      <c r="M225" s="2666"/>
      <c r="N225" s="2665">
        <v>1.7000000000000001E-2</v>
      </c>
      <c r="O225" s="2666"/>
      <c r="P225" s="2669"/>
      <c r="Q225" s="2670"/>
      <c r="R225" s="2665"/>
      <c r="S225" s="2666"/>
      <c r="T225" s="2665"/>
      <c r="U225" s="2666"/>
      <c r="V225" s="2665">
        <v>1.75</v>
      </c>
      <c r="W225" s="2666"/>
      <c r="X225" s="2669">
        <v>3.4250000000000003</v>
      </c>
      <c r="Y225" s="2670">
        <v>3.4250000000000003</v>
      </c>
      <c r="Z225" s="2665">
        <v>3.4050000000000002</v>
      </c>
      <c r="AA225" s="2666"/>
      <c r="AB225" s="2665">
        <v>-0.02</v>
      </c>
      <c r="AC225" s="2666"/>
      <c r="AE225" s="2173"/>
      <c r="AF225" s="2173"/>
      <c r="AG225" s="2173"/>
    </row>
    <row r="226" spans="1:33">
      <c r="A226" s="1459"/>
      <c r="B226" s="33"/>
      <c r="C226" s="2013" t="s">
        <v>147</v>
      </c>
      <c r="D226" s="2013" t="s">
        <v>147</v>
      </c>
      <c r="E226" s="2281"/>
      <c r="F226" s="2665">
        <v>5.01</v>
      </c>
      <c r="G226" s="2666"/>
      <c r="H226" s="2665"/>
      <c r="I226" s="2666"/>
      <c r="J226" s="2667"/>
      <c r="K226" s="2668"/>
      <c r="L226" s="2665"/>
      <c r="M226" s="2666"/>
      <c r="N226" s="2665"/>
      <c r="O226" s="2666"/>
      <c r="P226" s="2667"/>
      <c r="Q226" s="2668"/>
      <c r="R226" s="2665"/>
      <c r="S226" s="2666"/>
      <c r="T226" s="2665"/>
      <c r="U226" s="2666"/>
      <c r="V226" s="2665"/>
      <c r="W226" s="2666"/>
      <c r="X226" s="2667"/>
      <c r="Y226" s="2668"/>
      <c r="Z226" s="2665"/>
      <c r="AA226" s="2666"/>
      <c r="AB226" s="2665">
        <v>0</v>
      </c>
      <c r="AC226" s="2666"/>
      <c r="AE226" s="2173"/>
      <c r="AG226" s="2173"/>
    </row>
    <row r="227" spans="1:33">
      <c r="A227" s="1459"/>
      <c r="B227" s="33"/>
      <c r="C227" s="2679" t="s">
        <v>88</v>
      </c>
      <c r="D227" s="2679" t="s">
        <v>2260</v>
      </c>
      <c r="E227" s="2748" t="s">
        <v>2290</v>
      </c>
      <c r="F227" s="2682" t="s">
        <v>4187</v>
      </c>
      <c r="G227" s="2683"/>
      <c r="H227" s="2676" t="s">
        <v>4188</v>
      </c>
      <c r="I227" s="2676"/>
      <c r="J227" s="2676"/>
      <c r="K227" s="2676"/>
      <c r="L227" s="2676"/>
      <c r="M227" s="2676"/>
      <c r="N227" s="2676"/>
      <c r="O227" s="2677"/>
      <c r="P227" s="2676" t="s">
        <v>4189</v>
      </c>
      <c r="Q227" s="2676"/>
      <c r="R227" s="2676"/>
      <c r="S227" s="2676"/>
      <c r="T227" s="2676"/>
      <c r="U227" s="2676"/>
      <c r="V227" s="2678" t="s">
        <v>4190</v>
      </c>
      <c r="W227" s="2676"/>
      <c r="X227" s="2676"/>
      <c r="Y227" s="2676"/>
      <c r="Z227" s="2676"/>
      <c r="AA227" s="2676"/>
      <c r="AB227" s="2676"/>
      <c r="AC227" s="2677"/>
      <c r="AD227" s="33"/>
      <c r="AE227" s="178"/>
    </row>
    <row r="228" spans="1:33">
      <c r="A228" s="1459"/>
      <c r="B228" s="33"/>
      <c r="C228" s="2679"/>
      <c r="D228" s="2679"/>
      <c r="E228" s="2749"/>
      <c r="F228" s="2684"/>
      <c r="G228" s="2685"/>
      <c r="H228" s="2676" t="s">
        <v>4191</v>
      </c>
      <c r="I228" s="2677"/>
      <c r="J228" s="2678" t="s">
        <v>4192</v>
      </c>
      <c r="K228" s="2677"/>
      <c r="L228" s="2678" t="s">
        <v>4193</v>
      </c>
      <c r="M228" s="2677"/>
      <c r="N228" s="2678" t="s">
        <v>4194</v>
      </c>
      <c r="O228" s="2677"/>
      <c r="P228" s="2678" t="s">
        <v>4192</v>
      </c>
      <c r="Q228" s="2677"/>
      <c r="R228" s="2678" t="s">
        <v>4193</v>
      </c>
      <c r="S228" s="2677"/>
      <c r="T228" s="2678" t="s">
        <v>4194</v>
      </c>
      <c r="U228" s="2677"/>
      <c r="V228" s="2676" t="s">
        <v>4191</v>
      </c>
      <c r="W228" s="2677"/>
      <c r="X228" s="2678" t="s">
        <v>4192</v>
      </c>
      <c r="Y228" s="2677"/>
      <c r="Z228" s="2678" t="s">
        <v>4193</v>
      </c>
      <c r="AA228" s="2677"/>
      <c r="AB228" s="2678" t="s">
        <v>4194</v>
      </c>
      <c r="AC228" s="2677"/>
      <c r="AD228" s="33"/>
      <c r="AE228" s="33"/>
    </row>
    <row r="229" spans="1:33">
      <c r="A229" s="1459"/>
      <c r="B229" s="33"/>
      <c r="C229" s="2013">
        <v>88</v>
      </c>
      <c r="D229" s="2013">
        <v>48</v>
      </c>
      <c r="E229" s="2281">
        <v>1080.2600000000002</v>
      </c>
      <c r="F229" s="2665" t="s">
        <v>147</v>
      </c>
      <c r="G229" s="2666"/>
      <c r="H229" s="2665">
        <v>1.75</v>
      </c>
      <c r="I229" s="2666"/>
      <c r="J229" s="2669">
        <v>3.4250000000000003</v>
      </c>
      <c r="K229" s="2670">
        <v>3.4250000000000003</v>
      </c>
      <c r="L229" s="2665">
        <v>3.4190000000000005</v>
      </c>
      <c r="M229" s="2666"/>
      <c r="N229" s="2665">
        <v>-6.0000000000000001E-3</v>
      </c>
      <c r="O229" s="2666"/>
      <c r="P229" s="2669"/>
      <c r="Q229" s="2670"/>
      <c r="R229" s="2665"/>
      <c r="S229" s="2666"/>
      <c r="T229" s="2665"/>
      <c r="U229" s="2666"/>
      <c r="V229" s="2665">
        <v>1.75</v>
      </c>
      <c r="W229" s="2666"/>
      <c r="X229" s="2669">
        <v>3.4250000000000003</v>
      </c>
      <c r="Y229" s="2670">
        <v>3.4250000000000003</v>
      </c>
      <c r="Z229" s="2665">
        <v>3.4350000000000001</v>
      </c>
      <c r="AA229" s="2666"/>
      <c r="AB229" s="2665">
        <v>0.01</v>
      </c>
      <c r="AC229" s="2666"/>
      <c r="AE229" s="2173"/>
      <c r="AF229" s="2173"/>
      <c r="AG229" s="2173"/>
    </row>
    <row r="230" spans="1:33">
      <c r="A230" s="1459"/>
      <c r="B230" s="33"/>
      <c r="C230" s="2013" t="s">
        <v>147</v>
      </c>
      <c r="D230" s="2013" t="s">
        <v>147</v>
      </c>
      <c r="E230" s="2281"/>
      <c r="F230" s="2665">
        <v>14.85</v>
      </c>
      <c r="G230" s="2666"/>
      <c r="H230" s="2665"/>
      <c r="I230" s="2666"/>
      <c r="J230" s="2667"/>
      <c r="K230" s="2668"/>
      <c r="L230" s="2665"/>
      <c r="M230" s="2666"/>
      <c r="N230" s="2665"/>
      <c r="O230" s="2666"/>
      <c r="P230" s="2667"/>
      <c r="Q230" s="2668"/>
      <c r="R230" s="2665"/>
      <c r="S230" s="2666"/>
      <c r="T230" s="2665"/>
      <c r="U230" s="2666"/>
      <c r="V230" s="2665"/>
      <c r="W230" s="2666"/>
      <c r="X230" s="2667"/>
      <c r="Y230" s="2668"/>
      <c r="Z230" s="2665"/>
      <c r="AA230" s="2666"/>
      <c r="AB230" s="2665">
        <v>0</v>
      </c>
      <c r="AC230" s="2666"/>
      <c r="AE230" s="2173"/>
      <c r="AG230" s="2173"/>
    </row>
    <row r="231" spans="1:33">
      <c r="A231" s="1459"/>
      <c r="B231" s="33"/>
      <c r="C231" s="2013">
        <v>89</v>
      </c>
      <c r="D231" s="2013">
        <v>49</v>
      </c>
      <c r="E231" s="2281">
        <v>1095.1100000000001</v>
      </c>
      <c r="F231" s="2665" t="s">
        <v>147</v>
      </c>
      <c r="G231" s="2666"/>
      <c r="H231" s="2665">
        <v>1.75</v>
      </c>
      <c r="I231" s="2666"/>
      <c r="J231" s="2669">
        <v>3.4450000000000003</v>
      </c>
      <c r="K231" s="2670">
        <v>3.4450000000000003</v>
      </c>
      <c r="L231" s="2665">
        <v>3.4590000000000001</v>
      </c>
      <c r="M231" s="2666"/>
      <c r="N231" s="2665">
        <v>1.4E-2</v>
      </c>
      <c r="O231" s="2666"/>
      <c r="P231" s="2669"/>
      <c r="Q231" s="2670"/>
      <c r="R231" s="2665"/>
      <c r="S231" s="2666"/>
      <c r="T231" s="2665"/>
      <c r="U231" s="2666"/>
      <c r="V231" s="2665">
        <v>1.75</v>
      </c>
      <c r="W231" s="2666"/>
      <c r="X231" s="2669">
        <v>3.4450000000000003</v>
      </c>
      <c r="Y231" s="2670">
        <v>3.4450000000000003</v>
      </c>
      <c r="Z231" s="2665">
        <v>3.43</v>
      </c>
      <c r="AA231" s="2666"/>
      <c r="AB231" s="2665">
        <v>-1.4999999999999999E-2</v>
      </c>
      <c r="AC231" s="2666"/>
      <c r="AE231" s="2173"/>
      <c r="AF231" s="2173"/>
      <c r="AG231" s="2173"/>
    </row>
    <row r="232" spans="1:33">
      <c r="A232" s="1459"/>
      <c r="B232" s="33"/>
      <c r="C232" s="2013" t="s">
        <v>147</v>
      </c>
      <c r="D232" s="2013" t="s">
        <v>147</v>
      </c>
      <c r="E232" s="2281"/>
      <c r="F232" s="2665">
        <v>9.94</v>
      </c>
      <c r="G232" s="2666"/>
      <c r="H232" s="2665"/>
      <c r="I232" s="2666"/>
      <c r="J232" s="2667"/>
      <c r="K232" s="2668"/>
      <c r="L232" s="2665"/>
      <c r="M232" s="2666"/>
      <c r="N232" s="2665"/>
      <c r="O232" s="2666"/>
      <c r="P232" s="2667"/>
      <c r="Q232" s="2668"/>
      <c r="R232" s="2665"/>
      <c r="S232" s="2666"/>
      <c r="T232" s="2665"/>
      <c r="U232" s="2666"/>
      <c r="V232" s="2665"/>
      <c r="W232" s="2666"/>
      <c r="X232" s="2667"/>
      <c r="Y232" s="2668"/>
      <c r="Z232" s="2665"/>
      <c r="AA232" s="2666"/>
      <c r="AB232" s="2665">
        <v>0</v>
      </c>
      <c r="AC232" s="2666"/>
      <c r="AE232" s="2173"/>
      <c r="AG232" s="2173"/>
    </row>
    <row r="233" spans="1:33">
      <c r="A233" s="1459"/>
      <c r="B233" s="33"/>
      <c r="C233" s="2013">
        <v>90</v>
      </c>
      <c r="D233" s="2013">
        <v>50</v>
      </c>
      <c r="E233" s="2281">
        <v>1105.0500000000002</v>
      </c>
      <c r="F233" s="2665" t="s">
        <v>147</v>
      </c>
      <c r="G233" s="2666"/>
      <c r="H233" s="2665">
        <v>1.75</v>
      </c>
      <c r="I233" s="2666"/>
      <c r="J233" s="2669">
        <v>3.4550000000000001</v>
      </c>
      <c r="K233" s="2670">
        <v>3.4550000000000001</v>
      </c>
      <c r="L233" s="2665">
        <v>3.4750000000000001</v>
      </c>
      <c r="M233" s="2666"/>
      <c r="N233" s="2665">
        <v>0.02</v>
      </c>
      <c r="O233" s="2666"/>
      <c r="P233" s="2669"/>
      <c r="Q233" s="2670"/>
      <c r="R233" s="2665"/>
      <c r="S233" s="2666"/>
      <c r="T233" s="2665"/>
      <c r="U233" s="2666"/>
      <c r="V233" s="2665">
        <v>1.75</v>
      </c>
      <c r="W233" s="2666"/>
      <c r="X233" s="2669">
        <v>3.4550000000000001</v>
      </c>
      <c r="Y233" s="2670">
        <v>3.4550000000000001</v>
      </c>
      <c r="Z233" s="2665">
        <v>3.472</v>
      </c>
      <c r="AA233" s="2666"/>
      <c r="AB233" s="2665">
        <v>1.7000000000000001E-2</v>
      </c>
      <c r="AC233" s="2666"/>
      <c r="AE233" s="2173"/>
      <c r="AF233" s="2173"/>
      <c r="AG233" s="2173"/>
    </row>
    <row r="234" spans="1:33">
      <c r="A234" s="1459"/>
      <c r="B234" s="33"/>
      <c r="C234" s="2013" t="s">
        <v>147</v>
      </c>
      <c r="D234" s="2013" t="s">
        <v>147</v>
      </c>
      <c r="E234" s="2281"/>
      <c r="F234" s="2665">
        <v>15.16</v>
      </c>
      <c r="G234" s="2666"/>
      <c r="H234" s="2665"/>
      <c r="I234" s="2666"/>
      <c r="J234" s="2667"/>
      <c r="K234" s="2668"/>
      <c r="L234" s="2665"/>
      <c r="M234" s="2666"/>
      <c r="N234" s="2665"/>
      <c r="O234" s="2666"/>
      <c r="P234" s="2667"/>
      <c r="Q234" s="2668"/>
      <c r="R234" s="2665"/>
      <c r="S234" s="2666"/>
      <c r="T234" s="2665"/>
      <c r="U234" s="2666"/>
      <c r="V234" s="2665"/>
      <c r="W234" s="2666"/>
      <c r="X234" s="2667"/>
      <c r="Y234" s="2668"/>
      <c r="Z234" s="2665"/>
      <c r="AA234" s="2666"/>
      <c r="AB234" s="2665">
        <v>0</v>
      </c>
      <c r="AC234" s="2666"/>
      <c r="AE234" s="2173"/>
      <c r="AG234" s="2173"/>
    </row>
    <row r="235" spans="1:33">
      <c r="A235" s="1459"/>
      <c r="B235" s="33"/>
      <c r="C235" s="2013">
        <v>91</v>
      </c>
      <c r="D235" s="2013">
        <v>51</v>
      </c>
      <c r="E235" s="2281">
        <v>1120.2100000000003</v>
      </c>
      <c r="F235" s="2665" t="s">
        <v>147</v>
      </c>
      <c r="G235" s="2666"/>
      <c r="H235" s="2665">
        <v>1.75</v>
      </c>
      <c r="I235" s="2666"/>
      <c r="J235" s="2669">
        <v>3.4750000000000001</v>
      </c>
      <c r="K235" s="2670">
        <v>3.4750000000000001</v>
      </c>
      <c r="L235" s="2665">
        <v>3.4570000000000003</v>
      </c>
      <c r="M235" s="2666"/>
      <c r="N235" s="2665">
        <v>-1.7999999999999999E-2</v>
      </c>
      <c r="O235" s="2666"/>
      <c r="P235" s="2669"/>
      <c r="Q235" s="2670"/>
      <c r="R235" s="2665"/>
      <c r="S235" s="2666"/>
      <c r="T235" s="2665"/>
      <c r="U235" s="2666"/>
      <c r="V235" s="2665">
        <v>1.75</v>
      </c>
      <c r="W235" s="2666"/>
      <c r="X235" s="2669">
        <v>3.4750000000000001</v>
      </c>
      <c r="Y235" s="2670">
        <v>3.4750000000000001</v>
      </c>
      <c r="Z235" s="2665">
        <v>3.4940000000000002</v>
      </c>
      <c r="AA235" s="2666"/>
      <c r="AB235" s="2665">
        <v>1.9E-2</v>
      </c>
      <c r="AC235" s="2666"/>
      <c r="AE235" s="2173"/>
      <c r="AF235" s="2173"/>
      <c r="AG235" s="2173"/>
    </row>
    <row r="236" spans="1:33">
      <c r="A236" s="1459"/>
      <c r="B236" s="33"/>
      <c r="C236" s="2013" t="s">
        <v>147</v>
      </c>
      <c r="D236" s="2013" t="s">
        <v>147</v>
      </c>
      <c r="E236" s="2281"/>
      <c r="F236" s="2665">
        <v>10.99</v>
      </c>
      <c r="G236" s="2666"/>
      <c r="H236" s="2665"/>
      <c r="I236" s="2666"/>
      <c r="J236" s="2667"/>
      <c r="K236" s="2668"/>
      <c r="L236" s="2665"/>
      <c r="M236" s="2666"/>
      <c r="N236" s="2665"/>
      <c r="O236" s="2666"/>
      <c r="P236" s="2667"/>
      <c r="Q236" s="2668"/>
      <c r="R236" s="2665"/>
      <c r="S236" s="2666"/>
      <c r="T236" s="2665"/>
      <c r="U236" s="2666"/>
      <c r="V236" s="2665"/>
      <c r="W236" s="2666"/>
      <c r="X236" s="2667"/>
      <c r="Y236" s="2668"/>
      <c r="Z236" s="2665"/>
      <c r="AA236" s="2666"/>
      <c r="AB236" s="2665">
        <v>0</v>
      </c>
      <c r="AC236" s="2666"/>
      <c r="AE236" s="2173"/>
      <c r="AG236" s="2173"/>
    </row>
    <row r="237" spans="1:33">
      <c r="A237" s="1459"/>
      <c r="B237" s="33"/>
      <c r="C237" s="2013">
        <v>92</v>
      </c>
      <c r="D237" s="2013" t="s">
        <v>4238</v>
      </c>
      <c r="E237" s="2281">
        <v>1131.2000000000003</v>
      </c>
      <c r="F237" s="2665" t="s">
        <v>147</v>
      </c>
      <c r="G237" s="2666"/>
      <c r="H237" s="2665">
        <v>1.75</v>
      </c>
      <c r="I237" s="2666"/>
      <c r="J237" s="2669">
        <v>3.4950000000000001</v>
      </c>
      <c r="K237" s="2670">
        <v>3.4950000000000001</v>
      </c>
      <c r="L237" s="2665">
        <v>3.492</v>
      </c>
      <c r="M237" s="2666"/>
      <c r="N237" s="2665">
        <v>-3.0000000000000001E-3</v>
      </c>
      <c r="O237" s="2666"/>
      <c r="P237" s="2669"/>
      <c r="Q237" s="2670"/>
      <c r="R237" s="2665"/>
      <c r="S237" s="2666"/>
      <c r="T237" s="2665"/>
      <c r="U237" s="2666"/>
      <c r="V237" s="2665">
        <v>1.75</v>
      </c>
      <c r="W237" s="2666"/>
      <c r="X237" s="2669">
        <v>3.4950000000000001</v>
      </c>
      <c r="Y237" s="2670">
        <v>3.4950000000000001</v>
      </c>
      <c r="Z237" s="2665">
        <v>3.4890000000000003</v>
      </c>
      <c r="AA237" s="2666"/>
      <c r="AB237" s="2665">
        <v>-6.0000000000000001E-3</v>
      </c>
      <c r="AC237" s="2666"/>
      <c r="AE237" s="2173"/>
      <c r="AF237" s="2173"/>
      <c r="AG237" s="2173"/>
    </row>
    <row r="238" spans="1:33">
      <c r="A238" s="1459"/>
      <c r="B238" s="33"/>
      <c r="C238" s="2013" t="s">
        <v>147</v>
      </c>
      <c r="D238" s="2013" t="s">
        <v>147</v>
      </c>
      <c r="E238" s="2281"/>
      <c r="F238" s="2665">
        <v>12.33</v>
      </c>
      <c r="G238" s="2666"/>
      <c r="H238" s="2665"/>
      <c r="I238" s="2666"/>
      <c r="J238" s="2667"/>
      <c r="K238" s="2668"/>
      <c r="L238" s="2665"/>
      <c r="M238" s="2666"/>
      <c r="N238" s="2665"/>
      <c r="O238" s="2666"/>
      <c r="P238" s="2667"/>
      <c r="Q238" s="2668"/>
      <c r="R238" s="2665"/>
      <c r="S238" s="2666"/>
      <c r="T238" s="2665"/>
      <c r="U238" s="2666"/>
      <c r="V238" s="2665"/>
      <c r="W238" s="2666"/>
      <c r="X238" s="2667"/>
      <c r="Y238" s="2668"/>
      <c r="Z238" s="2665"/>
      <c r="AA238" s="2666"/>
      <c r="AB238" s="2665">
        <v>0</v>
      </c>
      <c r="AC238" s="2666"/>
      <c r="AE238" s="2173"/>
      <c r="AG238" s="2173"/>
    </row>
    <row r="239" spans="1:33">
      <c r="A239" s="1459"/>
      <c r="B239" s="33"/>
      <c r="C239" s="2013">
        <v>93</v>
      </c>
      <c r="D239" s="2013">
        <v>52</v>
      </c>
      <c r="E239" s="2281">
        <v>1143.5300000000002</v>
      </c>
      <c r="F239" s="2665" t="s">
        <v>147</v>
      </c>
      <c r="G239" s="2666"/>
      <c r="H239" s="2665">
        <v>1.75</v>
      </c>
      <c r="I239" s="2666"/>
      <c r="J239" s="2669">
        <v>3.5049999999999999</v>
      </c>
      <c r="K239" s="2670">
        <v>3.5049999999999999</v>
      </c>
      <c r="L239" s="2665">
        <v>3.4849999999999999</v>
      </c>
      <c r="M239" s="2666"/>
      <c r="N239" s="2665">
        <v>-0.02</v>
      </c>
      <c r="O239" s="2666"/>
      <c r="P239" s="2669"/>
      <c r="Q239" s="2670"/>
      <c r="R239" s="2665"/>
      <c r="S239" s="2666"/>
      <c r="T239" s="2665"/>
      <c r="U239" s="2666"/>
      <c r="V239" s="2665">
        <v>1.75</v>
      </c>
      <c r="W239" s="2666"/>
      <c r="X239" s="2669">
        <v>3.5049999999999999</v>
      </c>
      <c r="Y239" s="2670">
        <v>3.5049999999999999</v>
      </c>
      <c r="Z239" s="2665">
        <v>3.4859999999999998</v>
      </c>
      <c r="AA239" s="2666"/>
      <c r="AB239" s="2665">
        <v>-1.9E-2</v>
      </c>
      <c r="AC239" s="2666"/>
      <c r="AE239" s="2173"/>
      <c r="AF239" s="2173"/>
      <c r="AG239" s="2173"/>
    </row>
    <row r="240" spans="1:33">
      <c r="A240" s="1459"/>
      <c r="B240" s="33"/>
      <c r="C240" s="2013" t="s">
        <v>147</v>
      </c>
      <c r="D240" s="2013" t="s">
        <v>147</v>
      </c>
      <c r="E240" s="2281"/>
      <c r="F240" s="2665">
        <v>4.66</v>
      </c>
      <c r="G240" s="2666"/>
      <c r="H240" s="2665"/>
      <c r="I240" s="2666"/>
      <c r="J240" s="2667"/>
      <c r="K240" s="2668"/>
      <c r="L240" s="2665"/>
      <c r="M240" s="2666"/>
      <c r="N240" s="2665"/>
      <c r="O240" s="2666"/>
      <c r="P240" s="2667"/>
      <c r="Q240" s="2668"/>
      <c r="R240" s="2665"/>
      <c r="S240" s="2666"/>
      <c r="T240" s="2665"/>
      <c r="U240" s="2666"/>
      <c r="V240" s="2665"/>
      <c r="W240" s="2666"/>
      <c r="X240" s="2667"/>
      <c r="Y240" s="2668"/>
      <c r="Z240" s="2665"/>
      <c r="AA240" s="2666"/>
      <c r="AB240" s="2665">
        <v>0</v>
      </c>
      <c r="AC240" s="2666"/>
      <c r="AE240" s="2173"/>
      <c r="AG240" s="2173"/>
    </row>
    <row r="241" spans="1:33">
      <c r="A241" s="1459"/>
      <c r="B241" s="33"/>
      <c r="C241" s="2013">
        <v>94</v>
      </c>
      <c r="D241" s="2013" t="s">
        <v>4239</v>
      </c>
      <c r="E241" s="2281">
        <v>1148.1900000000003</v>
      </c>
      <c r="F241" s="2665" t="s">
        <v>147</v>
      </c>
      <c r="G241" s="2666"/>
      <c r="H241" s="2665">
        <v>1.75</v>
      </c>
      <c r="I241" s="2666"/>
      <c r="J241" s="2669">
        <v>3.5150000000000001</v>
      </c>
      <c r="K241" s="2670">
        <v>3.5150000000000001</v>
      </c>
      <c r="L241" s="2665">
        <v>3.5310000000000001</v>
      </c>
      <c r="M241" s="2666"/>
      <c r="N241" s="2665">
        <v>1.6E-2</v>
      </c>
      <c r="O241" s="2666"/>
      <c r="P241" s="2669"/>
      <c r="Q241" s="2670"/>
      <c r="R241" s="2665"/>
      <c r="S241" s="2666"/>
      <c r="T241" s="2665"/>
      <c r="U241" s="2666"/>
      <c r="V241" s="2665">
        <v>1.75</v>
      </c>
      <c r="W241" s="2666"/>
      <c r="X241" s="2669">
        <v>3.5150000000000001</v>
      </c>
      <c r="Y241" s="2670">
        <v>3.5150000000000001</v>
      </c>
      <c r="Z241" s="2665">
        <v>3.516</v>
      </c>
      <c r="AA241" s="2666"/>
      <c r="AB241" s="2665">
        <v>1E-3</v>
      </c>
      <c r="AC241" s="2666"/>
      <c r="AE241" s="2173"/>
      <c r="AF241" s="2173"/>
      <c r="AG241" s="2173"/>
    </row>
    <row r="242" spans="1:33">
      <c r="A242" s="1459"/>
      <c r="B242" s="33"/>
      <c r="C242" s="2013" t="s">
        <v>147</v>
      </c>
      <c r="D242" s="2013" t="s">
        <v>147</v>
      </c>
      <c r="E242" s="2281"/>
      <c r="F242" s="2665">
        <v>16.11</v>
      </c>
      <c r="G242" s="2666"/>
      <c r="H242" s="2665"/>
      <c r="I242" s="2666"/>
      <c r="J242" s="2667"/>
      <c r="K242" s="2668"/>
      <c r="L242" s="2665"/>
      <c r="M242" s="2666"/>
      <c r="N242" s="2665"/>
      <c r="O242" s="2666"/>
      <c r="P242" s="2667"/>
      <c r="Q242" s="2668"/>
      <c r="R242" s="2665"/>
      <c r="S242" s="2666"/>
      <c r="T242" s="2665"/>
      <c r="U242" s="2666"/>
      <c r="V242" s="2665"/>
      <c r="W242" s="2666"/>
      <c r="X242" s="2667"/>
      <c r="Y242" s="2668"/>
      <c r="Z242" s="2665"/>
      <c r="AA242" s="2666"/>
      <c r="AB242" s="2665">
        <v>0</v>
      </c>
      <c r="AC242" s="2666"/>
      <c r="AE242" s="2173"/>
      <c r="AG242" s="2173"/>
    </row>
    <row r="243" spans="1:33">
      <c r="A243" s="1459"/>
      <c r="B243" s="33"/>
      <c r="C243" s="2013">
        <v>95</v>
      </c>
      <c r="D243" s="2013">
        <v>54</v>
      </c>
      <c r="E243" s="2281">
        <v>1164.3000000000002</v>
      </c>
      <c r="F243" s="2665" t="s">
        <v>147</v>
      </c>
      <c r="G243" s="2666"/>
      <c r="H243" s="2665">
        <v>1.75</v>
      </c>
      <c r="I243" s="2666"/>
      <c r="J243" s="2669">
        <v>3.5249999999999999</v>
      </c>
      <c r="K243" s="2670">
        <v>3.5249999999999999</v>
      </c>
      <c r="L243" s="2665">
        <v>3.53</v>
      </c>
      <c r="M243" s="2666"/>
      <c r="N243" s="2665">
        <v>5.0000000000000001E-3</v>
      </c>
      <c r="O243" s="2666"/>
      <c r="P243" s="2669"/>
      <c r="Q243" s="2670"/>
      <c r="R243" s="2665"/>
      <c r="S243" s="2666"/>
      <c r="T243" s="2665"/>
      <c r="U243" s="2666"/>
      <c r="V243" s="2665">
        <v>1.75</v>
      </c>
      <c r="W243" s="2666"/>
      <c r="X243" s="2669">
        <v>3.5249999999999999</v>
      </c>
      <c r="Y243" s="2670">
        <v>3.5249999999999999</v>
      </c>
      <c r="Z243" s="2665">
        <v>3.5150000000000001</v>
      </c>
      <c r="AA243" s="2666"/>
      <c r="AB243" s="2665">
        <v>-0.01</v>
      </c>
      <c r="AC243" s="2666"/>
      <c r="AE243" s="2173"/>
      <c r="AF243" s="2173"/>
      <c r="AG243" s="2173"/>
    </row>
    <row r="244" spans="1:33">
      <c r="A244" s="1459"/>
      <c r="B244" s="33"/>
      <c r="C244" s="2013" t="s">
        <v>147</v>
      </c>
      <c r="D244" s="2013" t="s">
        <v>147</v>
      </c>
      <c r="E244" s="2281"/>
      <c r="F244" s="2665">
        <v>18.12</v>
      </c>
      <c r="G244" s="2666"/>
      <c r="H244" s="2665"/>
      <c r="I244" s="2666"/>
      <c r="J244" s="2667"/>
      <c r="K244" s="2668"/>
      <c r="L244" s="2665"/>
      <c r="M244" s="2666"/>
      <c r="N244" s="2665"/>
      <c r="O244" s="2666"/>
      <c r="P244" s="2667"/>
      <c r="Q244" s="2668"/>
      <c r="R244" s="2665"/>
      <c r="S244" s="2666"/>
      <c r="T244" s="2665"/>
      <c r="U244" s="2666"/>
      <c r="V244" s="2665"/>
      <c r="W244" s="2666"/>
      <c r="X244" s="2667"/>
      <c r="Y244" s="2668"/>
      <c r="Z244" s="2665"/>
      <c r="AA244" s="2666"/>
      <c r="AB244" s="2665">
        <v>0</v>
      </c>
      <c r="AC244" s="2666"/>
      <c r="AE244" s="2173"/>
      <c r="AG244" s="2173"/>
    </row>
    <row r="245" spans="1:33">
      <c r="A245" s="1459"/>
      <c r="B245" s="33"/>
      <c r="C245" s="2013">
        <v>96</v>
      </c>
      <c r="D245" s="2013">
        <v>55</v>
      </c>
      <c r="E245" s="2281">
        <v>1182.42</v>
      </c>
      <c r="F245" s="2665" t="s">
        <v>147</v>
      </c>
      <c r="G245" s="2666"/>
      <c r="H245" s="2665">
        <v>1.75</v>
      </c>
      <c r="I245" s="2666"/>
      <c r="J245" s="2669">
        <v>3.5350000000000001</v>
      </c>
      <c r="K245" s="2670">
        <v>3.5350000000000001</v>
      </c>
      <c r="L245" s="2665">
        <v>3.532</v>
      </c>
      <c r="M245" s="2666"/>
      <c r="N245" s="2665">
        <v>-3.0000000000000001E-3</v>
      </c>
      <c r="O245" s="2666"/>
      <c r="P245" s="2669"/>
      <c r="Q245" s="2670"/>
      <c r="R245" s="2665"/>
      <c r="S245" s="2666"/>
      <c r="T245" s="2665"/>
      <c r="U245" s="2666"/>
      <c r="V245" s="2665">
        <v>1.75</v>
      </c>
      <c r="W245" s="2666"/>
      <c r="X245" s="2669">
        <v>3.5350000000000001</v>
      </c>
      <c r="Y245" s="2670">
        <v>3.5350000000000001</v>
      </c>
      <c r="Z245" s="2665">
        <v>3.5540000000000003</v>
      </c>
      <c r="AA245" s="2666"/>
      <c r="AB245" s="2665">
        <v>1.9E-2</v>
      </c>
      <c r="AC245" s="2666"/>
      <c r="AE245" s="2173"/>
      <c r="AF245" s="2173"/>
      <c r="AG245" s="2173"/>
    </row>
    <row r="246" spans="1:33">
      <c r="A246" s="1459"/>
      <c r="B246" s="33"/>
      <c r="C246" s="2013" t="s">
        <v>147</v>
      </c>
      <c r="D246" s="2013" t="s">
        <v>147</v>
      </c>
      <c r="E246" s="2281"/>
      <c r="F246" s="2665">
        <v>10.6</v>
      </c>
      <c r="G246" s="2666"/>
      <c r="H246" s="2665"/>
      <c r="I246" s="2666"/>
      <c r="J246" s="2667"/>
      <c r="K246" s="2668"/>
      <c r="L246" s="2665"/>
      <c r="M246" s="2666"/>
      <c r="N246" s="2665"/>
      <c r="O246" s="2666"/>
      <c r="P246" s="2667"/>
      <c r="Q246" s="2668"/>
      <c r="R246" s="2665"/>
      <c r="S246" s="2666"/>
      <c r="T246" s="2665"/>
      <c r="U246" s="2666"/>
      <c r="V246" s="2665"/>
      <c r="W246" s="2666"/>
      <c r="X246" s="2667"/>
      <c r="Y246" s="2668"/>
      <c r="Z246" s="2665"/>
      <c r="AA246" s="2666"/>
      <c r="AB246" s="2665">
        <v>0</v>
      </c>
      <c r="AC246" s="2666"/>
      <c r="AE246" s="2173"/>
      <c r="AG246" s="2173"/>
    </row>
    <row r="247" spans="1:33">
      <c r="A247" s="1459"/>
      <c r="B247" s="33"/>
      <c r="C247" s="2013">
        <v>97</v>
      </c>
      <c r="D247" s="2013" t="s">
        <v>4240</v>
      </c>
      <c r="E247" s="2281">
        <v>1193.02</v>
      </c>
      <c r="F247" s="2665" t="s">
        <v>147</v>
      </c>
      <c r="G247" s="2666"/>
      <c r="H247" s="2665">
        <v>1.75</v>
      </c>
      <c r="I247" s="2666"/>
      <c r="J247" s="2669">
        <v>3.5449999999999999</v>
      </c>
      <c r="K247" s="2670">
        <v>3.5449999999999999</v>
      </c>
      <c r="L247" s="2665">
        <v>3.55</v>
      </c>
      <c r="M247" s="2666"/>
      <c r="N247" s="2665">
        <v>5.0000000000000001E-3</v>
      </c>
      <c r="O247" s="2666"/>
      <c r="P247" s="2669"/>
      <c r="Q247" s="2670"/>
      <c r="R247" s="2665"/>
      <c r="S247" s="2666"/>
      <c r="T247" s="2665"/>
      <c r="U247" s="2666"/>
      <c r="V247" s="2665">
        <v>1.75</v>
      </c>
      <c r="W247" s="2666"/>
      <c r="X247" s="2669">
        <v>3.5449999999999999</v>
      </c>
      <c r="Y247" s="2670">
        <v>3.5449999999999999</v>
      </c>
      <c r="Z247" s="2665">
        <v>3.536</v>
      </c>
      <c r="AA247" s="2666"/>
      <c r="AB247" s="2665">
        <v>-8.9999999999999993E-3</v>
      </c>
      <c r="AC247" s="2666"/>
      <c r="AE247" s="2173"/>
      <c r="AF247" s="2173"/>
      <c r="AG247" s="2173"/>
    </row>
    <row r="248" spans="1:33">
      <c r="A248" s="1459"/>
      <c r="B248" s="33"/>
      <c r="C248" s="2013" t="s">
        <v>147</v>
      </c>
      <c r="D248" s="2013" t="s">
        <v>147</v>
      </c>
      <c r="E248" s="2281"/>
      <c r="F248" s="2665">
        <v>12.35</v>
      </c>
      <c r="G248" s="2666"/>
      <c r="H248" s="2665"/>
      <c r="I248" s="2666"/>
      <c r="J248" s="2667"/>
      <c r="K248" s="2668"/>
      <c r="L248" s="2665"/>
      <c r="M248" s="2666"/>
      <c r="N248" s="2665"/>
      <c r="O248" s="2666"/>
      <c r="P248" s="2667"/>
      <c r="Q248" s="2668"/>
      <c r="R248" s="2665"/>
      <c r="S248" s="2666"/>
      <c r="T248" s="2665"/>
      <c r="U248" s="2666"/>
      <c r="V248" s="2665"/>
      <c r="W248" s="2666"/>
      <c r="X248" s="2667"/>
      <c r="Y248" s="2668"/>
      <c r="Z248" s="2665"/>
      <c r="AA248" s="2666"/>
      <c r="AB248" s="2665">
        <v>0</v>
      </c>
      <c r="AC248" s="2666"/>
      <c r="AE248" s="2173"/>
      <c r="AG248" s="2173"/>
    </row>
    <row r="249" spans="1:33">
      <c r="A249" s="1459"/>
      <c r="B249" s="33"/>
      <c r="C249" s="2013">
        <v>98</v>
      </c>
      <c r="D249" s="2013">
        <v>56</v>
      </c>
      <c r="E249" s="2281">
        <v>1205.3699999999999</v>
      </c>
      <c r="F249" s="2665" t="s">
        <v>147</v>
      </c>
      <c r="G249" s="2666"/>
      <c r="H249" s="2665">
        <v>1.75</v>
      </c>
      <c r="I249" s="2666"/>
      <c r="J249" s="2669">
        <v>3.5550000000000002</v>
      </c>
      <c r="K249" s="2670">
        <v>3.5550000000000002</v>
      </c>
      <c r="L249" s="2665">
        <v>3.5620000000000003</v>
      </c>
      <c r="M249" s="2666"/>
      <c r="N249" s="2665">
        <v>7.0000000000000001E-3</v>
      </c>
      <c r="O249" s="2666"/>
      <c r="P249" s="2669"/>
      <c r="Q249" s="2670"/>
      <c r="R249" s="2665"/>
      <c r="S249" s="2666"/>
      <c r="T249" s="2665"/>
      <c r="U249" s="2666"/>
      <c r="V249" s="2665">
        <v>1.75</v>
      </c>
      <c r="W249" s="2666"/>
      <c r="X249" s="2669">
        <v>3.5550000000000002</v>
      </c>
      <c r="Y249" s="2670">
        <v>3.5550000000000002</v>
      </c>
      <c r="Z249" s="2665">
        <v>3.548</v>
      </c>
      <c r="AA249" s="2666"/>
      <c r="AB249" s="2665">
        <v>-7.0000000000000001E-3</v>
      </c>
      <c r="AC249" s="2666"/>
      <c r="AE249" s="2173"/>
      <c r="AF249" s="2173"/>
      <c r="AG249" s="2173"/>
    </row>
    <row r="250" spans="1:33">
      <c r="A250" s="1459"/>
      <c r="B250" s="33"/>
      <c r="C250" s="2013" t="s">
        <v>147</v>
      </c>
      <c r="D250" s="2013" t="s">
        <v>147</v>
      </c>
      <c r="E250" s="2281"/>
      <c r="F250" s="2665">
        <v>10.02</v>
      </c>
      <c r="G250" s="2666"/>
      <c r="H250" s="2665"/>
      <c r="I250" s="2666"/>
      <c r="J250" s="2667"/>
      <c r="K250" s="2668"/>
      <c r="L250" s="2665"/>
      <c r="M250" s="2666"/>
      <c r="N250" s="2665"/>
      <c r="O250" s="2666"/>
      <c r="P250" s="2667"/>
      <c r="Q250" s="2668"/>
      <c r="R250" s="2665"/>
      <c r="S250" s="2666"/>
      <c r="T250" s="2665"/>
      <c r="U250" s="2666"/>
      <c r="V250" s="2665"/>
      <c r="W250" s="2666"/>
      <c r="X250" s="2667"/>
      <c r="Y250" s="2668"/>
      <c r="Z250" s="2665"/>
      <c r="AA250" s="2666"/>
      <c r="AB250" s="2665">
        <v>0</v>
      </c>
      <c r="AC250" s="2666"/>
      <c r="AE250" s="2173"/>
      <c r="AG250" s="2173"/>
    </row>
    <row r="251" spans="1:33">
      <c r="A251" s="1459"/>
      <c r="B251" s="33"/>
      <c r="C251" s="2013">
        <v>99</v>
      </c>
      <c r="D251" s="2013">
        <v>57</v>
      </c>
      <c r="E251" s="2281">
        <v>1215.3899999999999</v>
      </c>
      <c r="F251" s="2665" t="s">
        <v>147</v>
      </c>
      <c r="G251" s="2666"/>
      <c r="H251" s="2665">
        <v>1.75</v>
      </c>
      <c r="I251" s="2666"/>
      <c r="J251" s="2669">
        <v>3.5449999999999999</v>
      </c>
      <c r="K251" s="2670">
        <v>3.5449999999999999</v>
      </c>
      <c r="L251" s="2665">
        <v>3.5609999999999999</v>
      </c>
      <c r="M251" s="2666"/>
      <c r="N251" s="2665">
        <v>1.6E-2</v>
      </c>
      <c r="O251" s="2666"/>
      <c r="P251" s="2669"/>
      <c r="Q251" s="2670"/>
      <c r="R251" s="2665"/>
      <c r="S251" s="2666"/>
      <c r="T251" s="2665"/>
      <c r="U251" s="2666"/>
      <c r="V251" s="2665">
        <v>1.75</v>
      </c>
      <c r="W251" s="2666"/>
      <c r="X251" s="2669">
        <v>3.5449999999999999</v>
      </c>
      <c r="Y251" s="2670">
        <v>3.5449999999999999</v>
      </c>
      <c r="Z251" s="2665">
        <v>3.5489999999999999</v>
      </c>
      <c r="AA251" s="2666"/>
      <c r="AB251" s="2665">
        <v>4.0000000000000001E-3</v>
      </c>
      <c r="AC251" s="2666"/>
      <c r="AE251" s="2173"/>
      <c r="AF251" s="2173"/>
      <c r="AG251" s="2173"/>
    </row>
    <row r="252" spans="1:33">
      <c r="A252" s="1459"/>
      <c r="B252" s="33"/>
      <c r="C252" s="2013" t="s">
        <v>147</v>
      </c>
      <c r="D252" s="2013" t="s">
        <v>147</v>
      </c>
      <c r="E252" s="2281"/>
      <c r="F252" s="2665">
        <v>16.28</v>
      </c>
      <c r="G252" s="2666"/>
      <c r="H252" s="2665"/>
      <c r="I252" s="2666"/>
      <c r="J252" s="2667"/>
      <c r="K252" s="2668"/>
      <c r="L252" s="2665"/>
      <c r="M252" s="2666"/>
      <c r="N252" s="2665"/>
      <c r="O252" s="2666"/>
      <c r="P252" s="2667"/>
      <c r="Q252" s="2668"/>
      <c r="R252" s="2665"/>
      <c r="S252" s="2666"/>
      <c r="T252" s="2665"/>
      <c r="U252" s="2666"/>
      <c r="V252" s="2665"/>
      <c r="W252" s="2666"/>
      <c r="X252" s="2667"/>
      <c r="Y252" s="2668"/>
      <c r="Z252" s="2665"/>
      <c r="AA252" s="2666"/>
      <c r="AB252" s="2665">
        <v>0</v>
      </c>
      <c r="AC252" s="2666"/>
      <c r="AE252" s="2173"/>
      <c r="AG252" s="2173"/>
    </row>
    <row r="253" spans="1:33">
      <c r="A253" s="1459"/>
      <c r="B253" s="33"/>
      <c r="C253" s="2013">
        <v>100</v>
      </c>
      <c r="D253" s="2013" t="s">
        <v>4241</v>
      </c>
      <c r="E253" s="2281">
        <v>1231.6699999999998</v>
      </c>
      <c r="F253" s="2665" t="s">
        <v>147</v>
      </c>
      <c r="G253" s="2666"/>
      <c r="H253" s="2665">
        <v>1.75</v>
      </c>
      <c r="I253" s="2666"/>
      <c r="J253" s="2669">
        <v>3.5350000000000001</v>
      </c>
      <c r="K253" s="2670">
        <v>3.5350000000000001</v>
      </c>
      <c r="L253" s="2665">
        <v>3.5430000000000001</v>
      </c>
      <c r="M253" s="2666"/>
      <c r="N253" s="2665">
        <v>8.0000000000000002E-3</v>
      </c>
      <c r="O253" s="2666"/>
      <c r="P253" s="2669"/>
      <c r="Q253" s="2670"/>
      <c r="R253" s="2665"/>
      <c r="S253" s="2666"/>
      <c r="T253" s="2665"/>
      <c r="U253" s="2666"/>
      <c r="V253" s="2665">
        <v>1.75</v>
      </c>
      <c r="W253" s="2666"/>
      <c r="X253" s="2669">
        <v>3.5350000000000001</v>
      </c>
      <c r="Y253" s="2670">
        <v>3.5350000000000001</v>
      </c>
      <c r="Z253" s="2665">
        <v>3.532</v>
      </c>
      <c r="AA253" s="2666"/>
      <c r="AB253" s="2665">
        <v>-3.0000000000000001E-3</v>
      </c>
      <c r="AC253" s="2666"/>
      <c r="AE253" s="2173"/>
      <c r="AF253" s="2173"/>
      <c r="AG253" s="2173"/>
    </row>
    <row r="254" spans="1:33">
      <c r="A254" s="1459"/>
      <c r="B254" s="33"/>
      <c r="C254" s="2013" t="s">
        <v>147</v>
      </c>
      <c r="D254" s="2013" t="s">
        <v>147</v>
      </c>
      <c r="E254" s="2281"/>
      <c r="F254" s="2665">
        <v>12.83</v>
      </c>
      <c r="G254" s="2666"/>
      <c r="H254" s="2665"/>
      <c r="I254" s="2666"/>
      <c r="J254" s="2667"/>
      <c r="K254" s="2668"/>
      <c r="L254" s="2665"/>
      <c r="M254" s="2666"/>
      <c r="N254" s="2665"/>
      <c r="O254" s="2666"/>
      <c r="P254" s="2667"/>
      <c r="Q254" s="2668"/>
      <c r="R254" s="2665"/>
      <c r="S254" s="2666"/>
      <c r="T254" s="2665"/>
      <c r="U254" s="2666"/>
      <c r="V254" s="2665"/>
      <c r="W254" s="2666"/>
      <c r="X254" s="2667"/>
      <c r="Y254" s="2668"/>
      <c r="Z254" s="2665"/>
      <c r="AA254" s="2666"/>
      <c r="AB254" s="2665">
        <v>0</v>
      </c>
      <c r="AC254" s="2666"/>
      <c r="AE254" s="2173"/>
      <c r="AG254" s="2173"/>
    </row>
    <row r="255" spans="1:33">
      <c r="A255" s="1459"/>
      <c r="B255" s="33"/>
      <c r="C255" s="2013">
        <v>101</v>
      </c>
      <c r="D255" s="2013" t="s">
        <v>4242</v>
      </c>
      <c r="E255" s="2281">
        <v>1244.4999999999998</v>
      </c>
      <c r="F255" s="2665" t="s">
        <v>147</v>
      </c>
      <c r="G255" s="2666"/>
      <c r="H255" s="2665">
        <v>1.75</v>
      </c>
      <c r="I255" s="2666"/>
      <c r="J255" s="2669">
        <v>3.5249999999999999</v>
      </c>
      <c r="K255" s="2670">
        <v>3.5249999999999999</v>
      </c>
      <c r="L255" s="2665">
        <v>3.51</v>
      </c>
      <c r="M255" s="2666"/>
      <c r="N255" s="2665">
        <v>-1.4999999999999999E-2</v>
      </c>
      <c r="O255" s="2666"/>
      <c r="P255" s="2669"/>
      <c r="Q255" s="2670"/>
      <c r="R255" s="2665"/>
      <c r="S255" s="2666"/>
      <c r="T255" s="2665"/>
      <c r="U255" s="2666"/>
      <c r="V255" s="2665">
        <v>1.75</v>
      </c>
      <c r="W255" s="2666"/>
      <c r="X255" s="2669">
        <v>3.5249999999999999</v>
      </c>
      <c r="Y255" s="2670">
        <v>3.5249999999999999</v>
      </c>
      <c r="Z255" s="2665">
        <v>3.508</v>
      </c>
      <c r="AA255" s="2666"/>
      <c r="AB255" s="2665">
        <v>-1.7000000000000001E-2</v>
      </c>
      <c r="AC255" s="2666"/>
      <c r="AE255" s="2173"/>
      <c r="AF255" s="2173"/>
      <c r="AG255" s="2173"/>
    </row>
    <row r="256" spans="1:33">
      <c r="A256" s="1459"/>
      <c r="B256" s="33"/>
      <c r="C256" s="2013" t="s">
        <v>147</v>
      </c>
      <c r="D256" s="2013" t="s">
        <v>147</v>
      </c>
      <c r="E256" s="2281"/>
      <c r="F256" s="2665">
        <v>12.83</v>
      </c>
      <c r="G256" s="2666"/>
      <c r="H256" s="2665"/>
      <c r="I256" s="2666"/>
      <c r="J256" s="2667"/>
      <c r="K256" s="2668"/>
      <c r="L256" s="2665"/>
      <c r="M256" s="2666"/>
      <c r="N256" s="2665"/>
      <c r="O256" s="2666"/>
      <c r="P256" s="2667"/>
      <c r="Q256" s="2668"/>
      <c r="R256" s="2665"/>
      <c r="S256" s="2666"/>
      <c r="T256" s="2665"/>
      <c r="U256" s="2666"/>
      <c r="V256" s="2665"/>
      <c r="W256" s="2666"/>
      <c r="X256" s="2667"/>
      <c r="Y256" s="2668"/>
      <c r="Z256" s="2665"/>
      <c r="AA256" s="2666"/>
      <c r="AB256" s="2665">
        <v>0</v>
      </c>
      <c r="AC256" s="2666"/>
      <c r="AE256" s="2173"/>
      <c r="AG256" s="2173"/>
    </row>
    <row r="257" spans="1:33">
      <c r="A257" s="1459"/>
      <c r="B257" s="33"/>
      <c r="C257" s="2013">
        <v>102</v>
      </c>
      <c r="D257" s="2013" t="s">
        <v>4243</v>
      </c>
      <c r="E257" s="2281">
        <v>1257.3299999999997</v>
      </c>
      <c r="F257" s="2665" t="s">
        <v>147</v>
      </c>
      <c r="G257" s="2666"/>
      <c r="H257" s="2665">
        <v>1.75</v>
      </c>
      <c r="I257" s="2666"/>
      <c r="J257" s="2669">
        <v>3.5150000000000001</v>
      </c>
      <c r="K257" s="2670">
        <v>3.5150000000000001</v>
      </c>
      <c r="L257" s="2665">
        <v>3.4970000000000003</v>
      </c>
      <c r="M257" s="2666"/>
      <c r="N257" s="2665">
        <v>-1.7999999999999999E-2</v>
      </c>
      <c r="O257" s="2666"/>
      <c r="P257" s="2669"/>
      <c r="Q257" s="2670"/>
      <c r="R257" s="2665"/>
      <c r="S257" s="2666"/>
      <c r="T257" s="2665"/>
      <c r="U257" s="2666"/>
      <c r="V257" s="2665">
        <v>1.75</v>
      </c>
      <c r="W257" s="2666"/>
      <c r="X257" s="2669">
        <v>3.5150000000000001</v>
      </c>
      <c r="Y257" s="2670">
        <v>3.5150000000000001</v>
      </c>
      <c r="Z257" s="2665">
        <v>3.4980000000000002</v>
      </c>
      <c r="AA257" s="2666"/>
      <c r="AB257" s="2665">
        <v>-1.7000000000000001E-2</v>
      </c>
      <c r="AC257" s="2666"/>
      <c r="AE257" s="2173"/>
      <c r="AF257" s="2173"/>
      <c r="AG257" s="2173"/>
    </row>
    <row r="258" spans="1:33">
      <c r="A258" s="1459"/>
      <c r="B258" s="33"/>
      <c r="C258" s="2013" t="s">
        <v>147</v>
      </c>
      <c r="D258" s="2013" t="s">
        <v>147</v>
      </c>
      <c r="E258" s="2281"/>
      <c r="F258" s="2665">
        <v>7.83</v>
      </c>
      <c r="G258" s="2666"/>
      <c r="H258" s="2665"/>
      <c r="I258" s="2666"/>
      <c r="J258" s="2667"/>
      <c r="K258" s="2668"/>
      <c r="L258" s="2665"/>
      <c r="M258" s="2666"/>
      <c r="N258" s="2665"/>
      <c r="O258" s="2666"/>
      <c r="P258" s="2667"/>
      <c r="Q258" s="2668"/>
      <c r="R258" s="2665"/>
      <c r="S258" s="2666"/>
      <c r="T258" s="2665"/>
      <c r="U258" s="2666"/>
      <c r="V258" s="2665"/>
      <c r="W258" s="2666"/>
      <c r="X258" s="2667"/>
      <c r="Y258" s="2668"/>
      <c r="Z258" s="2665"/>
      <c r="AA258" s="2666"/>
      <c r="AB258" s="2665">
        <v>0</v>
      </c>
      <c r="AC258" s="2666"/>
      <c r="AE258" s="2173"/>
      <c r="AG258" s="2173"/>
    </row>
    <row r="259" spans="1:33">
      <c r="A259" s="1459"/>
      <c r="B259" s="33"/>
      <c r="C259" s="2013">
        <v>103</v>
      </c>
      <c r="D259" s="2013">
        <v>58</v>
      </c>
      <c r="E259" s="2281">
        <v>1265.1599999999996</v>
      </c>
      <c r="F259" s="2665" t="s">
        <v>147</v>
      </c>
      <c r="G259" s="2666"/>
      <c r="H259" s="2665">
        <v>1.75</v>
      </c>
      <c r="I259" s="2666"/>
      <c r="J259" s="2669">
        <v>3.5049999999999999</v>
      </c>
      <c r="K259" s="2670">
        <v>3.5049999999999999</v>
      </c>
      <c r="L259" s="2665">
        <v>3.4870000000000001</v>
      </c>
      <c r="M259" s="2666"/>
      <c r="N259" s="2665">
        <v>-1.7999999999999999E-2</v>
      </c>
      <c r="O259" s="2666"/>
      <c r="P259" s="2669"/>
      <c r="Q259" s="2670"/>
      <c r="R259" s="2665"/>
      <c r="S259" s="2666"/>
      <c r="T259" s="2665"/>
      <c r="U259" s="2666"/>
      <c r="V259" s="2665">
        <v>1.75</v>
      </c>
      <c r="W259" s="2666"/>
      <c r="X259" s="2669">
        <v>3.5049999999999999</v>
      </c>
      <c r="Y259" s="2670">
        <v>3.5049999999999999</v>
      </c>
      <c r="Z259" s="2665">
        <v>3.5209999999999999</v>
      </c>
      <c r="AA259" s="2666"/>
      <c r="AB259" s="2665">
        <v>1.6E-2</v>
      </c>
      <c r="AC259" s="2666"/>
      <c r="AE259" s="2173"/>
      <c r="AF259" s="2173"/>
      <c r="AG259" s="2173"/>
    </row>
    <row r="260" spans="1:33">
      <c r="A260" s="1459"/>
      <c r="B260" s="33"/>
      <c r="C260" s="2679" t="s">
        <v>88</v>
      </c>
      <c r="D260" s="2679" t="s">
        <v>2260</v>
      </c>
      <c r="E260" s="2748" t="s">
        <v>2290</v>
      </c>
      <c r="F260" s="2682" t="s">
        <v>4187</v>
      </c>
      <c r="G260" s="2683"/>
      <c r="H260" s="2676" t="s">
        <v>4188</v>
      </c>
      <c r="I260" s="2676"/>
      <c r="J260" s="2676"/>
      <c r="K260" s="2676"/>
      <c r="L260" s="2676"/>
      <c r="M260" s="2676"/>
      <c r="N260" s="2676"/>
      <c r="O260" s="2677"/>
      <c r="P260" s="2676" t="s">
        <v>4189</v>
      </c>
      <c r="Q260" s="2676"/>
      <c r="R260" s="2676"/>
      <c r="S260" s="2676"/>
      <c r="T260" s="2676"/>
      <c r="U260" s="2676"/>
      <c r="V260" s="2678" t="s">
        <v>4190</v>
      </c>
      <c r="W260" s="2676"/>
      <c r="X260" s="2676"/>
      <c r="Y260" s="2676"/>
      <c r="Z260" s="2676"/>
      <c r="AA260" s="2676"/>
      <c r="AB260" s="2676"/>
      <c r="AC260" s="2677"/>
      <c r="AD260" s="33"/>
      <c r="AE260" s="178"/>
    </row>
    <row r="261" spans="1:33">
      <c r="A261" s="1459"/>
      <c r="B261" s="33"/>
      <c r="C261" s="2679"/>
      <c r="D261" s="2679"/>
      <c r="E261" s="2749"/>
      <c r="F261" s="2684"/>
      <c r="G261" s="2685"/>
      <c r="H261" s="2676" t="s">
        <v>4191</v>
      </c>
      <c r="I261" s="2677"/>
      <c r="J261" s="2678" t="s">
        <v>4192</v>
      </c>
      <c r="K261" s="2677"/>
      <c r="L261" s="2678" t="s">
        <v>4193</v>
      </c>
      <c r="M261" s="2677"/>
      <c r="N261" s="2678" t="s">
        <v>4194</v>
      </c>
      <c r="O261" s="2677"/>
      <c r="P261" s="2678" t="s">
        <v>4192</v>
      </c>
      <c r="Q261" s="2677"/>
      <c r="R261" s="2678" t="s">
        <v>4193</v>
      </c>
      <c r="S261" s="2677"/>
      <c r="T261" s="2678" t="s">
        <v>4194</v>
      </c>
      <c r="U261" s="2677"/>
      <c r="V261" s="2676" t="s">
        <v>4191</v>
      </c>
      <c r="W261" s="2677"/>
      <c r="X261" s="2678" t="s">
        <v>4192</v>
      </c>
      <c r="Y261" s="2677"/>
      <c r="Z261" s="2678" t="s">
        <v>4193</v>
      </c>
      <c r="AA261" s="2677"/>
      <c r="AB261" s="2678" t="s">
        <v>4194</v>
      </c>
      <c r="AC261" s="2677"/>
      <c r="AD261" s="33"/>
      <c r="AE261" s="33"/>
    </row>
    <row r="262" spans="1:33">
      <c r="A262" s="1459"/>
      <c r="B262" s="33"/>
      <c r="C262" s="2013" t="s">
        <v>147</v>
      </c>
      <c r="D262" s="2013" t="s">
        <v>147</v>
      </c>
      <c r="E262" s="2281"/>
      <c r="F262" s="2665">
        <v>14.75</v>
      </c>
      <c r="G262" s="2666"/>
      <c r="H262" s="2665"/>
      <c r="I262" s="2666"/>
      <c r="J262" s="2667"/>
      <c r="K262" s="2668"/>
      <c r="L262" s="2665"/>
      <c r="M262" s="2666"/>
      <c r="N262" s="2665"/>
      <c r="O262" s="2666"/>
      <c r="P262" s="2667"/>
      <c r="Q262" s="2668"/>
      <c r="R262" s="2665"/>
      <c r="S262" s="2666"/>
      <c r="T262" s="2665"/>
      <c r="U262" s="2666"/>
      <c r="V262" s="2665"/>
      <c r="W262" s="2666"/>
      <c r="X262" s="2667"/>
      <c r="Y262" s="2668"/>
      <c r="Z262" s="2665"/>
      <c r="AA262" s="2666"/>
      <c r="AB262" s="2665">
        <v>0</v>
      </c>
      <c r="AC262" s="2666"/>
      <c r="AE262" s="2173"/>
      <c r="AG262" s="2173"/>
    </row>
    <row r="263" spans="1:33">
      <c r="A263" s="1459"/>
      <c r="B263" s="33"/>
      <c r="C263" s="2013">
        <v>104</v>
      </c>
      <c r="D263" s="2013">
        <v>59</v>
      </c>
      <c r="E263" s="2281">
        <v>1279.9099999999996</v>
      </c>
      <c r="F263" s="2665" t="s">
        <v>147</v>
      </c>
      <c r="G263" s="2666"/>
      <c r="H263" s="2665">
        <v>1.75</v>
      </c>
      <c r="I263" s="2666"/>
      <c r="J263" s="2669">
        <v>3.4950000000000001</v>
      </c>
      <c r="K263" s="2670">
        <v>3.4950000000000001</v>
      </c>
      <c r="L263" s="2665">
        <v>3.492</v>
      </c>
      <c r="M263" s="2666"/>
      <c r="N263" s="2665">
        <v>-3.0000000000000001E-3</v>
      </c>
      <c r="O263" s="2666"/>
      <c r="P263" s="2669"/>
      <c r="Q263" s="2670"/>
      <c r="R263" s="2665"/>
      <c r="S263" s="2666"/>
      <c r="T263" s="2665"/>
      <c r="U263" s="2666"/>
      <c r="V263" s="2665">
        <v>1.75</v>
      </c>
      <c r="W263" s="2666"/>
      <c r="X263" s="2669">
        <v>3.4950000000000001</v>
      </c>
      <c r="Y263" s="2670">
        <v>3.4950000000000001</v>
      </c>
      <c r="Z263" s="2665">
        <v>3.4910000000000001</v>
      </c>
      <c r="AA263" s="2666"/>
      <c r="AB263" s="2665">
        <v>-4.0000000000000001E-3</v>
      </c>
      <c r="AC263" s="2666"/>
      <c r="AE263" s="2173"/>
      <c r="AF263" s="2173"/>
      <c r="AG263" s="2173"/>
    </row>
    <row r="264" spans="1:33">
      <c r="A264" s="1459"/>
      <c r="B264" s="33"/>
      <c r="C264" s="2013" t="s">
        <v>147</v>
      </c>
      <c r="D264" s="2013" t="s">
        <v>147</v>
      </c>
      <c r="E264" s="2281"/>
      <c r="F264" s="2665">
        <v>15.37</v>
      </c>
      <c r="G264" s="2666"/>
      <c r="H264" s="2665"/>
      <c r="I264" s="2666"/>
      <c r="J264" s="2667"/>
      <c r="K264" s="2668"/>
      <c r="L264" s="2665"/>
      <c r="M264" s="2666"/>
      <c r="N264" s="2665"/>
      <c r="O264" s="2666"/>
      <c r="P264" s="2667"/>
      <c r="Q264" s="2668"/>
      <c r="R264" s="2665"/>
      <c r="S264" s="2666"/>
      <c r="T264" s="2665"/>
      <c r="U264" s="2666"/>
      <c r="V264" s="2665"/>
      <c r="W264" s="2666"/>
      <c r="X264" s="2667"/>
      <c r="Y264" s="2668"/>
      <c r="Z264" s="2665"/>
      <c r="AA264" s="2666"/>
      <c r="AB264" s="2665">
        <v>0</v>
      </c>
      <c r="AC264" s="2666"/>
      <c r="AE264" s="2173"/>
      <c r="AG264" s="2173"/>
    </row>
    <row r="265" spans="1:33">
      <c r="A265" s="1459"/>
      <c r="B265" s="33"/>
      <c r="C265" s="2013">
        <v>105</v>
      </c>
      <c r="D265" s="2013">
        <v>60</v>
      </c>
      <c r="E265" s="2281">
        <v>1295.2799999999995</v>
      </c>
      <c r="F265" s="2665" t="s">
        <v>147</v>
      </c>
      <c r="G265" s="2666"/>
      <c r="H265" s="2665">
        <v>1.75</v>
      </c>
      <c r="I265" s="2666"/>
      <c r="J265" s="2669">
        <v>3.4350000000000001</v>
      </c>
      <c r="K265" s="2670">
        <v>3.4350000000000001</v>
      </c>
      <c r="L265" s="2665">
        <v>3.4380000000000002</v>
      </c>
      <c r="M265" s="2666"/>
      <c r="N265" s="2665">
        <v>3.0000000000000001E-3</v>
      </c>
      <c r="O265" s="2666"/>
      <c r="P265" s="2669"/>
      <c r="Q265" s="2670"/>
      <c r="R265" s="2665"/>
      <c r="S265" s="2666"/>
      <c r="T265" s="2665"/>
      <c r="U265" s="2666"/>
      <c r="V265" s="2665">
        <v>1.75</v>
      </c>
      <c r="W265" s="2666"/>
      <c r="X265" s="2669">
        <v>3.4350000000000001</v>
      </c>
      <c r="Y265" s="2670">
        <v>3.4350000000000001</v>
      </c>
      <c r="Z265" s="2665">
        <v>3.4279999999999999</v>
      </c>
      <c r="AA265" s="2666"/>
      <c r="AB265" s="2665">
        <v>-7.0000000000000001E-3</v>
      </c>
      <c r="AC265" s="2666"/>
      <c r="AE265" s="2173"/>
      <c r="AF265" s="2173"/>
      <c r="AG265" s="2173"/>
    </row>
    <row r="266" spans="1:33">
      <c r="A266" s="1459"/>
      <c r="B266" s="33"/>
      <c r="C266" s="2013" t="s">
        <v>147</v>
      </c>
      <c r="D266" s="2013" t="s">
        <v>147</v>
      </c>
      <c r="E266" s="2281"/>
      <c r="F266" s="2665">
        <v>8.35</v>
      </c>
      <c r="G266" s="2666"/>
      <c r="H266" s="2665"/>
      <c r="I266" s="2666"/>
      <c r="J266" s="2667"/>
      <c r="K266" s="2668"/>
      <c r="L266" s="2665"/>
      <c r="M266" s="2666"/>
      <c r="N266" s="2665"/>
      <c r="O266" s="2666"/>
      <c r="P266" s="2667"/>
      <c r="Q266" s="2668"/>
      <c r="R266" s="2665"/>
      <c r="S266" s="2666"/>
      <c r="T266" s="2665"/>
      <c r="U266" s="2666"/>
      <c r="V266" s="2665"/>
      <c r="W266" s="2666"/>
      <c r="X266" s="2667"/>
      <c r="Y266" s="2668"/>
      <c r="Z266" s="2665"/>
      <c r="AA266" s="2666"/>
      <c r="AB266" s="2665">
        <v>0</v>
      </c>
      <c r="AC266" s="2666"/>
      <c r="AE266" s="2173"/>
      <c r="AG266" s="2173"/>
    </row>
    <row r="267" spans="1:33">
      <c r="A267" s="1459"/>
      <c r="B267" s="33"/>
      <c r="C267" s="2013">
        <v>106</v>
      </c>
      <c r="D267" s="2013" t="s">
        <v>4244</v>
      </c>
      <c r="E267" s="2281">
        <v>1303.6299999999994</v>
      </c>
      <c r="F267" s="2665" t="s">
        <v>147</v>
      </c>
      <c r="G267" s="2666"/>
      <c r="H267" s="2665">
        <v>1.75</v>
      </c>
      <c r="I267" s="2666"/>
      <c r="J267" s="2669">
        <v>3.4050000000000002</v>
      </c>
      <c r="K267" s="2670">
        <v>3.4050000000000002</v>
      </c>
      <c r="L267" s="2665">
        <v>3.4140000000000001</v>
      </c>
      <c r="M267" s="2666"/>
      <c r="N267" s="2665">
        <v>8.9999999999999993E-3</v>
      </c>
      <c r="O267" s="2666"/>
      <c r="P267" s="2669"/>
      <c r="Q267" s="2670"/>
      <c r="R267" s="2665"/>
      <c r="S267" s="2666"/>
      <c r="T267" s="2673"/>
      <c r="U267" s="2666"/>
      <c r="V267" s="2665">
        <v>1.75</v>
      </c>
      <c r="W267" s="2666"/>
      <c r="X267" s="2669">
        <v>3.4050000000000002</v>
      </c>
      <c r="Y267" s="2670">
        <v>3.4050000000000002</v>
      </c>
      <c r="Z267" s="2665">
        <v>3.4170000000000003</v>
      </c>
      <c r="AA267" s="2666"/>
      <c r="AB267" s="2665">
        <v>1.2E-2</v>
      </c>
      <c r="AC267" s="2666"/>
      <c r="AE267" s="2173"/>
      <c r="AF267" s="2173"/>
      <c r="AG267" s="2173"/>
    </row>
    <row r="268" spans="1:33">
      <c r="A268" s="1459"/>
      <c r="B268" s="33"/>
      <c r="C268" s="2013" t="s">
        <v>147</v>
      </c>
      <c r="D268" s="2013" t="s">
        <v>147</v>
      </c>
      <c r="E268" s="2281"/>
      <c r="F268" s="2665">
        <v>12.62</v>
      </c>
      <c r="G268" s="2666"/>
      <c r="H268" s="2665"/>
      <c r="I268" s="2666"/>
      <c r="J268" s="2667"/>
      <c r="K268" s="2668"/>
      <c r="L268" s="2665"/>
      <c r="M268" s="2666"/>
      <c r="N268" s="2665"/>
      <c r="O268" s="2666"/>
      <c r="P268" s="2667"/>
      <c r="Q268" s="2668"/>
      <c r="R268" s="2665"/>
      <c r="S268" s="2666"/>
      <c r="T268" s="2665"/>
      <c r="U268" s="2666"/>
      <c r="V268" s="2665"/>
      <c r="W268" s="2666"/>
      <c r="X268" s="2667"/>
      <c r="Y268" s="2668"/>
      <c r="Z268" s="2665"/>
      <c r="AA268" s="2666"/>
      <c r="AB268" s="2665">
        <v>0</v>
      </c>
      <c r="AC268" s="2666"/>
      <c r="AE268" s="2173"/>
      <c r="AG268" s="2173"/>
    </row>
    <row r="269" spans="1:33">
      <c r="A269" s="1459"/>
      <c r="B269" s="33"/>
      <c r="C269" s="2013">
        <v>107</v>
      </c>
      <c r="D269" s="2013" t="s">
        <v>4245</v>
      </c>
      <c r="E269" s="2281">
        <v>1316.2499999999993</v>
      </c>
      <c r="F269" s="2665" t="s">
        <v>147</v>
      </c>
      <c r="G269" s="2666"/>
      <c r="H269" s="2665">
        <v>1.75</v>
      </c>
      <c r="I269" s="2666"/>
      <c r="J269" s="2669">
        <v>3.355</v>
      </c>
      <c r="K269" s="2670">
        <v>3.355</v>
      </c>
      <c r="L269" s="2665">
        <v>3.3679999999999999</v>
      </c>
      <c r="M269" s="2666"/>
      <c r="N269" s="2665">
        <v>1.2999999999999999E-2</v>
      </c>
      <c r="O269" s="2666"/>
      <c r="P269" s="2669"/>
      <c r="Q269" s="2670"/>
      <c r="R269" s="2665"/>
      <c r="S269" s="2666"/>
      <c r="T269" s="2665"/>
      <c r="U269" s="2666"/>
      <c r="V269" s="2665">
        <v>1.75</v>
      </c>
      <c r="W269" s="2666"/>
      <c r="X269" s="2669">
        <v>3.355</v>
      </c>
      <c r="Y269" s="2670">
        <v>3.355</v>
      </c>
      <c r="Z269" s="2665">
        <v>3.3370000000000002</v>
      </c>
      <c r="AA269" s="2666"/>
      <c r="AB269" s="2665">
        <v>-1.7999999999999999E-2</v>
      </c>
      <c r="AC269" s="2666"/>
      <c r="AE269" s="2173"/>
      <c r="AF269" s="2173"/>
      <c r="AG269" s="2173"/>
    </row>
    <row r="270" spans="1:33">
      <c r="A270" s="1459"/>
      <c r="B270" s="33"/>
      <c r="C270" s="2013" t="s">
        <v>147</v>
      </c>
      <c r="D270" s="2013" t="s">
        <v>147</v>
      </c>
      <c r="E270" s="2281"/>
      <c r="F270" s="2665">
        <v>12.62</v>
      </c>
      <c r="G270" s="2666"/>
      <c r="H270" s="2665"/>
      <c r="I270" s="2666"/>
      <c r="J270" s="2667"/>
      <c r="K270" s="2668"/>
      <c r="L270" s="2665"/>
      <c r="M270" s="2666"/>
      <c r="N270" s="2665"/>
      <c r="O270" s="2666"/>
      <c r="P270" s="2667"/>
      <c r="Q270" s="2668"/>
      <c r="R270" s="2665"/>
      <c r="S270" s="2666"/>
      <c r="T270" s="2665"/>
      <c r="U270" s="2666"/>
      <c r="V270" s="2665"/>
      <c r="W270" s="2666"/>
      <c r="X270" s="2667"/>
      <c r="Y270" s="2668"/>
      <c r="Z270" s="2665"/>
      <c r="AA270" s="2666"/>
      <c r="AB270" s="2665">
        <v>0</v>
      </c>
      <c r="AC270" s="2666"/>
      <c r="AE270" s="2173"/>
      <c r="AG270" s="2173"/>
    </row>
    <row r="271" spans="1:33">
      <c r="A271" s="1459"/>
      <c r="B271" s="33"/>
      <c r="C271" s="2013">
        <v>108</v>
      </c>
      <c r="D271" s="2013" t="s">
        <v>4246</v>
      </c>
      <c r="E271" s="2281">
        <v>1328.8699999999992</v>
      </c>
      <c r="F271" s="2665" t="s">
        <v>147</v>
      </c>
      <c r="G271" s="2666"/>
      <c r="H271" s="2665">
        <v>1.75</v>
      </c>
      <c r="I271" s="2666"/>
      <c r="J271" s="2669">
        <v>3.3149999999999999</v>
      </c>
      <c r="K271" s="2670">
        <v>3.3149999999999999</v>
      </c>
      <c r="L271" s="2665">
        <v>3.2970000000000002</v>
      </c>
      <c r="M271" s="2666"/>
      <c r="N271" s="2665">
        <v>-1.7999999999999999E-2</v>
      </c>
      <c r="O271" s="2666"/>
      <c r="P271" s="2669"/>
      <c r="Q271" s="2670"/>
      <c r="R271" s="2665"/>
      <c r="S271" s="2666"/>
      <c r="T271" s="2665"/>
      <c r="U271" s="2666"/>
      <c r="V271" s="2665">
        <v>1.75</v>
      </c>
      <c r="W271" s="2666"/>
      <c r="X271" s="2669">
        <v>3.3149999999999999</v>
      </c>
      <c r="Y271" s="2670">
        <v>3.3149999999999999</v>
      </c>
      <c r="Z271" s="2665">
        <v>3.3039999999999998</v>
      </c>
      <c r="AA271" s="2666"/>
      <c r="AB271" s="2665">
        <v>-1.0999999999999999E-2</v>
      </c>
      <c r="AC271" s="2666"/>
      <c r="AE271" s="2173"/>
      <c r="AF271" s="2173"/>
      <c r="AG271" s="2173"/>
    </row>
    <row r="272" spans="1:33">
      <c r="A272" s="1459"/>
      <c r="B272" s="33"/>
      <c r="C272" s="2013" t="s">
        <v>147</v>
      </c>
      <c r="D272" s="2013" t="s">
        <v>147</v>
      </c>
      <c r="E272" s="2281"/>
      <c r="F272" s="2665">
        <v>3.72</v>
      </c>
      <c r="G272" s="2666"/>
      <c r="H272" s="2665"/>
      <c r="I272" s="2666"/>
      <c r="J272" s="2667"/>
      <c r="K272" s="2668"/>
      <c r="L272" s="2665"/>
      <c r="M272" s="2666"/>
      <c r="N272" s="2665"/>
      <c r="O272" s="2666"/>
      <c r="P272" s="2667"/>
      <c r="Q272" s="2668"/>
      <c r="R272" s="2665"/>
      <c r="S272" s="2666"/>
      <c r="T272" s="2665"/>
      <c r="U272" s="2666"/>
      <c r="V272" s="2665"/>
      <c r="W272" s="2666"/>
      <c r="X272" s="2667"/>
      <c r="Y272" s="2668"/>
      <c r="Z272" s="2665"/>
      <c r="AA272" s="2666"/>
      <c r="AB272" s="2665">
        <v>0</v>
      </c>
      <c r="AC272" s="2666"/>
      <c r="AE272" s="2173"/>
      <c r="AG272" s="2173"/>
    </row>
    <row r="273" spans="1:33">
      <c r="A273" s="1459"/>
      <c r="B273" s="33"/>
      <c r="C273" s="2013">
        <v>109</v>
      </c>
      <c r="D273" s="2013" t="s">
        <v>4247</v>
      </c>
      <c r="E273" s="2281">
        <v>1332.5899999999992</v>
      </c>
      <c r="F273" s="2665" t="s">
        <v>147</v>
      </c>
      <c r="G273" s="2666"/>
      <c r="H273" s="2665">
        <v>1.75</v>
      </c>
      <c r="I273" s="2666"/>
      <c r="J273" s="2669">
        <v>3.2949999999999999</v>
      </c>
      <c r="K273" s="2670">
        <v>3.2949999999999999</v>
      </c>
      <c r="L273" s="2665">
        <v>3.3069999999999999</v>
      </c>
      <c r="M273" s="2666"/>
      <c r="N273" s="2665">
        <v>1.2E-2</v>
      </c>
      <c r="O273" s="2666"/>
      <c r="P273" s="2669"/>
      <c r="Q273" s="2670"/>
      <c r="R273" s="2665"/>
      <c r="S273" s="2666"/>
      <c r="T273" s="2673"/>
      <c r="U273" s="2666"/>
      <c r="V273" s="2665">
        <v>1.75</v>
      </c>
      <c r="W273" s="2666"/>
      <c r="X273" s="2669">
        <v>3.2949999999999999</v>
      </c>
      <c r="Y273" s="2670">
        <v>3.2949999999999999</v>
      </c>
      <c r="Z273" s="2665">
        <v>3.278</v>
      </c>
      <c r="AA273" s="2666"/>
      <c r="AB273" s="2665">
        <v>-1.7000000000000001E-2</v>
      </c>
      <c r="AC273" s="2666"/>
      <c r="AE273" s="2173"/>
      <c r="AF273" s="2173"/>
      <c r="AG273" s="2173"/>
    </row>
    <row r="274" spans="1:33">
      <c r="A274" s="1459"/>
      <c r="B274" s="33"/>
      <c r="C274" s="2013" t="s">
        <v>147</v>
      </c>
      <c r="D274" s="2013"/>
      <c r="E274" s="2174"/>
      <c r="F274" s="2665"/>
      <c r="G274" s="2666"/>
      <c r="H274" s="2665"/>
      <c r="I274" s="2666"/>
      <c r="J274" s="2667"/>
      <c r="K274" s="2668"/>
      <c r="L274" s="2665"/>
      <c r="M274" s="2666"/>
      <c r="N274" s="2665"/>
      <c r="O274" s="2666"/>
      <c r="P274" s="2667"/>
      <c r="Q274" s="2668"/>
      <c r="R274" s="2665"/>
      <c r="S274" s="2666"/>
      <c r="T274" s="2665"/>
      <c r="U274" s="2666"/>
      <c r="V274" s="2665"/>
      <c r="W274" s="2666"/>
      <c r="X274" s="2667"/>
      <c r="Y274" s="2668"/>
      <c r="Z274" s="2665"/>
      <c r="AA274" s="2666"/>
      <c r="AB274" s="2665">
        <v>0</v>
      </c>
      <c r="AC274" s="2666"/>
    </row>
    <row r="275" spans="1:33" ht="20.100000000000001" customHeight="1">
      <c r="A275" s="169"/>
      <c r="B275" s="169"/>
      <c r="C275" s="184"/>
      <c r="D275" s="173"/>
      <c r="E275" s="173"/>
      <c r="F275" s="173"/>
      <c r="G275" s="173"/>
      <c r="H275" s="173"/>
      <c r="I275" s="33"/>
      <c r="J275" s="33"/>
      <c r="K275" s="33"/>
      <c r="L275" s="33"/>
      <c r="M275" s="33"/>
      <c r="N275" s="33"/>
      <c r="O275" s="33"/>
      <c r="P275" s="33"/>
      <c r="Q275" s="33"/>
      <c r="R275" s="33"/>
      <c r="S275" s="33"/>
      <c r="T275" s="33"/>
      <c r="U275" s="33"/>
      <c r="V275" s="33"/>
      <c r="W275" s="33"/>
      <c r="X275" s="33"/>
      <c r="Y275" s="33"/>
      <c r="Z275" s="33"/>
      <c r="AA275" s="33"/>
      <c r="AB275" s="33"/>
      <c r="AC275" s="33"/>
    </row>
    <row r="276" spans="1:33">
      <c r="A276" s="169"/>
      <c r="B276" s="169"/>
      <c r="C276" s="998">
        <v>6</v>
      </c>
      <c r="D276" s="173" t="s">
        <v>162</v>
      </c>
      <c r="E276" s="173"/>
      <c r="F276" s="173"/>
      <c r="G276" s="173"/>
      <c r="H276" s="173"/>
      <c r="I276" s="33"/>
      <c r="J276" s="33"/>
      <c r="K276" s="33"/>
      <c r="L276" s="33"/>
      <c r="M276" s="33"/>
      <c r="N276" s="33"/>
      <c r="O276" s="33"/>
      <c r="P276" s="33"/>
      <c r="Q276" s="33"/>
      <c r="R276" s="33"/>
      <c r="S276" s="33"/>
      <c r="T276" s="33"/>
      <c r="U276" s="33"/>
      <c r="V276" s="33"/>
      <c r="W276" s="33"/>
      <c r="X276" s="33"/>
      <c r="Y276" s="33"/>
      <c r="Z276" s="33"/>
      <c r="AA276" s="33"/>
      <c r="AB276" s="33"/>
      <c r="AC276" s="33"/>
    </row>
    <row r="277" spans="1:33">
      <c r="A277" s="175"/>
      <c r="B277" s="175"/>
      <c r="C277" s="171"/>
      <c r="D277" s="172"/>
      <c r="E277" s="172"/>
      <c r="F277" s="172"/>
      <c r="G277" s="172"/>
      <c r="H277" s="172"/>
      <c r="I277" s="172"/>
      <c r="J277" s="171"/>
      <c r="K277" s="172"/>
      <c r="L277" s="172"/>
      <c r="M277" s="172"/>
      <c r="N277" s="172"/>
      <c r="O277" s="172"/>
      <c r="P277" s="172"/>
      <c r="Q277" s="172"/>
      <c r="R277" s="172"/>
      <c r="S277" s="172"/>
      <c r="T277" s="172"/>
      <c r="U277" s="171"/>
      <c r="V277" s="171"/>
      <c r="W277" s="171"/>
      <c r="X277" s="171"/>
      <c r="Y277" s="171"/>
      <c r="Z277" s="171"/>
      <c r="AA277" s="171"/>
      <c r="AB277" s="171"/>
      <c r="AC277" s="171"/>
    </row>
    <row r="278" spans="1:33" s="2132" customFormat="1">
      <c r="A278" s="2134"/>
      <c r="B278" s="2134"/>
      <c r="D278" s="2138" t="str">
        <f>IF(LEN(D283)&gt;1,_xll.UpperUni1('Ky bien ban'!B67),"")</f>
        <v>CHỦ ĐẦU TƯ</v>
      </c>
      <c r="E278" s="2138"/>
      <c r="F278" s="2138"/>
      <c r="G278" s="2138"/>
      <c r="H278" s="2138"/>
      <c r="I278" s="2138"/>
      <c r="J278" s="2138"/>
      <c r="K278" s="2138"/>
      <c r="L278" s="2139"/>
      <c r="M278" s="2138"/>
      <c r="N278" s="2138"/>
      <c r="O278" s="2138"/>
      <c r="P278" s="2138" t="str">
        <f>IF(LEN(P283)&gt;1,_xll.UpperUni1('Ky bien ban'!B71),"")</f>
        <v>NHÀ THẦU THI CÔNG</v>
      </c>
      <c r="Q278" s="2138"/>
      <c r="R278" s="2139"/>
      <c r="S278" s="2138"/>
      <c r="T278" s="2139"/>
      <c r="U278" s="2138"/>
      <c r="V278" s="2138"/>
      <c r="W278" s="2138"/>
      <c r="X278" s="2138"/>
      <c r="Y278" s="2138"/>
      <c r="Z278" s="2138"/>
      <c r="AA278" s="2138"/>
      <c r="AB278" s="2138"/>
      <c r="AC278" s="2138"/>
    </row>
    <row r="279" spans="1:33" s="2132" customFormat="1">
      <c r="A279" s="2134"/>
      <c r="B279" s="2134"/>
      <c r="D279" s="2138"/>
      <c r="E279" s="2138"/>
      <c r="F279" s="2138"/>
      <c r="G279" s="2138"/>
      <c r="H279" s="2138"/>
      <c r="I279" s="2138"/>
      <c r="J279" s="2138"/>
      <c r="K279" s="2138"/>
      <c r="L279" s="2139"/>
      <c r="M279" s="2138"/>
      <c r="N279" s="2138"/>
      <c r="O279" s="2138"/>
      <c r="P279" s="2138"/>
      <c r="Q279" s="2138"/>
      <c r="R279" s="2139"/>
      <c r="S279" s="2138"/>
      <c r="T279" s="2139"/>
      <c r="U279" s="2138"/>
      <c r="V279" s="2138"/>
      <c r="W279" s="2138"/>
      <c r="X279" s="2138"/>
      <c r="Y279" s="2138"/>
      <c r="Z279" s="2138"/>
      <c r="AA279" s="2138"/>
      <c r="AB279" s="2138"/>
      <c r="AC279" s="2138"/>
    </row>
    <row r="280" spans="1:33" s="2132" customFormat="1">
      <c r="A280" s="2134"/>
      <c r="B280" s="2134"/>
      <c r="D280" s="2138"/>
      <c r="E280" s="2138"/>
      <c r="F280" s="2138"/>
      <c r="G280" s="2138"/>
      <c r="H280" s="2138"/>
      <c r="I280" s="2138"/>
      <c r="J280" s="2138"/>
      <c r="K280" s="2138"/>
      <c r="L280" s="2139"/>
      <c r="M280" s="2138"/>
      <c r="N280" s="2138"/>
      <c r="O280" s="2138"/>
      <c r="P280" s="2138"/>
      <c r="Q280" s="2138"/>
      <c r="R280" s="2139"/>
      <c r="S280" s="2138"/>
      <c r="T280" s="2139"/>
      <c r="U280" s="2138"/>
      <c r="V280" s="2138"/>
      <c r="W280" s="2138"/>
      <c r="X280" s="2138"/>
      <c r="Y280" s="2138"/>
      <c r="Z280" s="2138"/>
      <c r="AA280" s="2138"/>
      <c r="AB280" s="2138"/>
      <c r="AC280" s="2138"/>
    </row>
    <row r="281" spans="1:33" s="2132" customFormat="1">
      <c r="A281" s="2134"/>
      <c r="B281" s="2134"/>
      <c r="D281" s="2138"/>
      <c r="E281" s="2138"/>
      <c r="F281" s="2138"/>
      <c r="G281" s="2138"/>
      <c r="H281" s="2138"/>
      <c r="I281" s="2138"/>
      <c r="J281" s="2138"/>
      <c r="K281" s="2138"/>
      <c r="L281" s="2139"/>
      <c r="M281" s="2138"/>
      <c r="N281" s="2138"/>
      <c r="O281" s="2138"/>
      <c r="P281" s="2138"/>
      <c r="Q281" s="2138"/>
      <c r="R281" s="2139"/>
      <c r="S281" s="2138"/>
      <c r="T281" s="2139"/>
      <c r="U281" s="2138"/>
      <c r="V281" s="2138"/>
      <c r="W281" s="2138"/>
      <c r="X281" s="2138"/>
      <c r="Y281" s="2138"/>
      <c r="Z281" s="2138"/>
      <c r="AA281" s="2138"/>
      <c r="AB281" s="2138"/>
      <c r="AC281" s="2138"/>
    </row>
    <row r="282" spans="1:33" s="2132" customFormat="1">
      <c r="A282" s="2134"/>
      <c r="B282" s="2134"/>
      <c r="D282" s="2138"/>
      <c r="E282" s="2138"/>
      <c r="F282" s="2138"/>
      <c r="G282" s="2138"/>
      <c r="H282" s="2138"/>
      <c r="I282" s="2138"/>
      <c r="J282" s="2138"/>
      <c r="K282" s="2138"/>
      <c r="L282" s="2139"/>
      <c r="M282" s="2138"/>
      <c r="N282" s="2138"/>
      <c r="O282" s="2138"/>
      <c r="P282" s="2138"/>
      <c r="Q282" s="2138"/>
      <c r="R282" s="2139"/>
      <c r="S282" s="2138"/>
      <c r="T282" s="2139"/>
      <c r="U282" s="2138"/>
      <c r="V282" s="2138"/>
      <c r="W282" s="2138"/>
      <c r="X282" s="2138"/>
      <c r="Y282" s="2138"/>
      <c r="Z282" s="2138"/>
      <c r="AA282" s="2138"/>
      <c r="AB282" s="2138"/>
      <c r="AC282" s="2138"/>
    </row>
    <row r="283" spans="1:33" s="2132" customFormat="1">
      <c r="A283" s="2134"/>
      <c r="B283" s="2134"/>
      <c r="C283" s="2134"/>
      <c r="D283" s="2138" t="str">
        <f>INDEX(_KyNghiemthu,1,1+VLOOKUP($AD$1,B_DMBBNTCV,COLUMN(DMBB_KBB),0))</f>
        <v>Nguyễn Thế Anh</v>
      </c>
      <c r="E283" s="2139"/>
      <c r="F283" s="2139"/>
      <c r="G283" s="2139"/>
      <c r="H283" s="2139"/>
      <c r="I283" s="2139"/>
      <c r="J283" s="2139" t="str">
        <f>INDEX(_KyNghiemthu,2,1+VLOOKUP($AD$1,B_DMBBNTCV,COLUMN(DMBB_KBB),0))</f>
        <v>Phạm Hùng Mạnh</v>
      </c>
      <c r="K283" s="2139"/>
      <c r="L283" s="2139"/>
      <c r="M283" s="2138"/>
      <c r="N283" s="2138"/>
      <c r="O283" s="2138"/>
      <c r="P283" s="2138" t="str">
        <f>INDEX(_KyNghiemthu,3,1+VLOOKUP($AD$1,B_DMBBNTCV,COLUMN(DMBB_KBB),0))</f>
        <v>Nguyễn Ngọc Duy</v>
      </c>
      <c r="Q283" s="2138"/>
      <c r="R283" s="2139"/>
      <c r="S283" s="2139"/>
      <c r="T283" s="2139"/>
      <c r="U283" s="2138"/>
      <c r="V283" s="2138" t="str">
        <f>INDEX(_KyNghiemthu,4,1+VLOOKUP($AD$1,B_DMBBNTCV,COLUMN(DMBB_KBB),0))</f>
        <v>Phạm Bá Lai</v>
      </c>
      <c r="W283" s="2138"/>
      <c r="X283" s="2138"/>
      <c r="Y283" s="2138"/>
      <c r="Z283" s="2138"/>
      <c r="AA283" s="2138"/>
      <c r="AB283" s="2138"/>
      <c r="AC283" s="2138"/>
    </row>
    <row r="284" spans="1:33">
      <c r="A284" s="19"/>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9"/>
    </row>
  </sheetData>
  <mergeCells count="2762">
    <mergeCell ref="P41:U41"/>
    <mergeCell ref="V41:AC41"/>
    <mergeCell ref="H42:I42"/>
    <mergeCell ref="J42:K42"/>
    <mergeCell ref="L42:M42"/>
    <mergeCell ref="N42:O42"/>
    <mergeCell ref="P42:Q42"/>
    <mergeCell ref="R42:S42"/>
    <mergeCell ref="T42:U42"/>
    <mergeCell ref="V42:W42"/>
    <mergeCell ref="X42:Y42"/>
    <mergeCell ref="Z42:AA42"/>
    <mergeCell ref="AB42:AC42"/>
    <mergeCell ref="A1:A4"/>
    <mergeCell ref="C1:O2"/>
    <mergeCell ref="C41:C42"/>
    <mergeCell ref="D41:D42"/>
    <mergeCell ref="E41:E42"/>
    <mergeCell ref="F41:G42"/>
    <mergeCell ref="H41:O41"/>
    <mergeCell ref="Z43:AA43"/>
    <mergeCell ref="AB43:AC43"/>
    <mergeCell ref="F44:G44"/>
    <mergeCell ref="H44:I44"/>
    <mergeCell ref="J44:K44"/>
    <mergeCell ref="L44:M44"/>
    <mergeCell ref="N44:O44"/>
    <mergeCell ref="P44:Q44"/>
    <mergeCell ref="R44:S44"/>
    <mergeCell ref="T44:U44"/>
    <mergeCell ref="V44:W44"/>
    <mergeCell ref="X44:Y44"/>
    <mergeCell ref="Z44:AA44"/>
    <mergeCell ref="AB44:AC44"/>
    <mergeCell ref="P43:Q43"/>
    <mergeCell ref="R43:S43"/>
    <mergeCell ref="T43:U43"/>
    <mergeCell ref="V43:W43"/>
    <mergeCell ref="X43:Y43"/>
    <mergeCell ref="F43:G43"/>
    <mergeCell ref="H43:I43"/>
    <mergeCell ref="J43:K43"/>
    <mergeCell ref="L43:M43"/>
    <mergeCell ref="N43:O43"/>
    <mergeCell ref="Z45:AA45"/>
    <mergeCell ref="AB45:AC45"/>
    <mergeCell ref="F46:G46"/>
    <mergeCell ref="H46:I46"/>
    <mergeCell ref="J46:K46"/>
    <mergeCell ref="L46:M46"/>
    <mergeCell ref="N46:O46"/>
    <mergeCell ref="P46:Q46"/>
    <mergeCell ref="R46:S46"/>
    <mergeCell ref="T46:U46"/>
    <mergeCell ref="V46:W46"/>
    <mergeCell ref="X46:Y46"/>
    <mergeCell ref="Z46:AA46"/>
    <mergeCell ref="AB46:AC46"/>
    <mergeCell ref="P45:Q45"/>
    <mergeCell ref="R45:S45"/>
    <mergeCell ref="T45:U45"/>
    <mergeCell ref="V45:W45"/>
    <mergeCell ref="X45:Y45"/>
    <mergeCell ref="F45:G45"/>
    <mergeCell ref="H45:I45"/>
    <mergeCell ref="J45:K45"/>
    <mergeCell ref="L45:M45"/>
    <mergeCell ref="N45:O45"/>
    <mergeCell ref="Z47:AA47"/>
    <mergeCell ref="AB47:AC47"/>
    <mergeCell ref="F48:G48"/>
    <mergeCell ref="H48:I48"/>
    <mergeCell ref="J48:K48"/>
    <mergeCell ref="L48:M48"/>
    <mergeCell ref="N48:O48"/>
    <mergeCell ref="P48:Q48"/>
    <mergeCell ref="R48:S48"/>
    <mergeCell ref="T48:U48"/>
    <mergeCell ref="V48:W48"/>
    <mergeCell ref="X48:Y48"/>
    <mergeCell ref="Z48:AA48"/>
    <mergeCell ref="AB48:AC48"/>
    <mergeCell ref="P47:Q47"/>
    <mergeCell ref="R47:S47"/>
    <mergeCell ref="T47:U47"/>
    <mergeCell ref="V47:W47"/>
    <mergeCell ref="X47:Y47"/>
    <mergeCell ref="F47:G47"/>
    <mergeCell ref="H47:I47"/>
    <mergeCell ref="J47:K47"/>
    <mergeCell ref="L47:M47"/>
    <mergeCell ref="N47:O47"/>
    <mergeCell ref="Z49:AA49"/>
    <mergeCell ref="AB49:AC49"/>
    <mergeCell ref="F50:G50"/>
    <mergeCell ref="H50:I50"/>
    <mergeCell ref="J50:K50"/>
    <mergeCell ref="L50:M50"/>
    <mergeCell ref="N50:O50"/>
    <mergeCell ref="P50:Q50"/>
    <mergeCell ref="R50:S50"/>
    <mergeCell ref="T50:U50"/>
    <mergeCell ref="V50:W50"/>
    <mergeCell ref="X50:Y50"/>
    <mergeCell ref="Z50:AA50"/>
    <mergeCell ref="AB50:AC50"/>
    <mergeCell ref="P49:Q49"/>
    <mergeCell ref="R49:S49"/>
    <mergeCell ref="T49:U49"/>
    <mergeCell ref="V49:W49"/>
    <mergeCell ref="X49:Y49"/>
    <mergeCell ref="F49:G49"/>
    <mergeCell ref="H49:I49"/>
    <mergeCell ref="J49:K49"/>
    <mergeCell ref="L49:M49"/>
    <mergeCell ref="N49:O49"/>
    <mergeCell ref="Z51:AA51"/>
    <mergeCell ref="AB51:AC51"/>
    <mergeCell ref="F52:G52"/>
    <mergeCell ref="H52:I52"/>
    <mergeCell ref="J52:K52"/>
    <mergeCell ref="L52:M52"/>
    <mergeCell ref="N52:O52"/>
    <mergeCell ref="P52:Q52"/>
    <mergeCell ref="R52:S52"/>
    <mergeCell ref="T52:U52"/>
    <mergeCell ref="V52:W52"/>
    <mergeCell ref="X52:Y52"/>
    <mergeCell ref="Z52:AA52"/>
    <mergeCell ref="AB52:AC52"/>
    <mergeCell ref="P51:Q51"/>
    <mergeCell ref="R51:S51"/>
    <mergeCell ref="T51:U51"/>
    <mergeCell ref="V51:W51"/>
    <mergeCell ref="X51:Y51"/>
    <mergeCell ref="F51:G51"/>
    <mergeCell ref="H51:I51"/>
    <mergeCell ref="J51:K51"/>
    <mergeCell ref="L51:M51"/>
    <mergeCell ref="N51:O51"/>
    <mergeCell ref="Z53:AA53"/>
    <mergeCell ref="AB53:AC53"/>
    <mergeCell ref="F54:G54"/>
    <mergeCell ref="H54:I54"/>
    <mergeCell ref="J54:K54"/>
    <mergeCell ref="L54:M54"/>
    <mergeCell ref="N54:O54"/>
    <mergeCell ref="P54:Q54"/>
    <mergeCell ref="R54:S54"/>
    <mergeCell ref="T54:U54"/>
    <mergeCell ref="V54:W54"/>
    <mergeCell ref="X54:Y54"/>
    <mergeCell ref="Z54:AA54"/>
    <mergeCell ref="AB54:AC54"/>
    <mergeCell ref="P53:Q53"/>
    <mergeCell ref="R53:S53"/>
    <mergeCell ref="T53:U53"/>
    <mergeCell ref="V53:W53"/>
    <mergeCell ref="X53:Y53"/>
    <mergeCell ref="F53:G53"/>
    <mergeCell ref="H53:I53"/>
    <mergeCell ref="J53:K53"/>
    <mergeCell ref="L53:M53"/>
    <mergeCell ref="N53:O53"/>
    <mergeCell ref="Z55:AA55"/>
    <mergeCell ref="AB55:AC55"/>
    <mergeCell ref="F56:G56"/>
    <mergeCell ref="H56:I56"/>
    <mergeCell ref="J56:K56"/>
    <mergeCell ref="L56:M56"/>
    <mergeCell ref="N56:O56"/>
    <mergeCell ref="P56:Q56"/>
    <mergeCell ref="R56:S56"/>
    <mergeCell ref="T56:U56"/>
    <mergeCell ref="V56:W56"/>
    <mergeCell ref="X56:Y56"/>
    <mergeCell ref="Z56:AA56"/>
    <mergeCell ref="AB56:AC56"/>
    <mergeCell ref="P55:Q55"/>
    <mergeCell ref="R55:S55"/>
    <mergeCell ref="T55:U55"/>
    <mergeCell ref="V55:W55"/>
    <mergeCell ref="X55:Y55"/>
    <mergeCell ref="F55:G55"/>
    <mergeCell ref="H55:I55"/>
    <mergeCell ref="J55:K55"/>
    <mergeCell ref="L55:M55"/>
    <mergeCell ref="N55:O55"/>
    <mergeCell ref="Z57:AA57"/>
    <mergeCell ref="AB57:AC57"/>
    <mergeCell ref="F58:G58"/>
    <mergeCell ref="H58:I58"/>
    <mergeCell ref="J58:K58"/>
    <mergeCell ref="L58:M58"/>
    <mergeCell ref="N58:O58"/>
    <mergeCell ref="P58:Q58"/>
    <mergeCell ref="R58:S58"/>
    <mergeCell ref="T58:U58"/>
    <mergeCell ref="V58:W58"/>
    <mergeCell ref="X58:Y58"/>
    <mergeCell ref="Z58:AA58"/>
    <mergeCell ref="AB58:AC58"/>
    <mergeCell ref="P57:Q57"/>
    <mergeCell ref="R57:S57"/>
    <mergeCell ref="T57:U57"/>
    <mergeCell ref="V57:W57"/>
    <mergeCell ref="X57:Y57"/>
    <mergeCell ref="F57:G57"/>
    <mergeCell ref="H57:I57"/>
    <mergeCell ref="J57:K57"/>
    <mergeCell ref="L57:M57"/>
    <mergeCell ref="N57:O57"/>
    <mergeCell ref="Z59:AA59"/>
    <mergeCell ref="AB59:AC59"/>
    <mergeCell ref="F60:G60"/>
    <mergeCell ref="H60:I60"/>
    <mergeCell ref="J60:K60"/>
    <mergeCell ref="L60:M60"/>
    <mergeCell ref="N60:O60"/>
    <mergeCell ref="P60:Q60"/>
    <mergeCell ref="R60:S60"/>
    <mergeCell ref="T60:U60"/>
    <mergeCell ref="V60:W60"/>
    <mergeCell ref="X60:Y60"/>
    <mergeCell ref="Z60:AA60"/>
    <mergeCell ref="AB60:AC60"/>
    <mergeCell ref="P59:Q59"/>
    <mergeCell ref="R59:S59"/>
    <mergeCell ref="T59:U59"/>
    <mergeCell ref="V59:W59"/>
    <mergeCell ref="X59:Y59"/>
    <mergeCell ref="F59:G59"/>
    <mergeCell ref="H59:I59"/>
    <mergeCell ref="J59:K59"/>
    <mergeCell ref="L59:M59"/>
    <mergeCell ref="N59:O59"/>
    <mergeCell ref="Z61:AA61"/>
    <mergeCell ref="AB61:AC61"/>
    <mergeCell ref="F64:G64"/>
    <mergeCell ref="H64:I64"/>
    <mergeCell ref="J64:K64"/>
    <mergeCell ref="L64:M64"/>
    <mergeCell ref="N64:O64"/>
    <mergeCell ref="P64:Q64"/>
    <mergeCell ref="R64:S64"/>
    <mergeCell ref="T64:U64"/>
    <mergeCell ref="V64:W64"/>
    <mergeCell ref="X64:Y64"/>
    <mergeCell ref="Z64:AA64"/>
    <mergeCell ref="AB64:AC64"/>
    <mergeCell ref="P62:U62"/>
    <mergeCell ref="V62:AC62"/>
    <mergeCell ref="P61:Q61"/>
    <mergeCell ref="R61:S61"/>
    <mergeCell ref="T61:U61"/>
    <mergeCell ref="V61:W61"/>
    <mergeCell ref="X61:Y61"/>
    <mergeCell ref="F61:G61"/>
    <mergeCell ref="H61:I61"/>
    <mergeCell ref="J61:K61"/>
    <mergeCell ref="L61:M61"/>
    <mergeCell ref="N61:O61"/>
    <mergeCell ref="Z65:AA65"/>
    <mergeCell ref="AB65:AC65"/>
    <mergeCell ref="F66:G66"/>
    <mergeCell ref="H66:I66"/>
    <mergeCell ref="J66:K66"/>
    <mergeCell ref="L66:M66"/>
    <mergeCell ref="N66:O66"/>
    <mergeCell ref="P66:Q66"/>
    <mergeCell ref="R66:S66"/>
    <mergeCell ref="T66:U66"/>
    <mergeCell ref="V66:W66"/>
    <mergeCell ref="X66:Y66"/>
    <mergeCell ref="Z66:AA66"/>
    <mergeCell ref="AB66:AC66"/>
    <mergeCell ref="P65:Q65"/>
    <mergeCell ref="R65:S65"/>
    <mergeCell ref="T65:U65"/>
    <mergeCell ref="V65:W65"/>
    <mergeCell ref="X65:Y65"/>
    <mergeCell ref="F65:G65"/>
    <mergeCell ref="H65:I65"/>
    <mergeCell ref="J65:K65"/>
    <mergeCell ref="L65:M65"/>
    <mergeCell ref="N65:O65"/>
    <mergeCell ref="Z67:AA67"/>
    <mergeCell ref="AB67:AC67"/>
    <mergeCell ref="F68:G68"/>
    <mergeCell ref="H68:I68"/>
    <mergeCell ref="J68:K68"/>
    <mergeCell ref="L68:M68"/>
    <mergeCell ref="N68:O68"/>
    <mergeCell ref="P68:Q68"/>
    <mergeCell ref="R68:S68"/>
    <mergeCell ref="T68:U68"/>
    <mergeCell ref="V68:W68"/>
    <mergeCell ref="X68:Y68"/>
    <mergeCell ref="Z68:AA68"/>
    <mergeCell ref="AB68:AC68"/>
    <mergeCell ref="P67:Q67"/>
    <mergeCell ref="R67:S67"/>
    <mergeCell ref="T67:U67"/>
    <mergeCell ref="V67:W67"/>
    <mergeCell ref="X67:Y67"/>
    <mergeCell ref="F67:G67"/>
    <mergeCell ref="H67:I67"/>
    <mergeCell ref="J67:K67"/>
    <mergeCell ref="L67:M67"/>
    <mergeCell ref="N67:O67"/>
    <mergeCell ref="Z69:AA69"/>
    <mergeCell ref="AB69:AC69"/>
    <mergeCell ref="F70:G70"/>
    <mergeCell ref="H70:I70"/>
    <mergeCell ref="J70:K70"/>
    <mergeCell ref="L70:M70"/>
    <mergeCell ref="N70:O70"/>
    <mergeCell ref="P70:Q70"/>
    <mergeCell ref="R70:S70"/>
    <mergeCell ref="T70:U70"/>
    <mergeCell ref="V70:W70"/>
    <mergeCell ref="X70:Y70"/>
    <mergeCell ref="Z70:AA70"/>
    <mergeCell ref="AB70:AC70"/>
    <mergeCell ref="P69:Q69"/>
    <mergeCell ref="R69:S69"/>
    <mergeCell ref="T69:U69"/>
    <mergeCell ref="V69:W69"/>
    <mergeCell ref="X69:Y69"/>
    <mergeCell ref="F69:G69"/>
    <mergeCell ref="H69:I69"/>
    <mergeCell ref="J69:K69"/>
    <mergeCell ref="L69:M69"/>
    <mergeCell ref="N69:O69"/>
    <mergeCell ref="Z71:AA71"/>
    <mergeCell ref="AB71:AC71"/>
    <mergeCell ref="F72:G72"/>
    <mergeCell ref="H72:I72"/>
    <mergeCell ref="J72:K72"/>
    <mergeCell ref="L72:M72"/>
    <mergeCell ref="N72:O72"/>
    <mergeCell ref="P72:Q72"/>
    <mergeCell ref="R72:S72"/>
    <mergeCell ref="T72:U72"/>
    <mergeCell ref="V72:W72"/>
    <mergeCell ref="X72:Y72"/>
    <mergeCell ref="Z72:AA72"/>
    <mergeCell ref="AB72:AC72"/>
    <mergeCell ref="P71:Q71"/>
    <mergeCell ref="R71:S71"/>
    <mergeCell ref="T71:U71"/>
    <mergeCell ref="V71:W71"/>
    <mergeCell ref="X71:Y71"/>
    <mergeCell ref="F71:G71"/>
    <mergeCell ref="H71:I71"/>
    <mergeCell ref="J71:K71"/>
    <mergeCell ref="L71:M71"/>
    <mergeCell ref="N71:O71"/>
    <mergeCell ref="Z73:AA73"/>
    <mergeCell ref="AB73:AC73"/>
    <mergeCell ref="F74:G74"/>
    <mergeCell ref="H74:I74"/>
    <mergeCell ref="J74:K74"/>
    <mergeCell ref="L74:M74"/>
    <mergeCell ref="N74:O74"/>
    <mergeCell ref="P74:Q74"/>
    <mergeCell ref="R74:S74"/>
    <mergeCell ref="T74:U74"/>
    <mergeCell ref="V74:W74"/>
    <mergeCell ref="X74:Y74"/>
    <mergeCell ref="Z74:AA74"/>
    <mergeCell ref="AB74:AC74"/>
    <mergeCell ref="P73:Q73"/>
    <mergeCell ref="R73:S73"/>
    <mergeCell ref="T73:U73"/>
    <mergeCell ref="V73:W73"/>
    <mergeCell ref="X73:Y73"/>
    <mergeCell ref="F73:G73"/>
    <mergeCell ref="H73:I73"/>
    <mergeCell ref="J73:K73"/>
    <mergeCell ref="L73:M73"/>
    <mergeCell ref="N73:O73"/>
    <mergeCell ref="Z75:AA75"/>
    <mergeCell ref="AB75:AC75"/>
    <mergeCell ref="F76:G76"/>
    <mergeCell ref="H76:I76"/>
    <mergeCell ref="J76:K76"/>
    <mergeCell ref="L76:M76"/>
    <mergeCell ref="N76:O76"/>
    <mergeCell ref="P76:Q76"/>
    <mergeCell ref="R76:S76"/>
    <mergeCell ref="T76:U76"/>
    <mergeCell ref="V76:W76"/>
    <mergeCell ref="X76:Y76"/>
    <mergeCell ref="Z76:AA76"/>
    <mergeCell ref="AB76:AC76"/>
    <mergeCell ref="P75:Q75"/>
    <mergeCell ref="R75:S75"/>
    <mergeCell ref="T75:U75"/>
    <mergeCell ref="V75:W75"/>
    <mergeCell ref="X75:Y75"/>
    <mergeCell ref="F75:G75"/>
    <mergeCell ref="H75:I75"/>
    <mergeCell ref="J75:K75"/>
    <mergeCell ref="L75:M75"/>
    <mergeCell ref="N75:O75"/>
    <mergeCell ref="Z77:AA77"/>
    <mergeCell ref="AB77:AC77"/>
    <mergeCell ref="F78:G78"/>
    <mergeCell ref="H78:I78"/>
    <mergeCell ref="J78:K78"/>
    <mergeCell ref="L78:M78"/>
    <mergeCell ref="N78:O78"/>
    <mergeCell ref="P78:Q78"/>
    <mergeCell ref="R78:S78"/>
    <mergeCell ref="T78:U78"/>
    <mergeCell ref="V78:W78"/>
    <mergeCell ref="X78:Y78"/>
    <mergeCell ref="Z78:AA78"/>
    <mergeCell ref="AB78:AC78"/>
    <mergeCell ref="P77:Q77"/>
    <mergeCell ref="R77:S77"/>
    <mergeCell ref="T77:U77"/>
    <mergeCell ref="V77:W77"/>
    <mergeCell ref="X77:Y77"/>
    <mergeCell ref="F77:G77"/>
    <mergeCell ref="H77:I77"/>
    <mergeCell ref="J77:K77"/>
    <mergeCell ref="L77:M77"/>
    <mergeCell ref="N77:O77"/>
    <mergeCell ref="Z79:AA79"/>
    <mergeCell ref="AB79:AC79"/>
    <mergeCell ref="F80:G80"/>
    <mergeCell ref="H80:I80"/>
    <mergeCell ref="J80:K80"/>
    <mergeCell ref="L80:M80"/>
    <mergeCell ref="N80:O80"/>
    <mergeCell ref="P80:Q80"/>
    <mergeCell ref="R80:S80"/>
    <mergeCell ref="T80:U80"/>
    <mergeCell ref="V80:W80"/>
    <mergeCell ref="X80:Y80"/>
    <mergeCell ref="Z80:AA80"/>
    <mergeCell ref="AB80:AC80"/>
    <mergeCell ref="P79:Q79"/>
    <mergeCell ref="R79:S79"/>
    <mergeCell ref="T79:U79"/>
    <mergeCell ref="V79:W79"/>
    <mergeCell ref="X79:Y79"/>
    <mergeCell ref="F79:G79"/>
    <mergeCell ref="H79:I79"/>
    <mergeCell ref="J79:K79"/>
    <mergeCell ref="L79:M79"/>
    <mergeCell ref="N79:O79"/>
    <mergeCell ref="Z81:AA81"/>
    <mergeCell ref="AB81:AC81"/>
    <mergeCell ref="F82:G82"/>
    <mergeCell ref="H82:I82"/>
    <mergeCell ref="J82:K82"/>
    <mergeCell ref="L82:M82"/>
    <mergeCell ref="N82:O82"/>
    <mergeCell ref="P82:Q82"/>
    <mergeCell ref="R82:S82"/>
    <mergeCell ref="T82:U82"/>
    <mergeCell ref="V82:W82"/>
    <mergeCell ref="X82:Y82"/>
    <mergeCell ref="Z82:AA82"/>
    <mergeCell ref="AB82:AC82"/>
    <mergeCell ref="P81:Q81"/>
    <mergeCell ref="R81:S81"/>
    <mergeCell ref="T81:U81"/>
    <mergeCell ref="V81:W81"/>
    <mergeCell ref="X81:Y81"/>
    <mergeCell ref="F81:G81"/>
    <mergeCell ref="H81:I81"/>
    <mergeCell ref="J81:K81"/>
    <mergeCell ref="L81:M81"/>
    <mergeCell ref="N81:O81"/>
    <mergeCell ref="Z83:AA83"/>
    <mergeCell ref="AB83:AC83"/>
    <mergeCell ref="F84:G84"/>
    <mergeCell ref="H84:I84"/>
    <mergeCell ref="J84:K84"/>
    <mergeCell ref="L84:M84"/>
    <mergeCell ref="N84:O84"/>
    <mergeCell ref="P84:Q84"/>
    <mergeCell ref="R84:S84"/>
    <mergeCell ref="T84:U84"/>
    <mergeCell ref="V84:W84"/>
    <mergeCell ref="X84:Y84"/>
    <mergeCell ref="Z84:AA84"/>
    <mergeCell ref="AB84:AC84"/>
    <mergeCell ref="P83:Q83"/>
    <mergeCell ref="R83:S83"/>
    <mergeCell ref="T83:U83"/>
    <mergeCell ref="V83:W83"/>
    <mergeCell ref="X83:Y83"/>
    <mergeCell ref="F83:G83"/>
    <mergeCell ref="H83:I83"/>
    <mergeCell ref="J83:K83"/>
    <mergeCell ref="L83:M83"/>
    <mergeCell ref="N83:O83"/>
    <mergeCell ref="Z85:AA85"/>
    <mergeCell ref="AB85:AC85"/>
    <mergeCell ref="F86:G86"/>
    <mergeCell ref="H86:I86"/>
    <mergeCell ref="J86:K86"/>
    <mergeCell ref="L86:M86"/>
    <mergeCell ref="N86:O86"/>
    <mergeCell ref="P86:Q86"/>
    <mergeCell ref="R86:S86"/>
    <mergeCell ref="T86:U86"/>
    <mergeCell ref="V86:W86"/>
    <mergeCell ref="X86:Y86"/>
    <mergeCell ref="Z86:AA86"/>
    <mergeCell ref="AB86:AC86"/>
    <mergeCell ref="P85:Q85"/>
    <mergeCell ref="R85:S85"/>
    <mergeCell ref="T85:U85"/>
    <mergeCell ref="V85:W85"/>
    <mergeCell ref="X85:Y85"/>
    <mergeCell ref="F85:G85"/>
    <mergeCell ref="H85:I85"/>
    <mergeCell ref="J85:K85"/>
    <mergeCell ref="L85:M85"/>
    <mergeCell ref="N85:O85"/>
    <mergeCell ref="Z87:AA87"/>
    <mergeCell ref="AB87:AC87"/>
    <mergeCell ref="F88:G88"/>
    <mergeCell ref="H88:I88"/>
    <mergeCell ref="J88:K88"/>
    <mergeCell ref="L88:M88"/>
    <mergeCell ref="N88:O88"/>
    <mergeCell ref="P88:Q88"/>
    <mergeCell ref="R88:S88"/>
    <mergeCell ref="T88:U88"/>
    <mergeCell ref="V88:W88"/>
    <mergeCell ref="X88:Y88"/>
    <mergeCell ref="Z88:AA88"/>
    <mergeCell ref="AB88:AC88"/>
    <mergeCell ref="P87:Q87"/>
    <mergeCell ref="R87:S87"/>
    <mergeCell ref="T87:U87"/>
    <mergeCell ref="V87:W87"/>
    <mergeCell ref="X87:Y87"/>
    <mergeCell ref="F87:G87"/>
    <mergeCell ref="H87:I87"/>
    <mergeCell ref="J87:K87"/>
    <mergeCell ref="L87:M87"/>
    <mergeCell ref="N87:O87"/>
    <mergeCell ref="Z89:AA89"/>
    <mergeCell ref="AB89:AC89"/>
    <mergeCell ref="F90:G90"/>
    <mergeCell ref="H90:I90"/>
    <mergeCell ref="J90:K90"/>
    <mergeCell ref="L90:M90"/>
    <mergeCell ref="N90:O90"/>
    <mergeCell ref="P90:Q90"/>
    <mergeCell ref="R90:S90"/>
    <mergeCell ref="T90:U90"/>
    <mergeCell ref="V90:W90"/>
    <mergeCell ref="X90:Y90"/>
    <mergeCell ref="Z90:AA90"/>
    <mergeCell ref="AB90:AC90"/>
    <mergeCell ref="P89:Q89"/>
    <mergeCell ref="R89:S89"/>
    <mergeCell ref="T89:U89"/>
    <mergeCell ref="V89:W89"/>
    <mergeCell ref="X89:Y89"/>
    <mergeCell ref="F89:G89"/>
    <mergeCell ref="H89:I89"/>
    <mergeCell ref="J89:K89"/>
    <mergeCell ref="L89:M89"/>
    <mergeCell ref="N89:O89"/>
    <mergeCell ref="Z91:AA91"/>
    <mergeCell ref="AB91:AC91"/>
    <mergeCell ref="F92:G92"/>
    <mergeCell ref="H92:I92"/>
    <mergeCell ref="J92:K92"/>
    <mergeCell ref="L92:M92"/>
    <mergeCell ref="N92:O92"/>
    <mergeCell ref="P92:Q92"/>
    <mergeCell ref="R92:S92"/>
    <mergeCell ref="T92:U92"/>
    <mergeCell ref="V92:W92"/>
    <mergeCell ref="X92:Y92"/>
    <mergeCell ref="Z92:AA92"/>
    <mergeCell ref="AB92:AC92"/>
    <mergeCell ref="P91:Q91"/>
    <mergeCell ref="R91:S91"/>
    <mergeCell ref="T91:U91"/>
    <mergeCell ref="V91:W91"/>
    <mergeCell ref="X91:Y91"/>
    <mergeCell ref="F91:G91"/>
    <mergeCell ref="H91:I91"/>
    <mergeCell ref="J91:K91"/>
    <mergeCell ref="L91:M91"/>
    <mergeCell ref="N91:O91"/>
    <mergeCell ref="Z93:AA93"/>
    <mergeCell ref="AB93:AC93"/>
    <mergeCell ref="F94:G94"/>
    <mergeCell ref="H94:I94"/>
    <mergeCell ref="J94:K94"/>
    <mergeCell ref="L94:M94"/>
    <mergeCell ref="N94:O94"/>
    <mergeCell ref="P94:Q94"/>
    <mergeCell ref="R94:S94"/>
    <mergeCell ref="T94:U94"/>
    <mergeCell ref="V94:W94"/>
    <mergeCell ref="X94:Y94"/>
    <mergeCell ref="Z94:AA94"/>
    <mergeCell ref="AB94:AC94"/>
    <mergeCell ref="P93:Q93"/>
    <mergeCell ref="R93:S93"/>
    <mergeCell ref="T93:U93"/>
    <mergeCell ref="V93:W93"/>
    <mergeCell ref="X93:Y93"/>
    <mergeCell ref="F93:G93"/>
    <mergeCell ref="H93:I93"/>
    <mergeCell ref="J93:K93"/>
    <mergeCell ref="L93:M93"/>
    <mergeCell ref="N93:O93"/>
    <mergeCell ref="Z97:AA97"/>
    <mergeCell ref="AB97:AC97"/>
    <mergeCell ref="F98:G98"/>
    <mergeCell ref="H98:I98"/>
    <mergeCell ref="J98:K98"/>
    <mergeCell ref="L98:M98"/>
    <mergeCell ref="N98:O98"/>
    <mergeCell ref="P98:Q98"/>
    <mergeCell ref="R98:S98"/>
    <mergeCell ref="T98:U98"/>
    <mergeCell ref="V98:W98"/>
    <mergeCell ref="X98:Y98"/>
    <mergeCell ref="Z98:AA98"/>
    <mergeCell ref="AB98:AC98"/>
    <mergeCell ref="P97:Q97"/>
    <mergeCell ref="R97:S97"/>
    <mergeCell ref="T97:U97"/>
    <mergeCell ref="V97:W97"/>
    <mergeCell ref="X97:Y97"/>
    <mergeCell ref="F97:G97"/>
    <mergeCell ref="H97:I97"/>
    <mergeCell ref="J97:K97"/>
    <mergeCell ref="L97:M97"/>
    <mergeCell ref="N97:O97"/>
    <mergeCell ref="Z99:AA99"/>
    <mergeCell ref="AB99:AC99"/>
    <mergeCell ref="F100:G100"/>
    <mergeCell ref="H100:I100"/>
    <mergeCell ref="J100:K100"/>
    <mergeCell ref="L100:M100"/>
    <mergeCell ref="N100:O100"/>
    <mergeCell ref="P100:Q100"/>
    <mergeCell ref="R100:S100"/>
    <mergeCell ref="T100:U100"/>
    <mergeCell ref="V100:W100"/>
    <mergeCell ref="X100:Y100"/>
    <mergeCell ref="Z100:AA100"/>
    <mergeCell ref="AB100:AC100"/>
    <mergeCell ref="P99:Q99"/>
    <mergeCell ref="R99:S99"/>
    <mergeCell ref="T99:U99"/>
    <mergeCell ref="V99:W99"/>
    <mergeCell ref="X99:Y99"/>
    <mergeCell ref="F99:G99"/>
    <mergeCell ref="H99:I99"/>
    <mergeCell ref="J99:K99"/>
    <mergeCell ref="L99:M99"/>
    <mergeCell ref="N99:O99"/>
    <mergeCell ref="Z101:AA101"/>
    <mergeCell ref="AB101:AC101"/>
    <mergeCell ref="F102:G102"/>
    <mergeCell ref="H102:I102"/>
    <mergeCell ref="J102:K102"/>
    <mergeCell ref="L102:M102"/>
    <mergeCell ref="N102:O102"/>
    <mergeCell ref="P102:Q102"/>
    <mergeCell ref="R102:S102"/>
    <mergeCell ref="T102:U102"/>
    <mergeCell ref="V102:W102"/>
    <mergeCell ref="X102:Y102"/>
    <mergeCell ref="Z102:AA102"/>
    <mergeCell ref="AB102:AC102"/>
    <mergeCell ref="P101:Q101"/>
    <mergeCell ref="R101:S101"/>
    <mergeCell ref="T101:U101"/>
    <mergeCell ref="V101:W101"/>
    <mergeCell ref="X101:Y101"/>
    <mergeCell ref="F101:G101"/>
    <mergeCell ref="H101:I101"/>
    <mergeCell ref="J101:K101"/>
    <mergeCell ref="L101:M101"/>
    <mergeCell ref="N101:O101"/>
    <mergeCell ref="Z103:AA103"/>
    <mergeCell ref="AB103:AC103"/>
    <mergeCell ref="F104:G104"/>
    <mergeCell ref="H104:I104"/>
    <mergeCell ref="J104:K104"/>
    <mergeCell ref="L104:M104"/>
    <mergeCell ref="N104:O104"/>
    <mergeCell ref="P104:Q104"/>
    <mergeCell ref="R104:S104"/>
    <mergeCell ref="T104:U104"/>
    <mergeCell ref="V104:W104"/>
    <mergeCell ref="X104:Y104"/>
    <mergeCell ref="Z104:AA104"/>
    <mergeCell ref="AB104:AC104"/>
    <mergeCell ref="P103:Q103"/>
    <mergeCell ref="R103:S103"/>
    <mergeCell ref="T103:U103"/>
    <mergeCell ref="V103:W103"/>
    <mergeCell ref="X103:Y103"/>
    <mergeCell ref="F103:G103"/>
    <mergeCell ref="H103:I103"/>
    <mergeCell ref="J103:K103"/>
    <mergeCell ref="L103:M103"/>
    <mergeCell ref="N103:O103"/>
    <mergeCell ref="Z105:AA105"/>
    <mergeCell ref="AB105:AC105"/>
    <mergeCell ref="F106:G106"/>
    <mergeCell ref="H106:I106"/>
    <mergeCell ref="J106:K106"/>
    <mergeCell ref="L106:M106"/>
    <mergeCell ref="N106:O106"/>
    <mergeCell ref="P106:Q106"/>
    <mergeCell ref="R106:S106"/>
    <mergeCell ref="T106:U106"/>
    <mergeCell ref="V106:W106"/>
    <mergeCell ref="X106:Y106"/>
    <mergeCell ref="Z106:AA106"/>
    <mergeCell ref="AB106:AC106"/>
    <mergeCell ref="P105:Q105"/>
    <mergeCell ref="R105:S105"/>
    <mergeCell ref="T105:U105"/>
    <mergeCell ref="V105:W105"/>
    <mergeCell ref="X105:Y105"/>
    <mergeCell ref="F105:G105"/>
    <mergeCell ref="H105:I105"/>
    <mergeCell ref="J105:K105"/>
    <mergeCell ref="L105:M105"/>
    <mergeCell ref="N105:O105"/>
    <mergeCell ref="Z107:AA107"/>
    <mergeCell ref="AB107:AC107"/>
    <mergeCell ref="F108:G108"/>
    <mergeCell ref="H108:I108"/>
    <mergeCell ref="J108:K108"/>
    <mergeCell ref="L108:M108"/>
    <mergeCell ref="N108:O108"/>
    <mergeCell ref="P108:Q108"/>
    <mergeCell ref="R108:S108"/>
    <mergeCell ref="T108:U108"/>
    <mergeCell ref="V108:W108"/>
    <mergeCell ref="X108:Y108"/>
    <mergeCell ref="Z108:AA108"/>
    <mergeCell ref="AB108:AC108"/>
    <mergeCell ref="P107:Q107"/>
    <mergeCell ref="R107:S107"/>
    <mergeCell ref="T107:U107"/>
    <mergeCell ref="V107:W107"/>
    <mergeCell ref="X107:Y107"/>
    <mergeCell ref="F107:G107"/>
    <mergeCell ref="H107:I107"/>
    <mergeCell ref="J107:K107"/>
    <mergeCell ref="L107:M107"/>
    <mergeCell ref="N107:O107"/>
    <mergeCell ref="Z109:AA109"/>
    <mergeCell ref="AB109:AC109"/>
    <mergeCell ref="F110:G110"/>
    <mergeCell ref="H110:I110"/>
    <mergeCell ref="J110:K110"/>
    <mergeCell ref="L110:M110"/>
    <mergeCell ref="N110:O110"/>
    <mergeCell ref="P110:Q110"/>
    <mergeCell ref="R110:S110"/>
    <mergeCell ref="T110:U110"/>
    <mergeCell ref="V110:W110"/>
    <mergeCell ref="X110:Y110"/>
    <mergeCell ref="Z110:AA110"/>
    <mergeCell ref="AB110:AC110"/>
    <mergeCell ref="P109:Q109"/>
    <mergeCell ref="R109:S109"/>
    <mergeCell ref="T109:U109"/>
    <mergeCell ref="V109:W109"/>
    <mergeCell ref="X109:Y109"/>
    <mergeCell ref="F109:G109"/>
    <mergeCell ref="H109:I109"/>
    <mergeCell ref="J109:K109"/>
    <mergeCell ref="L109:M109"/>
    <mergeCell ref="N109:O109"/>
    <mergeCell ref="Z111:AA111"/>
    <mergeCell ref="AB111:AC111"/>
    <mergeCell ref="F112:G112"/>
    <mergeCell ref="H112:I112"/>
    <mergeCell ref="J112:K112"/>
    <mergeCell ref="L112:M112"/>
    <mergeCell ref="N112:O112"/>
    <mergeCell ref="P112:Q112"/>
    <mergeCell ref="R112:S112"/>
    <mergeCell ref="T112:U112"/>
    <mergeCell ref="V112:W112"/>
    <mergeCell ref="X112:Y112"/>
    <mergeCell ref="Z112:AA112"/>
    <mergeCell ref="AB112:AC112"/>
    <mergeCell ref="P111:Q111"/>
    <mergeCell ref="R111:S111"/>
    <mergeCell ref="T111:U111"/>
    <mergeCell ref="V111:W111"/>
    <mergeCell ref="X111:Y111"/>
    <mergeCell ref="F111:G111"/>
    <mergeCell ref="H111:I111"/>
    <mergeCell ref="J111:K111"/>
    <mergeCell ref="L111:M111"/>
    <mergeCell ref="N111:O111"/>
    <mergeCell ref="Z113:AA113"/>
    <mergeCell ref="AB113:AC113"/>
    <mergeCell ref="F114:G114"/>
    <mergeCell ref="H114:I114"/>
    <mergeCell ref="J114:K114"/>
    <mergeCell ref="L114:M114"/>
    <mergeCell ref="N114:O114"/>
    <mergeCell ref="P114:Q114"/>
    <mergeCell ref="R114:S114"/>
    <mergeCell ref="T114:U114"/>
    <mergeCell ref="V114:W114"/>
    <mergeCell ref="X114:Y114"/>
    <mergeCell ref="Z114:AA114"/>
    <mergeCell ref="AB114:AC114"/>
    <mergeCell ref="P113:Q113"/>
    <mergeCell ref="R113:S113"/>
    <mergeCell ref="T113:U113"/>
    <mergeCell ref="V113:W113"/>
    <mergeCell ref="X113:Y113"/>
    <mergeCell ref="F113:G113"/>
    <mergeCell ref="H113:I113"/>
    <mergeCell ref="J113:K113"/>
    <mergeCell ref="L113:M113"/>
    <mergeCell ref="N113:O113"/>
    <mergeCell ref="Z115:AA115"/>
    <mergeCell ref="AB115:AC115"/>
    <mergeCell ref="F116:G116"/>
    <mergeCell ref="H116:I116"/>
    <mergeCell ref="J116:K116"/>
    <mergeCell ref="L116:M116"/>
    <mergeCell ref="N116:O116"/>
    <mergeCell ref="P116:Q116"/>
    <mergeCell ref="R116:S116"/>
    <mergeCell ref="T116:U116"/>
    <mergeCell ref="V116:W116"/>
    <mergeCell ref="X116:Y116"/>
    <mergeCell ref="Z116:AA116"/>
    <mergeCell ref="AB116:AC116"/>
    <mergeCell ref="P115:Q115"/>
    <mergeCell ref="R115:S115"/>
    <mergeCell ref="T115:U115"/>
    <mergeCell ref="V115:W115"/>
    <mergeCell ref="X115:Y115"/>
    <mergeCell ref="F115:G115"/>
    <mergeCell ref="H115:I115"/>
    <mergeCell ref="J115:K115"/>
    <mergeCell ref="L115:M115"/>
    <mergeCell ref="N115:O115"/>
    <mergeCell ref="Z117:AA117"/>
    <mergeCell ref="AB117:AC117"/>
    <mergeCell ref="F118:G118"/>
    <mergeCell ref="H118:I118"/>
    <mergeCell ref="J118:K118"/>
    <mergeCell ref="L118:M118"/>
    <mergeCell ref="N118:O118"/>
    <mergeCell ref="P118:Q118"/>
    <mergeCell ref="R118:S118"/>
    <mergeCell ref="T118:U118"/>
    <mergeCell ref="V118:W118"/>
    <mergeCell ref="X118:Y118"/>
    <mergeCell ref="Z118:AA118"/>
    <mergeCell ref="AB118:AC118"/>
    <mergeCell ref="P117:Q117"/>
    <mergeCell ref="R117:S117"/>
    <mergeCell ref="T117:U117"/>
    <mergeCell ref="V117:W117"/>
    <mergeCell ref="X117:Y117"/>
    <mergeCell ref="F117:G117"/>
    <mergeCell ref="H117:I117"/>
    <mergeCell ref="J117:K117"/>
    <mergeCell ref="L117:M117"/>
    <mergeCell ref="N117:O117"/>
    <mergeCell ref="Z119:AA119"/>
    <mergeCell ref="AB119:AC119"/>
    <mergeCell ref="F120:G120"/>
    <mergeCell ref="H120:I120"/>
    <mergeCell ref="J120:K120"/>
    <mergeCell ref="L120:M120"/>
    <mergeCell ref="N120:O120"/>
    <mergeCell ref="P120:Q120"/>
    <mergeCell ref="R120:S120"/>
    <mergeCell ref="T120:U120"/>
    <mergeCell ref="V120:W120"/>
    <mergeCell ref="X120:Y120"/>
    <mergeCell ref="Z120:AA120"/>
    <mergeCell ref="AB120:AC120"/>
    <mergeCell ref="P119:Q119"/>
    <mergeCell ref="R119:S119"/>
    <mergeCell ref="T119:U119"/>
    <mergeCell ref="V119:W119"/>
    <mergeCell ref="X119:Y119"/>
    <mergeCell ref="F119:G119"/>
    <mergeCell ref="H119:I119"/>
    <mergeCell ref="J119:K119"/>
    <mergeCell ref="L119:M119"/>
    <mergeCell ref="N119:O119"/>
    <mergeCell ref="Z121:AA121"/>
    <mergeCell ref="AB121:AC121"/>
    <mergeCell ref="F122:G122"/>
    <mergeCell ref="H122:I122"/>
    <mergeCell ref="J122:K122"/>
    <mergeCell ref="L122:M122"/>
    <mergeCell ref="N122:O122"/>
    <mergeCell ref="P122:Q122"/>
    <mergeCell ref="R122:S122"/>
    <mergeCell ref="T122:U122"/>
    <mergeCell ref="V122:W122"/>
    <mergeCell ref="X122:Y122"/>
    <mergeCell ref="Z122:AA122"/>
    <mergeCell ref="AB122:AC122"/>
    <mergeCell ref="P121:Q121"/>
    <mergeCell ref="R121:S121"/>
    <mergeCell ref="T121:U121"/>
    <mergeCell ref="V121:W121"/>
    <mergeCell ref="X121:Y121"/>
    <mergeCell ref="F121:G121"/>
    <mergeCell ref="H121:I121"/>
    <mergeCell ref="J121:K121"/>
    <mergeCell ref="L121:M121"/>
    <mergeCell ref="N121:O121"/>
    <mergeCell ref="Z123:AA123"/>
    <mergeCell ref="AB123:AC123"/>
    <mergeCell ref="F124:G124"/>
    <mergeCell ref="H124:I124"/>
    <mergeCell ref="J124:K124"/>
    <mergeCell ref="L124:M124"/>
    <mergeCell ref="N124:O124"/>
    <mergeCell ref="P124:Q124"/>
    <mergeCell ref="R124:S124"/>
    <mergeCell ref="T124:U124"/>
    <mergeCell ref="V124:W124"/>
    <mergeCell ref="X124:Y124"/>
    <mergeCell ref="Z124:AA124"/>
    <mergeCell ref="AB124:AC124"/>
    <mergeCell ref="P123:Q123"/>
    <mergeCell ref="R123:S123"/>
    <mergeCell ref="T123:U123"/>
    <mergeCell ref="V123:W123"/>
    <mergeCell ref="X123:Y123"/>
    <mergeCell ref="F123:G123"/>
    <mergeCell ref="H123:I123"/>
    <mergeCell ref="J123:K123"/>
    <mergeCell ref="L123:M123"/>
    <mergeCell ref="N123:O123"/>
    <mergeCell ref="Z125:AA125"/>
    <mergeCell ref="AB125:AC125"/>
    <mergeCell ref="F126:G126"/>
    <mergeCell ref="H126:I126"/>
    <mergeCell ref="J126:K126"/>
    <mergeCell ref="L126:M126"/>
    <mergeCell ref="N126:O126"/>
    <mergeCell ref="P126:Q126"/>
    <mergeCell ref="R126:S126"/>
    <mergeCell ref="T126:U126"/>
    <mergeCell ref="V126:W126"/>
    <mergeCell ref="X126:Y126"/>
    <mergeCell ref="Z126:AA126"/>
    <mergeCell ref="AB126:AC126"/>
    <mergeCell ref="P125:Q125"/>
    <mergeCell ref="R125:S125"/>
    <mergeCell ref="T125:U125"/>
    <mergeCell ref="V125:W125"/>
    <mergeCell ref="X125:Y125"/>
    <mergeCell ref="F125:G125"/>
    <mergeCell ref="H125:I125"/>
    <mergeCell ref="J125:K125"/>
    <mergeCell ref="L125:M125"/>
    <mergeCell ref="N125:O125"/>
    <mergeCell ref="Z127:AA127"/>
    <mergeCell ref="AB127:AC127"/>
    <mergeCell ref="F130:G130"/>
    <mergeCell ref="H130:I130"/>
    <mergeCell ref="J130:K130"/>
    <mergeCell ref="L130:M130"/>
    <mergeCell ref="N130:O130"/>
    <mergeCell ref="P130:Q130"/>
    <mergeCell ref="R130:S130"/>
    <mergeCell ref="T130:U130"/>
    <mergeCell ref="V130:W130"/>
    <mergeCell ref="X130:Y130"/>
    <mergeCell ref="Z130:AA130"/>
    <mergeCell ref="AB130:AC130"/>
    <mergeCell ref="R129:S129"/>
    <mergeCell ref="T129:U129"/>
    <mergeCell ref="P127:Q127"/>
    <mergeCell ref="R127:S127"/>
    <mergeCell ref="T127:U127"/>
    <mergeCell ref="V127:W127"/>
    <mergeCell ref="X127:Y127"/>
    <mergeCell ref="F127:G127"/>
    <mergeCell ref="H127:I127"/>
    <mergeCell ref="J127:K127"/>
    <mergeCell ref="L127:M127"/>
    <mergeCell ref="N127:O127"/>
    <mergeCell ref="Z131:AA131"/>
    <mergeCell ref="AB131:AC131"/>
    <mergeCell ref="F132:G132"/>
    <mergeCell ref="H132:I132"/>
    <mergeCell ref="J132:K132"/>
    <mergeCell ref="L132:M132"/>
    <mergeCell ref="N132:O132"/>
    <mergeCell ref="P132:Q132"/>
    <mergeCell ref="R132:S132"/>
    <mergeCell ref="T132:U132"/>
    <mergeCell ref="V132:W132"/>
    <mergeCell ref="X132:Y132"/>
    <mergeCell ref="Z132:AA132"/>
    <mergeCell ref="AB132:AC132"/>
    <mergeCell ref="P131:Q131"/>
    <mergeCell ref="R131:S131"/>
    <mergeCell ref="T131:U131"/>
    <mergeCell ref="V131:W131"/>
    <mergeCell ref="X131:Y131"/>
    <mergeCell ref="F131:G131"/>
    <mergeCell ref="H131:I131"/>
    <mergeCell ref="J131:K131"/>
    <mergeCell ref="L131:M131"/>
    <mergeCell ref="N131:O131"/>
    <mergeCell ref="Z133:AA133"/>
    <mergeCell ref="AB133:AC133"/>
    <mergeCell ref="F134:G134"/>
    <mergeCell ref="H134:I134"/>
    <mergeCell ref="J134:K134"/>
    <mergeCell ref="L134:M134"/>
    <mergeCell ref="N134:O134"/>
    <mergeCell ref="P134:Q134"/>
    <mergeCell ref="R134:S134"/>
    <mergeCell ref="T134:U134"/>
    <mergeCell ref="V134:W134"/>
    <mergeCell ref="X134:Y134"/>
    <mergeCell ref="Z134:AA134"/>
    <mergeCell ref="AB134:AC134"/>
    <mergeCell ref="P133:Q133"/>
    <mergeCell ref="R133:S133"/>
    <mergeCell ref="T133:U133"/>
    <mergeCell ref="V133:W133"/>
    <mergeCell ref="X133:Y133"/>
    <mergeCell ref="F133:G133"/>
    <mergeCell ref="H133:I133"/>
    <mergeCell ref="J133:K133"/>
    <mergeCell ref="L133:M133"/>
    <mergeCell ref="N133:O133"/>
    <mergeCell ref="Z135:AA135"/>
    <mergeCell ref="AB135:AC135"/>
    <mergeCell ref="F136:G136"/>
    <mergeCell ref="H136:I136"/>
    <mergeCell ref="J136:K136"/>
    <mergeCell ref="L136:M136"/>
    <mergeCell ref="N136:O136"/>
    <mergeCell ref="P136:Q136"/>
    <mergeCell ref="R136:S136"/>
    <mergeCell ref="T136:U136"/>
    <mergeCell ref="V136:W136"/>
    <mergeCell ref="X136:Y136"/>
    <mergeCell ref="Z136:AA136"/>
    <mergeCell ref="AB136:AC136"/>
    <mergeCell ref="P135:Q135"/>
    <mergeCell ref="R135:S135"/>
    <mergeCell ref="T135:U135"/>
    <mergeCell ref="V135:W135"/>
    <mergeCell ref="X135:Y135"/>
    <mergeCell ref="F135:G135"/>
    <mergeCell ref="H135:I135"/>
    <mergeCell ref="J135:K135"/>
    <mergeCell ref="L135:M135"/>
    <mergeCell ref="N135:O135"/>
    <mergeCell ref="Z137:AA137"/>
    <mergeCell ref="AB137:AC137"/>
    <mergeCell ref="F138:G138"/>
    <mergeCell ref="H138:I138"/>
    <mergeCell ref="J138:K138"/>
    <mergeCell ref="L138:M138"/>
    <mergeCell ref="N138:O138"/>
    <mergeCell ref="P138:Q138"/>
    <mergeCell ref="R138:S138"/>
    <mergeCell ref="T138:U138"/>
    <mergeCell ref="V138:W138"/>
    <mergeCell ref="X138:Y138"/>
    <mergeCell ref="Z138:AA138"/>
    <mergeCell ref="AB138:AC138"/>
    <mergeCell ref="P137:Q137"/>
    <mergeCell ref="R137:S137"/>
    <mergeCell ref="T137:U137"/>
    <mergeCell ref="V137:W137"/>
    <mergeCell ref="X137:Y137"/>
    <mergeCell ref="F137:G137"/>
    <mergeCell ref="H137:I137"/>
    <mergeCell ref="J137:K137"/>
    <mergeCell ref="L137:M137"/>
    <mergeCell ref="N137:O137"/>
    <mergeCell ref="Z139:AA139"/>
    <mergeCell ref="AB139:AC139"/>
    <mergeCell ref="F140:G140"/>
    <mergeCell ref="H140:I140"/>
    <mergeCell ref="J140:K140"/>
    <mergeCell ref="L140:M140"/>
    <mergeCell ref="N140:O140"/>
    <mergeCell ref="P140:Q140"/>
    <mergeCell ref="R140:S140"/>
    <mergeCell ref="T140:U140"/>
    <mergeCell ref="V140:W140"/>
    <mergeCell ref="X140:Y140"/>
    <mergeCell ref="Z140:AA140"/>
    <mergeCell ref="AB140:AC140"/>
    <mergeCell ref="P139:Q139"/>
    <mergeCell ref="R139:S139"/>
    <mergeCell ref="T139:U139"/>
    <mergeCell ref="V139:W139"/>
    <mergeCell ref="X139:Y139"/>
    <mergeCell ref="F139:G139"/>
    <mergeCell ref="H139:I139"/>
    <mergeCell ref="J139:K139"/>
    <mergeCell ref="L139:M139"/>
    <mergeCell ref="N139:O139"/>
    <mergeCell ref="Z141:AA141"/>
    <mergeCell ref="AB141:AC141"/>
    <mergeCell ref="F142:G142"/>
    <mergeCell ref="H142:I142"/>
    <mergeCell ref="J142:K142"/>
    <mergeCell ref="L142:M142"/>
    <mergeCell ref="N142:O142"/>
    <mergeCell ref="P142:Q142"/>
    <mergeCell ref="R142:S142"/>
    <mergeCell ref="T142:U142"/>
    <mergeCell ref="V142:W142"/>
    <mergeCell ref="X142:Y142"/>
    <mergeCell ref="Z142:AA142"/>
    <mergeCell ref="AB142:AC142"/>
    <mergeCell ref="P141:Q141"/>
    <mergeCell ref="R141:S141"/>
    <mergeCell ref="T141:U141"/>
    <mergeCell ref="V141:W141"/>
    <mergeCell ref="X141:Y141"/>
    <mergeCell ref="F141:G141"/>
    <mergeCell ref="H141:I141"/>
    <mergeCell ref="J141:K141"/>
    <mergeCell ref="L141:M141"/>
    <mergeCell ref="N141:O141"/>
    <mergeCell ref="Z143:AA143"/>
    <mergeCell ref="AB143:AC143"/>
    <mergeCell ref="F144:G144"/>
    <mergeCell ref="H144:I144"/>
    <mergeCell ref="J144:K144"/>
    <mergeCell ref="L144:M144"/>
    <mergeCell ref="N144:O144"/>
    <mergeCell ref="P144:Q144"/>
    <mergeCell ref="R144:S144"/>
    <mergeCell ref="T144:U144"/>
    <mergeCell ref="V144:W144"/>
    <mergeCell ref="X144:Y144"/>
    <mergeCell ref="Z144:AA144"/>
    <mergeCell ref="AB144:AC144"/>
    <mergeCell ref="P143:Q143"/>
    <mergeCell ref="R143:S143"/>
    <mergeCell ref="T143:U143"/>
    <mergeCell ref="V143:W143"/>
    <mergeCell ref="X143:Y143"/>
    <mergeCell ref="F143:G143"/>
    <mergeCell ref="H143:I143"/>
    <mergeCell ref="J143:K143"/>
    <mergeCell ref="L143:M143"/>
    <mergeCell ref="N143:O143"/>
    <mergeCell ref="Z145:AA145"/>
    <mergeCell ref="AB145:AC145"/>
    <mergeCell ref="F146:G146"/>
    <mergeCell ref="H146:I146"/>
    <mergeCell ref="J146:K146"/>
    <mergeCell ref="L146:M146"/>
    <mergeCell ref="N146:O146"/>
    <mergeCell ref="P146:Q146"/>
    <mergeCell ref="R146:S146"/>
    <mergeCell ref="T146:U146"/>
    <mergeCell ref="V146:W146"/>
    <mergeCell ref="X146:Y146"/>
    <mergeCell ref="Z146:AA146"/>
    <mergeCell ref="AB146:AC146"/>
    <mergeCell ref="P145:Q145"/>
    <mergeCell ref="R145:S145"/>
    <mergeCell ref="T145:U145"/>
    <mergeCell ref="V145:W145"/>
    <mergeCell ref="X145:Y145"/>
    <mergeCell ref="F145:G145"/>
    <mergeCell ref="H145:I145"/>
    <mergeCell ref="J145:K145"/>
    <mergeCell ref="L145:M145"/>
    <mergeCell ref="N145:O145"/>
    <mergeCell ref="Z147:AA147"/>
    <mergeCell ref="AB147:AC147"/>
    <mergeCell ref="F148:G148"/>
    <mergeCell ref="H148:I148"/>
    <mergeCell ref="J148:K148"/>
    <mergeCell ref="L148:M148"/>
    <mergeCell ref="N148:O148"/>
    <mergeCell ref="P148:Q148"/>
    <mergeCell ref="R148:S148"/>
    <mergeCell ref="T148:U148"/>
    <mergeCell ref="V148:W148"/>
    <mergeCell ref="X148:Y148"/>
    <mergeCell ref="Z148:AA148"/>
    <mergeCell ref="AB148:AC148"/>
    <mergeCell ref="P147:Q147"/>
    <mergeCell ref="R147:S147"/>
    <mergeCell ref="T147:U147"/>
    <mergeCell ref="V147:W147"/>
    <mergeCell ref="X147:Y147"/>
    <mergeCell ref="F147:G147"/>
    <mergeCell ref="H147:I147"/>
    <mergeCell ref="J147:K147"/>
    <mergeCell ref="L147:M147"/>
    <mergeCell ref="N147:O147"/>
    <mergeCell ref="Z149:AA149"/>
    <mergeCell ref="AB149:AC149"/>
    <mergeCell ref="F150:G150"/>
    <mergeCell ref="H150:I150"/>
    <mergeCell ref="J150:K150"/>
    <mergeCell ref="L150:M150"/>
    <mergeCell ref="N150:O150"/>
    <mergeCell ref="P150:Q150"/>
    <mergeCell ref="R150:S150"/>
    <mergeCell ref="T150:U150"/>
    <mergeCell ref="V150:W150"/>
    <mergeCell ref="X150:Y150"/>
    <mergeCell ref="Z150:AA150"/>
    <mergeCell ref="AB150:AC150"/>
    <mergeCell ref="P149:Q149"/>
    <mergeCell ref="R149:S149"/>
    <mergeCell ref="T149:U149"/>
    <mergeCell ref="V149:W149"/>
    <mergeCell ref="X149:Y149"/>
    <mergeCell ref="F149:G149"/>
    <mergeCell ref="H149:I149"/>
    <mergeCell ref="J149:K149"/>
    <mergeCell ref="L149:M149"/>
    <mergeCell ref="N149:O149"/>
    <mergeCell ref="Z151:AA151"/>
    <mergeCell ref="AB151:AC151"/>
    <mergeCell ref="F152:G152"/>
    <mergeCell ref="H152:I152"/>
    <mergeCell ref="J152:K152"/>
    <mergeCell ref="L152:M152"/>
    <mergeCell ref="N152:O152"/>
    <mergeCell ref="P152:Q152"/>
    <mergeCell ref="R152:S152"/>
    <mergeCell ref="T152:U152"/>
    <mergeCell ref="V152:W152"/>
    <mergeCell ref="X152:Y152"/>
    <mergeCell ref="Z152:AA152"/>
    <mergeCell ref="AB152:AC152"/>
    <mergeCell ref="P151:Q151"/>
    <mergeCell ref="R151:S151"/>
    <mergeCell ref="T151:U151"/>
    <mergeCell ref="V151:W151"/>
    <mergeCell ref="X151:Y151"/>
    <mergeCell ref="F151:G151"/>
    <mergeCell ref="H151:I151"/>
    <mergeCell ref="J151:K151"/>
    <mergeCell ref="L151:M151"/>
    <mergeCell ref="N151:O151"/>
    <mergeCell ref="Z153:AA153"/>
    <mergeCell ref="AB153:AC153"/>
    <mergeCell ref="F154:G154"/>
    <mergeCell ref="H154:I154"/>
    <mergeCell ref="J154:K154"/>
    <mergeCell ref="L154:M154"/>
    <mergeCell ref="N154:O154"/>
    <mergeCell ref="P154:Q154"/>
    <mergeCell ref="R154:S154"/>
    <mergeCell ref="T154:U154"/>
    <mergeCell ref="V154:W154"/>
    <mergeCell ref="X154:Y154"/>
    <mergeCell ref="Z154:AA154"/>
    <mergeCell ref="AB154:AC154"/>
    <mergeCell ref="P153:Q153"/>
    <mergeCell ref="R153:S153"/>
    <mergeCell ref="T153:U153"/>
    <mergeCell ref="V153:W153"/>
    <mergeCell ref="X153:Y153"/>
    <mergeCell ref="F153:G153"/>
    <mergeCell ref="H153:I153"/>
    <mergeCell ref="J153:K153"/>
    <mergeCell ref="L153:M153"/>
    <mergeCell ref="N153:O153"/>
    <mergeCell ref="F157:G157"/>
    <mergeCell ref="H157:I157"/>
    <mergeCell ref="J157:K157"/>
    <mergeCell ref="L157:M157"/>
    <mergeCell ref="N157:O157"/>
    <mergeCell ref="Z155:AA155"/>
    <mergeCell ref="AB155:AC155"/>
    <mergeCell ref="F156:G156"/>
    <mergeCell ref="H156:I156"/>
    <mergeCell ref="J156:K156"/>
    <mergeCell ref="L156:M156"/>
    <mergeCell ref="N156:O156"/>
    <mergeCell ref="P156:Q156"/>
    <mergeCell ref="R156:S156"/>
    <mergeCell ref="T156:U156"/>
    <mergeCell ref="V156:W156"/>
    <mergeCell ref="X156:Y156"/>
    <mergeCell ref="Z156:AA156"/>
    <mergeCell ref="AB156:AC156"/>
    <mergeCell ref="P155:Q155"/>
    <mergeCell ref="R155:S155"/>
    <mergeCell ref="T155:U155"/>
    <mergeCell ref="V155:W155"/>
    <mergeCell ref="X155:Y155"/>
    <mergeCell ref="F155:G155"/>
    <mergeCell ref="H155:I155"/>
    <mergeCell ref="J155:K155"/>
    <mergeCell ref="L155:M155"/>
    <mergeCell ref="N155:O155"/>
    <mergeCell ref="X160:Y160"/>
    <mergeCell ref="Z160:AA160"/>
    <mergeCell ref="AB160:AC160"/>
    <mergeCell ref="P159:Q159"/>
    <mergeCell ref="R159:S159"/>
    <mergeCell ref="T159:U159"/>
    <mergeCell ref="V159:W159"/>
    <mergeCell ref="X159:Y159"/>
    <mergeCell ref="F159:G159"/>
    <mergeCell ref="H159:I159"/>
    <mergeCell ref="J159:K159"/>
    <mergeCell ref="L159:M159"/>
    <mergeCell ref="N159:O159"/>
    <mergeCell ref="Z157:AA157"/>
    <mergeCell ref="AB157:AC157"/>
    <mergeCell ref="F158:G158"/>
    <mergeCell ref="H158:I158"/>
    <mergeCell ref="J158:K158"/>
    <mergeCell ref="L158:M158"/>
    <mergeCell ref="N158:O158"/>
    <mergeCell ref="P158:Q158"/>
    <mergeCell ref="R158:S158"/>
    <mergeCell ref="T158:U158"/>
    <mergeCell ref="V158:W158"/>
    <mergeCell ref="X158:Y158"/>
    <mergeCell ref="Z158:AA158"/>
    <mergeCell ref="AB158:AC158"/>
    <mergeCell ref="P157:Q157"/>
    <mergeCell ref="R157:S157"/>
    <mergeCell ref="T157:U157"/>
    <mergeCell ref="V157:W157"/>
    <mergeCell ref="X157:Y157"/>
    <mergeCell ref="Z163:AA163"/>
    <mergeCell ref="AB163:AC163"/>
    <mergeCell ref="F164:G164"/>
    <mergeCell ref="H164:I164"/>
    <mergeCell ref="J164:K164"/>
    <mergeCell ref="L164:M164"/>
    <mergeCell ref="N164:O164"/>
    <mergeCell ref="P164:Q164"/>
    <mergeCell ref="R164:S164"/>
    <mergeCell ref="T164:U164"/>
    <mergeCell ref="V164:W164"/>
    <mergeCell ref="X164:Y164"/>
    <mergeCell ref="Z164:AA164"/>
    <mergeCell ref="AB164:AC164"/>
    <mergeCell ref="P163:Q163"/>
    <mergeCell ref="R163:S163"/>
    <mergeCell ref="T163:U163"/>
    <mergeCell ref="V163:W163"/>
    <mergeCell ref="X163:Y163"/>
    <mergeCell ref="F163:G163"/>
    <mergeCell ref="H163:I163"/>
    <mergeCell ref="J163:K163"/>
    <mergeCell ref="L163:M163"/>
    <mergeCell ref="N163:O163"/>
    <mergeCell ref="Z165:AA165"/>
    <mergeCell ref="AB165:AC165"/>
    <mergeCell ref="F166:G166"/>
    <mergeCell ref="H166:I166"/>
    <mergeCell ref="J166:K166"/>
    <mergeCell ref="L166:M166"/>
    <mergeCell ref="N166:O166"/>
    <mergeCell ref="P166:Q166"/>
    <mergeCell ref="R166:S166"/>
    <mergeCell ref="T166:U166"/>
    <mergeCell ref="V166:W166"/>
    <mergeCell ref="X166:Y166"/>
    <mergeCell ref="Z166:AA166"/>
    <mergeCell ref="AB166:AC166"/>
    <mergeCell ref="P165:Q165"/>
    <mergeCell ref="R165:S165"/>
    <mergeCell ref="T165:U165"/>
    <mergeCell ref="V165:W165"/>
    <mergeCell ref="X165:Y165"/>
    <mergeCell ref="F165:G165"/>
    <mergeCell ref="H165:I165"/>
    <mergeCell ref="J165:K165"/>
    <mergeCell ref="L165:M165"/>
    <mergeCell ref="N165:O165"/>
    <mergeCell ref="Z167:AA167"/>
    <mergeCell ref="AB167:AC167"/>
    <mergeCell ref="F168:G168"/>
    <mergeCell ref="H168:I168"/>
    <mergeCell ref="J168:K168"/>
    <mergeCell ref="L168:M168"/>
    <mergeCell ref="N168:O168"/>
    <mergeCell ref="P168:Q168"/>
    <mergeCell ref="R168:S168"/>
    <mergeCell ref="T168:U168"/>
    <mergeCell ref="V168:W168"/>
    <mergeCell ref="X168:Y168"/>
    <mergeCell ref="Z168:AA168"/>
    <mergeCell ref="AB168:AC168"/>
    <mergeCell ref="P167:Q167"/>
    <mergeCell ref="R167:S167"/>
    <mergeCell ref="T167:U167"/>
    <mergeCell ref="V167:W167"/>
    <mergeCell ref="X167:Y167"/>
    <mergeCell ref="F167:G167"/>
    <mergeCell ref="H167:I167"/>
    <mergeCell ref="J167:K167"/>
    <mergeCell ref="L167:M167"/>
    <mergeCell ref="N167:O167"/>
    <mergeCell ref="Z169:AA169"/>
    <mergeCell ref="AB169:AC169"/>
    <mergeCell ref="F170:G170"/>
    <mergeCell ref="H170:I170"/>
    <mergeCell ref="J170:K170"/>
    <mergeCell ref="L170:M170"/>
    <mergeCell ref="N170:O170"/>
    <mergeCell ref="P170:Q170"/>
    <mergeCell ref="R170:S170"/>
    <mergeCell ref="T170:U170"/>
    <mergeCell ref="V170:W170"/>
    <mergeCell ref="X170:Y170"/>
    <mergeCell ref="Z170:AA170"/>
    <mergeCell ref="AB170:AC170"/>
    <mergeCell ref="P169:Q169"/>
    <mergeCell ref="R169:S169"/>
    <mergeCell ref="T169:U169"/>
    <mergeCell ref="V169:W169"/>
    <mergeCell ref="X169:Y169"/>
    <mergeCell ref="F169:G169"/>
    <mergeCell ref="H169:I169"/>
    <mergeCell ref="J169:K169"/>
    <mergeCell ref="L169:M169"/>
    <mergeCell ref="N169:O169"/>
    <mergeCell ref="Z171:AA171"/>
    <mergeCell ref="AB171:AC171"/>
    <mergeCell ref="F172:G172"/>
    <mergeCell ref="H172:I172"/>
    <mergeCell ref="J172:K172"/>
    <mergeCell ref="L172:M172"/>
    <mergeCell ref="N172:O172"/>
    <mergeCell ref="P172:Q172"/>
    <mergeCell ref="R172:S172"/>
    <mergeCell ref="T172:U172"/>
    <mergeCell ref="V172:W172"/>
    <mergeCell ref="X172:Y172"/>
    <mergeCell ref="Z172:AA172"/>
    <mergeCell ref="AB172:AC172"/>
    <mergeCell ref="P171:Q171"/>
    <mergeCell ref="R171:S171"/>
    <mergeCell ref="T171:U171"/>
    <mergeCell ref="V171:W171"/>
    <mergeCell ref="X171:Y171"/>
    <mergeCell ref="F171:G171"/>
    <mergeCell ref="H171:I171"/>
    <mergeCell ref="J171:K171"/>
    <mergeCell ref="L171:M171"/>
    <mergeCell ref="N171:O171"/>
    <mergeCell ref="Z173:AA173"/>
    <mergeCell ref="AB173:AC173"/>
    <mergeCell ref="F174:G174"/>
    <mergeCell ref="H174:I174"/>
    <mergeCell ref="J174:K174"/>
    <mergeCell ref="L174:M174"/>
    <mergeCell ref="N174:O174"/>
    <mergeCell ref="P174:Q174"/>
    <mergeCell ref="R174:S174"/>
    <mergeCell ref="T174:U174"/>
    <mergeCell ref="V174:W174"/>
    <mergeCell ref="X174:Y174"/>
    <mergeCell ref="Z174:AA174"/>
    <mergeCell ref="AB174:AC174"/>
    <mergeCell ref="P173:Q173"/>
    <mergeCell ref="R173:S173"/>
    <mergeCell ref="T173:U173"/>
    <mergeCell ref="V173:W173"/>
    <mergeCell ref="X173:Y173"/>
    <mergeCell ref="F173:G173"/>
    <mergeCell ref="H173:I173"/>
    <mergeCell ref="J173:K173"/>
    <mergeCell ref="L173:M173"/>
    <mergeCell ref="N173:O173"/>
    <mergeCell ref="Z175:AA175"/>
    <mergeCell ref="AB175:AC175"/>
    <mergeCell ref="F176:G176"/>
    <mergeCell ref="H176:I176"/>
    <mergeCell ref="J176:K176"/>
    <mergeCell ref="L176:M176"/>
    <mergeCell ref="N176:O176"/>
    <mergeCell ref="P176:Q176"/>
    <mergeCell ref="R176:S176"/>
    <mergeCell ref="T176:U176"/>
    <mergeCell ref="V176:W176"/>
    <mergeCell ref="X176:Y176"/>
    <mergeCell ref="Z176:AA176"/>
    <mergeCell ref="AB176:AC176"/>
    <mergeCell ref="P175:Q175"/>
    <mergeCell ref="R175:S175"/>
    <mergeCell ref="T175:U175"/>
    <mergeCell ref="V175:W175"/>
    <mergeCell ref="X175:Y175"/>
    <mergeCell ref="F175:G175"/>
    <mergeCell ref="H175:I175"/>
    <mergeCell ref="J175:K175"/>
    <mergeCell ref="L175:M175"/>
    <mergeCell ref="N175:O175"/>
    <mergeCell ref="Z177:AA177"/>
    <mergeCell ref="AB177:AC177"/>
    <mergeCell ref="F178:G178"/>
    <mergeCell ref="H178:I178"/>
    <mergeCell ref="J178:K178"/>
    <mergeCell ref="L178:M178"/>
    <mergeCell ref="N178:O178"/>
    <mergeCell ref="P178:Q178"/>
    <mergeCell ref="R178:S178"/>
    <mergeCell ref="T178:U178"/>
    <mergeCell ref="V178:W178"/>
    <mergeCell ref="X178:Y178"/>
    <mergeCell ref="Z178:AA178"/>
    <mergeCell ref="AB178:AC178"/>
    <mergeCell ref="P177:Q177"/>
    <mergeCell ref="R177:S177"/>
    <mergeCell ref="T177:U177"/>
    <mergeCell ref="V177:W177"/>
    <mergeCell ref="X177:Y177"/>
    <mergeCell ref="F177:G177"/>
    <mergeCell ref="H177:I177"/>
    <mergeCell ref="J177:K177"/>
    <mergeCell ref="L177:M177"/>
    <mergeCell ref="N177:O177"/>
    <mergeCell ref="Z179:AA179"/>
    <mergeCell ref="AB179:AC179"/>
    <mergeCell ref="F180:G180"/>
    <mergeCell ref="H180:I180"/>
    <mergeCell ref="J180:K180"/>
    <mergeCell ref="L180:M180"/>
    <mergeCell ref="N180:O180"/>
    <mergeCell ref="P180:Q180"/>
    <mergeCell ref="R180:S180"/>
    <mergeCell ref="T180:U180"/>
    <mergeCell ref="V180:W180"/>
    <mergeCell ref="X180:Y180"/>
    <mergeCell ref="Z180:AA180"/>
    <mergeCell ref="AB180:AC180"/>
    <mergeCell ref="P179:Q179"/>
    <mergeCell ref="R179:S179"/>
    <mergeCell ref="T179:U179"/>
    <mergeCell ref="V179:W179"/>
    <mergeCell ref="X179:Y179"/>
    <mergeCell ref="F179:G179"/>
    <mergeCell ref="H179:I179"/>
    <mergeCell ref="J179:K179"/>
    <mergeCell ref="L179:M179"/>
    <mergeCell ref="N179:O179"/>
    <mergeCell ref="Z181:AA181"/>
    <mergeCell ref="AB181:AC181"/>
    <mergeCell ref="F182:G182"/>
    <mergeCell ref="H182:I182"/>
    <mergeCell ref="J182:K182"/>
    <mergeCell ref="L182:M182"/>
    <mergeCell ref="N182:O182"/>
    <mergeCell ref="P182:Q182"/>
    <mergeCell ref="R182:S182"/>
    <mergeCell ref="T182:U182"/>
    <mergeCell ref="V182:W182"/>
    <mergeCell ref="X182:Y182"/>
    <mergeCell ref="Z182:AA182"/>
    <mergeCell ref="AB182:AC182"/>
    <mergeCell ref="P181:Q181"/>
    <mergeCell ref="R181:S181"/>
    <mergeCell ref="T181:U181"/>
    <mergeCell ref="V181:W181"/>
    <mergeCell ref="X181:Y181"/>
    <mergeCell ref="F181:G181"/>
    <mergeCell ref="H181:I181"/>
    <mergeCell ref="J181:K181"/>
    <mergeCell ref="L181:M181"/>
    <mergeCell ref="N181:O181"/>
    <mergeCell ref="Z183:AA183"/>
    <mergeCell ref="AB183:AC183"/>
    <mergeCell ref="F184:G184"/>
    <mergeCell ref="H184:I184"/>
    <mergeCell ref="J184:K184"/>
    <mergeCell ref="L184:M184"/>
    <mergeCell ref="N184:O184"/>
    <mergeCell ref="P184:Q184"/>
    <mergeCell ref="R184:S184"/>
    <mergeCell ref="T184:U184"/>
    <mergeCell ref="V184:W184"/>
    <mergeCell ref="X184:Y184"/>
    <mergeCell ref="Z184:AA184"/>
    <mergeCell ref="AB184:AC184"/>
    <mergeCell ref="P183:Q183"/>
    <mergeCell ref="R183:S183"/>
    <mergeCell ref="T183:U183"/>
    <mergeCell ref="V183:W183"/>
    <mergeCell ref="X183:Y183"/>
    <mergeCell ref="F183:G183"/>
    <mergeCell ref="H183:I183"/>
    <mergeCell ref="J183:K183"/>
    <mergeCell ref="L183:M183"/>
    <mergeCell ref="N183:O183"/>
    <mergeCell ref="Z185:AA185"/>
    <mergeCell ref="AB185:AC185"/>
    <mergeCell ref="F186:G186"/>
    <mergeCell ref="H186:I186"/>
    <mergeCell ref="J186:K186"/>
    <mergeCell ref="L186:M186"/>
    <mergeCell ref="N186:O186"/>
    <mergeCell ref="P186:Q186"/>
    <mergeCell ref="R186:S186"/>
    <mergeCell ref="T186:U186"/>
    <mergeCell ref="V186:W186"/>
    <mergeCell ref="X186:Y186"/>
    <mergeCell ref="Z186:AA186"/>
    <mergeCell ref="AB186:AC186"/>
    <mergeCell ref="P185:Q185"/>
    <mergeCell ref="R185:S185"/>
    <mergeCell ref="T185:U185"/>
    <mergeCell ref="V185:W185"/>
    <mergeCell ref="X185:Y185"/>
    <mergeCell ref="F185:G185"/>
    <mergeCell ref="H185:I185"/>
    <mergeCell ref="J185:K185"/>
    <mergeCell ref="L185:M185"/>
    <mergeCell ref="N185:O185"/>
    <mergeCell ref="Z187:AA187"/>
    <mergeCell ref="AB187:AC187"/>
    <mergeCell ref="F188:G188"/>
    <mergeCell ref="H188:I188"/>
    <mergeCell ref="J188:K188"/>
    <mergeCell ref="L188:M188"/>
    <mergeCell ref="N188:O188"/>
    <mergeCell ref="P188:Q188"/>
    <mergeCell ref="R188:S188"/>
    <mergeCell ref="T188:U188"/>
    <mergeCell ref="V188:W188"/>
    <mergeCell ref="X188:Y188"/>
    <mergeCell ref="Z188:AA188"/>
    <mergeCell ref="AB188:AC188"/>
    <mergeCell ref="P187:Q187"/>
    <mergeCell ref="R187:S187"/>
    <mergeCell ref="T187:U187"/>
    <mergeCell ref="V187:W187"/>
    <mergeCell ref="X187:Y187"/>
    <mergeCell ref="F187:G187"/>
    <mergeCell ref="H187:I187"/>
    <mergeCell ref="J187:K187"/>
    <mergeCell ref="L187:M187"/>
    <mergeCell ref="N187:O187"/>
    <mergeCell ref="Z189:AA189"/>
    <mergeCell ref="AB189:AC189"/>
    <mergeCell ref="F190:G190"/>
    <mergeCell ref="H190:I190"/>
    <mergeCell ref="J190:K190"/>
    <mergeCell ref="L190:M190"/>
    <mergeCell ref="N190:O190"/>
    <mergeCell ref="P190:Q190"/>
    <mergeCell ref="R190:S190"/>
    <mergeCell ref="T190:U190"/>
    <mergeCell ref="V190:W190"/>
    <mergeCell ref="X190:Y190"/>
    <mergeCell ref="Z190:AA190"/>
    <mergeCell ref="AB190:AC190"/>
    <mergeCell ref="P189:Q189"/>
    <mergeCell ref="R189:S189"/>
    <mergeCell ref="T189:U189"/>
    <mergeCell ref="V189:W189"/>
    <mergeCell ref="X189:Y189"/>
    <mergeCell ref="F189:G189"/>
    <mergeCell ref="H189:I189"/>
    <mergeCell ref="J189:K189"/>
    <mergeCell ref="L189:M189"/>
    <mergeCell ref="N189:O189"/>
    <mergeCell ref="Z191:AA191"/>
    <mergeCell ref="AB191:AC191"/>
    <mergeCell ref="F192:G192"/>
    <mergeCell ref="H192:I192"/>
    <mergeCell ref="J192:K192"/>
    <mergeCell ref="L192:M192"/>
    <mergeCell ref="N192:O192"/>
    <mergeCell ref="P192:Q192"/>
    <mergeCell ref="R192:S192"/>
    <mergeCell ref="T192:U192"/>
    <mergeCell ref="V192:W192"/>
    <mergeCell ref="X192:Y192"/>
    <mergeCell ref="Z192:AA192"/>
    <mergeCell ref="AB192:AC192"/>
    <mergeCell ref="P191:Q191"/>
    <mergeCell ref="R191:S191"/>
    <mergeCell ref="T191:U191"/>
    <mergeCell ref="V191:W191"/>
    <mergeCell ref="X191:Y191"/>
    <mergeCell ref="F191:G191"/>
    <mergeCell ref="H191:I191"/>
    <mergeCell ref="J191:K191"/>
    <mergeCell ref="L191:M191"/>
    <mergeCell ref="N191:O191"/>
    <mergeCell ref="Z193:AA193"/>
    <mergeCell ref="AB193:AC193"/>
    <mergeCell ref="F196:G196"/>
    <mergeCell ref="H196:I196"/>
    <mergeCell ref="J196:K196"/>
    <mergeCell ref="L196:M196"/>
    <mergeCell ref="N196:O196"/>
    <mergeCell ref="P196:Q196"/>
    <mergeCell ref="R196:S196"/>
    <mergeCell ref="T196:U196"/>
    <mergeCell ref="V196:W196"/>
    <mergeCell ref="X196:Y196"/>
    <mergeCell ref="Z196:AA196"/>
    <mergeCell ref="AB196:AC196"/>
    <mergeCell ref="X195:Y195"/>
    <mergeCell ref="Z195:AA195"/>
    <mergeCell ref="P193:Q193"/>
    <mergeCell ref="R193:S193"/>
    <mergeCell ref="T193:U193"/>
    <mergeCell ref="V193:W193"/>
    <mergeCell ref="X193:Y193"/>
    <mergeCell ref="F193:G193"/>
    <mergeCell ref="H193:I193"/>
    <mergeCell ref="J193:K193"/>
    <mergeCell ref="L193:M193"/>
    <mergeCell ref="N193:O193"/>
    <mergeCell ref="Z197:AA197"/>
    <mergeCell ref="AB197:AC197"/>
    <mergeCell ref="F198:G198"/>
    <mergeCell ref="H198:I198"/>
    <mergeCell ref="J198:K198"/>
    <mergeCell ref="L198:M198"/>
    <mergeCell ref="N198:O198"/>
    <mergeCell ref="P198:Q198"/>
    <mergeCell ref="R198:S198"/>
    <mergeCell ref="T198:U198"/>
    <mergeCell ref="V198:W198"/>
    <mergeCell ref="X198:Y198"/>
    <mergeCell ref="Z198:AA198"/>
    <mergeCell ref="AB198:AC198"/>
    <mergeCell ref="P197:Q197"/>
    <mergeCell ref="R197:S197"/>
    <mergeCell ref="T197:U197"/>
    <mergeCell ref="V197:W197"/>
    <mergeCell ref="X197:Y197"/>
    <mergeCell ref="F197:G197"/>
    <mergeCell ref="H197:I197"/>
    <mergeCell ref="J197:K197"/>
    <mergeCell ref="L197:M197"/>
    <mergeCell ref="N197:O197"/>
    <mergeCell ref="Z199:AA199"/>
    <mergeCell ref="AB199:AC199"/>
    <mergeCell ref="F200:G200"/>
    <mergeCell ref="H200:I200"/>
    <mergeCell ref="J200:K200"/>
    <mergeCell ref="L200:M200"/>
    <mergeCell ref="N200:O200"/>
    <mergeCell ref="P200:Q200"/>
    <mergeCell ref="R200:S200"/>
    <mergeCell ref="T200:U200"/>
    <mergeCell ref="V200:W200"/>
    <mergeCell ref="X200:Y200"/>
    <mergeCell ref="Z200:AA200"/>
    <mergeCell ref="AB200:AC200"/>
    <mergeCell ref="P199:Q199"/>
    <mergeCell ref="R199:S199"/>
    <mergeCell ref="T199:U199"/>
    <mergeCell ref="V199:W199"/>
    <mergeCell ref="X199:Y199"/>
    <mergeCell ref="F199:G199"/>
    <mergeCell ref="H199:I199"/>
    <mergeCell ref="J199:K199"/>
    <mergeCell ref="L199:M199"/>
    <mergeCell ref="N199:O199"/>
    <mergeCell ref="Z201:AA201"/>
    <mergeCell ref="AB201:AC201"/>
    <mergeCell ref="F202:G202"/>
    <mergeCell ref="H202:I202"/>
    <mergeCell ref="J202:K202"/>
    <mergeCell ref="L202:M202"/>
    <mergeCell ref="N202:O202"/>
    <mergeCell ref="P202:Q202"/>
    <mergeCell ref="R202:S202"/>
    <mergeCell ref="T202:U202"/>
    <mergeCell ref="V202:W202"/>
    <mergeCell ref="X202:Y202"/>
    <mergeCell ref="Z202:AA202"/>
    <mergeCell ref="AB202:AC202"/>
    <mergeCell ref="P201:Q201"/>
    <mergeCell ref="R201:S201"/>
    <mergeCell ref="T201:U201"/>
    <mergeCell ref="V201:W201"/>
    <mergeCell ref="X201:Y201"/>
    <mergeCell ref="F201:G201"/>
    <mergeCell ref="H201:I201"/>
    <mergeCell ref="J201:K201"/>
    <mergeCell ref="L201:M201"/>
    <mergeCell ref="N201:O201"/>
    <mergeCell ref="Z203:AA203"/>
    <mergeCell ref="AB203:AC203"/>
    <mergeCell ref="F204:G204"/>
    <mergeCell ref="H204:I204"/>
    <mergeCell ref="J204:K204"/>
    <mergeCell ref="L204:M204"/>
    <mergeCell ref="N204:O204"/>
    <mergeCell ref="P204:Q204"/>
    <mergeCell ref="R204:S204"/>
    <mergeCell ref="T204:U204"/>
    <mergeCell ref="V204:W204"/>
    <mergeCell ref="X204:Y204"/>
    <mergeCell ref="Z204:AA204"/>
    <mergeCell ref="AB204:AC204"/>
    <mergeCell ref="P203:Q203"/>
    <mergeCell ref="R203:S203"/>
    <mergeCell ref="T203:U203"/>
    <mergeCell ref="V203:W203"/>
    <mergeCell ref="X203:Y203"/>
    <mergeCell ref="F203:G203"/>
    <mergeCell ref="H203:I203"/>
    <mergeCell ref="J203:K203"/>
    <mergeCell ref="L203:M203"/>
    <mergeCell ref="N203:O203"/>
    <mergeCell ref="Z205:AA205"/>
    <mergeCell ref="AB205:AC205"/>
    <mergeCell ref="F206:G206"/>
    <mergeCell ref="H206:I206"/>
    <mergeCell ref="J206:K206"/>
    <mergeCell ref="L206:M206"/>
    <mergeCell ref="N206:O206"/>
    <mergeCell ref="P206:Q206"/>
    <mergeCell ref="R206:S206"/>
    <mergeCell ref="T206:U206"/>
    <mergeCell ref="V206:W206"/>
    <mergeCell ref="X206:Y206"/>
    <mergeCell ref="Z206:AA206"/>
    <mergeCell ref="AB206:AC206"/>
    <mergeCell ref="P205:Q205"/>
    <mergeCell ref="R205:S205"/>
    <mergeCell ref="T205:U205"/>
    <mergeCell ref="V205:W205"/>
    <mergeCell ref="X205:Y205"/>
    <mergeCell ref="F205:G205"/>
    <mergeCell ref="H205:I205"/>
    <mergeCell ref="J205:K205"/>
    <mergeCell ref="L205:M205"/>
    <mergeCell ref="N205:O205"/>
    <mergeCell ref="Z207:AA207"/>
    <mergeCell ref="AB207:AC207"/>
    <mergeCell ref="F208:G208"/>
    <mergeCell ref="H208:I208"/>
    <mergeCell ref="J208:K208"/>
    <mergeCell ref="L208:M208"/>
    <mergeCell ref="N208:O208"/>
    <mergeCell ref="P208:Q208"/>
    <mergeCell ref="R208:S208"/>
    <mergeCell ref="T208:U208"/>
    <mergeCell ref="V208:W208"/>
    <mergeCell ref="X208:Y208"/>
    <mergeCell ref="Z208:AA208"/>
    <mergeCell ref="AB208:AC208"/>
    <mergeCell ref="P207:Q207"/>
    <mergeCell ref="R207:S207"/>
    <mergeCell ref="T207:U207"/>
    <mergeCell ref="V207:W207"/>
    <mergeCell ref="X207:Y207"/>
    <mergeCell ref="F207:G207"/>
    <mergeCell ref="H207:I207"/>
    <mergeCell ref="J207:K207"/>
    <mergeCell ref="L207:M207"/>
    <mergeCell ref="N207:O207"/>
    <mergeCell ref="Z209:AA209"/>
    <mergeCell ref="AB209:AC209"/>
    <mergeCell ref="F210:G210"/>
    <mergeCell ref="H210:I210"/>
    <mergeCell ref="J210:K210"/>
    <mergeCell ref="L210:M210"/>
    <mergeCell ref="N210:O210"/>
    <mergeCell ref="P210:Q210"/>
    <mergeCell ref="R210:S210"/>
    <mergeCell ref="T210:U210"/>
    <mergeCell ref="V210:W210"/>
    <mergeCell ref="X210:Y210"/>
    <mergeCell ref="Z210:AA210"/>
    <mergeCell ref="AB210:AC210"/>
    <mergeCell ref="P209:Q209"/>
    <mergeCell ref="R209:S209"/>
    <mergeCell ref="T209:U209"/>
    <mergeCell ref="V209:W209"/>
    <mergeCell ref="X209:Y209"/>
    <mergeCell ref="F209:G209"/>
    <mergeCell ref="H209:I209"/>
    <mergeCell ref="J209:K209"/>
    <mergeCell ref="L209:M209"/>
    <mergeCell ref="N209:O209"/>
    <mergeCell ref="Z211:AA211"/>
    <mergeCell ref="AB211:AC211"/>
    <mergeCell ref="F212:G212"/>
    <mergeCell ref="H212:I212"/>
    <mergeCell ref="J212:K212"/>
    <mergeCell ref="L212:M212"/>
    <mergeCell ref="N212:O212"/>
    <mergeCell ref="P212:Q212"/>
    <mergeCell ref="R212:S212"/>
    <mergeCell ref="T212:U212"/>
    <mergeCell ref="V212:W212"/>
    <mergeCell ref="X212:Y212"/>
    <mergeCell ref="Z212:AA212"/>
    <mergeCell ref="AB212:AC212"/>
    <mergeCell ref="P211:Q211"/>
    <mergeCell ref="R211:S211"/>
    <mergeCell ref="T211:U211"/>
    <mergeCell ref="V211:W211"/>
    <mergeCell ref="X211:Y211"/>
    <mergeCell ref="F211:G211"/>
    <mergeCell ref="H211:I211"/>
    <mergeCell ref="J211:K211"/>
    <mergeCell ref="L211:M211"/>
    <mergeCell ref="N211:O211"/>
    <mergeCell ref="Z213:AA213"/>
    <mergeCell ref="AB213:AC213"/>
    <mergeCell ref="F214:G214"/>
    <mergeCell ref="H214:I214"/>
    <mergeCell ref="J214:K214"/>
    <mergeCell ref="L214:M214"/>
    <mergeCell ref="N214:O214"/>
    <mergeCell ref="P214:Q214"/>
    <mergeCell ref="R214:S214"/>
    <mergeCell ref="T214:U214"/>
    <mergeCell ref="V214:W214"/>
    <mergeCell ref="X214:Y214"/>
    <mergeCell ref="Z214:AA214"/>
    <mergeCell ref="AB214:AC214"/>
    <mergeCell ref="P213:Q213"/>
    <mergeCell ref="R213:S213"/>
    <mergeCell ref="T213:U213"/>
    <mergeCell ref="V213:W213"/>
    <mergeCell ref="X213:Y213"/>
    <mergeCell ref="F213:G213"/>
    <mergeCell ref="H213:I213"/>
    <mergeCell ref="J213:K213"/>
    <mergeCell ref="L213:M213"/>
    <mergeCell ref="N213:O213"/>
    <mergeCell ref="Z215:AA215"/>
    <mergeCell ref="AB215:AC215"/>
    <mergeCell ref="F216:G216"/>
    <mergeCell ref="H216:I216"/>
    <mergeCell ref="J216:K216"/>
    <mergeCell ref="L216:M216"/>
    <mergeCell ref="N216:O216"/>
    <mergeCell ref="P216:Q216"/>
    <mergeCell ref="R216:S216"/>
    <mergeCell ref="T216:U216"/>
    <mergeCell ref="V216:W216"/>
    <mergeCell ref="X216:Y216"/>
    <mergeCell ref="Z216:AA216"/>
    <mergeCell ref="AB216:AC216"/>
    <mergeCell ref="P215:Q215"/>
    <mergeCell ref="R215:S215"/>
    <mergeCell ref="T215:U215"/>
    <mergeCell ref="V215:W215"/>
    <mergeCell ref="X215:Y215"/>
    <mergeCell ref="F215:G215"/>
    <mergeCell ref="H215:I215"/>
    <mergeCell ref="J215:K215"/>
    <mergeCell ref="L215:M215"/>
    <mergeCell ref="N215:O215"/>
    <mergeCell ref="Z217:AA217"/>
    <mergeCell ref="AB217:AC217"/>
    <mergeCell ref="F218:G218"/>
    <mergeCell ref="H218:I218"/>
    <mergeCell ref="J218:K218"/>
    <mergeCell ref="L218:M218"/>
    <mergeCell ref="N218:O218"/>
    <mergeCell ref="P218:Q218"/>
    <mergeCell ref="R218:S218"/>
    <mergeCell ref="T218:U218"/>
    <mergeCell ref="V218:W218"/>
    <mergeCell ref="X218:Y218"/>
    <mergeCell ref="Z218:AA218"/>
    <mergeCell ref="AB218:AC218"/>
    <mergeCell ref="P217:Q217"/>
    <mergeCell ref="R217:S217"/>
    <mergeCell ref="T217:U217"/>
    <mergeCell ref="V217:W217"/>
    <mergeCell ref="X217:Y217"/>
    <mergeCell ref="F217:G217"/>
    <mergeCell ref="H217:I217"/>
    <mergeCell ref="J217:K217"/>
    <mergeCell ref="L217:M217"/>
    <mergeCell ref="N217:O217"/>
    <mergeCell ref="Z219:AA219"/>
    <mergeCell ref="AB219:AC219"/>
    <mergeCell ref="F220:G220"/>
    <mergeCell ref="H220:I220"/>
    <mergeCell ref="J220:K220"/>
    <mergeCell ref="L220:M220"/>
    <mergeCell ref="N220:O220"/>
    <mergeCell ref="P220:Q220"/>
    <mergeCell ref="R220:S220"/>
    <mergeCell ref="T220:U220"/>
    <mergeCell ref="V220:W220"/>
    <mergeCell ref="X220:Y220"/>
    <mergeCell ref="Z220:AA220"/>
    <mergeCell ref="AB220:AC220"/>
    <mergeCell ref="P219:Q219"/>
    <mergeCell ref="R219:S219"/>
    <mergeCell ref="T219:U219"/>
    <mergeCell ref="V219:W219"/>
    <mergeCell ref="X219:Y219"/>
    <mergeCell ref="F219:G219"/>
    <mergeCell ref="H219:I219"/>
    <mergeCell ref="J219:K219"/>
    <mergeCell ref="L219:M219"/>
    <mergeCell ref="N219:O219"/>
    <mergeCell ref="Z221:AA221"/>
    <mergeCell ref="AB221:AC221"/>
    <mergeCell ref="F222:G222"/>
    <mergeCell ref="H222:I222"/>
    <mergeCell ref="J222:K222"/>
    <mergeCell ref="L222:M222"/>
    <mergeCell ref="N222:O222"/>
    <mergeCell ref="P222:Q222"/>
    <mergeCell ref="R222:S222"/>
    <mergeCell ref="T222:U222"/>
    <mergeCell ref="V222:W222"/>
    <mergeCell ref="X222:Y222"/>
    <mergeCell ref="Z222:AA222"/>
    <mergeCell ref="AB222:AC222"/>
    <mergeCell ref="P221:Q221"/>
    <mergeCell ref="R221:S221"/>
    <mergeCell ref="T221:U221"/>
    <mergeCell ref="V221:W221"/>
    <mergeCell ref="X221:Y221"/>
    <mergeCell ref="F221:G221"/>
    <mergeCell ref="H221:I221"/>
    <mergeCell ref="J221:K221"/>
    <mergeCell ref="L221:M221"/>
    <mergeCell ref="N221:O221"/>
    <mergeCell ref="Z223:AA223"/>
    <mergeCell ref="AB223:AC223"/>
    <mergeCell ref="F224:G224"/>
    <mergeCell ref="H224:I224"/>
    <mergeCell ref="J224:K224"/>
    <mergeCell ref="L224:M224"/>
    <mergeCell ref="N224:O224"/>
    <mergeCell ref="P224:Q224"/>
    <mergeCell ref="R224:S224"/>
    <mergeCell ref="T224:U224"/>
    <mergeCell ref="V224:W224"/>
    <mergeCell ref="X224:Y224"/>
    <mergeCell ref="Z224:AA224"/>
    <mergeCell ref="AB224:AC224"/>
    <mergeCell ref="P223:Q223"/>
    <mergeCell ref="R223:S223"/>
    <mergeCell ref="T223:U223"/>
    <mergeCell ref="V223:W223"/>
    <mergeCell ref="X223:Y223"/>
    <mergeCell ref="F223:G223"/>
    <mergeCell ref="H223:I223"/>
    <mergeCell ref="J223:K223"/>
    <mergeCell ref="L223:M223"/>
    <mergeCell ref="N223:O223"/>
    <mergeCell ref="Z225:AA225"/>
    <mergeCell ref="AB225:AC225"/>
    <mergeCell ref="F226:G226"/>
    <mergeCell ref="H226:I226"/>
    <mergeCell ref="J226:K226"/>
    <mergeCell ref="L226:M226"/>
    <mergeCell ref="N226:O226"/>
    <mergeCell ref="P226:Q226"/>
    <mergeCell ref="R226:S226"/>
    <mergeCell ref="T226:U226"/>
    <mergeCell ref="V226:W226"/>
    <mergeCell ref="X226:Y226"/>
    <mergeCell ref="Z226:AA226"/>
    <mergeCell ref="AB226:AC226"/>
    <mergeCell ref="P225:Q225"/>
    <mergeCell ref="R225:S225"/>
    <mergeCell ref="T225:U225"/>
    <mergeCell ref="V225:W225"/>
    <mergeCell ref="X225:Y225"/>
    <mergeCell ref="F225:G225"/>
    <mergeCell ref="H225:I225"/>
    <mergeCell ref="J225:K225"/>
    <mergeCell ref="L225:M225"/>
    <mergeCell ref="N225:O225"/>
    <mergeCell ref="Z229:AA229"/>
    <mergeCell ref="AB229:AC229"/>
    <mergeCell ref="F230:G230"/>
    <mergeCell ref="H230:I230"/>
    <mergeCell ref="J230:K230"/>
    <mergeCell ref="L230:M230"/>
    <mergeCell ref="N230:O230"/>
    <mergeCell ref="P230:Q230"/>
    <mergeCell ref="R230:S230"/>
    <mergeCell ref="T230:U230"/>
    <mergeCell ref="V230:W230"/>
    <mergeCell ref="X230:Y230"/>
    <mergeCell ref="Z230:AA230"/>
    <mergeCell ref="AB230:AC230"/>
    <mergeCell ref="P229:Q229"/>
    <mergeCell ref="R229:S229"/>
    <mergeCell ref="T229:U229"/>
    <mergeCell ref="V229:W229"/>
    <mergeCell ref="X229:Y229"/>
    <mergeCell ref="F229:G229"/>
    <mergeCell ref="H229:I229"/>
    <mergeCell ref="J229:K229"/>
    <mergeCell ref="L229:M229"/>
    <mergeCell ref="N229:O229"/>
    <mergeCell ref="Z231:AA231"/>
    <mergeCell ref="AB231:AC231"/>
    <mergeCell ref="F232:G232"/>
    <mergeCell ref="H232:I232"/>
    <mergeCell ref="J232:K232"/>
    <mergeCell ref="L232:M232"/>
    <mergeCell ref="N232:O232"/>
    <mergeCell ref="P232:Q232"/>
    <mergeCell ref="R232:S232"/>
    <mergeCell ref="T232:U232"/>
    <mergeCell ref="V232:W232"/>
    <mergeCell ref="X232:Y232"/>
    <mergeCell ref="Z232:AA232"/>
    <mergeCell ref="AB232:AC232"/>
    <mergeCell ref="P231:Q231"/>
    <mergeCell ref="R231:S231"/>
    <mergeCell ref="T231:U231"/>
    <mergeCell ref="V231:W231"/>
    <mergeCell ref="X231:Y231"/>
    <mergeCell ref="F231:G231"/>
    <mergeCell ref="H231:I231"/>
    <mergeCell ref="J231:K231"/>
    <mergeCell ref="L231:M231"/>
    <mergeCell ref="N231:O231"/>
    <mergeCell ref="Z233:AA233"/>
    <mergeCell ref="AB233:AC233"/>
    <mergeCell ref="F234:G234"/>
    <mergeCell ref="H234:I234"/>
    <mergeCell ref="J234:K234"/>
    <mergeCell ref="L234:M234"/>
    <mergeCell ref="N234:O234"/>
    <mergeCell ref="P234:Q234"/>
    <mergeCell ref="R234:S234"/>
    <mergeCell ref="T234:U234"/>
    <mergeCell ref="V234:W234"/>
    <mergeCell ref="X234:Y234"/>
    <mergeCell ref="Z234:AA234"/>
    <mergeCell ref="AB234:AC234"/>
    <mergeCell ref="P233:Q233"/>
    <mergeCell ref="R233:S233"/>
    <mergeCell ref="T233:U233"/>
    <mergeCell ref="V233:W233"/>
    <mergeCell ref="X233:Y233"/>
    <mergeCell ref="F233:G233"/>
    <mergeCell ref="H233:I233"/>
    <mergeCell ref="J233:K233"/>
    <mergeCell ref="L233:M233"/>
    <mergeCell ref="N233:O233"/>
    <mergeCell ref="Z235:AA235"/>
    <mergeCell ref="AB235:AC235"/>
    <mergeCell ref="F236:G236"/>
    <mergeCell ref="H236:I236"/>
    <mergeCell ref="J236:K236"/>
    <mergeCell ref="L236:M236"/>
    <mergeCell ref="N236:O236"/>
    <mergeCell ref="P236:Q236"/>
    <mergeCell ref="R236:S236"/>
    <mergeCell ref="T236:U236"/>
    <mergeCell ref="V236:W236"/>
    <mergeCell ref="X236:Y236"/>
    <mergeCell ref="Z236:AA236"/>
    <mergeCell ref="AB236:AC236"/>
    <mergeCell ref="P235:Q235"/>
    <mergeCell ref="R235:S235"/>
    <mergeCell ref="T235:U235"/>
    <mergeCell ref="V235:W235"/>
    <mergeCell ref="X235:Y235"/>
    <mergeCell ref="F235:G235"/>
    <mergeCell ref="H235:I235"/>
    <mergeCell ref="J235:K235"/>
    <mergeCell ref="L235:M235"/>
    <mergeCell ref="N235:O235"/>
    <mergeCell ref="Z237:AA237"/>
    <mergeCell ref="AB237:AC237"/>
    <mergeCell ref="F238:G238"/>
    <mergeCell ref="H238:I238"/>
    <mergeCell ref="J238:K238"/>
    <mergeCell ref="L238:M238"/>
    <mergeCell ref="N238:O238"/>
    <mergeCell ref="P238:Q238"/>
    <mergeCell ref="R238:S238"/>
    <mergeCell ref="T238:U238"/>
    <mergeCell ref="V238:W238"/>
    <mergeCell ref="X238:Y238"/>
    <mergeCell ref="Z238:AA238"/>
    <mergeCell ref="AB238:AC238"/>
    <mergeCell ref="P237:Q237"/>
    <mergeCell ref="R237:S237"/>
    <mergeCell ref="T237:U237"/>
    <mergeCell ref="V237:W237"/>
    <mergeCell ref="X237:Y237"/>
    <mergeCell ref="F237:G237"/>
    <mergeCell ref="H237:I237"/>
    <mergeCell ref="J237:K237"/>
    <mergeCell ref="L237:M237"/>
    <mergeCell ref="N237:O237"/>
    <mergeCell ref="Z239:AA239"/>
    <mergeCell ref="AB239:AC239"/>
    <mergeCell ref="F240:G240"/>
    <mergeCell ref="H240:I240"/>
    <mergeCell ref="J240:K240"/>
    <mergeCell ref="L240:M240"/>
    <mergeCell ref="N240:O240"/>
    <mergeCell ref="P240:Q240"/>
    <mergeCell ref="R240:S240"/>
    <mergeCell ref="T240:U240"/>
    <mergeCell ref="V240:W240"/>
    <mergeCell ref="X240:Y240"/>
    <mergeCell ref="Z240:AA240"/>
    <mergeCell ref="AB240:AC240"/>
    <mergeCell ref="P239:Q239"/>
    <mergeCell ref="R239:S239"/>
    <mergeCell ref="T239:U239"/>
    <mergeCell ref="V239:W239"/>
    <mergeCell ref="X239:Y239"/>
    <mergeCell ref="F239:G239"/>
    <mergeCell ref="H239:I239"/>
    <mergeCell ref="J239:K239"/>
    <mergeCell ref="L239:M239"/>
    <mergeCell ref="N239:O239"/>
    <mergeCell ref="Z241:AA241"/>
    <mergeCell ref="AB241:AC241"/>
    <mergeCell ref="F242:G242"/>
    <mergeCell ref="H242:I242"/>
    <mergeCell ref="J242:K242"/>
    <mergeCell ref="L242:M242"/>
    <mergeCell ref="N242:O242"/>
    <mergeCell ref="P242:Q242"/>
    <mergeCell ref="R242:S242"/>
    <mergeCell ref="T242:U242"/>
    <mergeCell ref="V242:W242"/>
    <mergeCell ref="X242:Y242"/>
    <mergeCell ref="Z242:AA242"/>
    <mergeCell ref="AB242:AC242"/>
    <mergeCell ref="P241:Q241"/>
    <mergeCell ref="R241:S241"/>
    <mergeCell ref="T241:U241"/>
    <mergeCell ref="V241:W241"/>
    <mergeCell ref="X241:Y241"/>
    <mergeCell ref="F241:G241"/>
    <mergeCell ref="H241:I241"/>
    <mergeCell ref="J241:K241"/>
    <mergeCell ref="L241:M241"/>
    <mergeCell ref="N241:O241"/>
    <mergeCell ref="Z243:AA243"/>
    <mergeCell ref="AB243:AC243"/>
    <mergeCell ref="F244:G244"/>
    <mergeCell ref="H244:I244"/>
    <mergeCell ref="J244:K244"/>
    <mergeCell ref="L244:M244"/>
    <mergeCell ref="N244:O244"/>
    <mergeCell ref="P244:Q244"/>
    <mergeCell ref="R244:S244"/>
    <mergeCell ref="T244:U244"/>
    <mergeCell ref="V244:W244"/>
    <mergeCell ref="X244:Y244"/>
    <mergeCell ref="Z244:AA244"/>
    <mergeCell ref="AB244:AC244"/>
    <mergeCell ref="P243:Q243"/>
    <mergeCell ref="R243:S243"/>
    <mergeCell ref="T243:U243"/>
    <mergeCell ref="V243:W243"/>
    <mergeCell ref="X243:Y243"/>
    <mergeCell ref="F243:G243"/>
    <mergeCell ref="H243:I243"/>
    <mergeCell ref="J243:K243"/>
    <mergeCell ref="L243:M243"/>
    <mergeCell ref="N243:O243"/>
    <mergeCell ref="Z245:AA245"/>
    <mergeCell ref="AB245:AC245"/>
    <mergeCell ref="F246:G246"/>
    <mergeCell ref="H246:I246"/>
    <mergeCell ref="J246:K246"/>
    <mergeCell ref="L246:M246"/>
    <mergeCell ref="N246:O246"/>
    <mergeCell ref="P246:Q246"/>
    <mergeCell ref="R246:S246"/>
    <mergeCell ref="T246:U246"/>
    <mergeCell ref="V246:W246"/>
    <mergeCell ref="X246:Y246"/>
    <mergeCell ref="Z246:AA246"/>
    <mergeCell ref="AB246:AC246"/>
    <mergeCell ref="P245:Q245"/>
    <mergeCell ref="R245:S245"/>
    <mergeCell ref="T245:U245"/>
    <mergeCell ref="V245:W245"/>
    <mergeCell ref="X245:Y245"/>
    <mergeCell ref="F245:G245"/>
    <mergeCell ref="H245:I245"/>
    <mergeCell ref="J245:K245"/>
    <mergeCell ref="L245:M245"/>
    <mergeCell ref="N245:O245"/>
    <mergeCell ref="Z247:AA247"/>
    <mergeCell ref="AB247:AC247"/>
    <mergeCell ref="F248:G248"/>
    <mergeCell ref="H248:I248"/>
    <mergeCell ref="J248:K248"/>
    <mergeCell ref="L248:M248"/>
    <mergeCell ref="N248:O248"/>
    <mergeCell ref="P248:Q248"/>
    <mergeCell ref="R248:S248"/>
    <mergeCell ref="T248:U248"/>
    <mergeCell ref="V248:W248"/>
    <mergeCell ref="X248:Y248"/>
    <mergeCell ref="Z248:AA248"/>
    <mergeCell ref="AB248:AC248"/>
    <mergeCell ref="P247:Q247"/>
    <mergeCell ref="R247:S247"/>
    <mergeCell ref="T247:U247"/>
    <mergeCell ref="V247:W247"/>
    <mergeCell ref="X247:Y247"/>
    <mergeCell ref="F247:G247"/>
    <mergeCell ref="H247:I247"/>
    <mergeCell ref="J247:K247"/>
    <mergeCell ref="L247:M247"/>
    <mergeCell ref="N247:O247"/>
    <mergeCell ref="Z249:AA249"/>
    <mergeCell ref="AB249:AC249"/>
    <mergeCell ref="F250:G250"/>
    <mergeCell ref="H250:I250"/>
    <mergeCell ref="J250:K250"/>
    <mergeCell ref="L250:M250"/>
    <mergeCell ref="N250:O250"/>
    <mergeCell ref="P250:Q250"/>
    <mergeCell ref="R250:S250"/>
    <mergeCell ref="T250:U250"/>
    <mergeCell ref="V250:W250"/>
    <mergeCell ref="X250:Y250"/>
    <mergeCell ref="Z250:AA250"/>
    <mergeCell ref="AB250:AC250"/>
    <mergeCell ref="P249:Q249"/>
    <mergeCell ref="R249:S249"/>
    <mergeCell ref="T249:U249"/>
    <mergeCell ref="V249:W249"/>
    <mergeCell ref="X249:Y249"/>
    <mergeCell ref="F249:G249"/>
    <mergeCell ref="H249:I249"/>
    <mergeCell ref="J249:K249"/>
    <mergeCell ref="L249:M249"/>
    <mergeCell ref="N249:O249"/>
    <mergeCell ref="Z251:AA251"/>
    <mergeCell ref="AB251:AC251"/>
    <mergeCell ref="F252:G252"/>
    <mergeCell ref="H252:I252"/>
    <mergeCell ref="J252:K252"/>
    <mergeCell ref="L252:M252"/>
    <mergeCell ref="N252:O252"/>
    <mergeCell ref="P252:Q252"/>
    <mergeCell ref="R252:S252"/>
    <mergeCell ref="T252:U252"/>
    <mergeCell ref="V252:W252"/>
    <mergeCell ref="X252:Y252"/>
    <mergeCell ref="Z252:AA252"/>
    <mergeCell ref="AB252:AC252"/>
    <mergeCell ref="P251:Q251"/>
    <mergeCell ref="R251:S251"/>
    <mergeCell ref="T251:U251"/>
    <mergeCell ref="V251:W251"/>
    <mergeCell ref="X251:Y251"/>
    <mergeCell ref="F251:G251"/>
    <mergeCell ref="H251:I251"/>
    <mergeCell ref="J251:K251"/>
    <mergeCell ref="L251:M251"/>
    <mergeCell ref="N251:O251"/>
    <mergeCell ref="F255:G255"/>
    <mergeCell ref="H255:I255"/>
    <mergeCell ref="J255:K255"/>
    <mergeCell ref="L255:M255"/>
    <mergeCell ref="N255:O255"/>
    <mergeCell ref="Z253:AA253"/>
    <mergeCell ref="AB253:AC253"/>
    <mergeCell ref="F254:G254"/>
    <mergeCell ref="H254:I254"/>
    <mergeCell ref="J254:K254"/>
    <mergeCell ref="L254:M254"/>
    <mergeCell ref="N254:O254"/>
    <mergeCell ref="P254:Q254"/>
    <mergeCell ref="R254:S254"/>
    <mergeCell ref="T254:U254"/>
    <mergeCell ref="V254:W254"/>
    <mergeCell ref="X254:Y254"/>
    <mergeCell ref="Z254:AA254"/>
    <mergeCell ref="AB254:AC254"/>
    <mergeCell ref="P253:Q253"/>
    <mergeCell ref="R253:S253"/>
    <mergeCell ref="T253:U253"/>
    <mergeCell ref="V253:W253"/>
    <mergeCell ref="X253:Y253"/>
    <mergeCell ref="F253:G253"/>
    <mergeCell ref="H253:I253"/>
    <mergeCell ref="J253:K253"/>
    <mergeCell ref="L253:M253"/>
    <mergeCell ref="N253:O253"/>
    <mergeCell ref="X258:Y258"/>
    <mergeCell ref="Z258:AA258"/>
    <mergeCell ref="AB258:AC258"/>
    <mergeCell ref="P257:Q257"/>
    <mergeCell ref="R257:S257"/>
    <mergeCell ref="T257:U257"/>
    <mergeCell ref="V257:W257"/>
    <mergeCell ref="X257:Y257"/>
    <mergeCell ref="F257:G257"/>
    <mergeCell ref="H257:I257"/>
    <mergeCell ref="J257:K257"/>
    <mergeCell ref="L257:M257"/>
    <mergeCell ref="N257:O257"/>
    <mergeCell ref="Z255:AA255"/>
    <mergeCell ref="AB255:AC255"/>
    <mergeCell ref="F256:G256"/>
    <mergeCell ref="H256:I256"/>
    <mergeCell ref="J256:K256"/>
    <mergeCell ref="L256:M256"/>
    <mergeCell ref="N256:O256"/>
    <mergeCell ref="P256:Q256"/>
    <mergeCell ref="R256:S256"/>
    <mergeCell ref="T256:U256"/>
    <mergeCell ref="V256:W256"/>
    <mergeCell ref="X256:Y256"/>
    <mergeCell ref="Z256:AA256"/>
    <mergeCell ref="AB256:AC256"/>
    <mergeCell ref="P255:Q255"/>
    <mergeCell ref="R255:S255"/>
    <mergeCell ref="T255:U255"/>
    <mergeCell ref="V255:W255"/>
    <mergeCell ref="X255:Y255"/>
    <mergeCell ref="F262:G262"/>
    <mergeCell ref="H262:I262"/>
    <mergeCell ref="J262:K262"/>
    <mergeCell ref="L262:M262"/>
    <mergeCell ref="N262:O262"/>
    <mergeCell ref="P262:Q262"/>
    <mergeCell ref="R262:S262"/>
    <mergeCell ref="T262:U262"/>
    <mergeCell ref="V262:W262"/>
    <mergeCell ref="X262:Y262"/>
    <mergeCell ref="Z262:AA262"/>
    <mergeCell ref="AB262:AC262"/>
    <mergeCell ref="T261:U261"/>
    <mergeCell ref="V261:W261"/>
    <mergeCell ref="P259:Q259"/>
    <mergeCell ref="R259:S259"/>
    <mergeCell ref="T259:U259"/>
    <mergeCell ref="V259:W259"/>
    <mergeCell ref="X259:Y259"/>
    <mergeCell ref="F259:G259"/>
    <mergeCell ref="H259:I259"/>
    <mergeCell ref="J259:K259"/>
    <mergeCell ref="L259:M259"/>
    <mergeCell ref="N259:O259"/>
    <mergeCell ref="Z263:AA263"/>
    <mergeCell ref="AB263:AC263"/>
    <mergeCell ref="F264:G264"/>
    <mergeCell ref="H264:I264"/>
    <mergeCell ref="J264:K264"/>
    <mergeCell ref="L264:M264"/>
    <mergeCell ref="N264:O264"/>
    <mergeCell ref="P264:Q264"/>
    <mergeCell ref="R264:S264"/>
    <mergeCell ref="T264:U264"/>
    <mergeCell ref="V264:W264"/>
    <mergeCell ref="X264:Y264"/>
    <mergeCell ref="Z264:AA264"/>
    <mergeCell ref="AB264:AC264"/>
    <mergeCell ref="P263:Q263"/>
    <mergeCell ref="R263:S263"/>
    <mergeCell ref="T263:U263"/>
    <mergeCell ref="V263:W263"/>
    <mergeCell ref="X263:Y263"/>
    <mergeCell ref="F263:G263"/>
    <mergeCell ref="H263:I263"/>
    <mergeCell ref="J263:K263"/>
    <mergeCell ref="L263:M263"/>
    <mergeCell ref="N263:O263"/>
    <mergeCell ref="Z265:AA265"/>
    <mergeCell ref="AB265:AC265"/>
    <mergeCell ref="F266:G266"/>
    <mergeCell ref="H266:I266"/>
    <mergeCell ref="J266:K266"/>
    <mergeCell ref="L266:M266"/>
    <mergeCell ref="N266:O266"/>
    <mergeCell ref="P266:Q266"/>
    <mergeCell ref="R266:S266"/>
    <mergeCell ref="T266:U266"/>
    <mergeCell ref="V266:W266"/>
    <mergeCell ref="X266:Y266"/>
    <mergeCell ref="Z266:AA266"/>
    <mergeCell ref="AB266:AC266"/>
    <mergeCell ref="P265:Q265"/>
    <mergeCell ref="R265:S265"/>
    <mergeCell ref="T265:U265"/>
    <mergeCell ref="V265:W265"/>
    <mergeCell ref="X265:Y265"/>
    <mergeCell ref="F265:G265"/>
    <mergeCell ref="H265:I265"/>
    <mergeCell ref="J265:K265"/>
    <mergeCell ref="L265:M265"/>
    <mergeCell ref="N265:O265"/>
    <mergeCell ref="Z267:AA267"/>
    <mergeCell ref="AB267:AC267"/>
    <mergeCell ref="F268:G268"/>
    <mergeCell ref="H268:I268"/>
    <mergeCell ref="J268:K268"/>
    <mergeCell ref="L268:M268"/>
    <mergeCell ref="N268:O268"/>
    <mergeCell ref="P268:Q268"/>
    <mergeCell ref="R268:S268"/>
    <mergeCell ref="T268:U268"/>
    <mergeCell ref="V268:W268"/>
    <mergeCell ref="X268:Y268"/>
    <mergeCell ref="Z268:AA268"/>
    <mergeCell ref="AB268:AC268"/>
    <mergeCell ref="P267:Q267"/>
    <mergeCell ref="R267:S267"/>
    <mergeCell ref="T267:U267"/>
    <mergeCell ref="V267:W267"/>
    <mergeCell ref="X267:Y267"/>
    <mergeCell ref="F267:G267"/>
    <mergeCell ref="H267:I267"/>
    <mergeCell ref="J267:K267"/>
    <mergeCell ref="L267:M267"/>
    <mergeCell ref="N267:O267"/>
    <mergeCell ref="Z269:AA269"/>
    <mergeCell ref="AB269:AC269"/>
    <mergeCell ref="F270:G270"/>
    <mergeCell ref="H270:I270"/>
    <mergeCell ref="J270:K270"/>
    <mergeCell ref="L270:M270"/>
    <mergeCell ref="N270:O270"/>
    <mergeCell ref="P270:Q270"/>
    <mergeCell ref="R270:S270"/>
    <mergeCell ref="T270:U270"/>
    <mergeCell ref="V270:W270"/>
    <mergeCell ref="X270:Y270"/>
    <mergeCell ref="Z270:AA270"/>
    <mergeCell ref="AB270:AC270"/>
    <mergeCell ref="P269:Q269"/>
    <mergeCell ref="R269:S269"/>
    <mergeCell ref="T269:U269"/>
    <mergeCell ref="V269:W269"/>
    <mergeCell ref="X269:Y269"/>
    <mergeCell ref="F269:G269"/>
    <mergeCell ref="H269:I269"/>
    <mergeCell ref="J269:K269"/>
    <mergeCell ref="L269:M269"/>
    <mergeCell ref="N269:O269"/>
    <mergeCell ref="X273:Y273"/>
    <mergeCell ref="F273:G273"/>
    <mergeCell ref="H273:I273"/>
    <mergeCell ref="J273:K273"/>
    <mergeCell ref="L273:M273"/>
    <mergeCell ref="N273:O273"/>
    <mergeCell ref="Z271:AA271"/>
    <mergeCell ref="AB271:AC271"/>
    <mergeCell ref="F272:G272"/>
    <mergeCell ref="H272:I272"/>
    <mergeCell ref="J272:K272"/>
    <mergeCell ref="L272:M272"/>
    <mergeCell ref="N272:O272"/>
    <mergeCell ref="P272:Q272"/>
    <mergeCell ref="R272:S272"/>
    <mergeCell ref="T272:U272"/>
    <mergeCell ref="V272:W272"/>
    <mergeCell ref="X272:Y272"/>
    <mergeCell ref="Z272:AA272"/>
    <mergeCell ref="AB272:AC272"/>
    <mergeCell ref="P271:Q271"/>
    <mergeCell ref="R271:S271"/>
    <mergeCell ref="T271:U271"/>
    <mergeCell ref="V271:W271"/>
    <mergeCell ref="X271:Y271"/>
    <mergeCell ref="F271:G271"/>
    <mergeCell ref="H271:I271"/>
    <mergeCell ref="J271:K271"/>
    <mergeCell ref="L271:M271"/>
    <mergeCell ref="N271:O271"/>
    <mergeCell ref="P63:Q63"/>
    <mergeCell ref="R63:S63"/>
    <mergeCell ref="T63:U63"/>
    <mergeCell ref="V63:W63"/>
    <mergeCell ref="X63:Y63"/>
    <mergeCell ref="C62:C63"/>
    <mergeCell ref="D62:D63"/>
    <mergeCell ref="E62:E63"/>
    <mergeCell ref="F62:G63"/>
    <mergeCell ref="H62:O62"/>
    <mergeCell ref="H63:I63"/>
    <mergeCell ref="J63:K63"/>
    <mergeCell ref="L63:M63"/>
    <mergeCell ref="N63:O63"/>
    <mergeCell ref="Z273:AA273"/>
    <mergeCell ref="AB273:AC273"/>
    <mergeCell ref="F274:G274"/>
    <mergeCell ref="H274:I274"/>
    <mergeCell ref="J274:K274"/>
    <mergeCell ref="L274:M274"/>
    <mergeCell ref="N274:O274"/>
    <mergeCell ref="P274:Q274"/>
    <mergeCell ref="R274:S274"/>
    <mergeCell ref="T274:U274"/>
    <mergeCell ref="V274:W274"/>
    <mergeCell ref="X274:Y274"/>
    <mergeCell ref="Z274:AA274"/>
    <mergeCell ref="AB274:AC274"/>
    <mergeCell ref="P273:Q273"/>
    <mergeCell ref="R273:S273"/>
    <mergeCell ref="T273:U273"/>
    <mergeCell ref="V273:W273"/>
    <mergeCell ref="V96:W96"/>
    <mergeCell ref="X96:Y96"/>
    <mergeCell ref="Z96:AA96"/>
    <mergeCell ref="AB96:AC96"/>
    <mergeCell ref="C128:C129"/>
    <mergeCell ref="D128:D129"/>
    <mergeCell ref="E128:E129"/>
    <mergeCell ref="F128:G129"/>
    <mergeCell ref="H128:O128"/>
    <mergeCell ref="P128:U128"/>
    <mergeCell ref="V128:AC128"/>
    <mergeCell ref="H129:I129"/>
    <mergeCell ref="J129:K129"/>
    <mergeCell ref="L129:M129"/>
    <mergeCell ref="N129:O129"/>
    <mergeCell ref="P129:Q129"/>
    <mergeCell ref="Z63:AA63"/>
    <mergeCell ref="AB63:AC63"/>
    <mergeCell ref="C95:C96"/>
    <mergeCell ref="D95:D96"/>
    <mergeCell ref="E95:E96"/>
    <mergeCell ref="F95:G96"/>
    <mergeCell ref="H95:O95"/>
    <mergeCell ref="P95:U95"/>
    <mergeCell ref="V95:AC95"/>
    <mergeCell ref="H96:I96"/>
    <mergeCell ref="J96:K96"/>
    <mergeCell ref="L96:M96"/>
    <mergeCell ref="N96:O96"/>
    <mergeCell ref="P96:Q96"/>
    <mergeCell ref="R96:S96"/>
    <mergeCell ref="T96:U96"/>
    <mergeCell ref="R162:S162"/>
    <mergeCell ref="T162:U162"/>
    <mergeCell ref="V162:W162"/>
    <mergeCell ref="X162:Y162"/>
    <mergeCell ref="Z162:AA162"/>
    <mergeCell ref="V129:W129"/>
    <mergeCell ref="X129:Y129"/>
    <mergeCell ref="Z129:AA129"/>
    <mergeCell ref="AB129:AC129"/>
    <mergeCell ref="C161:C162"/>
    <mergeCell ref="D161:D162"/>
    <mergeCell ref="E161:E162"/>
    <mergeCell ref="F161:G162"/>
    <mergeCell ref="H161:O161"/>
    <mergeCell ref="P161:U161"/>
    <mergeCell ref="V161:AC161"/>
    <mergeCell ref="H162:I162"/>
    <mergeCell ref="J162:K162"/>
    <mergeCell ref="L162:M162"/>
    <mergeCell ref="N162:O162"/>
    <mergeCell ref="P162:Q162"/>
    <mergeCell ref="Z159:AA159"/>
    <mergeCell ref="AB159:AC159"/>
    <mergeCell ref="F160:G160"/>
    <mergeCell ref="H160:I160"/>
    <mergeCell ref="J160:K160"/>
    <mergeCell ref="L160:M160"/>
    <mergeCell ref="N160:O160"/>
    <mergeCell ref="P160:Q160"/>
    <mergeCell ref="R160:S160"/>
    <mergeCell ref="T160:U160"/>
    <mergeCell ref="V160:W160"/>
    <mergeCell ref="AB195:AC195"/>
    <mergeCell ref="C227:C228"/>
    <mergeCell ref="D227:D228"/>
    <mergeCell ref="E227:E228"/>
    <mergeCell ref="F227:G228"/>
    <mergeCell ref="H227:O227"/>
    <mergeCell ref="P227:U227"/>
    <mergeCell ref="V227:AC227"/>
    <mergeCell ref="H228:I228"/>
    <mergeCell ref="J228:K228"/>
    <mergeCell ref="L228:M228"/>
    <mergeCell ref="N228:O228"/>
    <mergeCell ref="P228:Q228"/>
    <mergeCell ref="R228:S228"/>
    <mergeCell ref="T228:U228"/>
    <mergeCell ref="V228:W228"/>
    <mergeCell ref="AB162:AC162"/>
    <mergeCell ref="C194:C195"/>
    <mergeCell ref="D194:D195"/>
    <mergeCell ref="E194:E195"/>
    <mergeCell ref="F194:G195"/>
    <mergeCell ref="H194:O194"/>
    <mergeCell ref="P194:U194"/>
    <mergeCell ref="V194:AC194"/>
    <mergeCell ref="H195:I195"/>
    <mergeCell ref="J195:K195"/>
    <mergeCell ref="L195:M195"/>
    <mergeCell ref="N195:O195"/>
    <mergeCell ref="P195:Q195"/>
    <mergeCell ref="R195:S195"/>
    <mergeCell ref="T195:U195"/>
    <mergeCell ref="V195:W195"/>
    <mergeCell ref="X261:Y261"/>
    <mergeCell ref="Z261:AA261"/>
    <mergeCell ref="AB261:AC261"/>
    <mergeCell ref="X228:Y228"/>
    <mergeCell ref="Z228:AA228"/>
    <mergeCell ref="AB228:AC228"/>
    <mergeCell ref="C260:C261"/>
    <mergeCell ref="D260:D261"/>
    <mergeCell ref="E260:E261"/>
    <mergeCell ref="F260:G261"/>
    <mergeCell ref="H260:O260"/>
    <mergeCell ref="P260:U260"/>
    <mergeCell ref="V260:AC260"/>
    <mergeCell ref="H261:I261"/>
    <mergeCell ref="J261:K261"/>
    <mergeCell ref="L261:M261"/>
    <mergeCell ref="N261:O261"/>
    <mergeCell ref="P261:Q261"/>
    <mergeCell ref="R261:S261"/>
    <mergeCell ref="Z259:AA259"/>
    <mergeCell ref="AB259:AC259"/>
    <mergeCell ref="Z257:AA257"/>
    <mergeCell ref="AB257:AC257"/>
    <mergeCell ref="F258:G258"/>
    <mergeCell ref="H258:I258"/>
    <mergeCell ref="J258:K258"/>
    <mergeCell ref="L258:M258"/>
    <mergeCell ref="N258:O258"/>
    <mergeCell ref="P258:Q258"/>
    <mergeCell ref="R258:S258"/>
    <mergeCell ref="T258:U258"/>
    <mergeCell ref="V258:W258"/>
  </mergeCells>
  <pageMargins left="0.59055118110236227" right="0.19685039370078741" top="0.59055118110236227" bottom="0.39370078740157483" header="0.19685039370078741" footer="0.19685039370078741"/>
  <pageSetup paperSize="9" scale="95"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5131" r:id="rId4" name="Button 11">
              <controlPr defaultSize="0" print="0" autoFill="0" autoPict="0" macro="[0]!go_HSDMCongviec">
                <anchor moveWithCells="1" sizeWithCells="1">
                  <from>
                    <xdr:col>29</xdr:col>
                    <xdr:colOff>28575</xdr:colOff>
                    <xdr:row>0</xdr:row>
                    <xdr:rowOff>9525</xdr:rowOff>
                  </from>
                  <to>
                    <xdr:col>32</xdr:col>
                    <xdr:colOff>200025</xdr:colOff>
                    <xdr:row>2</xdr:row>
                    <xdr:rowOff>9525</xdr:rowOff>
                  </to>
                </anchor>
              </controlPr>
            </control>
          </mc:Choice>
        </mc:AlternateContent>
        <mc:AlternateContent xmlns:mc="http://schemas.openxmlformats.org/markup-compatibility/2006">
          <mc:Choice Requires="x14">
            <control shapeId="5133" r:id="rId5" name="Spinner 13">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5135" r:id="rId6" name="Check Box 15">
              <controlPr defaultSize="0" autoFill="0" autoLine="0" autoPict="0" macro="[0]!zClickPanelSpin">
                <anchor moveWithCells="1">
                  <from>
                    <xdr:col>29</xdr:col>
                    <xdr:colOff>323850</xdr:colOff>
                    <xdr:row>2</xdr:row>
                    <xdr:rowOff>28575</xdr:rowOff>
                  </from>
                  <to>
                    <xdr:col>32</xdr:col>
                    <xdr:colOff>200025</xdr:colOff>
                    <xdr:row>3</xdr:row>
                    <xdr:rowOff>47625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TXD">
    <tabColor rgb="FF99FF99"/>
  </sheetPr>
  <dimension ref="A1:K20"/>
  <sheetViews>
    <sheetView workbookViewId="0">
      <selection activeCell="A9" sqref="A9"/>
    </sheetView>
  </sheetViews>
  <sheetFormatPr defaultColWidth="8.88671875" defaultRowHeight="16.5"/>
  <cols>
    <col min="1" max="1" width="5.6640625" customWidth="1"/>
    <col min="2" max="2" width="4.44140625" customWidth="1"/>
    <col min="3" max="4" width="7.88671875" hidden="1" customWidth="1"/>
    <col min="5" max="5" width="10.109375" customWidth="1"/>
    <col min="6" max="6" width="31" customWidth="1"/>
    <col min="7" max="7" width="6.6640625" customWidth="1"/>
    <col min="8" max="8" width="13" bestFit="1" customWidth="1"/>
    <col min="9" max="10" width="10.77734375" customWidth="1"/>
    <col min="11" max="11" width="16.44140625" customWidth="1"/>
  </cols>
  <sheetData>
    <row r="1" spans="1:11" s="1130" customFormat="1" ht="30" customHeight="1">
      <c r="A1" s="332"/>
      <c r="B1" s="1136" t="s">
        <v>1298</v>
      </c>
      <c r="C1" s="328"/>
      <c r="D1" s="328"/>
      <c r="E1" s="328"/>
      <c r="F1" s="328"/>
      <c r="G1" s="328"/>
      <c r="H1" s="1137"/>
      <c r="I1" s="330"/>
      <c r="J1" s="330"/>
      <c r="K1" s="328"/>
    </row>
    <row r="2" spans="1:11" s="735" customFormat="1" ht="20.100000000000001" customHeight="1">
      <c r="A2" s="614"/>
      <c r="B2" s="529" t="str">
        <f>"CÔNG TRÌNH: "&amp;TTIN_CTRINH</f>
        <v>CÔNG TRÌNH: Đường cứu hộ cứu nạn từ Nguyệt Áng - Nam Long đi Trường Xuân</v>
      </c>
      <c r="C2" s="328"/>
      <c r="D2" s="328"/>
      <c r="E2" s="328"/>
      <c r="F2" s="328"/>
      <c r="G2" s="328"/>
      <c r="H2" s="1137"/>
      <c r="I2" s="330"/>
      <c r="J2" s="330"/>
      <c r="K2" s="328"/>
    </row>
    <row r="3" spans="1:11" s="735" customFormat="1" ht="20.100000000000001" customHeight="1">
      <c r="A3" s="614"/>
      <c r="B3" s="529" t="str">
        <f>"GÓI THẦU: "&amp;TTIN_GTHAU</f>
        <v>GÓI THẦU: Xây lắp (bao gồm chí phí xây dựng + chi phí dự phòng + chi phí đảm bảo giao thông)</v>
      </c>
      <c r="C3" s="328"/>
      <c r="D3" s="328"/>
      <c r="E3" s="328"/>
      <c r="F3" s="328"/>
      <c r="G3" s="328"/>
      <c r="H3" s="1137"/>
      <c r="I3" s="330"/>
      <c r="J3" s="330"/>
      <c r="K3" s="328"/>
    </row>
    <row r="4" spans="1:11" s="1141" customFormat="1" ht="24.75" customHeight="1">
      <c r="A4" s="19"/>
      <c r="B4" s="1138"/>
      <c r="C4" s="19"/>
      <c r="D4" s="19"/>
      <c r="E4" s="19"/>
      <c r="F4" s="19"/>
      <c r="G4" s="206"/>
      <c r="H4" s="1139"/>
      <c r="I4" s="1140"/>
      <c r="J4" s="1140"/>
      <c r="K4" s="167" t="s">
        <v>281</v>
      </c>
    </row>
    <row r="5" spans="1:11" s="352" customFormat="1" ht="39.950000000000003" customHeight="1">
      <c r="A5" s="1392" t="s">
        <v>1299</v>
      </c>
      <c r="B5" s="1221" t="s">
        <v>88</v>
      </c>
      <c r="C5" s="1221" t="s">
        <v>96</v>
      </c>
      <c r="D5" s="1221" t="s">
        <v>1300</v>
      </c>
      <c r="E5" s="1221" t="s">
        <v>1301</v>
      </c>
      <c r="F5" s="1221" t="s">
        <v>226</v>
      </c>
      <c r="G5" s="1221" t="s">
        <v>103</v>
      </c>
      <c r="H5" s="1221" t="s">
        <v>1302</v>
      </c>
      <c r="I5" s="1221" t="s">
        <v>1303</v>
      </c>
      <c r="J5" s="1221" t="s">
        <v>1304</v>
      </c>
      <c r="K5" s="1221" t="s">
        <v>230</v>
      </c>
    </row>
    <row r="6" spans="1:11" s="1134" customFormat="1" ht="20.100000000000001" customHeight="1">
      <c r="A6" s="722"/>
      <c r="B6" s="722" t="s">
        <v>89</v>
      </c>
      <c r="C6" s="722"/>
      <c r="D6" s="722" t="s">
        <v>90</v>
      </c>
      <c r="E6" s="722" t="s">
        <v>90</v>
      </c>
      <c r="F6" s="722" t="s">
        <v>74</v>
      </c>
      <c r="G6" s="722" t="s">
        <v>75</v>
      </c>
      <c r="H6" s="722" t="s">
        <v>76</v>
      </c>
      <c r="I6" s="722" t="s">
        <v>77</v>
      </c>
      <c r="J6" s="722" t="s">
        <v>1535</v>
      </c>
      <c r="K6" s="722" t="s">
        <v>79</v>
      </c>
    </row>
    <row r="7" spans="1:11" hidden="1">
      <c r="A7" s="1393"/>
      <c r="B7" s="206"/>
      <c r="C7" s="1394"/>
      <c r="D7" s="1394"/>
      <c r="E7" s="1394"/>
      <c r="F7" s="1395"/>
      <c r="G7" s="1393"/>
      <c r="H7" s="1396"/>
      <c r="I7" s="1397"/>
      <c r="J7" s="1397"/>
      <c r="K7" s="1398"/>
    </row>
    <row r="8" spans="1:11">
      <c r="A8" s="1393"/>
      <c r="B8" s="206"/>
      <c r="C8" s="1394"/>
      <c r="D8" s="1394"/>
      <c r="E8" s="1394"/>
      <c r="F8" s="1395"/>
      <c r="G8" s="1393"/>
      <c r="H8" s="1396"/>
      <c r="I8" s="1397"/>
      <c r="J8" s="1397"/>
      <c r="K8" s="1398"/>
    </row>
    <row r="9" spans="1:11">
      <c r="A9" s="1393"/>
      <c r="B9" s="206"/>
      <c r="C9" s="1394"/>
      <c r="D9" s="1394"/>
      <c r="E9" s="1394"/>
      <c r="F9" s="1395"/>
      <c r="G9" s="1393"/>
      <c r="H9" s="1396"/>
      <c r="I9" s="1397"/>
      <c r="J9" s="1397"/>
      <c r="K9" s="1398"/>
    </row>
    <row r="10" spans="1:11">
      <c r="A10" s="1393"/>
      <c r="B10" s="206"/>
      <c r="C10" s="1394"/>
      <c r="D10" s="1394"/>
      <c r="E10" s="1394"/>
      <c r="F10" s="1395"/>
      <c r="G10" s="1393"/>
      <c r="H10" s="1396"/>
      <c r="I10" s="1397"/>
      <c r="J10" s="1397"/>
      <c r="K10" s="1398"/>
    </row>
    <row r="11" spans="1:11">
      <c r="A11" s="565"/>
      <c r="B11" s="206"/>
      <c r="C11" s="1394"/>
      <c r="D11" s="1394"/>
      <c r="E11" s="1394"/>
      <c r="F11" s="1395"/>
      <c r="G11" s="1393"/>
      <c r="H11" s="1396"/>
      <c r="I11" s="1397"/>
      <c r="J11" s="1397"/>
      <c r="K11" s="1398"/>
    </row>
    <row r="12" spans="1:11">
      <c r="A12" s="565"/>
      <c r="B12" s="206"/>
      <c r="C12" s="1394"/>
      <c r="D12" s="1394"/>
      <c r="E12" s="1394"/>
      <c r="F12" s="1395"/>
      <c r="G12" s="1393"/>
      <c r="H12" s="1396"/>
      <c r="I12" s="1397"/>
      <c r="J12" s="1397"/>
      <c r="K12" s="1398"/>
    </row>
    <row r="13" spans="1:11">
      <c r="A13" s="565"/>
      <c r="B13" s="206"/>
      <c r="C13" s="1394"/>
      <c r="D13" s="1394"/>
      <c r="E13" s="1394"/>
      <c r="F13" s="1395"/>
      <c r="G13" s="1393"/>
      <c r="H13" s="1396"/>
      <c r="I13" s="1397"/>
      <c r="J13" s="1397"/>
      <c r="K13" s="1398"/>
    </row>
    <row r="14" spans="1:11">
      <c r="A14" s="565"/>
      <c r="B14" s="206"/>
      <c r="C14" s="1394"/>
      <c r="D14" s="1394"/>
      <c r="E14" s="1394"/>
      <c r="F14" s="1395"/>
      <c r="G14" s="1393"/>
      <c r="H14" s="1396"/>
      <c r="I14" s="1397"/>
      <c r="J14" s="1397"/>
      <c r="K14" s="1398"/>
    </row>
    <row r="15" spans="1:11">
      <c r="A15" s="565"/>
      <c r="B15" s="206"/>
      <c r="C15" s="1394"/>
      <c r="D15" s="1394"/>
      <c r="E15" s="1394"/>
      <c r="F15" s="1395"/>
      <c r="G15" s="1393"/>
      <c r="H15" s="1396"/>
      <c r="I15" s="1397"/>
      <c r="J15" s="1397"/>
      <c r="K15" s="1398"/>
    </row>
    <row r="16" spans="1:11">
      <c r="A16" s="565"/>
      <c r="B16" s="206"/>
      <c r="C16" s="1394"/>
      <c r="D16" s="1394"/>
      <c r="E16" s="1394"/>
      <c r="F16" s="1395"/>
      <c r="G16" s="1393"/>
      <c r="H16" s="1396"/>
      <c r="I16" s="1397"/>
      <c r="J16" s="1397"/>
      <c r="K16" s="1398"/>
    </row>
    <row r="17" spans="1:11">
      <c r="A17" s="565"/>
      <c r="B17" s="206"/>
      <c r="C17" s="1394"/>
      <c r="D17" s="1394"/>
      <c r="E17" s="1394"/>
      <c r="F17" s="1395"/>
      <c r="G17" s="1393"/>
      <c r="H17" s="1396"/>
      <c r="I17" s="1397"/>
      <c r="J17" s="1397"/>
      <c r="K17" s="1398"/>
    </row>
    <row r="18" spans="1:11">
      <c r="A18" s="565"/>
      <c r="B18" s="206"/>
      <c r="C18" s="1394"/>
      <c r="D18" s="1394"/>
      <c r="E18" s="1394"/>
      <c r="F18" s="1395"/>
      <c r="G18" s="1393"/>
      <c r="H18" s="1396"/>
      <c r="I18" s="1397"/>
      <c r="J18" s="1397"/>
      <c r="K18" s="1398"/>
    </row>
    <row r="19" spans="1:11" s="1147" customFormat="1">
      <c r="A19" s="1150" t="s">
        <v>1305</v>
      </c>
      <c r="B19" s="1399"/>
      <c r="C19" s="1399"/>
      <c r="D19" s="1399"/>
      <c r="E19" s="1400" t="s">
        <v>1305</v>
      </c>
      <c r="F19" s="1399" t="s">
        <v>928</v>
      </c>
      <c r="G19" s="1401"/>
      <c r="H19" s="1402"/>
      <c r="I19" s="1403"/>
      <c r="J19" s="1404">
        <v>0</v>
      </c>
      <c r="K19" s="1405"/>
    </row>
    <row r="20" spans="1:11">
      <c r="A20" s="1135"/>
      <c r="B20" s="1399"/>
      <c r="C20" s="1406"/>
      <c r="D20" s="1406"/>
      <c r="E20" s="1406"/>
      <c r="F20" s="1399" t="s">
        <v>1306</v>
      </c>
      <c r="G20" s="1407"/>
      <c r="H20" s="1408"/>
      <c r="I20" s="1409"/>
      <c r="J20" s="1410">
        <v>0</v>
      </c>
      <c r="K20" s="141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4146" r:id="rId3" name="Button 2">
              <controlPr defaultSize="0" print="0" autoFill="0" autoPict="0" macro="[0]!go_HSDMCongviec">
                <anchor moveWithCells="1" sizeWithCells="1">
                  <from>
                    <xdr:col>1</xdr:col>
                    <xdr:colOff>9525</xdr:colOff>
                    <xdr:row>3</xdr:row>
                    <xdr:rowOff>9525</xdr:rowOff>
                  </from>
                  <to>
                    <xdr:col>5</xdr:col>
                    <xdr:colOff>400050</xdr:colOff>
                    <xdr:row>3</xdr:row>
                    <xdr:rowOff>238125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
    <tabColor rgb="FFFF6D6D"/>
  </sheetPr>
  <dimension ref="A1:BP35"/>
  <sheetViews>
    <sheetView showZeros="0" zoomScale="70" zoomScaleNormal="70" workbookViewId="0">
      <pane xSplit="7" ySplit="8" topLeftCell="AP9" activePane="bottomRight" state="frozen"/>
      <selection pane="topRight" activeCell="H1" sqref="H1"/>
      <selection pane="bottomLeft" activeCell="A9" sqref="A9"/>
      <selection pane="bottomRight" activeCell="AZ17" sqref="AZ17"/>
    </sheetView>
  </sheetViews>
  <sheetFormatPr defaultColWidth="8.77734375" defaultRowHeight="16.5"/>
  <cols>
    <col min="1" max="1" width="4.44140625" customWidth="1"/>
    <col min="2" max="3" width="8.88671875" hidden="1" customWidth="1"/>
    <col min="4" max="4" width="12.109375" style="1109" customWidth="1"/>
    <col min="5" max="5" width="6" customWidth="1"/>
    <col min="6" max="6" width="10.77734375" style="1109" customWidth="1"/>
    <col min="7" max="7" width="33.21875" customWidth="1"/>
    <col min="8" max="8" width="37.33203125" style="1282" customWidth="1"/>
    <col min="9" max="9" width="7.6640625" hidden="1" customWidth="1"/>
    <col min="10" max="10" width="7.6640625" customWidth="1"/>
    <col min="11" max="11" width="9.109375" customWidth="1"/>
    <col min="12" max="12" width="16.44140625" customWidth="1"/>
    <col min="13" max="13" width="16" customWidth="1"/>
    <col min="14" max="14" width="17.88671875" customWidth="1"/>
    <col min="15" max="15" width="13.44140625" customWidth="1"/>
    <col min="16" max="16" width="13.109375" customWidth="1"/>
    <col min="17" max="17" width="11.77734375" customWidth="1"/>
    <col min="18" max="18" width="14.109375" customWidth="1"/>
    <col min="19" max="19" width="12.77734375" customWidth="1"/>
    <col min="20" max="20" width="12" customWidth="1"/>
    <col min="21" max="21" width="12" style="836" customWidth="1"/>
    <col min="22" max="23" width="11.77734375" customWidth="1"/>
    <col min="24" max="24" width="12.109375" customWidth="1"/>
    <col min="25" max="26" width="14.44140625" style="1172" customWidth="1"/>
    <col min="27" max="28" width="11.77734375" customWidth="1"/>
    <col min="29" max="29" width="10.5546875" customWidth="1"/>
    <col min="30" max="31" width="8.21875" customWidth="1"/>
    <col min="32" max="37" width="11.77734375" customWidth="1"/>
    <col min="38" max="38" width="10.6640625" customWidth="1"/>
    <col min="39" max="39" width="9.88671875" customWidth="1"/>
    <col min="40" max="41" width="12.77734375" customWidth="1"/>
    <col min="42" max="43" width="11.77734375" customWidth="1"/>
    <col min="44" max="46" width="9.6640625" customWidth="1"/>
    <col min="47" max="47" width="9.5546875" customWidth="1"/>
    <col min="48" max="48" width="9.5546875" style="8" customWidth="1"/>
    <col min="49" max="49" width="12.33203125" style="8" customWidth="1"/>
    <col min="50" max="50" width="10.109375" style="8" customWidth="1"/>
    <col min="51" max="51" width="11" style="8" customWidth="1"/>
    <col min="52" max="52" width="10" style="8" customWidth="1"/>
    <col min="53" max="53" width="7.88671875" style="8" customWidth="1"/>
    <col min="54" max="54" width="9.5546875" style="8" customWidth="1"/>
    <col min="55" max="55" width="7.88671875" style="8" customWidth="1"/>
    <col min="56" max="57" width="10.6640625" style="8" customWidth="1"/>
    <col min="58" max="58" width="9.21875" hidden="1" customWidth="1"/>
    <col min="59" max="60" width="10.6640625" customWidth="1"/>
    <col min="64" max="64" width="13.77734375" customWidth="1"/>
    <col min="65" max="65" width="14.5546875" customWidth="1"/>
    <col min="66" max="66" width="24.88671875" customWidth="1"/>
    <col min="67" max="16384" width="8.77734375" style="2233"/>
  </cols>
  <sheetData>
    <row r="1" spans="1:68" s="2230" customFormat="1" ht="23.25">
      <c r="A1" s="1749" t="s">
        <v>94</v>
      </c>
      <c r="B1" s="171"/>
      <c r="C1" s="171"/>
      <c r="D1" s="442"/>
      <c r="E1" s="171"/>
      <c r="F1" s="498"/>
      <c r="G1" s="498"/>
      <c r="H1" s="440"/>
      <c r="I1" s="498"/>
      <c r="J1" s="390"/>
      <c r="K1" s="1610"/>
      <c r="L1" s="1035"/>
      <c r="M1" s="1035"/>
      <c r="N1" s="1035"/>
      <c r="O1" s="1826" t="s">
        <v>3554</v>
      </c>
      <c r="P1" s="1906" t="s">
        <v>3603</v>
      </c>
      <c r="Q1" s="1828"/>
      <c r="R1" s="1828"/>
      <c r="S1" s="1828"/>
      <c r="T1" s="1828"/>
      <c r="U1" s="1829"/>
      <c r="V1" s="1830"/>
      <c r="W1" s="1830"/>
      <c r="X1" s="1831"/>
      <c r="Y1" s="1828"/>
      <c r="Z1" s="185"/>
      <c r="AA1" s="1611"/>
      <c r="AB1" s="1035"/>
      <c r="AC1" s="499"/>
      <c r="AD1" s="390"/>
      <c r="AE1" s="390"/>
      <c r="AF1" s="499"/>
      <c r="AG1" s="390"/>
      <c r="AH1" s="499"/>
      <c r="AI1" s="390"/>
      <c r="AJ1" s="499"/>
      <c r="AK1" s="390"/>
      <c r="AL1" s="32"/>
      <c r="AM1" s="34"/>
      <c r="AN1" s="31"/>
      <c r="AO1" s="33"/>
      <c r="AP1" s="31"/>
      <c r="AQ1" s="33"/>
      <c r="AR1" s="33"/>
      <c r="AS1" s="33"/>
      <c r="AT1" s="33"/>
      <c r="AU1" s="33"/>
      <c r="AV1" s="63"/>
      <c r="AW1" s="63"/>
      <c r="AX1" s="63"/>
      <c r="AY1" s="63"/>
      <c r="AZ1" s="63"/>
      <c r="BA1" s="63"/>
      <c r="BB1" s="63"/>
      <c r="BC1" s="63"/>
      <c r="BD1" s="63"/>
      <c r="BE1" s="63"/>
      <c r="BF1" s="351"/>
      <c r="BG1" s="32"/>
      <c r="BH1" s="32"/>
      <c r="BI1" s="351"/>
      <c r="BJ1" s="351"/>
      <c r="BK1" s="351"/>
      <c r="BL1" s="351"/>
      <c r="BM1" s="351"/>
      <c r="BN1" s="351"/>
    </row>
    <row r="2" spans="1:68" s="2231" customFormat="1" ht="18.75">
      <c r="A2" s="1647" t="str">
        <f>"CÔNG TRÌNH: "&amp;TTIN_CTRINH</f>
        <v>CÔNG TRÌNH: Đường cứu hộ cứu nạn từ Nguyệt Áng - Nam Long đi Trường Xuân</v>
      </c>
      <c r="B2" s="182"/>
      <c r="C2" s="182"/>
      <c r="D2" s="510"/>
      <c r="E2" s="173"/>
      <c r="F2" s="510"/>
      <c r="G2" s="1612"/>
      <c r="H2" s="510"/>
      <c r="I2" s="1613"/>
      <c r="J2" s="1614"/>
      <c r="K2" s="1615"/>
      <c r="L2" s="172"/>
      <c r="M2" s="172"/>
      <c r="N2" s="172"/>
      <c r="O2" s="1832" t="s">
        <v>809</v>
      </c>
      <c r="P2" s="1827" t="s">
        <v>3599</v>
      </c>
      <c r="Q2" s="1825"/>
      <c r="R2" s="1825"/>
      <c r="S2" s="1825"/>
      <c r="T2" s="1825"/>
      <c r="U2" s="1825"/>
      <c r="V2" s="2759" t="s">
        <v>1352</v>
      </c>
      <c r="W2" s="2760"/>
      <c r="X2" s="1616"/>
      <c r="Y2" s="1617"/>
      <c r="Z2" s="1617"/>
      <c r="AA2" s="1618"/>
      <c r="AB2" s="172"/>
      <c r="AC2" s="1618"/>
      <c r="AD2" s="172"/>
      <c r="AE2" s="172"/>
      <c r="AF2" s="1619"/>
      <c r="AG2" s="211"/>
      <c r="AH2" s="1619"/>
      <c r="AI2" s="211"/>
      <c r="AJ2" s="1619"/>
      <c r="AK2" s="211"/>
      <c r="AL2" s="1620"/>
      <c r="AM2" s="1621"/>
      <c r="AN2" s="1622"/>
      <c r="AO2" s="173"/>
      <c r="AP2" s="1622"/>
      <c r="AQ2" s="173"/>
      <c r="AR2" s="173"/>
      <c r="AS2" s="173"/>
      <c r="AT2" s="173"/>
      <c r="AU2" s="173"/>
      <c r="AV2" s="211"/>
      <c r="AW2" s="211"/>
      <c r="AX2" s="211"/>
      <c r="AY2" s="211"/>
      <c r="AZ2" s="211"/>
      <c r="BA2" s="211"/>
      <c r="BB2" s="211"/>
      <c r="BC2" s="211"/>
      <c r="BD2" s="211"/>
      <c r="BE2" s="211"/>
      <c r="BF2" s="852"/>
      <c r="BG2" s="1620"/>
      <c r="BH2" s="1620"/>
      <c r="BI2" s="852"/>
      <c r="BJ2" s="852"/>
      <c r="BK2" s="852"/>
      <c r="BL2" s="852"/>
      <c r="BM2" s="852"/>
      <c r="BN2" s="852"/>
    </row>
    <row r="3" spans="1:68" s="2232" customFormat="1" ht="18.75">
      <c r="A3" s="1647" t="str">
        <f>"GÓI THẦU: "&amp;TTIN_GTHAU</f>
        <v>GÓI THẦU: Xây lắp (bao gồm chí phí xây dựng + chi phí dự phòng + chi phí đảm bảo giao thông)</v>
      </c>
      <c r="B3" s="182"/>
      <c r="C3" s="182"/>
      <c r="D3" s="61"/>
      <c r="E3" s="33"/>
      <c r="F3" s="61"/>
      <c r="G3" s="1623"/>
      <c r="H3" s="219"/>
      <c r="I3" s="1624"/>
      <c r="J3" s="1625"/>
      <c r="K3" s="1626"/>
      <c r="L3" s="452"/>
      <c r="M3" s="452"/>
      <c r="N3" s="452"/>
      <c r="O3" s="1736"/>
      <c r="P3" s="1827" t="s">
        <v>3576</v>
      </c>
      <c r="Q3" s="185"/>
      <c r="R3" s="185"/>
      <c r="S3" s="185"/>
      <c r="T3" s="185"/>
      <c r="U3" s="1825"/>
      <c r="V3" s="1628" t="s">
        <v>976</v>
      </c>
      <c r="W3" s="1629" t="s">
        <v>977</v>
      </c>
      <c r="X3" s="1627"/>
      <c r="Y3" s="1630"/>
      <c r="Z3" s="1630"/>
      <c r="AA3" s="1631"/>
      <c r="AB3" s="452"/>
      <c r="AC3" s="1631"/>
      <c r="AD3" s="452"/>
      <c r="AE3" s="452"/>
      <c r="AF3" s="1631"/>
      <c r="AG3" s="452"/>
      <c r="AH3" s="1631"/>
      <c r="AI3" s="452"/>
      <c r="AJ3" s="1632"/>
      <c r="AK3" s="62"/>
      <c r="AL3" s="32"/>
      <c r="AM3" s="34"/>
      <c r="AN3" s="31"/>
      <c r="AO3" s="33"/>
      <c r="AP3" s="31"/>
      <c r="AQ3" s="33"/>
      <c r="AR3" s="33"/>
      <c r="AS3" s="33"/>
      <c r="AT3" s="33"/>
      <c r="AU3" s="33"/>
      <c r="AV3" s="63"/>
      <c r="AW3" s="63"/>
      <c r="AX3" s="63"/>
      <c r="AY3" s="63"/>
      <c r="AZ3" s="63"/>
      <c r="BA3" s="63"/>
      <c r="BB3" s="63"/>
      <c r="BC3" s="63"/>
      <c r="BD3" s="63"/>
      <c r="BE3" s="63"/>
      <c r="BF3" s="627"/>
      <c r="BG3" s="32"/>
      <c r="BH3" s="32"/>
      <c r="BI3" s="627"/>
      <c r="BJ3" s="627"/>
      <c r="BK3" s="627"/>
      <c r="BL3" s="627"/>
      <c r="BM3" s="627"/>
      <c r="BN3" s="627"/>
    </row>
    <row r="4" spans="1:68" ht="18.75">
      <c r="A4" s="33"/>
      <c r="B4" s="33"/>
      <c r="C4" s="33"/>
      <c r="D4" s="61"/>
      <c r="E4" s="33"/>
      <c r="F4" s="1108"/>
      <c r="G4" s="35"/>
      <c r="H4" s="35"/>
      <c r="I4" s="35"/>
      <c r="J4" s="35"/>
      <c r="K4" s="36"/>
      <c r="L4" s="35"/>
      <c r="M4" s="35"/>
      <c r="N4" s="35"/>
      <c r="O4" s="63"/>
      <c r="P4" s="1827" t="s">
        <v>3575</v>
      </c>
      <c r="Q4" s="185"/>
      <c r="R4" s="185"/>
      <c r="S4" s="185"/>
      <c r="T4" s="185"/>
      <c r="U4" s="1825"/>
      <c r="V4" s="1628" t="str">
        <f>getMinDate(V9:V33,AA9:AA33,AF9:AF33,AH9:AH33,AJ9:AJ33)</f>
        <v>26/06/2023</v>
      </c>
      <c r="W4" s="1629" t="str">
        <f>getMaxDate(W9:W33,AA9:AA33,AF9:AF33,AH9:AH33,AJ9:AJ33)</f>
        <v>15/10/2023</v>
      </c>
      <c r="X4" s="1627"/>
      <c r="Y4" s="1630"/>
      <c r="Z4" s="1630"/>
      <c r="AA4" s="37"/>
      <c r="AB4" s="35"/>
      <c r="AC4" s="37"/>
      <c r="AD4" s="35"/>
      <c r="AE4" s="35"/>
      <c r="AF4" s="37"/>
      <c r="AG4" s="35"/>
      <c r="AH4" s="37"/>
      <c r="AI4" s="35"/>
      <c r="AJ4" s="38"/>
      <c r="AK4" s="39"/>
      <c r="AL4" s="32"/>
      <c r="AM4" s="34"/>
      <c r="AN4" s="31"/>
      <c r="AO4" s="33"/>
      <c r="AP4" s="31"/>
      <c r="AQ4" s="33"/>
      <c r="AR4" s="33"/>
      <c r="AS4" s="33"/>
      <c r="AT4" s="33"/>
      <c r="AU4" s="33"/>
      <c r="AV4" s="63"/>
      <c r="AW4" s="63"/>
      <c r="AX4" s="63"/>
      <c r="AY4" s="63"/>
      <c r="AZ4" s="63"/>
      <c r="BA4" s="63"/>
      <c r="BB4" s="63"/>
      <c r="BC4" s="63"/>
      <c r="BD4" s="63"/>
      <c r="BE4" s="63"/>
      <c r="BG4" s="32"/>
      <c r="BH4" s="32"/>
    </row>
    <row r="5" spans="1:68" s="2234" customFormat="1">
      <c r="A5" s="2751" t="s">
        <v>88</v>
      </c>
      <c r="B5" s="2757" t="s">
        <v>95</v>
      </c>
      <c r="C5" s="2757" t="s">
        <v>96</v>
      </c>
      <c r="D5" s="2757" t="s">
        <v>97</v>
      </c>
      <c r="E5" s="2751" t="s">
        <v>98</v>
      </c>
      <c r="F5" s="2751" t="s">
        <v>99</v>
      </c>
      <c r="G5" s="2751" t="s">
        <v>100</v>
      </c>
      <c r="H5" s="2755" t="s">
        <v>1533</v>
      </c>
      <c r="I5" s="2751" t="s">
        <v>102</v>
      </c>
      <c r="J5" s="2761" t="s">
        <v>103</v>
      </c>
      <c r="K5" s="2763" t="s">
        <v>104</v>
      </c>
      <c r="L5" s="2761" t="s">
        <v>105</v>
      </c>
      <c r="M5" s="2751" t="s">
        <v>106</v>
      </c>
      <c r="N5" s="2761" t="s">
        <v>107</v>
      </c>
      <c r="O5" s="2754" t="s">
        <v>1346</v>
      </c>
      <c r="P5" s="2754" t="s">
        <v>2883</v>
      </c>
      <c r="Q5" s="2754" t="s">
        <v>1347</v>
      </c>
      <c r="R5" s="2754" t="s">
        <v>1349</v>
      </c>
      <c r="S5" s="2754" t="s">
        <v>1350</v>
      </c>
      <c r="T5" s="2754" t="s">
        <v>1538</v>
      </c>
      <c r="U5" s="2754" t="s">
        <v>1539</v>
      </c>
      <c r="V5" s="2765" t="s">
        <v>108</v>
      </c>
      <c r="W5" s="2766"/>
      <c r="X5" s="2754" t="s">
        <v>1351</v>
      </c>
      <c r="Y5" s="2754" t="s">
        <v>1348</v>
      </c>
      <c r="Z5" s="2754"/>
      <c r="AA5" s="1633" t="s">
        <v>4135</v>
      </c>
      <c r="AB5" s="1633"/>
      <c r="AC5" s="1634"/>
      <c r="AD5" s="1633"/>
      <c r="AE5" s="1633"/>
      <c r="AF5" s="1635" t="s">
        <v>109</v>
      </c>
      <c r="AG5" s="1636"/>
      <c r="AH5" s="1637" t="s">
        <v>110</v>
      </c>
      <c r="AI5" s="1637"/>
      <c r="AJ5" s="1635" t="s">
        <v>111</v>
      </c>
      <c r="AK5" s="1636"/>
      <c r="AL5" s="2751" t="s">
        <v>112</v>
      </c>
      <c r="AM5" s="2761" t="s">
        <v>113</v>
      </c>
      <c r="AN5" s="1792" t="s">
        <v>3506</v>
      </c>
      <c r="AO5" s="1793"/>
      <c r="AP5" s="1794" t="s">
        <v>114</v>
      </c>
      <c r="AQ5" s="1795"/>
      <c r="AR5" s="1796" t="s">
        <v>4098</v>
      </c>
      <c r="AS5" s="1796"/>
      <c r="AT5" s="1796"/>
      <c r="AU5" s="1797" t="s">
        <v>116</v>
      </c>
      <c r="AV5" s="1797"/>
      <c r="AW5" s="1798"/>
      <c r="AX5" s="1799"/>
      <c r="AY5" s="1799"/>
      <c r="AZ5" s="1800" t="s">
        <v>3508</v>
      </c>
      <c r="BA5" s="1801"/>
      <c r="BB5" s="1802" t="s">
        <v>3507</v>
      </c>
      <c r="BC5" s="1803"/>
      <c r="BD5" s="1800" t="s">
        <v>1341</v>
      </c>
      <c r="BE5" s="1800"/>
      <c r="BF5" s="2753" t="s">
        <v>2890</v>
      </c>
      <c r="BG5" s="2751" t="s">
        <v>3994</v>
      </c>
      <c r="BH5" s="2751" t="s">
        <v>4000</v>
      </c>
      <c r="BI5" s="2081" t="s">
        <v>4051</v>
      </c>
      <c r="BJ5" s="2081"/>
      <c r="BK5" s="2081"/>
      <c r="BL5" s="2081"/>
      <c r="BM5" s="2081"/>
      <c r="BN5" s="2082"/>
    </row>
    <row r="6" spans="1:68" s="2234" customFormat="1" ht="38.25">
      <c r="A6" s="2752"/>
      <c r="B6" s="2758"/>
      <c r="C6" s="2758"/>
      <c r="D6" s="2758"/>
      <c r="E6" s="2752"/>
      <c r="F6" s="2752"/>
      <c r="G6" s="2752"/>
      <c r="H6" s="2756"/>
      <c r="I6" s="2752"/>
      <c r="J6" s="2762"/>
      <c r="K6" s="2764"/>
      <c r="L6" s="2762"/>
      <c r="M6" s="2752"/>
      <c r="N6" s="2762"/>
      <c r="O6" s="2754"/>
      <c r="P6" s="2754"/>
      <c r="Q6" s="2754"/>
      <c r="R6" s="2754"/>
      <c r="S6" s="2754"/>
      <c r="T6" s="2754"/>
      <c r="U6" s="2754"/>
      <c r="V6" s="1640" t="s">
        <v>117</v>
      </c>
      <c r="W6" s="1640" t="s">
        <v>118</v>
      </c>
      <c r="X6" s="2754"/>
      <c r="Y6" s="1641" t="s">
        <v>1366</v>
      </c>
      <c r="Z6" s="1641" t="s">
        <v>1345</v>
      </c>
      <c r="AA6" s="1642" t="s">
        <v>119</v>
      </c>
      <c r="AB6" s="1642" t="s">
        <v>120</v>
      </c>
      <c r="AC6" s="1643" t="s">
        <v>121</v>
      </c>
      <c r="AD6" s="1642" t="s">
        <v>122</v>
      </c>
      <c r="AE6" s="1642" t="s">
        <v>180</v>
      </c>
      <c r="AF6" s="1644" t="s">
        <v>119</v>
      </c>
      <c r="AG6" s="1644" t="s">
        <v>120</v>
      </c>
      <c r="AH6" s="1645" t="s">
        <v>119</v>
      </c>
      <c r="AI6" s="1645" t="s">
        <v>120</v>
      </c>
      <c r="AJ6" s="1644" t="s">
        <v>119</v>
      </c>
      <c r="AK6" s="1644" t="s">
        <v>120</v>
      </c>
      <c r="AL6" s="2752"/>
      <c r="AM6" s="2762"/>
      <c r="AN6" s="1804" t="s">
        <v>119</v>
      </c>
      <c r="AO6" s="1805" t="s">
        <v>120</v>
      </c>
      <c r="AP6" s="1806" t="s">
        <v>119</v>
      </c>
      <c r="AQ6" s="1806" t="s">
        <v>120</v>
      </c>
      <c r="AR6" s="1807" t="s">
        <v>4097</v>
      </c>
      <c r="AS6" s="1807" t="s">
        <v>124</v>
      </c>
      <c r="AT6" s="1808" t="s">
        <v>946</v>
      </c>
      <c r="AU6" s="1809" t="s">
        <v>125</v>
      </c>
      <c r="AV6" s="1809" t="s">
        <v>126</v>
      </c>
      <c r="AW6" s="1809" t="s">
        <v>127</v>
      </c>
      <c r="AX6" s="1809" t="s">
        <v>128</v>
      </c>
      <c r="AY6" s="1809" t="s">
        <v>129</v>
      </c>
      <c r="AZ6" s="1810" t="s">
        <v>3640</v>
      </c>
      <c r="BA6" s="1810" t="s">
        <v>133</v>
      </c>
      <c r="BB6" s="1811" t="s">
        <v>3640</v>
      </c>
      <c r="BC6" s="1811" t="s">
        <v>133</v>
      </c>
      <c r="BD6" s="1810" t="s">
        <v>128</v>
      </c>
      <c r="BE6" s="1810" t="s">
        <v>129</v>
      </c>
      <c r="BF6" s="2753"/>
      <c r="BG6" s="2752"/>
      <c r="BH6" s="2752"/>
      <c r="BI6" s="2083" t="s">
        <v>4047</v>
      </c>
      <c r="BJ6" s="2084" t="s">
        <v>4048</v>
      </c>
      <c r="BK6" s="2084" t="s">
        <v>4049</v>
      </c>
      <c r="BL6" s="2084" t="s">
        <v>4091</v>
      </c>
      <c r="BM6" s="2084" t="s">
        <v>4092</v>
      </c>
      <c r="BN6" s="2084" t="s">
        <v>4050</v>
      </c>
    </row>
    <row r="7" spans="1:68" s="2235" customFormat="1">
      <c r="A7" s="40" t="str">
        <f>GetColumn</f>
        <v>[1]</v>
      </c>
      <c r="B7" s="40" t="str">
        <f>GetColumn</f>
        <v>[2]</v>
      </c>
      <c r="C7" s="40" t="str">
        <f>GetColumn</f>
        <v>[3]</v>
      </c>
      <c r="D7" s="40" t="s">
        <v>75</v>
      </c>
      <c r="E7" s="40" t="s">
        <v>76</v>
      </c>
      <c r="F7" s="40" t="s">
        <v>77</v>
      </c>
      <c r="G7" s="40" t="s">
        <v>78</v>
      </c>
      <c r="H7" s="40" t="s">
        <v>79</v>
      </c>
      <c r="I7" s="40" t="s">
        <v>80</v>
      </c>
      <c r="J7" s="40" t="s">
        <v>81</v>
      </c>
      <c r="K7" s="40" t="s">
        <v>82</v>
      </c>
      <c r="L7" s="40" t="s">
        <v>83</v>
      </c>
      <c r="M7" s="40" t="s">
        <v>135</v>
      </c>
      <c r="N7" s="40" t="s">
        <v>136</v>
      </c>
      <c r="O7" s="40" t="s">
        <v>137</v>
      </c>
      <c r="P7" s="40" t="s">
        <v>138</v>
      </c>
      <c r="Q7" s="40" t="s">
        <v>4024</v>
      </c>
      <c r="R7" s="40" t="s">
        <v>2983</v>
      </c>
      <c r="S7" s="40" t="s">
        <v>2984</v>
      </c>
      <c r="T7" s="40" t="s">
        <v>2985</v>
      </c>
      <c r="U7" s="40" t="s">
        <v>2986</v>
      </c>
      <c r="V7" s="40" t="s">
        <v>2987</v>
      </c>
      <c r="W7" s="40" t="s">
        <v>2988</v>
      </c>
      <c r="X7" s="40" t="s">
        <v>2989</v>
      </c>
      <c r="Y7" s="40" t="s">
        <v>2990</v>
      </c>
      <c r="Z7" s="40" t="s">
        <v>2991</v>
      </c>
      <c r="AA7" s="40" t="s">
        <v>4052</v>
      </c>
      <c r="AB7" s="40" t="s">
        <v>4053</v>
      </c>
      <c r="AC7" s="40" t="s">
        <v>4054</v>
      </c>
      <c r="AD7" s="40" t="s">
        <v>4055</v>
      </c>
      <c r="AE7" s="40"/>
      <c r="AF7" s="40" t="s">
        <v>4056</v>
      </c>
      <c r="AG7" s="40" t="s">
        <v>4057</v>
      </c>
      <c r="AH7" s="40" t="s">
        <v>4058</v>
      </c>
      <c r="AI7" s="40" t="s">
        <v>4059</v>
      </c>
      <c r="AJ7" s="40" t="s">
        <v>4060</v>
      </c>
      <c r="AK7" s="40" t="s">
        <v>4061</v>
      </c>
      <c r="AL7" s="40" t="s">
        <v>4062</v>
      </c>
      <c r="AM7" s="40" t="s">
        <v>4063</v>
      </c>
      <c r="AN7" s="40" t="s">
        <v>4064</v>
      </c>
      <c r="AO7" s="40" t="s">
        <v>4065</v>
      </c>
      <c r="AP7" s="40" t="s">
        <v>4066</v>
      </c>
      <c r="AQ7" s="40" t="s">
        <v>4067</v>
      </c>
      <c r="AR7" s="40" t="s">
        <v>4068</v>
      </c>
      <c r="AS7" s="40" t="s">
        <v>4070</v>
      </c>
      <c r="AT7" s="40" t="s">
        <v>4069</v>
      </c>
      <c r="AU7" s="40" t="s">
        <v>4071</v>
      </c>
      <c r="AV7" s="40" t="s">
        <v>4072</v>
      </c>
      <c r="AW7" s="40" t="s">
        <v>4073</v>
      </c>
      <c r="AX7" s="40" t="s">
        <v>4074</v>
      </c>
      <c r="AY7" s="40" t="s">
        <v>4075</v>
      </c>
      <c r="AZ7" s="40" t="s">
        <v>4076</v>
      </c>
      <c r="BA7" s="40" t="s">
        <v>4077</v>
      </c>
      <c r="BB7" s="40" t="s">
        <v>4078</v>
      </c>
      <c r="BC7" s="40" t="s">
        <v>4079</v>
      </c>
      <c r="BD7" s="40" t="s">
        <v>4080</v>
      </c>
      <c r="BE7" s="40" t="s">
        <v>4081</v>
      </c>
      <c r="BF7" s="40" t="s">
        <v>4082</v>
      </c>
      <c r="BG7" s="40" t="s">
        <v>4083</v>
      </c>
      <c r="BH7" s="40" t="s">
        <v>4084</v>
      </c>
      <c r="BI7" s="40" t="s">
        <v>4085</v>
      </c>
      <c r="BJ7" s="40" t="s">
        <v>4086</v>
      </c>
      <c r="BK7" s="40" t="s">
        <v>4087</v>
      </c>
      <c r="BL7" s="40" t="s">
        <v>4088</v>
      </c>
      <c r="BM7" s="40" t="s">
        <v>4089</v>
      </c>
      <c r="BN7" s="40" t="s">
        <v>4090</v>
      </c>
    </row>
    <row r="8" spans="1:68">
      <c r="A8" s="41">
        <v>0</v>
      </c>
      <c r="B8" s="41"/>
      <c r="C8" s="41"/>
      <c r="D8" s="44"/>
      <c r="E8" s="41"/>
      <c r="F8" s="44"/>
      <c r="G8" s="43"/>
      <c r="H8" s="1279"/>
      <c r="I8" s="44"/>
      <c r="J8" s="42"/>
      <c r="K8" s="45"/>
      <c r="L8" s="46"/>
      <c r="M8" s="46"/>
      <c r="N8" s="47"/>
      <c r="O8" s="46"/>
      <c r="P8" s="46"/>
      <c r="Q8" s="46"/>
      <c r="R8" s="46"/>
      <c r="S8" s="46"/>
      <c r="T8" s="46"/>
      <c r="U8" s="52"/>
      <c r="V8" s="52"/>
      <c r="W8" s="52"/>
      <c r="X8" s="46"/>
      <c r="Y8" s="47"/>
      <c r="Z8" s="47"/>
      <c r="AA8" s="48"/>
      <c r="AB8" s="42"/>
      <c r="AC8" s="474"/>
      <c r="AD8" s="42"/>
      <c r="AE8" s="1912"/>
      <c r="AF8" s="48"/>
      <c r="AG8" s="42"/>
      <c r="AH8" s="48"/>
      <c r="AI8" s="49"/>
      <c r="AJ8" s="48"/>
      <c r="AK8" s="42"/>
      <c r="AL8" s="50"/>
      <c r="AM8" s="51"/>
      <c r="AN8" s="52"/>
      <c r="AO8" s="46"/>
      <c r="AP8" s="52"/>
      <c r="AQ8" s="46"/>
      <c r="AR8" s="51"/>
      <c r="AS8" s="51"/>
      <c r="AT8" s="51"/>
      <c r="AU8" s="51"/>
      <c r="AV8" s="51"/>
      <c r="AW8" s="51"/>
      <c r="AX8" s="51"/>
      <c r="AY8" s="51"/>
      <c r="AZ8" s="42"/>
      <c r="BA8" s="42"/>
      <c r="BB8" s="42"/>
      <c r="BC8" s="42"/>
      <c r="BD8" s="42"/>
      <c r="BE8" s="42"/>
      <c r="BG8" s="2077"/>
      <c r="BH8" s="2079"/>
      <c r="BI8" s="2079"/>
      <c r="BJ8" s="2079"/>
      <c r="BK8" s="2079"/>
      <c r="BL8" s="2079"/>
      <c r="BM8" s="2079"/>
      <c r="BN8" s="2079"/>
    </row>
    <row r="9" spans="1:68">
      <c r="A9" s="396"/>
      <c r="B9" s="397"/>
      <c r="C9" s="397"/>
      <c r="D9" s="397" t="s">
        <v>139</v>
      </c>
      <c r="E9" s="53"/>
      <c r="F9" s="397" t="s">
        <v>140</v>
      </c>
      <c r="G9" s="1170" t="s">
        <v>4158</v>
      </c>
      <c r="H9" s="1280"/>
      <c r="I9" s="397"/>
      <c r="J9" s="397"/>
      <c r="K9" s="54"/>
      <c r="L9" s="397"/>
      <c r="M9" s="397"/>
      <c r="N9" s="397"/>
      <c r="O9" s="397"/>
      <c r="P9" s="397"/>
      <c r="Q9" s="397"/>
      <c r="R9" s="397"/>
      <c r="S9" s="397"/>
      <c r="T9" s="397"/>
      <c r="U9" s="398"/>
      <c r="V9" s="398"/>
      <c r="W9" s="398"/>
      <c r="X9" s="397"/>
      <c r="Y9" s="1170"/>
      <c r="Z9" s="1170"/>
      <c r="AA9" s="398"/>
      <c r="AB9" s="397"/>
      <c r="AC9" s="398"/>
      <c r="AD9" s="397"/>
      <c r="AE9" s="397"/>
      <c r="AF9" s="398"/>
      <c r="AG9" s="397"/>
      <c r="AH9" s="398"/>
      <c r="AI9" s="398"/>
      <c r="AJ9" s="398"/>
      <c r="AK9" s="397"/>
      <c r="AL9" s="55"/>
      <c r="AM9" s="56"/>
      <c r="AN9" s="398"/>
      <c r="AO9" s="56"/>
      <c r="AP9" s="398"/>
      <c r="AQ9" s="57"/>
      <c r="AR9" s="57"/>
      <c r="AS9" s="57"/>
      <c r="AT9" s="57"/>
      <c r="AU9" s="57"/>
      <c r="AV9" s="57"/>
      <c r="AW9" s="57"/>
      <c r="AX9" s="57"/>
      <c r="AY9" s="57"/>
      <c r="AZ9" s="1151"/>
      <c r="BA9" s="1151"/>
      <c r="BB9" s="1151"/>
      <c r="BC9" s="1151"/>
      <c r="BD9" s="1151"/>
      <c r="BE9" s="1151"/>
      <c r="BG9" s="55"/>
      <c r="BH9" s="2080"/>
      <c r="BI9" s="2080"/>
      <c r="BJ9" s="2080"/>
      <c r="BK9" s="2080"/>
      <c r="BL9" s="2080"/>
      <c r="BM9" s="2080"/>
      <c r="BN9" s="2080"/>
    </row>
    <row r="10" spans="1:68" s="2236" customFormat="1">
      <c r="A10" s="2188"/>
      <c r="B10" s="2188"/>
      <c r="C10" s="2188"/>
      <c r="D10" s="2189" t="s">
        <v>141</v>
      </c>
      <c r="E10" s="2188"/>
      <c r="F10" s="2189" t="s">
        <v>142</v>
      </c>
      <c r="G10" s="2190" t="s">
        <v>4159</v>
      </c>
      <c r="H10" s="2191"/>
      <c r="I10" s="2189"/>
      <c r="J10" s="2192"/>
      <c r="K10" s="2193"/>
      <c r="L10" s="2194"/>
      <c r="M10" s="2195"/>
      <c r="N10" s="2196"/>
      <c r="O10" s="2192"/>
      <c r="P10" s="2192"/>
      <c r="Q10" s="2192"/>
      <c r="R10" s="2192"/>
      <c r="S10" s="2192"/>
      <c r="T10" s="2192"/>
      <c r="U10" s="2197"/>
      <c r="V10" s="2197"/>
      <c r="W10" s="2197"/>
      <c r="X10" s="2192"/>
      <c r="Y10" s="2196"/>
      <c r="Z10" s="2196"/>
      <c r="AA10" s="2197"/>
      <c r="AB10" s="2192"/>
      <c r="AC10" s="2197"/>
      <c r="AD10" s="2192"/>
      <c r="AE10" s="2192"/>
      <c r="AF10" s="2197"/>
      <c r="AG10" s="2198"/>
      <c r="AH10" s="2197"/>
      <c r="AI10" s="2197"/>
      <c r="AJ10" s="2197"/>
      <c r="AK10" s="2198"/>
      <c r="AL10" s="2199"/>
      <c r="AM10" s="2200"/>
      <c r="AN10" s="2197"/>
      <c r="AO10" s="2192"/>
      <c r="AP10" s="2197"/>
      <c r="AQ10" s="2192"/>
      <c r="AR10" s="2201"/>
      <c r="AS10" s="2201"/>
      <c r="AT10" s="2201"/>
      <c r="AU10" s="2201"/>
      <c r="AV10" s="2201"/>
      <c r="AW10" s="2201"/>
      <c r="AX10" s="2201"/>
      <c r="AY10" s="2201"/>
      <c r="AZ10" s="2202"/>
      <c r="BA10" s="2202"/>
      <c r="BB10" s="2202"/>
      <c r="BC10" s="2202"/>
      <c r="BD10" s="2202"/>
      <c r="BE10" s="2202"/>
      <c r="BF10" s="2203"/>
      <c r="BG10" s="2204"/>
      <c r="BH10" s="2199"/>
      <c r="BI10" s="2199"/>
      <c r="BJ10" s="2199"/>
      <c r="BK10" s="2199"/>
      <c r="BL10" s="2199"/>
      <c r="BM10" s="2199"/>
      <c r="BN10" s="2240"/>
    </row>
    <row r="11" spans="1:68" ht="49.5">
      <c r="A11" s="1927">
        <v>1</v>
      </c>
      <c r="B11" s="1927"/>
      <c r="C11" s="1927"/>
      <c r="D11" s="2185" t="s">
        <v>4165</v>
      </c>
      <c r="E11" s="1927"/>
      <c r="F11" s="2146">
        <v>1</v>
      </c>
      <c r="G11" s="2182" t="s">
        <v>4160</v>
      </c>
      <c r="H11" s="2148" t="s">
        <v>4161</v>
      </c>
      <c r="I11" s="2146"/>
      <c r="J11" s="2181" t="s">
        <v>3601</v>
      </c>
      <c r="K11" s="2149"/>
      <c r="L11" s="2150" t="s">
        <v>4162</v>
      </c>
      <c r="M11" s="2151"/>
      <c r="N11" s="2152" t="s">
        <v>2899</v>
      </c>
      <c r="O11" s="1912" t="s">
        <v>147</v>
      </c>
      <c r="P11" s="1912"/>
      <c r="Q11" s="1912"/>
      <c r="R11" s="1912"/>
      <c r="S11" s="1912">
        <v>7</v>
      </c>
      <c r="T11" s="1912"/>
      <c r="U11" s="2153"/>
      <c r="V11" s="2154">
        <v>45108</v>
      </c>
      <c r="W11" s="2154">
        <f>IF(S11&gt;0,V11+S11-1,V11)+T11</f>
        <v>45114</v>
      </c>
      <c r="X11" s="1912"/>
      <c r="Y11" s="2152"/>
      <c r="Z11" s="2152"/>
      <c r="AA11" s="2153"/>
      <c r="AB11" s="1912"/>
      <c r="AC11" s="2153"/>
      <c r="AD11" s="1912"/>
      <c r="AE11" s="2153"/>
      <c r="AF11" s="1912"/>
      <c r="AG11" s="2153">
        <v>45113</v>
      </c>
      <c r="AH11" s="2154" t="s">
        <v>4163</v>
      </c>
      <c r="AI11" s="2154">
        <f>AG11+1</f>
        <v>45114</v>
      </c>
      <c r="AJ11" s="2155" t="s">
        <v>4164</v>
      </c>
      <c r="AK11" s="2079"/>
      <c r="AL11" s="2156"/>
      <c r="AM11" s="2153"/>
      <c r="AN11" s="1912"/>
      <c r="AO11" s="2153"/>
      <c r="AP11" s="1912"/>
      <c r="AQ11" s="2156"/>
      <c r="AR11" s="2156"/>
      <c r="AS11" s="2156" t="s">
        <v>418</v>
      </c>
      <c r="AT11" s="2156"/>
      <c r="AU11" s="2156"/>
      <c r="AV11" s="2156"/>
      <c r="AW11" s="2156"/>
      <c r="AX11" s="2156"/>
      <c r="AY11" s="1912"/>
      <c r="AZ11" s="1912"/>
      <c r="BA11" s="1912"/>
      <c r="BB11" s="1912"/>
      <c r="BC11" s="1912"/>
      <c r="BD11" s="1912"/>
      <c r="BE11" s="2157"/>
      <c r="BF11" s="2077"/>
      <c r="BG11" s="2079"/>
      <c r="BH11" s="2079"/>
      <c r="BI11" s="2079"/>
      <c r="BJ11" s="2079"/>
      <c r="BK11" s="2079"/>
      <c r="BL11" s="2079"/>
      <c r="BM11" s="2079"/>
      <c r="BN11" s="2241"/>
    </row>
    <row r="12" spans="1:68" s="2229" customFormat="1" ht="49.5">
      <c r="A12" s="2158">
        <v>2</v>
      </c>
      <c r="B12" s="2158"/>
      <c r="C12" s="2158"/>
      <c r="D12" s="2185" t="s">
        <v>4258</v>
      </c>
      <c r="E12" s="2158"/>
      <c r="F12" s="2159">
        <v>2</v>
      </c>
      <c r="G12" s="2182" t="s">
        <v>4166</v>
      </c>
      <c r="H12" s="2148" t="s">
        <v>4167</v>
      </c>
      <c r="I12" s="2159"/>
      <c r="J12" s="2181" t="s">
        <v>3601</v>
      </c>
      <c r="K12" s="2149"/>
      <c r="L12" s="2150" t="s">
        <v>4162</v>
      </c>
      <c r="M12" s="2160"/>
      <c r="N12" s="2161" t="s">
        <v>2899</v>
      </c>
      <c r="O12" s="2162" t="s">
        <v>147</v>
      </c>
      <c r="P12" s="2162"/>
      <c r="Q12" s="2162"/>
      <c r="R12" s="2162"/>
      <c r="S12" s="2162">
        <v>40</v>
      </c>
      <c r="T12" s="2162"/>
      <c r="U12" s="2154"/>
      <c r="V12" s="2154">
        <v>45103</v>
      </c>
      <c r="W12" s="2154">
        <f>IF(S12&gt;0,V12+S12-1,V12)+T12</f>
        <v>45142</v>
      </c>
      <c r="X12" s="2162"/>
      <c r="Y12" s="2161"/>
      <c r="Z12" s="2161"/>
      <c r="AA12" s="2154"/>
      <c r="AB12" s="2162"/>
      <c r="AC12" s="2154"/>
      <c r="AD12" s="2162"/>
      <c r="AE12" s="2154"/>
      <c r="AF12" s="2155"/>
      <c r="AG12" s="2154">
        <v>45141</v>
      </c>
      <c r="AH12" s="2154" t="s">
        <v>4163</v>
      </c>
      <c r="AI12" s="2154">
        <v>45142</v>
      </c>
      <c r="AJ12" s="2155" t="s">
        <v>4164</v>
      </c>
      <c r="AK12" s="2163"/>
      <c r="AL12" s="2164"/>
      <c r="AM12" s="2154"/>
      <c r="AN12" s="2162"/>
      <c r="AO12" s="2154"/>
      <c r="AP12" s="2162"/>
      <c r="AQ12" s="2164"/>
      <c r="AR12" s="2164"/>
      <c r="AS12" s="2164" t="s">
        <v>418</v>
      </c>
      <c r="AT12" s="2164"/>
      <c r="AU12" s="2164"/>
      <c r="AV12" s="2164"/>
      <c r="AW12" s="2164"/>
      <c r="AX12" s="2164"/>
      <c r="AY12" s="2162"/>
      <c r="AZ12" s="2162"/>
      <c r="BA12" s="2162"/>
      <c r="BB12" s="2162"/>
      <c r="BC12" s="2162"/>
      <c r="BD12" s="2162"/>
      <c r="BE12" s="2165"/>
      <c r="BF12" s="2166"/>
      <c r="BG12" s="2009"/>
      <c r="BH12" s="2163"/>
      <c r="BI12" s="2163"/>
      <c r="BJ12" s="2163"/>
      <c r="BK12" s="2163"/>
      <c r="BL12" s="2163"/>
      <c r="BM12" s="2163"/>
      <c r="BN12" s="2241"/>
    </row>
    <row r="13" spans="1:68" s="2229" customFormat="1" ht="33">
      <c r="A13" s="2158">
        <v>3</v>
      </c>
      <c r="B13" s="2158"/>
      <c r="C13" s="2158"/>
      <c r="D13" s="2186" t="s">
        <v>4168</v>
      </c>
      <c r="E13" s="2158"/>
      <c r="F13" s="2159">
        <v>3</v>
      </c>
      <c r="G13" s="2183" t="s">
        <v>4169</v>
      </c>
      <c r="H13" s="2148" t="s">
        <v>4170</v>
      </c>
      <c r="I13" s="2162"/>
      <c r="J13" s="2181" t="s">
        <v>3601</v>
      </c>
      <c r="K13" s="2149"/>
      <c r="L13" s="2150" t="s">
        <v>4162</v>
      </c>
      <c r="M13" s="2160"/>
      <c r="N13" s="2161" t="str">
        <f>'Tieu chuan'!B36</f>
        <v>TC Đào, đắp đất</v>
      </c>
      <c r="O13" s="2162"/>
      <c r="P13" s="2162"/>
      <c r="Q13" s="2162"/>
      <c r="R13" s="2162"/>
      <c r="S13" s="2162">
        <v>50</v>
      </c>
      <c r="T13" s="2162"/>
      <c r="U13" s="2154"/>
      <c r="V13" s="2154">
        <v>45105</v>
      </c>
      <c r="W13" s="2154">
        <f>IF(S13&gt;0,V13+S13-1,V13)+T13</f>
        <v>45154</v>
      </c>
      <c r="X13" s="2162"/>
      <c r="Y13" s="2161"/>
      <c r="Z13" s="2161"/>
      <c r="AA13" s="2154"/>
      <c r="AB13" s="2162"/>
      <c r="AC13" s="2154"/>
      <c r="AD13" s="2162"/>
      <c r="AE13" s="2154"/>
      <c r="AF13" s="2155"/>
      <c r="AG13" s="2154">
        <v>45153</v>
      </c>
      <c r="AH13" s="2154" t="s">
        <v>4163</v>
      </c>
      <c r="AI13" s="2154">
        <f>AG13+1</f>
        <v>45154</v>
      </c>
      <c r="AJ13" s="2155" t="s">
        <v>4164</v>
      </c>
      <c r="AK13" s="2163"/>
      <c r="AL13" s="2164"/>
      <c r="AM13" s="2154"/>
      <c r="AN13" s="2162"/>
      <c r="AO13" s="2154"/>
      <c r="AP13" s="2162"/>
      <c r="AQ13" s="2164"/>
      <c r="AR13" s="2164"/>
      <c r="AS13" s="2164"/>
      <c r="AT13" s="2164"/>
      <c r="AU13" s="2164"/>
      <c r="AV13" s="2164"/>
      <c r="AW13" s="2164"/>
      <c r="AX13" s="2164"/>
      <c r="AY13" s="2162"/>
      <c r="AZ13" s="2162"/>
      <c r="BA13" s="2162"/>
      <c r="BB13" s="2162"/>
      <c r="BC13" s="2162"/>
      <c r="BD13" s="2162"/>
      <c r="BE13" s="2165"/>
      <c r="BF13" s="2166"/>
      <c r="BG13" s="2009"/>
      <c r="BH13" s="2163"/>
      <c r="BI13" s="2163"/>
      <c r="BJ13" s="2163"/>
      <c r="BK13" s="2163"/>
      <c r="BL13" s="2163"/>
      <c r="BM13" s="2163"/>
      <c r="BN13" s="2241"/>
      <c r="BO13" s="2237"/>
      <c r="BP13" s="2237"/>
    </row>
    <row r="14" spans="1:68" ht="33">
      <c r="A14" s="1927">
        <v>4</v>
      </c>
      <c r="B14" s="1927"/>
      <c r="C14" s="1927"/>
      <c r="D14" s="2186" t="s">
        <v>4259</v>
      </c>
      <c r="E14" s="1927"/>
      <c r="F14" s="2146">
        <v>4</v>
      </c>
      <c r="G14" s="2182" t="s">
        <v>4172</v>
      </c>
      <c r="H14" s="2148" t="s">
        <v>4173</v>
      </c>
      <c r="I14" s="2146"/>
      <c r="J14" s="2181" t="s">
        <v>3601</v>
      </c>
      <c r="K14" s="2149"/>
      <c r="L14" s="2150" t="s">
        <v>4162</v>
      </c>
      <c r="M14" s="2151"/>
      <c r="N14" s="2152"/>
      <c r="O14" s="1912"/>
      <c r="P14" s="1912"/>
      <c r="Q14" s="1912"/>
      <c r="R14" s="1912"/>
      <c r="S14" s="1912">
        <v>55</v>
      </c>
      <c r="T14" s="1912"/>
      <c r="U14" s="2153"/>
      <c r="V14" s="2154">
        <v>45127</v>
      </c>
      <c r="W14" s="2154">
        <v>45181</v>
      </c>
      <c r="X14" s="1912"/>
      <c r="Y14" s="2152"/>
      <c r="Z14" s="2152"/>
      <c r="AA14" s="2153"/>
      <c r="AB14" s="2162"/>
      <c r="AC14" s="2153"/>
      <c r="AD14" s="1912"/>
      <c r="AE14" s="2153"/>
      <c r="AF14" s="2168"/>
      <c r="AG14" s="2153">
        <f>AI14-1</f>
        <v>45180</v>
      </c>
      <c r="AH14" s="2154" t="s">
        <v>4163</v>
      </c>
      <c r="AI14" s="2154">
        <v>45181</v>
      </c>
      <c r="AJ14" s="2155" t="s">
        <v>4164</v>
      </c>
      <c r="AK14" s="2079"/>
      <c r="AL14" s="2156"/>
      <c r="AM14" s="2153"/>
      <c r="AN14" s="1912"/>
      <c r="AO14" s="2153"/>
      <c r="AP14" s="1912"/>
      <c r="AQ14" s="2156"/>
      <c r="AR14" s="2156"/>
      <c r="AS14" s="2156"/>
      <c r="AT14" s="2156"/>
      <c r="AU14" s="2156"/>
      <c r="AV14" s="2156"/>
      <c r="AW14" s="2156"/>
      <c r="AX14" s="2156"/>
      <c r="AY14" s="2162"/>
      <c r="AZ14" s="2152"/>
      <c r="BA14" s="1912"/>
      <c r="BB14" s="1912"/>
      <c r="BC14" s="1912"/>
      <c r="BD14" s="1912"/>
      <c r="BE14" s="2157"/>
      <c r="BF14" s="2077"/>
      <c r="BG14" s="2079"/>
      <c r="BH14" s="2079"/>
      <c r="BI14" s="2079"/>
      <c r="BJ14" s="2079"/>
      <c r="BK14" s="2079"/>
      <c r="BL14" s="2079"/>
      <c r="BM14" s="2079"/>
      <c r="BN14" s="2241"/>
    </row>
    <row r="15" spans="1:68" ht="33">
      <c r="A15" s="1927"/>
      <c r="B15" s="1927"/>
      <c r="C15" s="1927"/>
      <c r="D15" s="2181"/>
      <c r="E15" s="1927" t="s">
        <v>1367</v>
      </c>
      <c r="F15" s="2146"/>
      <c r="G15" s="2169" t="s">
        <v>4174</v>
      </c>
      <c r="H15" s="2148"/>
      <c r="I15" s="2146"/>
      <c r="J15" s="2181"/>
      <c r="K15" s="2149"/>
      <c r="L15" s="2150"/>
      <c r="M15" s="2151"/>
      <c r="N15" s="2152"/>
      <c r="O15" s="1912"/>
      <c r="P15" s="1912"/>
      <c r="Q15" s="1912"/>
      <c r="R15" s="1912"/>
      <c r="S15" s="1912"/>
      <c r="T15" s="1912"/>
      <c r="U15" s="2153"/>
      <c r="V15" s="2154"/>
      <c r="W15" s="2154"/>
      <c r="X15" s="1912"/>
      <c r="Y15" s="2152"/>
      <c r="Z15" s="2152"/>
      <c r="AA15" s="2153">
        <v>45131</v>
      </c>
      <c r="AB15" s="1912" t="s">
        <v>4164</v>
      </c>
      <c r="AC15" s="2153"/>
      <c r="AD15" s="1912"/>
      <c r="AE15" s="2153"/>
      <c r="AF15" s="2168"/>
      <c r="AG15" s="2153"/>
      <c r="AH15" s="2153"/>
      <c r="AI15" s="2153"/>
      <c r="AJ15" s="2168"/>
      <c r="AK15" s="2079"/>
      <c r="AL15" s="2156"/>
      <c r="AM15" s="2153"/>
      <c r="AN15" s="1912"/>
      <c r="AO15" s="2153"/>
      <c r="AP15" s="1912"/>
      <c r="AQ15" s="2156"/>
      <c r="AR15" s="2156"/>
      <c r="AS15" s="2156"/>
      <c r="AT15" s="2156"/>
      <c r="AU15" s="2156"/>
      <c r="AV15" s="2156"/>
      <c r="AW15" s="2156"/>
      <c r="AX15" s="2156"/>
      <c r="AY15" s="2162"/>
      <c r="AZ15" s="2152" t="str">
        <f>'BM Cao do'!$A$3</f>
        <v>K95 lớp 1</v>
      </c>
      <c r="BA15" s="1912"/>
      <c r="BB15" s="1912"/>
      <c r="BC15" s="1912"/>
      <c r="BD15" s="1912"/>
      <c r="BE15" s="2157"/>
      <c r="BF15" s="2077"/>
      <c r="BG15" s="2079"/>
      <c r="BH15" s="2079"/>
      <c r="BI15" s="2079"/>
      <c r="BJ15" s="2079"/>
      <c r="BK15" s="2079"/>
      <c r="BL15" s="2079"/>
      <c r="BM15" s="2079"/>
      <c r="BN15" s="2007"/>
    </row>
    <row r="16" spans="1:68" ht="33">
      <c r="A16" s="1927"/>
      <c r="B16" s="1927"/>
      <c r="C16" s="1927"/>
      <c r="D16" s="2181"/>
      <c r="E16" s="1927" t="s">
        <v>1367</v>
      </c>
      <c r="F16" s="2146"/>
      <c r="G16" s="2169" t="s">
        <v>4175</v>
      </c>
      <c r="H16" s="2148"/>
      <c r="I16" s="2146"/>
      <c r="J16" s="2181"/>
      <c r="K16" s="2149"/>
      <c r="L16" s="2150"/>
      <c r="M16" s="2151"/>
      <c r="N16" s="2152"/>
      <c r="O16" s="1912"/>
      <c r="P16" s="1912"/>
      <c r="Q16" s="1912"/>
      <c r="R16" s="1912"/>
      <c r="S16" s="1912"/>
      <c r="T16" s="1912"/>
      <c r="U16" s="2153"/>
      <c r="V16" s="2154"/>
      <c r="W16" s="2154"/>
      <c r="X16" s="1912"/>
      <c r="Y16" s="2152"/>
      <c r="Z16" s="2152"/>
      <c r="AA16" s="2153">
        <v>45156</v>
      </c>
      <c r="AB16" s="1912" t="s">
        <v>4164</v>
      </c>
      <c r="AC16" s="2153"/>
      <c r="AD16" s="1912"/>
      <c r="AE16" s="2153"/>
      <c r="AF16" s="2168"/>
      <c r="AG16" s="2153"/>
      <c r="AH16" s="2153"/>
      <c r="AI16" s="2153"/>
      <c r="AJ16" s="2168"/>
      <c r="AK16" s="2079"/>
      <c r="AL16" s="2156"/>
      <c r="AM16" s="2153"/>
      <c r="AN16" s="1912"/>
      <c r="AO16" s="2153"/>
      <c r="AP16" s="1912"/>
      <c r="AQ16" s="2156"/>
      <c r="AR16" s="2156"/>
      <c r="AS16" s="2156"/>
      <c r="AT16" s="2156"/>
      <c r="AU16" s="2156"/>
      <c r="AV16" s="2156"/>
      <c r="AW16" s="2156"/>
      <c r="AX16" s="2156"/>
      <c r="AY16" s="2162"/>
      <c r="AZ16" s="2152" t="str">
        <f>'BM Cao do'!$A$225</f>
        <v>K95 lớp 2</v>
      </c>
      <c r="BA16" s="1912"/>
      <c r="BB16" s="1912"/>
      <c r="BC16" s="1912"/>
      <c r="BD16" s="1912"/>
      <c r="BE16" s="2157"/>
      <c r="BF16" s="2077"/>
      <c r="BG16" s="2079"/>
      <c r="BH16" s="2079"/>
      <c r="BI16" s="2079"/>
      <c r="BJ16" s="2079"/>
      <c r="BK16" s="2079"/>
      <c r="BL16" s="2079"/>
      <c r="BM16" s="2079"/>
      <c r="BN16" s="2007"/>
    </row>
    <row r="17" spans="1:68" ht="33">
      <c r="A17" s="1927"/>
      <c r="B17" s="1927"/>
      <c r="C17" s="1927"/>
      <c r="D17" s="2181"/>
      <c r="E17" s="1927" t="s">
        <v>1367</v>
      </c>
      <c r="F17" s="2146"/>
      <c r="G17" s="2169" t="s">
        <v>4176</v>
      </c>
      <c r="H17" s="2148"/>
      <c r="I17" s="2146"/>
      <c r="J17" s="2181"/>
      <c r="K17" s="2149"/>
      <c r="L17" s="2150"/>
      <c r="M17" s="2151"/>
      <c r="N17" s="2152"/>
      <c r="O17" s="1912"/>
      <c r="P17" s="1912"/>
      <c r="Q17" s="1912"/>
      <c r="R17" s="1912"/>
      <c r="S17" s="1912"/>
      <c r="T17" s="1912"/>
      <c r="U17" s="2153"/>
      <c r="V17" s="2154"/>
      <c r="W17" s="2154"/>
      <c r="X17" s="1912"/>
      <c r="Y17" s="2152"/>
      <c r="Z17" s="2152"/>
      <c r="AA17" s="2153">
        <v>45181</v>
      </c>
      <c r="AB17" s="1912" t="s">
        <v>4164</v>
      </c>
      <c r="AC17" s="2153"/>
      <c r="AD17" s="1912"/>
      <c r="AE17" s="2153"/>
      <c r="AF17" s="2168"/>
      <c r="AG17" s="2153"/>
      <c r="AH17" s="2153"/>
      <c r="AI17" s="2153"/>
      <c r="AJ17" s="2168"/>
      <c r="AK17" s="2079"/>
      <c r="AL17" s="2156"/>
      <c r="AM17" s="2153"/>
      <c r="AN17" s="1912"/>
      <c r="AO17" s="2153"/>
      <c r="AP17" s="1912"/>
      <c r="AQ17" s="2156"/>
      <c r="AR17" s="2156"/>
      <c r="AS17" s="2156"/>
      <c r="AT17" s="2156"/>
      <c r="AU17" s="2156"/>
      <c r="AV17" s="2156"/>
      <c r="AW17" s="2156"/>
      <c r="AX17" s="2156"/>
      <c r="AY17" s="2162"/>
      <c r="AZ17" s="2152" t="str">
        <f>'BM Cao do'!$A$446</f>
        <v>K95 lớp 3</v>
      </c>
      <c r="BA17" s="1912"/>
      <c r="BB17" s="1912"/>
      <c r="BC17" s="1912"/>
      <c r="BD17" s="1912"/>
      <c r="BE17" s="2157"/>
      <c r="BF17" s="2077"/>
      <c r="BG17" s="2079"/>
      <c r="BH17" s="2079"/>
      <c r="BI17" s="2079"/>
      <c r="BJ17" s="2079"/>
      <c r="BK17" s="2079"/>
      <c r="BL17" s="2079"/>
      <c r="BM17" s="2079"/>
      <c r="BN17" s="2007"/>
    </row>
    <row r="18" spans="1:68" ht="33">
      <c r="A18" s="1927">
        <v>5</v>
      </c>
      <c r="B18" s="1927"/>
      <c r="C18" s="1927"/>
      <c r="D18" s="2185" t="s">
        <v>4171</v>
      </c>
      <c r="E18" s="1927"/>
      <c r="F18" s="2146">
        <v>5</v>
      </c>
      <c r="G18" s="2182" t="s">
        <v>4177</v>
      </c>
      <c r="H18" s="2184" t="s">
        <v>4178</v>
      </c>
      <c r="I18" s="2146"/>
      <c r="J18" s="2181" t="s">
        <v>3601</v>
      </c>
      <c r="K18" s="2149"/>
      <c r="L18" s="2150" t="s">
        <v>4162</v>
      </c>
      <c r="M18" s="2151"/>
      <c r="N18" s="2152" t="str">
        <f>'Tieu chuan'!B28</f>
        <v>TC Ép cọc</v>
      </c>
      <c r="O18" s="1912"/>
      <c r="P18" s="1912"/>
      <c r="Q18" s="1912"/>
      <c r="R18" s="1912"/>
      <c r="S18" s="1912">
        <v>9</v>
      </c>
      <c r="T18" s="1912"/>
      <c r="U18" s="2153"/>
      <c r="V18" s="2154">
        <v>45174</v>
      </c>
      <c r="W18" s="2154">
        <v>45182</v>
      </c>
      <c r="X18" s="1912"/>
      <c r="Y18" s="2152"/>
      <c r="Z18" s="2152"/>
      <c r="AA18" s="2153"/>
      <c r="AB18" s="1912"/>
      <c r="AC18" s="2153"/>
      <c r="AD18" s="1912"/>
      <c r="AE18" s="2153"/>
      <c r="AF18" s="2168"/>
      <c r="AG18" s="2153">
        <v>45181</v>
      </c>
      <c r="AH18" s="2154" t="s">
        <v>4163</v>
      </c>
      <c r="AI18" s="2154">
        <v>45182</v>
      </c>
      <c r="AJ18" s="2155" t="s">
        <v>4164</v>
      </c>
      <c r="AK18" s="2079"/>
      <c r="AL18" s="2156"/>
      <c r="AM18" s="2153"/>
      <c r="AN18" s="1912"/>
      <c r="AO18" s="2153"/>
      <c r="AP18" s="1912"/>
      <c r="AQ18" s="2156"/>
      <c r="AR18" s="2156"/>
      <c r="AS18" s="2156"/>
      <c r="AT18" s="2156"/>
      <c r="AU18" s="2156"/>
      <c r="AV18" s="2156"/>
      <c r="AW18" s="2156"/>
      <c r="AX18" s="2156"/>
      <c r="AY18" s="2162"/>
      <c r="AZ18" s="1912"/>
      <c r="BA18" s="1912"/>
      <c r="BB18" s="1912"/>
      <c r="BC18" s="1912"/>
      <c r="BD18" s="1912"/>
      <c r="BE18" s="2157"/>
      <c r="BF18" s="2077"/>
      <c r="BG18" s="2079"/>
      <c r="BH18" s="2079"/>
      <c r="BI18" s="2079"/>
      <c r="BJ18" s="2079"/>
      <c r="BK18" s="2079"/>
      <c r="BL18" s="2079"/>
      <c r="BM18" s="2079"/>
      <c r="BN18" s="2241"/>
    </row>
    <row r="19" spans="1:68" ht="33">
      <c r="A19" s="1927"/>
      <c r="B19" s="1927"/>
      <c r="C19" s="1927"/>
      <c r="D19" s="2181"/>
      <c r="E19" s="1927" t="s">
        <v>1367</v>
      </c>
      <c r="F19" s="2146"/>
      <c r="G19" s="2169" t="s">
        <v>4179</v>
      </c>
      <c r="H19" s="2148"/>
      <c r="I19" s="2146"/>
      <c r="J19" s="2181"/>
      <c r="K19" s="2149"/>
      <c r="L19" s="2150"/>
      <c r="M19" s="2151"/>
      <c r="N19" s="2152"/>
      <c r="O19" s="1912"/>
      <c r="P19" s="1912"/>
      <c r="Q19" s="1912"/>
      <c r="R19" s="1912"/>
      <c r="S19" s="1912"/>
      <c r="T19" s="1912"/>
      <c r="U19" s="2153"/>
      <c r="V19" s="2154"/>
      <c r="W19" s="2154"/>
      <c r="X19" s="1912"/>
      <c r="Y19" s="2152"/>
      <c r="Z19" s="2152"/>
      <c r="AA19" s="2153">
        <v>45178</v>
      </c>
      <c r="AB19" s="1912" t="s">
        <v>4164</v>
      </c>
      <c r="AC19" s="2153"/>
      <c r="AD19" s="1912"/>
      <c r="AE19" s="2153"/>
      <c r="AF19" s="2168"/>
      <c r="AG19" s="2153"/>
      <c r="AH19" s="2153"/>
      <c r="AI19" s="2153"/>
      <c r="AJ19" s="2168"/>
      <c r="AK19" s="2079"/>
      <c r="AL19" s="2156"/>
      <c r="AM19" s="2153"/>
      <c r="AN19" s="1912"/>
      <c r="AO19" s="2153"/>
      <c r="AP19" s="1912"/>
      <c r="AQ19" s="2156"/>
      <c r="AR19" s="2156"/>
      <c r="AS19" s="2156"/>
      <c r="AT19" s="2156"/>
      <c r="AU19" s="2156"/>
      <c r="AV19" s="2156"/>
      <c r="AW19" s="2156"/>
      <c r="AX19" s="2156"/>
      <c r="AY19" s="2162"/>
      <c r="AZ19" s="2152" t="s">
        <v>4180</v>
      </c>
      <c r="BA19" s="1912"/>
      <c r="BB19" s="1912"/>
      <c r="BC19" s="1912"/>
      <c r="BD19" s="1912"/>
      <c r="BE19" s="2157"/>
      <c r="BF19" s="2077"/>
      <c r="BG19" s="2079"/>
      <c r="BH19" s="2079"/>
      <c r="BI19" s="2079"/>
      <c r="BJ19" s="2079"/>
      <c r="BK19" s="2079"/>
      <c r="BL19" s="2079"/>
      <c r="BM19" s="2079"/>
      <c r="BN19" s="2007"/>
      <c r="BP19" s="2238"/>
    </row>
    <row r="20" spans="1:68" ht="33">
      <c r="A20" s="1927"/>
      <c r="B20" s="1927"/>
      <c r="C20" s="1927"/>
      <c r="D20" s="2181"/>
      <c r="E20" s="1927" t="s">
        <v>1367</v>
      </c>
      <c r="F20" s="2146"/>
      <c r="G20" s="2169" t="s">
        <v>4181</v>
      </c>
      <c r="H20" s="2148"/>
      <c r="I20" s="2146"/>
      <c r="J20" s="2181"/>
      <c r="K20" s="2149"/>
      <c r="L20" s="2150"/>
      <c r="M20" s="2151"/>
      <c r="N20" s="2152"/>
      <c r="O20" s="1912"/>
      <c r="P20" s="1912"/>
      <c r="Q20" s="1912"/>
      <c r="R20" s="1912"/>
      <c r="S20" s="1912"/>
      <c r="T20" s="1912"/>
      <c r="U20" s="2153"/>
      <c r="V20" s="2154"/>
      <c r="W20" s="2154"/>
      <c r="X20" s="1912"/>
      <c r="Y20" s="2152"/>
      <c r="Z20" s="2152"/>
      <c r="AA20" s="2153">
        <v>45182</v>
      </c>
      <c r="AB20" s="1912" t="s">
        <v>4164</v>
      </c>
      <c r="AC20" s="2153"/>
      <c r="AD20" s="1912"/>
      <c r="AE20" s="2153"/>
      <c r="AF20" s="2168"/>
      <c r="AG20" s="2153"/>
      <c r="AH20" s="2153"/>
      <c r="AI20" s="2153"/>
      <c r="AJ20" s="2168"/>
      <c r="AK20" s="2079"/>
      <c r="AL20" s="2156"/>
      <c r="AM20" s="2153"/>
      <c r="AN20" s="1912"/>
      <c r="AO20" s="2153"/>
      <c r="AP20" s="1912"/>
      <c r="AQ20" s="2156"/>
      <c r="AR20" s="2156"/>
      <c r="AS20" s="2156"/>
      <c r="AT20" s="2156"/>
      <c r="AU20" s="2156"/>
      <c r="AV20" s="2156"/>
      <c r="AW20" s="2156"/>
      <c r="AX20" s="2156"/>
      <c r="AY20" s="2162"/>
      <c r="AZ20" s="2152" t="s">
        <v>4180</v>
      </c>
      <c r="BA20" s="1912"/>
      <c r="BB20" s="1912"/>
      <c r="BC20" s="1912"/>
      <c r="BD20" s="1912"/>
      <c r="BE20" s="2157"/>
      <c r="BF20" s="2077"/>
      <c r="BG20" s="2079"/>
      <c r="BH20" s="2079"/>
      <c r="BI20" s="2079"/>
      <c r="BJ20" s="2079"/>
      <c r="BK20" s="2079"/>
      <c r="BL20" s="2079"/>
      <c r="BM20" s="2079"/>
      <c r="BN20" s="2007"/>
    </row>
    <row r="21" spans="1:68" ht="33">
      <c r="A21" s="1927">
        <v>6</v>
      </c>
      <c r="B21" s="1927"/>
      <c r="C21" s="1927"/>
      <c r="D21" s="2185" t="s">
        <v>4182</v>
      </c>
      <c r="E21" s="1927"/>
      <c r="F21" s="2146">
        <v>6</v>
      </c>
      <c r="G21" s="2182" t="s">
        <v>4183</v>
      </c>
      <c r="H21" s="2148"/>
      <c r="I21" s="2146"/>
      <c r="J21" s="2181" t="s">
        <v>3601</v>
      </c>
      <c r="K21" s="2149"/>
      <c r="L21" s="2150" t="s">
        <v>4162</v>
      </c>
      <c r="M21" s="2151"/>
      <c r="N21" s="2152" t="str">
        <f>'Tieu chuan'!B28</f>
        <v>TC Ép cọc</v>
      </c>
      <c r="O21" s="1912"/>
      <c r="P21" s="1912"/>
      <c r="Q21" s="1912"/>
      <c r="R21" s="1912"/>
      <c r="S21" s="1912">
        <v>30</v>
      </c>
      <c r="T21" s="1912"/>
      <c r="U21" s="2153"/>
      <c r="V21" s="2154">
        <v>45177</v>
      </c>
      <c r="W21" s="2154">
        <v>45206</v>
      </c>
      <c r="X21" s="1912"/>
      <c r="Y21" s="2152"/>
      <c r="Z21" s="2152"/>
      <c r="AA21" s="2153"/>
      <c r="AB21" s="1912"/>
      <c r="AC21" s="2153"/>
      <c r="AD21" s="1912"/>
      <c r="AE21" s="2153"/>
      <c r="AF21" s="2168"/>
      <c r="AG21" s="2153">
        <f>AI21-1</f>
        <v>45205</v>
      </c>
      <c r="AH21" s="2154" t="s">
        <v>4163</v>
      </c>
      <c r="AI21" s="2154">
        <v>45206</v>
      </c>
      <c r="AJ21" s="2155" t="s">
        <v>4164</v>
      </c>
      <c r="AK21" s="2079"/>
      <c r="AL21" s="2156"/>
      <c r="AM21" s="2153"/>
      <c r="AN21" s="1912"/>
      <c r="AO21" s="2153"/>
      <c r="AP21" s="1912"/>
      <c r="AQ21" s="2156"/>
      <c r="AR21" s="2156"/>
      <c r="AS21" s="2156"/>
      <c r="AT21" s="2156"/>
      <c r="AU21" s="2156"/>
      <c r="AV21" s="2156"/>
      <c r="AW21" s="2156"/>
      <c r="AX21" s="2156"/>
      <c r="AY21" s="2162"/>
      <c r="AZ21" s="1912"/>
      <c r="BA21" s="1912"/>
      <c r="BB21" s="1912"/>
      <c r="BC21" s="1912"/>
      <c r="BD21" s="1912"/>
      <c r="BE21" s="2157"/>
      <c r="BF21" s="2077"/>
      <c r="BG21" s="2079"/>
      <c r="BH21" s="2079"/>
      <c r="BI21" s="2079"/>
      <c r="BJ21" s="2079"/>
      <c r="BK21" s="2079"/>
      <c r="BL21" s="2079"/>
      <c r="BM21" s="2079"/>
      <c r="BN21" s="2241"/>
    </row>
    <row r="22" spans="1:68" ht="33">
      <c r="A22" s="1927"/>
      <c r="B22" s="1927"/>
      <c r="C22" s="1927"/>
      <c r="D22" s="2181"/>
      <c r="E22" s="1927" t="s">
        <v>1367</v>
      </c>
      <c r="F22" s="2146"/>
      <c r="G22" s="2169" t="s">
        <v>4184</v>
      </c>
      <c r="H22" s="2148"/>
      <c r="I22" s="2146"/>
      <c r="J22" s="2181"/>
      <c r="K22" s="2149"/>
      <c r="L22" s="2150"/>
      <c r="M22" s="2151"/>
      <c r="N22" s="2152"/>
      <c r="O22" s="1912"/>
      <c r="P22" s="1912"/>
      <c r="Q22" s="1912"/>
      <c r="R22" s="1912"/>
      <c r="S22" s="1912"/>
      <c r="T22" s="1912"/>
      <c r="U22" s="2153"/>
      <c r="V22" s="2154"/>
      <c r="W22" s="2154"/>
      <c r="X22" s="1912"/>
      <c r="Y22" s="2152"/>
      <c r="Z22" s="2152"/>
      <c r="AA22" s="2153">
        <v>45191</v>
      </c>
      <c r="AB22" s="1912" t="s">
        <v>4164</v>
      </c>
      <c r="AC22" s="2153"/>
      <c r="AD22" s="1912"/>
      <c r="AE22" s="2153"/>
      <c r="AF22" s="2168"/>
      <c r="AG22" s="2153"/>
      <c r="AH22" s="2153"/>
      <c r="AI22" s="2153"/>
      <c r="AJ22" s="2168"/>
      <c r="AK22" s="2079"/>
      <c r="AL22" s="2156"/>
      <c r="AM22" s="2153"/>
      <c r="AN22" s="1912"/>
      <c r="AO22" s="2153"/>
      <c r="AP22" s="1912"/>
      <c r="AQ22" s="2156"/>
      <c r="AR22" s="2156"/>
      <c r="AS22" s="2156"/>
      <c r="AT22" s="2156"/>
      <c r="AU22" s="2156"/>
      <c r="AV22" s="2156"/>
      <c r="AW22" s="2156"/>
      <c r="AX22" s="2156"/>
      <c r="AY22" s="2162"/>
      <c r="AZ22" s="2152" t="str">
        <f>'BM Cao do'!$A$667</f>
        <v>K98 lớp 1</v>
      </c>
      <c r="BA22" s="1912"/>
      <c r="BB22" s="1912"/>
      <c r="BC22" s="1912"/>
      <c r="BD22" s="1912"/>
      <c r="BE22" s="2157"/>
      <c r="BF22" s="2077"/>
      <c r="BG22" s="2079"/>
      <c r="BH22" s="2079"/>
      <c r="BI22" s="2079"/>
      <c r="BJ22" s="2079"/>
      <c r="BK22" s="2079"/>
      <c r="BL22" s="2079"/>
      <c r="BM22" s="2079"/>
      <c r="BN22" s="2007"/>
    </row>
    <row r="23" spans="1:68" ht="33">
      <c r="A23" s="1927"/>
      <c r="B23" s="1927"/>
      <c r="C23" s="1927"/>
      <c r="D23" s="2181"/>
      <c r="E23" s="1927" t="s">
        <v>1367</v>
      </c>
      <c r="F23" s="2146"/>
      <c r="G23" s="2169" t="s">
        <v>4185</v>
      </c>
      <c r="H23" s="2148"/>
      <c r="I23" s="2146"/>
      <c r="J23" s="2181"/>
      <c r="K23" s="2149"/>
      <c r="L23" s="2150"/>
      <c r="M23" s="2151"/>
      <c r="N23" s="2152"/>
      <c r="O23" s="1912"/>
      <c r="P23" s="1912"/>
      <c r="Q23" s="1912"/>
      <c r="R23" s="1912"/>
      <c r="S23" s="1912"/>
      <c r="T23" s="1912"/>
      <c r="U23" s="2153"/>
      <c r="V23" s="2154"/>
      <c r="W23" s="2154"/>
      <c r="X23" s="1912"/>
      <c r="Y23" s="2152"/>
      <c r="Z23" s="2152"/>
      <c r="AA23" s="2153">
        <v>45206</v>
      </c>
      <c r="AB23" s="1912" t="s">
        <v>4164</v>
      </c>
      <c r="AC23" s="2153"/>
      <c r="AD23" s="1912"/>
      <c r="AE23" s="2153"/>
      <c r="AF23" s="2168"/>
      <c r="AG23" s="2153"/>
      <c r="AH23" s="2153"/>
      <c r="AI23" s="2153"/>
      <c r="AJ23" s="2168"/>
      <c r="AK23" s="2079"/>
      <c r="AL23" s="2156"/>
      <c r="AM23" s="2153"/>
      <c r="AN23" s="1912"/>
      <c r="AO23" s="2153"/>
      <c r="AP23" s="1912"/>
      <c r="AQ23" s="2156"/>
      <c r="AR23" s="2156"/>
      <c r="AS23" s="2156"/>
      <c r="AT23" s="2156"/>
      <c r="AU23" s="2156"/>
      <c r="AV23" s="2156"/>
      <c r="AW23" s="2156"/>
      <c r="AX23" s="2156"/>
      <c r="AY23" s="2162"/>
      <c r="AZ23" s="2152" t="str">
        <f>'BM Cao do'!$A$888</f>
        <v>K98 lớp 2</v>
      </c>
      <c r="BA23" s="1912"/>
      <c r="BB23" s="1912"/>
      <c r="BC23" s="1912"/>
      <c r="BD23" s="1912"/>
      <c r="BE23" s="2157"/>
      <c r="BF23" s="2077"/>
      <c r="BG23" s="2079"/>
      <c r="BH23" s="2079"/>
      <c r="BI23" s="2079"/>
      <c r="BJ23" s="2079"/>
      <c r="BK23" s="2079"/>
      <c r="BL23" s="2079"/>
      <c r="BM23" s="2079"/>
      <c r="BN23" s="2007"/>
    </row>
    <row r="24" spans="1:68" s="2236" customFormat="1">
      <c r="A24" s="2188"/>
      <c r="B24" s="2188"/>
      <c r="C24" s="2188"/>
      <c r="D24" s="2189" t="s">
        <v>141</v>
      </c>
      <c r="E24" s="2188"/>
      <c r="F24" s="2189" t="s">
        <v>4270</v>
      </c>
      <c r="G24" s="2190" t="s">
        <v>4262</v>
      </c>
      <c r="H24" s="2191"/>
      <c r="I24" s="2189"/>
      <c r="J24" s="2192"/>
      <c r="K24" s="2193"/>
      <c r="L24" s="2194"/>
      <c r="M24" s="2195"/>
      <c r="N24" s="2196"/>
      <c r="O24" s="2192"/>
      <c r="P24" s="2192"/>
      <c r="Q24" s="2192"/>
      <c r="R24" s="2192"/>
      <c r="S24" s="2192"/>
      <c r="T24" s="2192"/>
      <c r="U24" s="2197"/>
      <c r="V24" s="2197"/>
      <c r="W24" s="2197"/>
      <c r="X24" s="2192"/>
      <c r="Y24" s="2196"/>
      <c r="Z24" s="2196"/>
      <c r="AA24" s="2197"/>
      <c r="AB24" s="2192"/>
      <c r="AC24" s="2197"/>
      <c r="AD24" s="2192"/>
      <c r="AE24" s="2192"/>
      <c r="AF24" s="2197"/>
      <c r="AG24" s="2198"/>
      <c r="AH24" s="2197"/>
      <c r="AI24" s="2197"/>
      <c r="AJ24" s="2197"/>
      <c r="AK24" s="2198"/>
      <c r="AL24" s="2199"/>
      <c r="AM24" s="2200"/>
      <c r="AN24" s="2197"/>
      <c r="AO24" s="2192"/>
      <c r="AP24" s="2197"/>
      <c r="AQ24" s="2192"/>
      <c r="AR24" s="2201"/>
      <c r="AS24" s="2201"/>
      <c r="AT24" s="2201"/>
      <c r="AU24" s="2201"/>
      <c r="AV24" s="2201"/>
      <c r="AW24" s="2201"/>
      <c r="AX24" s="2201"/>
      <c r="AY24" s="2201"/>
      <c r="AZ24" s="2202"/>
      <c r="BA24" s="2202"/>
      <c r="BB24" s="2202"/>
      <c r="BC24" s="2202"/>
      <c r="BD24" s="2202"/>
      <c r="BE24" s="2202"/>
      <c r="BF24" s="2203"/>
      <c r="BG24" s="2204"/>
      <c r="BH24" s="2199"/>
      <c r="BI24" s="2199"/>
      <c r="BJ24" s="2199"/>
      <c r="BK24" s="2199"/>
      <c r="BL24" s="2199"/>
      <c r="BM24" s="2199"/>
      <c r="BN24" s="2199"/>
    </row>
    <row r="25" spans="1:68" s="2229" customFormat="1" ht="17.100000000000001" customHeight="1">
      <c r="A25" s="2158">
        <v>7</v>
      </c>
      <c r="B25" s="2158"/>
      <c r="C25" s="2158"/>
      <c r="D25" s="2242" t="s">
        <v>4271</v>
      </c>
      <c r="E25" s="2158"/>
      <c r="F25" s="2159">
        <v>7</v>
      </c>
      <c r="G25" s="2147" t="s">
        <v>4263</v>
      </c>
      <c r="H25" s="2161" t="s">
        <v>4264</v>
      </c>
      <c r="I25" s="2162"/>
      <c r="J25" s="2145" t="s">
        <v>3600</v>
      </c>
      <c r="K25" s="2205"/>
      <c r="L25" s="2150" t="s">
        <v>4162</v>
      </c>
      <c r="M25" s="2160"/>
      <c r="N25" s="2167" t="str">
        <f>'Tieu chuan'!B9</f>
        <v>TC Ván khuôn</v>
      </c>
      <c r="O25" s="2162"/>
      <c r="P25" s="2162"/>
      <c r="Q25" s="2162"/>
      <c r="R25" s="2162"/>
      <c r="S25" s="2162">
        <v>6</v>
      </c>
      <c r="T25" s="2162"/>
      <c r="U25" s="2154"/>
      <c r="V25" s="2154">
        <v>45208</v>
      </c>
      <c r="W25" s="2154">
        <v>45213</v>
      </c>
      <c r="X25" s="2162"/>
      <c r="Y25" s="2161"/>
      <c r="Z25" s="2161"/>
      <c r="AA25" s="2154"/>
      <c r="AB25" s="2162"/>
      <c r="AC25" s="2154"/>
      <c r="AD25" s="2162"/>
      <c r="AE25" s="2154"/>
      <c r="AF25" s="2155"/>
      <c r="AG25" s="2153">
        <v>45212</v>
      </c>
      <c r="AH25" s="2154" t="s">
        <v>4163</v>
      </c>
      <c r="AI25" s="2154">
        <f>AG25+1</f>
        <v>45213</v>
      </c>
      <c r="AJ25" s="2155" t="s">
        <v>4164</v>
      </c>
      <c r="AK25" s="2163"/>
      <c r="AL25" s="2164"/>
      <c r="AM25" s="2154"/>
      <c r="AN25" s="2162"/>
      <c r="AO25" s="2154"/>
      <c r="AP25" s="2162"/>
      <c r="AQ25" s="2164"/>
      <c r="AR25" s="2164"/>
      <c r="AS25" s="2164"/>
      <c r="AT25" s="2164"/>
      <c r="AU25" s="2164"/>
      <c r="AV25" s="2164"/>
      <c r="AW25" s="2164"/>
      <c r="AX25" s="2164"/>
      <c r="AY25" s="2162"/>
      <c r="AZ25" s="2162"/>
      <c r="BA25" s="2162"/>
      <c r="BB25" s="2162"/>
      <c r="BC25" s="2162"/>
      <c r="BD25" s="2162"/>
      <c r="BE25" s="2165"/>
      <c r="BF25" s="2166"/>
      <c r="BG25" s="2009"/>
      <c r="BH25" s="2163"/>
      <c r="BI25" s="2163"/>
      <c r="BJ25" s="2163"/>
      <c r="BK25" s="2163"/>
      <c r="BL25" s="2163"/>
      <c r="BM25" s="2163"/>
      <c r="BN25" s="2241"/>
    </row>
    <row r="26" spans="1:68" s="2229" customFormat="1" ht="49.5">
      <c r="A26" s="2158"/>
      <c r="B26" s="2158"/>
      <c r="C26" s="2158"/>
      <c r="D26" s="2206"/>
      <c r="E26" s="2158" t="s">
        <v>1367</v>
      </c>
      <c r="F26" s="2159"/>
      <c r="G26" s="2169" t="s">
        <v>4265</v>
      </c>
      <c r="H26" s="2207"/>
      <c r="I26" s="2162"/>
      <c r="J26" s="2145"/>
      <c r="K26" s="2208"/>
      <c r="L26" s="2150"/>
      <c r="M26" s="2160"/>
      <c r="N26" s="2167"/>
      <c r="O26" s="2162"/>
      <c r="P26" s="2162"/>
      <c r="Q26" s="2162"/>
      <c r="R26" s="2162"/>
      <c r="S26" s="2162"/>
      <c r="T26" s="2162"/>
      <c r="U26" s="2154"/>
      <c r="V26" s="2154"/>
      <c r="W26" s="2154"/>
      <c r="X26" s="2162"/>
      <c r="Y26" s="2161"/>
      <c r="Z26" s="2161"/>
      <c r="AA26" s="2154">
        <v>45210</v>
      </c>
      <c r="AB26" s="1912" t="s">
        <v>4164</v>
      </c>
      <c r="AC26" s="2154"/>
      <c r="AD26" s="2162"/>
      <c r="AE26" s="2154"/>
      <c r="AF26" s="2155"/>
      <c r="AG26" s="2154"/>
      <c r="AH26" s="2154"/>
      <c r="AI26" s="2154"/>
      <c r="AJ26" s="2155"/>
      <c r="AK26" s="2163"/>
      <c r="AL26" s="2164"/>
      <c r="AM26" s="2154"/>
      <c r="AN26" s="2162"/>
      <c r="AO26" s="2154"/>
      <c r="AP26" s="2162"/>
      <c r="AQ26" s="2164"/>
      <c r="AR26" s="2164"/>
      <c r="AS26" s="2164"/>
      <c r="AT26" s="2164"/>
      <c r="AU26" s="2164"/>
      <c r="AV26" s="2164"/>
      <c r="AW26" s="2164"/>
      <c r="AX26" s="2164"/>
      <c r="AY26" s="2162"/>
      <c r="AZ26" s="2162"/>
      <c r="BA26" s="2162"/>
      <c r="BB26" s="2162"/>
      <c r="BC26" s="2162"/>
      <c r="BD26" s="2162"/>
      <c r="BE26" s="2165"/>
      <c r="BF26" s="2209"/>
      <c r="BG26" s="2210"/>
      <c r="BH26" s="2163"/>
      <c r="BI26" s="2163"/>
      <c r="BJ26" s="2163"/>
      <c r="BK26" s="2163"/>
      <c r="BL26" s="2163"/>
      <c r="BM26" s="2163"/>
      <c r="BN26" s="2007"/>
    </row>
    <row r="27" spans="1:68" s="2229" customFormat="1" ht="33">
      <c r="A27" s="2158"/>
      <c r="B27" s="2158"/>
      <c r="C27" s="2158"/>
      <c r="D27" s="2206"/>
      <c r="E27" s="2158" t="s">
        <v>1367</v>
      </c>
      <c r="F27" s="2159"/>
      <c r="G27" s="2169" t="s">
        <v>4266</v>
      </c>
      <c r="H27" s="2207"/>
      <c r="I27" s="2162"/>
      <c r="J27" s="2145"/>
      <c r="K27" s="2208"/>
      <c r="L27" s="2150"/>
      <c r="M27" s="2160"/>
      <c r="N27" s="2167"/>
      <c r="O27" s="2162"/>
      <c r="P27" s="2162"/>
      <c r="Q27" s="2162"/>
      <c r="R27" s="2162"/>
      <c r="S27" s="2162"/>
      <c r="T27" s="2162"/>
      <c r="U27" s="2154"/>
      <c r="V27" s="2154"/>
      <c r="W27" s="2154"/>
      <c r="X27" s="2162"/>
      <c r="Y27" s="2161"/>
      <c r="Z27" s="2161"/>
      <c r="AA27" s="2154">
        <v>45213</v>
      </c>
      <c r="AB27" s="1912" t="s">
        <v>4164</v>
      </c>
      <c r="AC27" s="2154"/>
      <c r="AD27" s="2162"/>
      <c r="AE27" s="2154"/>
      <c r="AF27" s="2155"/>
      <c r="AG27" s="2154"/>
      <c r="AH27" s="2154"/>
      <c r="AI27" s="2154"/>
      <c r="AJ27" s="2155"/>
      <c r="AK27" s="2163"/>
      <c r="AL27" s="2164"/>
      <c r="AM27" s="2154"/>
      <c r="AN27" s="2162"/>
      <c r="AO27" s="2154"/>
      <c r="AP27" s="2162"/>
      <c r="AQ27" s="2164"/>
      <c r="AR27" s="2164"/>
      <c r="AS27" s="2164"/>
      <c r="AT27" s="2164"/>
      <c r="AU27" s="2164"/>
      <c r="AV27" s="2164"/>
      <c r="AW27" s="2164"/>
      <c r="AX27" s="2164"/>
      <c r="AY27" s="2162"/>
      <c r="AZ27" s="2162"/>
      <c r="BA27" s="2162"/>
      <c r="BB27" s="2162"/>
      <c r="BC27" s="2162"/>
      <c r="BD27" s="2162"/>
      <c r="BE27" s="2165"/>
      <c r="BF27" s="2209"/>
      <c r="BG27" s="2210"/>
      <c r="BH27" s="2163"/>
      <c r="BI27" s="2163"/>
      <c r="BJ27" s="2163"/>
      <c r="BK27" s="2163"/>
      <c r="BL27" s="2163"/>
      <c r="BM27" s="2163"/>
      <c r="BN27" s="2007"/>
    </row>
    <row r="28" spans="1:68" s="2229" customFormat="1">
      <c r="A28" s="2158">
        <v>8</v>
      </c>
      <c r="B28" s="2158"/>
      <c r="C28" s="2158"/>
      <c r="D28" s="2242" t="s">
        <v>4272</v>
      </c>
      <c r="E28" s="2158"/>
      <c r="F28" s="2159">
        <v>8</v>
      </c>
      <c r="G28" s="2147" t="s">
        <v>4267</v>
      </c>
      <c r="H28" s="2207"/>
      <c r="I28" s="2159"/>
      <c r="J28" s="2145" t="s">
        <v>3601</v>
      </c>
      <c r="K28" s="2205"/>
      <c r="L28" s="2150" t="s">
        <v>4162</v>
      </c>
      <c r="M28" s="2160"/>
      <c r="N28" s="2161" t="str">
        <f>'Tieu chuan'!B19</f>
        <v>TC Bê tông</v>
      </c>
      <c r="O28" s="2162"/>
      <c r="P28" s="2162"/>
      <c r="Q28" s="2162"/>
      <c r="R28" s="2162"/>
      <c r="S28" s="2162">
        <v>6</v>
      </c>
      <c r="T28" s="2162"/>
      <c r="U28" s="2154"/>
      <c r="V28" s="2154">
        <v>45209</v>
      </c>
      <c r="W28" s="2211">
        <v>45214</v>
      </c>
      <c r="X28" s="2162"/>
      <c r="Y28" s="2161"/>
      <c r="Z28" s="2161"/>
      <c r="AA28" s="2154"/>
      <c r="AB28" s="2162"/>
      <c r="AC28" s="2154"/>
      <c r="AD28" s="2162"/>
      <c r="AE28" s="2154"/>
      <c r="AF28" s="2155"/>
      <c r="AG28" s="2153">
        <f>AI28-1</f>
        <v>45213</v>
      </c>
      <c r="AH28" s="2154" t="s">
        <v>4163</v>
      </c>
      <c r="AI28" s="2154">
        <v>45214</v>
      </c>
      <c r="AJ28" s="2155" t="s">
        <v>4164</v>
      </c>
      <c r="AK28" s="2163"/>
      <c r="AL28" s="2164"/>
      <c r="AM28" s="2154"/>
      <c r="AN28" s="2162"/>
      <c r="AO28" s="2154"/>
      <c r="AP28" s="2162"/>
      <c r="AQ28" s="2164"/>
      <c r="AR28" s="2164"/>
      <c r="AS28" s="2164"/>
      <c r="AT28" s="2164"/>
      <c r="AU28" s="2164"/>
      <c r="AV28" s="2164"/>
      <c r="AW28" s="2164"/>
      <c r="AX28" s="2164"/>
      <c r="AY28" s="2162"/>
      <c r="AZ28" s="2162"/>
      <c r="BA28" s="2162"/>
      <c r="BB28" s="2162"/>
      <c r="BC28" s="2162"/>
      <c r="BD28" s="2162"/>
      <c r="BE28" s="2165"/>
      <c r="BF28" s="2166"/>
      <c r="BG28" s="2009"/>
      <c r="BH28" s="2163"/>
      <c r="BI28" s="2163"/>
      <c r="BJ28" s="2163"/>
      <c r="BK28" s="2163"/>
      <c r="BL28" s="2163"/>
      <c r="BM28" s="2163"/>
      <c r="BN28" s="2241"/>
      <c r="BP28" s="2233"/>
    </row>
    <row r="29" spans="1:68" s="2229" customFormat="1" ht="33">
      <c r="A29" s="2158"/>
      <c r="B29" s="2158"/>
      <c r="C29" s="2158"/>
      <c r="D29" s="2145"/>
      <c r="E29" s="2158" t="s">
        <v>308</v>
      </c>
      <c r="F29" s="2159"/>
      <c r="G29" s="2169" t="s">
        <v>4268</v>
      </c>
      <c r="H29" s="2207"/>
      <c r="I29" s="2159"/>
      <c r="J29" s="2145"/>
      <c r="K29" s="2205"/>
      <c r="L29" s="2150"/>
      <c r="M29" s="2160"/>
      <c r="N29" s="2161"/>
      <c r="O29" s="2162"/>
      <c r="P29" s="2162"/>
      <c r="Q29" s="2162"/>
      <c r="R29" s="2162"/>
      <c r="S29" s="2162"/>
      <c r="T29" s="2162"/>
      <c r="U29" s="2154"/>
      <c r="V29" s="2154"/>
      <c r="W29" s="2154"/>
      <c r="X29" s="2162"/>
      <c r="Y29" s="2161"/>
      <c r="Z29" s="2161"/>
      <c r="AA29" s="2154">
        <v>45212</v>
      </c>
      <c r="AB29" s="1912" t="s">
        <v>4164</v>
      </c>
      <c r="AC29" s="2154"/>
      <c r="AD29" s="2162"/>
      <c r="AE29" s="2154"/>
      <c r="AF29" s="2155"/>
      <c r="AG29" s="2154"/>
      <c r="AH29" s="2154"/>
      <c r="AI29" s="2154"/>
      <c r="AJ29" s="2155"/>
      <c r="AK29" s="2163"/>
      <c r="AL29" s="2164"/>
      <c r="AM29" s="2154"/>
      <c r="AN29" s="2162"/>
      <c r="AO29" s="2154"/>
      <c r="AP29" s="2162"/>
      <c r="AQ29" s="2164"/>
      <c r="AR29" s="2164"/>
      <c r="AS29" s="2164"/>
      <c r="AT29" s="2164"/>
      <c r="AU29" s="2164"/>
      <c r="AV29" s="2164"/>
      <c r="AW29" s="2164"/>
      <c r="AX29" s="2164"/>
      <c r="AY29" s="2162"/>
      <c r="AZ29" s="2162"/>
      <c r="BA29" s="2162"/>
      <c r="BB29" s="2162"/>
      <c r="BC29" s="2162"/>
      <c r="BD29" s="2162"/>
      <c r="BE29" s="2165"/>
      <c r="BF29" s="2166"/>
      <c r="BG29" s="2009"/>
      <c r="BH29" s="2163"/>
      <c r="BI29" s="2163"/>
      <c r="BJ29" s="2163"/>
      <c r="BK29" s="2163"/>
      <c r="BL29" s="2163"/>
      <c r="BM29" s="2163"/>
      <c r="BN29" s="2007"/>
    </row>
    <row r="30" spans="1:68" s="2229" customFormat="1" ht="33">
      <c r="A30" s="2158"/>
      <c r="B30" s="2158"/>
      <c r="C30" s="2158"/>
      <c r="D30" s="2145"/>
      <c r="E30" s="2158" t="s">
        <v>308</v>
      </c>
      <c r="F30" s="2159"/>
      <c r="G30" s="2169" t="s">
        <v>4269</v>
      </c>
      <c r="H30" s="2207"/>
      <c r="I30" s="2159"/>
      <c r="J30" s="2145"/>
      <c r="K30" s="2205"/>
      <c r="L30" s="2150"/>
      <c r="M30" s="2160"/>
      <c r="N30" s="2161"/>
      <c r="O30" s="2162"/>
      <c r="P30" s="2162"/>
      <c r="Q30" s="2162"/>
      <c r="R30" s="2162"/>
      <c r="S30" s="2162"/>
      <c r="T30" s="2162"/>
      <c r="U30" s="2154"/>
      <c r="V30" s="2154"/>
      <c r="W30" s="2154"/>
      <c r="X30" s="2162"/>
      <c r="Y30" s="2161"/>
      <c r="Z30" s="2161"/>
      <c r="AA30" s="2154">
        <v>45214</v>
      </c>
      <c r="AB30" s="1912" t="s">
        <v>4164</v>
      </c>
      <c r="AC30" s="2154"/>
      <c r="AD30" s="2162"/>
      <c r="AE30" s="2154"/>
      <c r="AF30" s="2155"/>
      <c r="AG30" s="2154"/>
      <c r="AH30" s="2154"/>
      <c r="AI30" s="2154"/>
      <c r="AJ30" s="2155"/>
      <c r="AK30" s="2163"/>
      <c r="AL30" s="2164"/>
      <c r="AM30" s="2154"/>
      <c r="AN30" s="2162"/>
      <c r="AO30" s="2154"/>
      <c r="AP30" s="2162"/>
      <c r="AQ30" s="2164"/>
      <c r="AR30" s="2164"/>
      <c r="AS30" s="2164"/>
      <c r="AT30" s="2164"/>
      <c r="AU30" s="2164"/>
      <c r="AV30" s="2164"/>
      <c r="AW30" s="2164"/>
      <c r="AX30" s="2164"/>
      <c r="AY30" s="2162"/>
      <c r="AZ30" s="2162"/>
      <c r="BA30" s="2162"/>
      <c r="BB30" s="2162"/>
      <c r="BC30" s="2162"/>
      <c r="BD30" s="2162"/>
      <c r="BE30" s="2165"/>
      <c r="BF30" s="2166"/>
      <c r="BG30" s="2009"/>
      <c r="BH30" s="2163"/>
      <c r="BI30" s="2163"/>
      <c r="BJ30" s="2163"/>
      <c r="BK30" s="2163"/>
      <c r="BL30" s="2163"/>
      <c r="BM30" s="2163"/>
      <c r="BN30" s="2007"/>
    </row>
    <row r="31" spans="1:68" s="2229" customFormat="1">
      <c r="A31" s="2212"/>
      <c r="B31" s="2212"/>
      <c r="C31" s="2212"/>
      <c r="D31" s="2213"/>
      <c r="E31" s="2212"/>
      <c r="F31" s="2214"/>
      <c r="G31" s="2215"/>
      <c r="H31" s="2216"/>
      <c r="I31" s="2214"/>
      <c r="J31" s="2213"/>
      <c r="K31" s="2217"/>
      <c r="L31" s="2218"/>
      <c r="M31" s="2219"/>
      <c r="N31" s="2220"/>
      <c r="O31" s="2221"/>
      <c r="P31" s="2221"/>
      <c r="Q31" s="2221"/>
      <c r="R31" s="2221"/>
      <c r="S31" s="2221"/>
      <c r="T31" s="2221"/>
      <c r="U31" s="2222"/>
      <c r="V31" s="2222"/>
      <c r="W31" s="2222"/>
      <c r="X31" s="2221"/>
      <c r="Y31" s="2220"/>
      <c r="Z31" s="2220"/>
      <c r="AA31" s="2222"/>
      <c r="AB31" s="2118"/>
      <c r="AC31" s="2222"/>
      <c r="AD31" s="2221"/>
      <c r="AE31" s="2222"/>
      <c r="AF31" s="2223"/>
      <c r="AG31" s="2222"/>
      <c r="AH31" s="2222"/>
      <c r="AI31" s="2222"/>
      <c r="AJ31" s="2223"/>
      <c r="AK31" s="2224"/>
      <c r="AL31" s="2225"/>
      <c r="AM31" s="2222"/>
      <c r="AN31" s="2221"/>
      <c r="AO31" s="2222"/>
      <c r="AP31" s="2221"/>
      <c r="AQ31" s="2225"/>
      <c r="AR31" s="2225"/>
      <c r="AS31" s="2225"/>
      <c r="AT31" s="2225"/>
      <c r="AU31" s="2225"/>
      <c r="AV31" s="2225"/>
      <c r="AW31" s="2225"/>
      <c r="AX31" s="2225"/>
      <c r="AY31" s="2221"/>
      <c r="AZ31" s="2221"/>
      <c r="BA31" s="2221"/>
      <c r="BB31" s="2221"/>
      <c r="BC31" s="2221"/>
      <c r="BD31" s="2221"/>
      <c r="BE31" s="2226"/>
      <c r="BF31" s="2227"/>
      <c r="BG31" s="2228"/>
      <c r="BH31" s="2224"/>
      <c r="BI31" s="2224"/>
      <c r="BJ31" s="2224"/>
      <c r="BK31" s="2224"/>
      <c r="BL31" s="2224"/>
      <c r="BM31" s="2224"/>
      <c r="BN31" s="2241"/>
    </row>
    <row r="32" spans="1:68" s="2239" customFormat="1">
      <c r="A32" s="736"/>
      <c r="B32" s="736"/>
      <c r="C32" s="736"/>
      <c r="D32" s="736"/>
      <c r="E32" s="736"/>
      <c r="F32" s="736"/>
      <c r="G32" s="1327"/>
      <c r="H32" s="1281"/>
      <c r="I32" s="736"/>
      <c r="J32" s="449"/>
      <c r="K32" s="737"/>
      <c r="L32" s="449"/>
      <c r="M32" s="449"/>
      <c r="N32" s="449"/>
      <c r="O32" s="449"/>
      <c r="P32" s="449"/>
      <c r="Q32" s="449"/>
      <c r="R32" s="449"/>
      <c r="S32" s="449"/>
      <c r="T32" s="449"/>
      <c r="U32" s="739"/>
      <c r="V32" s="739"/>
      <c r="W32" s="739"/>
      <c r="X32" s="449"/>
      <c r="Y32" s="1171"/>
      <c r="Z32" s="1171"/>
      <c r="AA32" s="738"/>
      <c r="AB32" s="449"/>
      <c r="AC32" s="739"/>
      <c r="AD32" s="449"/>
      <c r="AE32" s="449"/>
      <c r="AF32" s="738"/>
      <c r="AG32" s="449"/>
      <c r="AH32" s="739"/>
      <c r="AI32" s="449"/>
      <c r="AJ32" s="738"/>
      <c r="AK32" s="449"/>
      <c r="AL32" s="740"/>
      <c r="AM32" s="741"/>
      <c r="AN32" s="739"/>
      <c r="AO32" s="449"/>
      <c r="AP32" s="739"/>
      <c r="AQ32" s="449"/>
      <c r="AR32" s="741"/>
      <c r="AS32" s="741"/>
      <c r="AT32" s="741"/>
      <c r="AU32" s="741"/>
      <c r="AV32" s="741"/>
      <c r="AW32" s="741"/>
      <c r="AX32" s="741"/>
      <c r="AY32" s="741"/>
      <c r="AZ32" s="449"/>
      <c r="BA32" s="449"/>
      <c r="BB32" s="449"/>
      <c r="BC32" s="449"/>
      <c r="BD32" s="449"/>
      <c r="BE32" s="449"/>
      <c r="BF32" s="65"/>
      <c r="BG32" s="2078"/>
      <c r="BH32" s="740"/>
      <c r="BI32" s="740"/>
      <c r="BJ32" s="740"/>
      <c r="BK32" s="740"/>
      <c r="BL32" s="740"/>
      <c r="BM32" s="740"/>
      <c r="BN32" s="740"/>
    </row>
    <row r="33" spans="1:60">
      <c r="A33" s="60"/>
      <c r="B33" s="60"/>
      <c r="C33" s="60"/>
      <c r="D33" s="61"/>
      <c r="E33" s="33"/>
      <c r="F33" s="61"/>
      <c r="G33" s="61"/>
      <c r="H33" s="1192"/>
      <c r="I33" s="62"/>
      <c r="J33" s="63"/>
      <c r="K33" s="64"/>
      <c r="L33" s="33"/>
      <c r="M33" s="33"/>
      <c r="N33" s="33"/>
      <c r="O33" s="63"/>
      <c r="P33" s="63"/>
      <c r="Q33" s="63"/>
      <c r="R33" s="63"/>
      <c r="S33" s="63"/>
      <c r="T33" s="63"/>
      <c r="U33" s="350"/>
      <c r="V33" s="350"/>
      <c r="W33" s="350"/>
      <c r="X33" s="63"/>
      <c r="Y33" s="185"/>
      <c r="Z33" s="185"/>
      <c r="AA33" s="350"/>
      <c r="AB33" s="63"/>
      <c r="AC33" s="350"/>
      <c r="AD33" s="63"/>
      <c r="AE33" s="63"/>
      <c r="AF33" s="350"/>
      <c r="AG33" s="63"/>
      <c r="AH33" s="350"/>
      <c r="AI33" s="63"/>
      <c r="AJ33" s="350"/>
      <c r="AK33" s="63"/>
      <c r="AL33" s="787"/>
      <c r="AM33" s="34"/>
      <c r="AN33" s="350"/>
      <c r="AO33" s="63"/>
      <c r="AP33" s="350"/>
      <c r="AQ33" s="63"/>
      <c r="AR33" s="33"/>
      <c r="AS33" s="33"/>
      <c r="AT33" s="33"/>
      <c r="AU33" s="33"/>
      <c r="AV33" s="63"/>
      <c r="AW33" s="63"/>
      <c r="AX33" s="63"/>
      <c r="AY33" s="63"/>
      <c r="AZ33" s="63"/>
      <c r="BA33" s="63"/>
      <c r="BB33" s="63"/>
      <c r="BC33" s="63"/>
      <c r="BD33" s="63"/>
      <c r="BE33" s="63"/>
      <c r="BG33" s="787"/>
      <c r="BH33" s="787"/>
    </row>
    <row r="34" spans="1:60">
      <c r="E34" s="1184" t="s">
        <v>3602</v>
      </c>
    </row>
    <row r="35" spans="1:60">
      <c r="E35" s="1184" t="s">
        <v>3598</v>
      </c>
    </row>
  </sheetData>
  <autoFilter ref="A7:BE33"/>
  <mergeCells count="30">
    <mergeCell ref="V2:W2"/>
    <mergeCell ref="J5:J6"/>
    <mergeCell ref="AL5:AL6"/>
    <mergeCell ref="AM5:AM6"/>
    <mergeCell ref="L5:L6"/>
    <mergeCell ref="K5:K6"/>
    <mergeCell ref="M5:M6"/>
    <mergeCell ref="N5:N6"/>
    <mergeCell ref="O5:O6"/>
    <mergeCell ref="P5:P6"/>
    <mergeCell ref="Q5:Q6"/>
    <mergeCell ref="R5:R6"/>
    <mergeCell ref="S5:S6"/>
    <mergeCell ref="X5:X6"/>
    <mergeCell ref="V5:W5"/>
    <mergeCell ref="Y5:Z5"/>
    <mergeCell ref="F5:F6"/>
    <mergeCell ref="G5:G6"/>
    <mergeCell ref="H5:H6"/>
    <mergeCell ref="I5:I6"/>
    <mergeCell ref="A5:A6"/>
    <mergeCell ref="B5:B6"/>
    <mergeCell ref="C5:C6"/>
    <mergeCell ref="D5:D6"/>
    <mergeCell ref="E5:E6"/>
    <mergeCell ref="BG5:BG6"/>
    <mergeCell ref="BH5:BH6"/>
    <mergeCell ref="BF5:BF6"/>
    <mergeCell ref="T5:T6"/>
    <mergeCell ref="U5:U6"/>
  </mergeCells>
  <pageMargins left="0.7" right="0.7" top="0.75" bottom="0.75" header="0.3" footer="0.3"/>
  <pageSetup orientation="portrait" horizontalDpi="300" r:id="rId1"/>
  <drawing r:id="rId2"/>
  <legacyDrawing r:id="rId3"/>
  <mc:AlternateContent xmlns:mc="http://schemas.openxmlformats.org/markup-compatibility/2006">
    <mc:Choice Requires="x14">
      <controls>
        <mc:AlternateContent xmlns:mc="http://schemas.openxmlformats.org/markup-compatibility/2006">
          <mc:Choice Requires="x14">
            <control shapeId="4102" r:id="rId4" name="Check Box 6">
              <controlPr defaultSize="0" autoFill="0" autoLine="0" autoPict="0">
                <anchor moveWithCells="1" sizeWithCells="1">
                  <from>
                    <xdr:col>0</xdr:col>
                    <xdr:colOff>19050</xdr:colOff>
                    <xdr:row>3</xdr:row>
                    <xdr:rowOff>19050</xdr:rowOff>
                  </from>
                  <to>
                    <xdr:col>4</xdr:col>
                    <xdr:colOff>9525</xdr:colOff>
                    <xdr:row>3</xdr:row>
                    <xdr:rowOff>247650</xdr:rowOff>
                  </to>
                </anchor>
              </controlPr>
            </control>
          </mc:Choice>
        </mc:AlternateContent>
        <mc:AlternateContent xmlns:mc="http://schemas.openxmlformats.org/markup-compatibility/2006">
          <mc:Choice Requires="x14">
            <control shapeId="4104" r:id="rId5" name="Check Box 8">
              <controlPr defaultSize="0" autoFill="0" autoLine="0" autoPict="0" macro="[0]!unHideTimeDMCV">
                <anchor moveWithCells="1" sizeWithCells="1">
                  <from>
                    <xdr:col>5</xdr:col>
                    <xdr:colOff>752475</xdr:colOff>
                    <xdr:row>3</xdr:row>
                    <xdr:rowOff>19050</xdr:rowOff>
                  </from>
                  <to>
                    <xdr:col>6</xdr:col>
                    <xdr:colOff>781050</xdr:colOff>
                    <xdr:row>3</xdr:row>
                    <xdr:rowOff>238125</xdr:rowOff>
                  </to>
                </anchor>
              </controlPr>
            </control>
          </mc:Choice>
        </mc:AlternateContent>
        <mc:AlternateContent xmlns:mc="http://schemas.openxmlformats.org/markup-compatibility/2006">
          <mc:Choice Requires="x14">
            <control shapeId="4105" r:id="rId6" name="Check Box 9">
              <controlPr defaultSize="0" autoFill="0" autoLine="0" autoPict="0" macro="[0]!unHideBangmauDMCV">
                <anchor moveWithCells="1" sizeWithCells="1">
                  <from>
                    <xdr:col>6</xdr:col>
                    <xdr:colOff>828675</xdr:colOff>
                    <xdr:row>3</xdr:row>
                    <xdr:rowOff>19050</xdr:rowOff>
                  </from>
                  <to>
                    <xdr:col>6</xdr:col>
                    <xdr:colOff>1695450</xdr:colOff>
                    <xdr:row>3</xdr:row>
                    <xdr:rowOff>238125</xdr:rowOff>
                  </to>
                </anchor>
              </controlPr>
            </control>
          </mc:Choice>
        </mc:AlternateContent>
        <mc:AlternateContent xmlns:mc="http://schemas.openxmlformats.org/markup-compatibility/2006">
          <mc:Choice Requires="x14">
            <control shapeId="4106" r:id="rId7" name="Check Box 10">
              <controlPr defaultSize="0" autoFill="0" autoLine="0" autoPict="0" macro="[0]!unHideYKKhacDMCV">
                <anchor moveWithCells="1" sizeWithCells="1">
                  <from>
                    <xdr:col>6</xdr:col>
                    <xdr:colOff>1743075</xdr:colOff>
                    <xdr:row>3</xdr:row>
                    <xdr:rowOff>19050</xdr:rowOff>
                  </from>
                  <to>
                    <xdr:col>6</xdr:col>
                    <xdr:colOff>2771775</xdr:colOff>
                    <xdr:row>3</xdr:row>
                    <xdr:rowOff>238125</xdr:rowOff>
                  </to>
                </anchor>
              </controlPr>
            </control>
          </mc:Choice>
        </mc:AlternateContent>
        <mc:AlternateContent xmlns:mc="http://schemas.openxmlformats.org/markup-compatibility/2006">
          <mc:Choice Requires="x14">
            <control shapeId="4110" r:id="rId8" name="Button 14">
              <controlPr defaultSize="0" print="0" autoFill="0" autoPict="0" macro="[0]!CV_goLaymauCV">
                <anchor moveWithCells="1" sizeWithCells="1">
                  <from>
                    <xdr:col>11</xdr:col>
                    <xdr:colOff>9525</xdr:colOff>
                    <xdr:row>0</xdr:row>
                    <xdr:rowOff>9525</xdr:rowOff>
                  </from>
                  <to>
                    <xdr:col>11</xdr:col>
                    <xdr:colOff>1219200</xdr:colOff>
                    <xdr:row>0</xdr:row>
                    <xdr:rowOff>304800</xdr:rowOff>
                  </to>
                </anchor>
              </controlPr>
            </control>
          </mc:Choice>
        </mc:AlternateContent>
        <mc:AlternateContent xmlns:mc="http://schemas.openxmlformats.org/markup-compatibility/2006">
          <mc:Choice Requires="x14">
            <control shapeId="4111" r:id="rId9" name="Button 15">
              <controlPr defaultSize="0" print="0" autoFill="0" autoPict="0" macro="[0]!CV_goYCNTCV">
                <anchor moveWithCells="1" sizeWithCells="1">
                  <from>
                    <xdr:col>11</xdr:col>
                    <xdr:colOff>9525</xdr:colOff>
                    <xdr:row>0</xdr:row>
                    <xdr:rowOff>314325</xdr:rowOff>
                  </from>
                  <to>
                    <xdr:col>11</xdr:col>
                    <xdr:colOff>1228725</xdr:colOff>
                    <xdr:row>1</xdr:row>
                    <xdr:rowOff>247650</xdr:rowOff>
                  </to>
                </anchor>
              </controlPr>
            </control>
          </mc:Choice>
        </mc:AlternateContent>
        <mc:AlternateContent xmlns:mc="http://schemas.openxmlformats.org/markup-compatibility/2006">
          <mc:Choice Requires="x14">
            <control shapeId="4112" r:id="rId10" name="Button 16">
              <controlPr defaultSize="0" print="0" autoFill="0" autoPict="0" macro="[0]!CV_goNTNoiboCV">
                <anchor moveWithCells="1" sizeWithCells="1">
                  <from>
                    <xdr:col>11</xdr:col>
                    <xdr:colOff>9525</xdr:colOff>
                    <xdr:row>1</xdr:row>
                    <xdr:rowOff>257175</xdr:rowOff>
                  </from>
                  <to>
                    <xdr:col>11</xdr:col>
                    <xdr:colOff>1228725</xdr:colOff>
                    <xdr:row>2</xdr:row>
                    <xdr:rowOff>266700</xdr:rowOff>
                  </to>
                </anchor>
              </controlPr>
            </control>
          </mc:Choice>
        </mc:AlternateContent>
        <mc:AlternateContent xmlns:mc="http://schemas.openxmlformats.org/markup-compatibility/2006">
          <mc:Choice Requires="x14">
            <control shapeId="4114" r:id="rId11" name="Button 18">
              <controlPr defaultSize="0" print="0" autoFill="0" autoPict="0" macro="[0]!CV_goTheodoiBT">
                <anchor moveWithCells="1" sizeWithCells="1">
                  <from>
                    <xdr:col>11</xdr:col>
                    <xdr:colOff>9525</xdr:colOff>
                    <xdr:row>2</xdr:row>
                    <xdr:rowOff>276225</xdr:rowOff>
                  </from>
                  <to>
                    <xdr:col>11</xdr:col>
                    <xdr:colOff>1228725</xdr:colOff>
                    <xdr:row>4</xdr:row>
                    <xdr:rowOff>0</xdr:rowOff>
                  </to>
                </anchor>
              </controlPr>
            </control>
          </mc:Choice>
        </mc:AlternateContent>
        <mc:AlternateContent xmlns:mc="http://schemas.openxmlformats.org/markup-compatibility/2006">
          <mc:Choice Requires="x14">
            <control shapeId="4115" r:id="rId12" name="Button 19">
              <controlPr defaultSize="0" print="0" autoFill="0" autoPict="0" macro="[0]!CV_goPhieuKT">
                <anchor moveWithCells="1" sizeWithCells="1">
                  <from>
                    <xdr:col>11</xdr:col>
                    <xdr:colOff>1247775</xdr:colOff>
                    <xdr:row>0</xdr:row>
                    <xdr:rowOff>9525</xdr:rowOff>
                  </from>
                  <to>
                    <xdr:col>13</xdr:col>
                    <xdr:colOff>0</xdr:colOff>
                    <xdr:row>0</xdr:row>
                    <xdr:rowOff>304800</xdr:rowOff>
                  </to>
                </anchor>
              </controlPr>
            </control>
          </mc:Choice>
        </mc:AlternateContent>
        <mc:AlternateContent xmlns:mc="http://schemas.openxmlformats.org/markup-compatibility/2006">
          <mc:Choice Requires="x14">
            <control shapeId="4116" r:id="rId13" name="Button 20">
              <controlPr defaultSize="0" print="0" autoFill="0" autoPict="0" macro="[0]!CV_goNghiemthuCV">
                <anchor moveWithCells="1" sizeWithCells="1">
                  <from>
                    <xdr:col>11</xdr:col>
                    <xdr:colOff>1247775</xdr:colOff>
                    <xdr:row>0</xdr:row>
                    <xdr:rowOff>314325</xdr:rowOff>
                  </from>
                  <to>
                    <xdr:col>13</xdr:col>
                    <xdr:colOff>0</xdr:colOff>
                    <xdr:row>1</xdr:row>
                    <xdr:rowOff>247650</xdr:rowOff>
                  </to>
                </anchor>
              </controlPr>
            </control>
          </mc:Choice>
        </mc:AlternateContent>
        <mc:AlternateContent xmlns:mc="http://schemas.openxmlformats.org/markup-compatibility/2006">
          <mc:Choice Requires="x14">
            <control shapeId="4117" r:id="rId14" name="Button 21">
              <controlPr defaultSize="0" print="0" autoFill="0" autoPict="0" macro="[0]!CV_goKiemtraBT">
                <anchor moveWithCells="1" sizeWithCells="1">
                  <from>
                    <xdr:col>11</xdr:col>
                    <xdr:colOff>1247775</xdr:colOff>
                    <xdr:row>1</xdr:row>
                    <xdr:rowOff>257175</xdr:rowOff>
                  </from>
                  <to>
                    <xdr:col>13</xdr:col>
                    <xdr:colOff>0</xdr:colOff>
                    <xdr:row>2</xdr:row>
                    <xdr:rowOff>266700</xdr:rowOff>
                  </to>
                </anchor>
              </controlPr>
            </control>
          </mc:Choice>
        </mc:AlternateContent>
        <mc:AlternateContent xmlns:mc="http://schemas.openxmlformats.org/markup-compatibility/2006">
          <mc:Choice Requires="x14">
            <control shapeId="4118" r:id="rId15" name="Button 22">
              <controlPr defaultSize="0" print="0" autoFill="0" autoPict="0" macro="[0]!goK_DanhmucHoso">
                <anchor moveWithCells="1" sizeWithCells="1">
                  <from>
                    <xdr:col>11</xdr:col>
                    <xdr:colOff>1247775</xdr:colOff>
                    <xdr:row>2</xdr:row>
                    <xdr:rowOff>276225</xdr:rowOff>
                  </from>
                  <to>
                    <xdr:col>13</xdr:col>
                    <xdr:colOff>0</xdr:colOff>
                    <xdr:row>4</xdr:row>
                    <xdr:rowOff>0</xdr:rowOff>
                  </to>
                </anchor>
              </controlPr>
            </control>
          </mc:Choice>
        </mc:AlternateContent>
        <mc:AlternateContent xmlns:mc="http://schemas.openxmlformats.org/markup-compatibility/2006">
          <mc:Choice Requires="x14">
            <control shapeId="4123" r:id="rId16" name="Button 27">
              <controlPr defaultSize="0" print="0" autoFill="0" autoPict="0" macro="[0]!zKiemtraNghile">
                <anchor moveWithCells="1" sizeWithCells="1">
                  <from>
                    <xdr:col>8</xdr:col>
                    <xdr:colOff>0</xdr:colOff>
                    <xdr:row>0</xdr:row>
                    <xdr:rowOff>9525</xdr:rowOff>
                  </from>
                  <to>
                    <xdr:col>11</xdr:col>
                    <xdr:colOff>0</xdr:colOff>
                    <xdr:row>0</xdr:row>
                    <xdr:rowOff>304800</xdr:rowOff>
                  </to>
                </anchor>
              </controlPr>
            </control>
          </mc:Choice>
        </mc:AlternateContent>
        <mc:AlternateContent xmlns:mc="http://schemas.openxmlformats.org/markup-compatibility/2006">
          <mc:Choice Requires="x14">
            <control shapeId="4124" r:id="rId17" name="Button 28">
              <controlPr defaultSize="0" print="0" autoFill="0" autoPict="0" macro="[0]!goK_NhomTieuchuan">
                <anchor moveWithCells="1" sizeWithCells="1">
                  <from>
                    <xdr:col>8</xdr:col>
                    <xdr:colOff>0</xdr:colOff>
                    <xdr:row>0</xdr:row>
                    <xdr:rowOff>314325</xdr:rowOff>
                  </from>
                  <to>
                    <xdr:col>11</xdr:col>
                    <xdr:colOff>9525</xdr:colOff>
                    <xdr:row>1</xdr:row>
                    <xdr:rowOff>247650</xdr:rowOff>
                  </to>
                </anchor>
              </controlPr>
            </control>
          </mc:Choice>
        </mc:AlternateContent>
        <mc:AlternateContent xmlns:mc="http://schemas.openxmlformats.org/markup-compatibility/2006">
          <mc:Choice Requires="x14">
            <control shapeId="4125" r:id="rId18" name="Button 29">
              <controlPr defaultSize="0" print="0" autoFill="0" autoPict="0" macro="[0]!goK_Quycachlaymau">
                <anchor moveWithCells="1" sizeWithCells="1">
                  <from>
                    <xdr:col>8</xdr:col>
                    <xdr:colOff>0</xdr:colOff>
                    <xdr:row>1</xdr:row>
                    <xdr:rowOff>257175</xdr:rowOff>
                  </from>
                  <to>
                    <xdr:col>11</xdr:col>
                    <xdr:colOff>9525</xdr:colOff>
                    <xdr:row>2</xdr:row>
                    <xdr:rowOff>266700</xdr:rowOff>
                  </to>
                </anchor>
              </controlPr>
            </control>
          </mc:Choice>
        </mc:AlternateContent>
        <mc:AlternateContent xmlns:mc="http://schemas.openxmlformats.org/markup-compatibility/2006">
          <mc:Choice Requires="x14">
            <control shapeId="4126" r:id="rId19" name="Button 30">
              <controlPr defaultSize="0" print="0" autoFill="0" autoPict="0" macro="[0]!goK_NhatkyThicong">
                <anchor moveWithCells="1" sizeWithCells="1">
                  <from>
                    <xdr:col>8</xdr:col>
                    <xdr:colOff>0</xdr:colOff>
                    <xdr:row>2</xdr:row>
                    <xdr:rowOff>276225</xdr:rowOff>
                  </from>
                  <to>
                    <xdr:col>11</xdr:col>
                    <xdr:colOff>9525</xdr:colOff>
                    <xdr:row>4</xdr:row>
                    <xdr:rowOff>0</xdr:rowOff>
                  </to>
                </anchor>
              </controlPr>
            </control>
          </mc:Choice>
        </mc:AlternateContent>
        <mc:AlternateContent xmlns:mc="http://schemas.openxmlformats.org/markup-compatibility/2006">
          <mc:Choice Requires="x14">
            <control shapeId="4127" r:id="rId20" name="Button 31">
              <controlPr defaultSize="0" print="0" autoFill="0" autoPict="0" macro="[0]!goK_BangmauNT">
                <anchor moveWithCells="1" sizeWithCells="1">
                  <from>
                    <xdr:col>13</xdr:col>
                    <xdr:colOff>0</xdr:colOff>
                    <xdr:row>0</xdr:row>
                    <xdr:rowOff>9525</xdr:rowOff>
                  </from>
                  <to>
                    <xdr:col>14</xdr:col>
                    <xdr:colOff>9525</xdr:colOff>
                    <xdr:row>0</xdr:row>
                    <xdr:rowOff>304800</xdr:rowOff>
                  </to>
                </anchor>
              </controlPr>
            </control>
          </mc:Choice>
        </mc:AlternateContent>
        <mc:AlternateContent xmlns:mc="http://schemas.openxmlformats.org/markup-compatibility/2006">
          <mc:Choice Requires="x14">
            <control shapeId="4128" r:id="rId21" name="Button 32">
              <controlPr defaultSize="0" print="0" autoFill="0" autoPict="0" macro="[0]!goK_Tonghopvattu">
                <anchor moveWithCells="1" sizeWithCells="1">
                  <from>
                    <xdr:col>13</xdr:col>
                    <xdr:colOff>9525</xdr:colOff>
                    <xdr:row>0</xdr:row>
                    <xdr:rowOff>314325</xdr:rowOff>
                  </from>
                  <to>
                    <xdr:col>14</xdr:col>
                    <xdr:colOff>0</xdr:colOff>
                    <xdr:row>1</xdr:row>
                    <xdr:rowOff>247650</xdr:rowOff>
                  </to>
                </anchor>
              </controlPr>
            </control>
          </mc:Choice>
        </mc:AlternateContent>
        <mc:AlternateContent xmlns:mc="http://schemas.openxmlformats.org/markup-compatibility/2006">
          <mc:Choice Requires="x14">
            <control shapeId="4129" r:id="rId22" name="Button 33">
              <controlPr defaultSize="0" print="0" autoFill="0" autoPict="0" macro="[0]!goK_Khoiluong">
                <anchor moveWithCells="1" sizeWithCells="1">
                  <from>
                    <xdr:col>13</xdr:col>
                    <xdr:colOff>9525</xdr:colOff>
                    <xdr:row>1</xdr:row>
                    <xdr:rowOff>257175</xdr:rowOff>
                  </from>
                  <to>
                    <xdr:col>14</xdr:col>
                    <xdr:colOff>0</xdr:colOff>
                    <xdr:row>2</xdr:row>
                    <xdr:rowOff>266700</xdr:rowOff>
                  </to>
                </anchor>
              </controlPr>
            </control>
          </mc:Choice>
        </mc:AlternateContent>
        <mc:AlternateContent xmlns:mc="http://schemas.openxmlformats.org/markup-compatibility/2006">
          <mc:Choice Requires="x14">
            <control shapeId="4145" r:id="rId23" name="Check Box 49">
              <controlPr defaultSize="0" autoFill="0" autoLine="0" autoPict="0" macro="[0]!unHideNhatkyDMCV">
                <anchor moveWithCells="1" sizeWithCells="1">
                  <from>
                    <xdr:col>4</xdr:col>
                    <xdr:colOff>38100</xdr:colOff>
                    <xdr:row>3</xdr:row>
                    <xdr:rowOff>19050</xdr:rowOff>
                  </from>
                  <to>
                    <xdr:col>5</xdr:col>
                    <xdr:colOff>714375</xdr:colOff>
                    <xdr:row>3</xdr:row>
                    <xdr:rowOff>238125</xdr:rowOff>
                  </to>
                </anchor>
              </controlPr>
            </control>
          </mc:Choice>
        </mc:AlternateContent>
        <mc:AlternateContent xmlns:mc="http://schemas.openxmlformats.org/markup-compatibility/2006">
          <mc:Choice Requires="x14">
            <control shapeId="4130" r:id="rId24" name="Button 34">
              <controlPr defaultSize="0" print="0" autoFill="0" autoPict="0" macro="[0]!goK_KetquaThinghiem">
                <anchor moveWithCells="1" sizeWithCells="1">
                  <from>
                    <xdr:col>13</xdr:col>
                    <xdr:colOff>9525</xdr:colOff>
                    <xdr:row>2</xdr:row>
                    <xdr:rowOff>276225</xdr:rowOff>
                  </from>
                  <to>
                    <xdr:col>14</xdr:col>
                    <xdr:colOff>0</xdr:colOff>
                    <xdr:row>4</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LMTN">
    <tabColor rgb="FFFF6D6D"/>
  </sheetPr>
  <dimension ref="A1:AG62"/>
  <sheetViews>
    <sheetView showZeros="0" view="pageBreakPreview" topLeftCell="A6" zoomScale="85" zoomScaleSheetLayoutView="85" workbookViewId="0">
      <selection activeCell="AD5" sqref="AD5"/>
    </sheetView>
  </sheetViews>
  <sheetFormatPr defaultColWidth="8.88671875" defaultRowHeight="16.5"/>
  <cols>
    <col min="1" max="1" width="22.33203125" style="18" customWidth="1"/>
    <col min="2" max="2" width="3.6640625" style="18" customWidth="1"/>
    <col min="3" max="3" width="3.88671875" style="18" customWidth="1"/>
    <col min="4" max="8" width="3.5546875" style="18" customWidth="1"/>
    <col min="9" max="9" width="2.88671875" style="18" customWidth="1"/>
    <col min="10" max="20" width="3.109375" style="18" customWidth="1"/>
    <col min="21" max="21" width="2.109375" style="18" customWidth="1"/>
    <col min="22" max="25" width="3.109375" style="18" customWidth="1"/>
    <col min="26" max="26" width="1.88671875" style="18" customWidth="1"/>
    <col min="27" max="29" width="2.5546875" style="18" customWidth="1"/>
    <col min="30" max="30" width="11.77734375" style="18" customWidth="1"/>
    <col min="31" max="31" width="5.77734375" style="18" customWidth="1"/>
    <col min="32" max="40" width="3.77734375" style="18" customWidth="1"/>
    <col min="41" max="16384" width="8.88671875" style="18"/>
  </cols>
  <sheetData>
    <row r="1" spans="1:33" ht="20.100000000000001" customHeight="1">
      <c r="A1" s="2750" t="s">
        <v>148</v>
      </c>
      <c r="B1" s="19" t="e">
        <f>#REF!</f>
        <v>#REF!</v>
      </c>
      <c r="C1" s="2300" t="str">
        <f>UPPER('Thong tin'!D60)</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c r="AD1" s="419">
        <v>8</v>
      </c>
      <c r="AE1" s="784"/>
      <c r="AF1" s="784" t="b">
        <v>0</v>
      </c>
      <c r="AG1" s="2123"/>
    </row>
    <row r="2" spans="1:33" ht="20.100000000000001" customHeight="1">
      <c r="A2" s="2750"/>
      <c r="B2" s="19"/>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c r="AD2" s="165"/>
      <c r="AE2" s="784"/>
      <c r="AF2" s="19"/>
    </row>
    <row r="3" spans="1:33" ht="20.100000000000001" customHeight="1">
      <c r="A3" s="2750"/>
      <c r="B3" s="19"/>
      <c r="F3" s="1783"/>
      <c r="G3" s="164"/>
      <c r="H3" s="164"/>
      <c r="J3" s="164"/>
      <c r="K3" s="164"/>
      <c r="L3" s="164"/>
      <c r="M3" s="164"/>
      <c r="N3" s="164"/>
      <c r="P3" s="164"/>
      <c r="Q3" s="164"/>
      <c r="R3" s="1784"/>
      <c r="T3" s="164"/>
      <c r="U3" s="164"/>
      <c r="V3" s="164"/>
      <c r="W3" s="164"/>
      <c r="X3" s="164"/>
      <c r="Y3" s="164"/>
      <c r="Z3" s="164"/>
      <c r="AA3" s="164"/>
      <c r="AB3" s="164"/>
      <c r="AC3" s="164"/>
      <c r="AD3" s="165"/>
      <c r="AE3" s="19"/>
      <c r="AF3" s="19"/>
    </row>
    <row r="4" spans="1:33" ht="20.100000000000001" customHeight="1">
      <c r="A4" s="2750"/>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4" t="s">
        <v>4273</v>
      </c>
      <c r="AD4" s="168">
        <v>1</v>
      </c>
      <c r="AE4" s="19"/>
      <c r="AF4" s="19"/>
    </row>
    <row r="5" spans="1:33" ht="20.100000000000001" customHeight="1">
      <c r="A5" s="169"/>
      <c r="B5" s="169"/>
      <c r="C5" s="170" t="s">
        <v>4276</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036">
        <v>1</v>
      </c>
      <c r="AE5" s="1037" t="str">
        <f>"Công việc số: "&amp;'Danh muc NT cong viec'!$A$28</f>
        <v>Công việc số: 8</v>
      </c>
      <c r="AF5" s="19"/>
    </row>
    <row r="6" spans="1:33" ht="20.100000000000001" customHeight="1">
      <c r="A6" s="169"/>
      <c r="B6" s="169"/>
      <c r="C6" s="172" t="s">
        <v>165</v>
      </c>
      <c r="D6" s="171"/>
      <c r="E6" s="171"/>
      <c r="F6" s="171"/>
      <c r="G6" s="171"/>
      <c r="H6" s="171"/>
      <c r="I6" s="171"/>
      <c r="J6" s="171"/>
      <c r="K6" s="171"/>
      <c r="L6" s="171"/>
      <c r="M6" s="171"/>
      <c r="N6" s="171"/>
      <c r="O6" s="171"/>
      <c r="P6" s="171"/>
      <c r="Q6" s="171"/>
      <c r="R6" s="171"/>
      <c r="S6" s="171"/>
      <c r="T6" s="171"/>
      <c r="U6" s="171"/>
      <c r="V6" s="171"/>
      <c r="W6" s="171"/>
      <c r="X6" s="171"/>
      <c r="Y6" s="171"/>
      <c r="Z6" s="171"/>
      <c r="AA6" s="171"/>
      <c r="AB6" s="171"/>
      <c r="AC6" s="171"/>
      <c r="AD6" s="168"/>
      <c r="AE6" s="19"/>
    </row>
    <row r="7" spans="1:33" ht="9.9499999999999993" customHeight="1">
      <c r="A7" s="169"/>
      <c r="B7" s="169"/>
      <c r="C7" s="172"/>
      <c r="D7" s="171"/>
      <c r="E7" s="171"/>
      <c r="F7" s="171"/>
      <c r="G7" s="171"/>
      <c r="H7" s="171"/>
      <c r="I7" s="171"/>
      <c r="J7" s="171"/>
      <c r="K7" s="171"/>
      <c r="L7" s="171"/>
      <c r="M7" s="171"/>
      <c r="N7" s="171"/>
      <c r="O7" s="171"/>
      <c r="P7" s="171"/>
      <c r="Q7" s="171"/>
      <c r="R7" s="171"/>
      <c r="S7" s="171"/>
      <c r="T7" s="171"/>
      <c r="U7" s="171"/>
      <c r="V7" s="171"/>
      <c r="W7" s="171"/>
      <c r="X7" s="171"/>
      <c r="Y7" s="171"/>
      <c r="Z7" s="171"/>
      <c r="AA7" s="171"/>
      <c r="AB7" s="171"/>
      <c r="AC7" s="171"/>
      <c r="AD7" s="165"/>
      <c r="AE7" s="19"/>
    </row>
    <row r="8" spans="1:33" ht="20.100000000000001" customHeight="1">
      <c r="A8" s="169"/>
      <c r="B8" s="169"/>
      <c r="C8" s="172"/>
      <c r="D8" s="173" t="s">
        <v>1</v>
      </c>
      <c r="E8" s="171"/>
      <c r="F8" s="171"/>
      <c r="G8" s="174" t="str">
        <f>TTIN_DUAN</f>
        <v>Đường cứu hộ cứu nạn từ Nguyệt Áng - Nam Long đi Trường Xuân</v>
      </c>
      <c r="H8" s="171"/>
      <c r="I8" s="171"/>
      <c r="J8" s="171"/>
      <c r="K8" s="171"/>
      <c r="L8" s="171"/>
      <c r="M8" s="171"/>
      <c r="N8" s="171"/>
      <c r="O8" s="171"/>
      <c r="P8" s="171"/>
      <c r="Q8" s="171"/>
      <c r="R8" s="171"/>
      <c r="S8" s="171"/>
      <c r="T8" s="171"/>
      <c r="U8" s="171"/>
      <c r="V8" s="171"/>
      <c r="W8" s="171"/>
      <c r="X8" s="171"/>
      <c r="Y8" s="171"/>
      <c r="Z8" s="171"/>
      <c r="AA8" s="171"/>
      <c r="AB8" s="171"/>
      <c r="AC8" s="171"/>
      <c r="AD8" s="165" t="s">
        <v>3078</v>
      </c>
      <c r="AE8" s="19"/>
    </row>
    <row r="9" spans="1:33" ht="20.100000000000001" customHeight="1">
      <c r="A9" s="169"/>
      <c r="B9" s="169"/>
      <c r="C9" s="172"/>
      <c r="D9" s="173" t="s">
        <v>4</v>
      </c>
      <c r="E9" s="171"/>
      <c r="F9" s="171"/>
      <c r="G9" s="174" t="str">
        <f>TTIN_GTHAU</f>
        <v>Xây lắp (bao gồm chí phí xây dựng + chi phí dự phòng + chi phí đảm bảo giao thông)</v>
      </c>
      <c r="H9" s="171"/>
      <c r="I9" s="171"/>
      <c r="J9" s="171"/>
      <c r="K9" s="171"/>
      <c r="L9" s="171"/>
      <c r="M9" s="171"/>
      <c r="N9" s="171"/>
      <c r="O9" s="171"/>
      <c r="P9" s="171"/>
      <c r="Q9" s="171"/>
      <c r="R9" s="171"/>
      <c r="S9" s="171"/>
      <c r="T9" s="171"/>
      <c r="U9" s="171"/>
      <c r="V9" s="171"/>
      <c r="W9" s="171"/>
      <c r="X9" s="171"/>
      <c r="Y9" s="171"/>
      <c r="Z9" s="171"/>
      <c r="AA9" s="171"/>
      <c r="AB9" s="171"/>
      <c r="AC9" s="171"/>
      <c r="AD9" s="165" t="s">
        <v>3076</v>
      </c>
      <c r="AE9" s="19"/>
    </row>
    <row r="10" spans="1:33" ht="20.100000000000001" customHeight="1">
      <c r="A10" s="175"/>
      <c r="B10" s="175"/>
      <c r="C10" s="176"/>
      <c r="D10" s="173" t="s">
        <v>2</v>
      </c>
      <c r="E10" s="173"/>
      <c r="F10" s="176"/>
      <c r="G10" s="174" t="str">
        <f>TTIN_CTRINH</f>
        <v>Đường cứu hộ cứu nạn từ Nguyệt Áng - Nam Long đi Trường Xuân</v>
      </c>
      <c r="H10" s="176"/>
      <c r="I10" s="173"/>
      <c r="J10" s="173"/>
      <c r="K10" s="173"/>
      <c r="L10" s="173"/>
      <c r="M10" s="173"/>
      <c r="N10" s="173"/>
      <c r="O10" s="173"/>
      <c r="P10" s="173"/>
      <c r="Q10" s="173"/>
      <c r="R10" s="173"/>
      <c r="S10" s="173"/>
      <c r="T10" s="173"/>
      <c r="U10" s="173"/>
      <c r="V10" s="173"/>
      <c r="W10" s="173"/>
      <c r="X10" s="173"/>
      <c r="Y10" s="173"/>
      <c r="Z10" s="173"/>
      <c r="AA10" s="173"/>
      <c r="AB10" s="173"/>
      <c r="AC10" s="173"/>
      <c r="AD10" s="19" t="s">
        <v>3077</v>
      </c>
      <c r="AE10" s="177"/>
    </row>
    <row r="11" spans="1:33" ht="17.100000000000001" customHeight="1">
      <c r="A11" s="175"/>
      <c r="B11" s="175"/>
      <c r="C11" s="176"/>
      <c r="D11" s="173" t="s">
        <v>3</v>
      </c>
      <c r="E11" s="173"/>
      <c r="F11" s="176"/>
      <c r="G11" s="178" t="s">
        <v>4158</v>
      </c>
      <c r="H11" s="176"/>
      <c r="I11" s="173"/>
      <c r="J11" s="173"/>
      <c r="K11" s="173"/>
      <c r="L11" s="173"/>
      <c r="M11" s="173"/>
      <c r="N11" s="173"/>
      <c r="O11" s="173"/>
      <c r="P11" s="173"/>
      <c r="Q11" s="173"/>
      <c r="R11" s="173"/>
      <c r="S11" s="173"/>
      <c r="T11" s="173"/>
      <c r="U11" s="173"/>
      <c r="V11" s="173"/>
      <c r="W11" s="173"/>
      <c r="X11" s="173"/>
      <c r="Y11" s="173"/>
      <c r="Z11" s="173"/>
      <c r="AA11" s="173"/>
      <c r="AB11" s="173"/>
      <c r="AC11" s="173"/>
      <c r="AD11" s="1785" t="str">
        <f>SUBSTITUTE(PHKT_SOBB,"BIÊN BẢN","BIÊN BẢN LẤY MẪU")</f>
        <v>BIÊN BẢN LẤY MẪU SỐ: 1 - 8</v>
      </c>
      <c r="AE11" s="177"/>
    </row>
    <row r="12" spans="1:33" ht="17.100000000000001" customHeight="1">
      <c r="A12" s="175"/>
      <c r="B12" s="175"/>
      <c r="C12" s="176"/>
      <c r="D12" s="173" t="s">
        <v>154</v>
      </c>
      <c r="E12" s="173"/>
      <c r="F12" s="176"/>
      <c r="G12" s="180" t="s">
        <v>4262</v>
      </c>
      <c r="H12" s="181"/>
      <c r="I12" s="182"/>
      <c r="J12" s="182"/>
      <c r="K12" s="182"/>
      <c r="L12" s="173"/>
      <c r="M12" s="173"/>
      <c r="N12" s="173"/>
      <c r="O12" s="173"/>
      <c r="P12" s="173"/>
      <c r="Q12" s="173"/>
      <c r="R12" s="182"/>
      <c r="S12" s="182"/>
      <c r="T12" s="182"/>
      <c r="U12" s="182"/>
      <c r="V12" s="182"/>
      <c r="W12" s="182"/>
      <c r="X12" s="173"/>
      <c r="Y12" s="173"/>
      <c r="Z12" s="173"/>
      <c r="AA12" s="173"/>
      <c r="AB12" s="173"/>
      <c r="AC12" s="173"/>
      <c r="AD12" s="177" t="str">
        <f>LEFT(PHKT_SOBB,FIND("-",PHKT_SOBB)-2)</f>
        <v>BIÊN BẢN SỐ: 1</v>
      </c>
      <c r="AE12" s="177"/>
    </row>
    <row r="13" spans="1:33" ht="20.100000000000001" customHeight="1">
      <c r="A13" s="175"/>
      <c r="B13" s="175"/>
      <c r="C13" s="176"/>
      <c r="D13" s="173" t="s">
        <v>155</v>
      </c>
      <c r="E13" s="173"/>
      <c r="F13" s="176"/>
      <c r="G13" s="183" t="str">
        <f>TTIN_DDIEM</f>
        <v>Xã Xuân Ninh, Hiền Ninh và xã Trường Xuân, huyện Quảng Ninh, tỉnh Quảng Bình</v>
      </c>
      <c r="H13" s="176"/>
      <c r="I13" s="173"/>
      <c r="J13" s="173"/>
      <c r="K13" s="173"/>
      <c r="L13" s="173"/>
      <c r="M13" s="173"/>
      <c r="N13" s="173"/>
      <c r="O13" s="173"/>
      <c r="P13" s="173"/>
      <c r="Q13" s="173"/>
      <c r="R13" s="173"/>
      <c r="S13" s="173"/>
      <c r="T13" s="173"/>
      <c r="U13" s="173"/>
      <c r="V13" s="173"/>
      <c r="W13" s="173"/>
      <c r="X13" s="173"/>
      <c r="Y13" s="173"/>
      <c r="Z13" s="173"/>
      <c r="AA13" s="173"/>
      <c r="AB13" s="173"/>
      <c r="AC13" s="173"/>
      <c r="AD13" s="19"/>
      <c r="AE13" s="177"/>
    </row>
    <row r="14" spans="1:33" ht="9.9499999999999993" customHeight="1">
      <c r="A14" s="175"/>
      <c r="B14" s="175"/>
      <c r="C14" s="176"/>
      <c r="D14" s="173"/>
      <c r="E14" s="173"/>
      <c r="F14" s="176"/>
      <c r="G14" s="180"/>
      <c r="H14" s="181"/>
      <c r="I14" s="182"/>
      <c r="J14" s="182"/>
      <c r="K14" s="182"/>
      <c r="L14" s="173"/>
      <c r="M14" s="173"/>
      <c r="N14" s="173"/>
      <c r="O14" s="173"/>
      <c r="P14" s="173"/>
      <c r="Q14" s="173"/>
      <c r="R14" s="182"/>
      <c r="S14" s="182"/>
      <c r="T14" s="182"/>
      <c r="U14" s="182"/>
      <c r="V14" s="182"/>
      <c r="W14" s="182"/>
      <c r="X14" s="173"/>
      <c r="Y14" s="173"/>
      <c r="Z14" s="173"/>
      <c r="AA14" s="173"/>
      <c r="AB14" s="173"/>
      <c r="AC14" s="173"/>
      <c r="AD14" s="19"/>
      <c r="AE14" s="177"/>
    </row>
    <row r="15" spans="1:33" ht="20.100000000000001" customHeight="1">
      <c r="A15" s="175"/>
      <c r="B15" s="175"/>
      <c r="C15" s="998">
        <v>1</v>
      </c>
      <c r="D15" s="173" t="s">
        <v>166</v>
      </c>
      <c r="E15" s="173"/>
      <c r="F15" s="176"/>
      <c r="G15" s="180"/>
      <c r="H15" s="181"/>
      <c r="I15" s="182"/>
      <c r="J15" s="182"/>
      <c r="K15" s="182"/>
      <c r="L15" s="173"/>
      <c r="M15" s="173"/>
      <c r="N15" s="173"/>
      <c r="O15" s="173"/>
      <c r="P15" s="173"/>
      <c r="Q15" s="173"/>
      <c r="R15" s="182"/>
      <c r="S15" s="182"/>
      <c r="T15" s="182"/>
      <c r="U15" s="182"/>
      <c r="V15" s="182"/>
      <c r="W15" s="182"/>
      <c r="X15" s="173"/>
      <c r="Y15" s="173"/>
      <c r="Z15" s="173"/>
      <c r="AA15" s="173"/>
      <c r="AB15" s="173"/>
      <c r="AC15" s="173"/>
      <c r="AD15" s="19"/>
      <c r="AE15" s="177"/>
    </row>
    <row r="16" spans="1:33" ht="17.100000000000001" customHeight="1">
      <c r="A16" s="175"/>
      <c r="B16" s="175"/>
      <c r="C16" s="1050"/>
      <c r="D16" s="2122" t="s">
        <v>4267</v>
      </c>
      <c r="E16" s="2121"/>
      <c r="F16" s="2121"/>
      <c r="G16" s="2121"/>
      <c r="H16" s="2121"/>
      <c r="I16" s="2121"/>
      <c r="J16" s="2121"/>
      <c r="K16" s="2121"/>
      <c r="L16" s="2121"/>
      <c r="M16" s="2121"/>
      <c r="N16" s="2121"/>
      <c r="O16" s="2121"/>
      <c r="P16" s="2121"/>
      <c r="Q16" s="2121"/>
      <c r="R16" s="2121"/>
      <c r="S16" s="2121"/>
      <c r="T16" s="2121"/>
      <c r="U16" s="2121"/>
      <c r="V16" s="2121"/>
      <c r="W16" s="2121"/>
      <c r="X16" s="2121"/>
      <c r="Y16" s="2121"/>
      <c r="Z16" s="2121"/>
      <c r="AA16" s="2121"/>
      <c r="AB16" s="2121"/>
      <c r="AC16" s="2121"/>
      <c r="AD16" s="19"/>
      <c r="AE16" s="177"/>
    </row>
    <row r="17" spans="1:31" s="33" customFormat="1" ht="36" hidden="1" customHeight="1">
      <c r="A17" s="177"/>
      <c r="B17" s="177"/>
      <c r="C17" s="222"/>
      <c r="D17" s="345"/>
      <c r="E17" s="345"/>
      <c r="F17" s="345"/>
      <c r="G17" s="345"/>
      <c r="H17" s="345"/>
      <c r="I17" s="345"/>
      <c r="J17" s="345"/>
      <c r="K17" s="345"/>
      <c r="L17" s="345"/>
      <c r="M17" s="345"/>
      <c r="N17" s="345"/>
      <c r="O17" s="345"/>
      <c r="P17" s="345"/>
      <c r="Q17" s="345"/>
      <c r="R17" s="345"/>
      <c r="S17" s="345"/>
      <c r="T17" s="345"/>
      <c r="U17" s="345"/>
      <c r="V17" s="345"/>
      <c r="W17" s="345"/>
      <c r="X17" s="345"/>
      <c r="Y17" s="345"/>
      <c r="Z17" s="345"/>
      <c r="AA17" s="345"/>
      <c r="AB17" s="345"/>
      <c r="AC17" s="345"/>
      <c r="AD17" s="19"/>
      <c r="AE17" s="177"/>
    </row>
    <row r="18" spans="1:31" ht="17.100000000000001" customHeight="1">
      <c r="A18" s="175"/>
      <c r="B18" s="175"/>
      <c r="C18" s="1050"/>
      <c r="D18" s="185" t="s">
        <v>2882</v>
      </c>
      <c r="E18" s="185"/>
      <c r="F18" s="177"/>
      <c r="G18" s="177"/>
      <c r="H18" s="2122" t="s">
        <v>4162</v>
      </c>
      <c r="I18" s="182"/>
      <c r="J18" s="182"/>
      <c r="K18" s="182"/>
      <c r="L18" s="173"/>
      <c r="M18" s="173"/>
      <c r="N18" s="173"/>
      <c r="O18" s="173"/>
      <c r="P18" s="173"/>
      <c r="Q18" s="173"/>
      <c r="R18" s="182"/>
      <c r="S18" s="182"/>
      <c r="T18" s="182"/>
      <c r="U18" s="182"/>
      <c r="V18" s="182"/>
      <c r="W18" s="182"/>
      <c r="X18" s="173"/>
      <c r="Y18" s="173"/>
      <c r="Z18" s="173"/>
      <c r="AA18" s="173"/>
      <c r="AB18" s="173"/>
      <c r="AC18" s="173"/>
      <c r="AD18" s="19"/>
      <c r="AE18" s="177"/>
    </row>
    <row r="19" spans="1:31" s="33" customFormat="1" ht="18" hidden="1" customHeight="1">
      <c r="A19" s="177"/>
      <c r="B19" s="177"/>
      <c r="C19" s="222"/>
      <c r="D19" s="185"/>
      <c r="E19" s="185"/>
      <c r="F19" s="177"/>
      <c r="G19" s="177"/>
      <c r="H19" s="185"/>
      <c r="I19" s="182"/>
      <c r="J19" s="182"/>
      <c r="K19" s="182"/>
      <c r="L19" s="173"/>
      <c r="M19" s="173"/>
      <c r="N19" s="173"/>
      <c r="O19" s="173"/>
      <c r="P19" s="173"/>
      <c r="Q19" s="173"/>
      <c r="R19" s="182"/>
      <c r="S19" s="182"/>
      <c r="T19" s="182"/>
      <c r="U19" s="182"/>
      <c r="V19" s="182"/>
      <c r="W19" s="182"/>
      <c r="X19" s="173"/>
      <c r="Y19" s="173"/>
      <c r="Z19" s="173"/>
      <c r="AA19" s="173"/>
      <c r="AB19" s="173"/>
      <c r="AC19" s="173"/>
      <c r="AD19" s="19"/>
      <c r="AE19" s="177"/>
    </row>
    <row r="20" spans="1:31" ht="20.100000000000001" hidden="1" customHeight="1">
      <c r="A20" s="177"/>
      <c r="B20" s="177"/>
      <c r="C20" s="222"/>
      <c r="D20" s="185"/>
      <c r="E20" s="185"/>
      <c r="F20" s="177"/>
      <c r="G20" s="177"/>
      <c r="H20" s="33"/>
      <c r="I20" s="182"/>
      <c r="J20" s="182"/>
      <c r="K20" s="182"/>
      <c r="L20" s="173"/>
      <c r="M20" s="173"/>
      <c r="N20" s="173"/>
      <c r="O20" s="173"/>
      <c r="P20" s="173"/>
      <c r="Q20" s="173"/>
      <c r="R20" s="182"/>
      <c r="S20" s="182"/>
      <c r="T20" s="182"/>
      <c r="U20" s="182"/>
      <c r="V20" s="182"/>
      <c r="W20" s="182"/>
      <c r="X20" s="173"/>
      <c r="Y20" s="173"/>
      <c r="Z20" s="173"/>
      <c r="AA20" s="173"/>
      <c r="AB20" s="173"/>
      <c r="AC20" s="173"/>
      <c r="AD20" s="19"/>
      <c r="AE20" s="177"/>
    </row>
    <row r="21" spans="1:31" ht="20.100000000000001" customHeight="1">
      <c r="A21" s="169"/>
      <c r="B21" s="169"/>
      <c r="C21" s="1049">
        <v>2</v>
      </c>
      <c r="D21" s="173" t="s">
        <v>168</v>
      </c>
      <c r="E21" s="173"/>
      <c r="F21" s="173"/>
      <c r="G21" s="182"/>
      <c r="H21" s="182"/>
      <c r="I21" s="185"/>
      <c r="J21" s="185"/>
      <c r="K21" s="185"/>
      <c r="L21" s="33"/>
      <c r="M21" s="33"/>
      <c r="N21" s="33"/>
      <c r="O21" s="33"/>
      <c r="P21" s="33"/>
      <c r="Q21" s="33"/>
      <c r="R21" s="277"/>
      <c r="S21" s="185"/>
      <c r="T21" s="185"/>
      <c r="U21" s="185"/>
      <c r="V21" s="185"/>
      <c r="W21" s="185"/>
      <c r="X21" s="33"/>
      <c r="Y21" s="33"/>
      <c r="Z21" s="33"/>
      <c r="AA21" s="33"/>
      <c r="AB21" s="33"/>
      <c r="AC21" s="33"/>
      <c r="AD21" s="19"/>
      <c r="AE21" s="19"/>
    </row>
    <row r="22" spans="1:31" s="2133" customFormat="1" ht="17.100000000000001" customHeight="1">
      <c r="A22" s="2130"/>
      <c r="B22" s="2130"/>
      <c r="C22" s="2141" t="s">
        <v>169</v>
      </c>
      <c r="D22" s="2132" t="str">
        <f>'Ky bien ban'!B67&amp;": "&amp;INDEX(_DSTencongty,MATCH('Ky bien ban'!B67,_DSthanhphan2,0),2+VLOOKUP($AD$1,B_DMBBNTCV,COLUMN(DMBB_KBB),0))</f>
        <v>Chủ đầu tư: Công ty CP Giá Xây Dựng</v>
      </c>
      <c r="AD22" s="2130"/>
      <c r="AE22" s="2130"/>
    </row>
    <row r="23" spans="1:31" s="2126" customFormat="1" ht="20.100000000000001" customHeight="1">
      <c r="A23" s="2128"/>
      <c r="B23" s="2128"/>
      <c r="C23" s="2140"/>
      <c r="D23" s="2126" t="s">
        <v>170</v>
      </c>
      <c r="G23" s="2129" t="str">
        <f>INDEX(_KyLM,1,1+VLOOKUP($AD$1,B_DMBBNTCV,COLUMN(DMBB_KBB),0))</f>
        <v>Nguyễn Thế Anh</v>
      </c>
      <c r="Q23" s="2125" t="s">
        <v>19</v>
      </c>
      <c r="R23" s="2129" t="str">
        <f>IF(G23=0,"",VLOOKUP(G23,_tenchucdanh,3,0))</f>
        <v>Giám sát chính</v>
      </c>
      <c r="AD23" s="2128"/>
      <c r="AE23" s="2128"/>
    </row>
    <row r="24" spans="1:31" s="2126" customFormat="1" ht="20.100000000000001" customHeight="1">
      <c r="A24" s="2128"/>
      <c r="B24" s="2128"/>
      <c r="C24" s="2140"/>
      <c r="D24" s="2126" t="s">
        <v>170</v>
      </c>
      <c r="G24" s="2129" t="str">
        <f>INDEX(_KyLM,2,1+VLOOKUP($AD$1,B_DMBBNTCV,COLUMN(DMBB_KBB),0))</f>
        <v>Kiều Mạnh Tú</v>
      </c>
      <c r="Q24" s="2125" t="s">
        <v>19</v>
      </c>
      <c r="R24" s="2129" t="str">
        <f>IF(G24=0,"",VLOOKUP(G24,_tenchucdanh,3,0))</f>
        <v>Giám sát viên</v>
      </c>
      <c r="AD24" s="2128"/>
      <c r="AE24" s="2128"/>
    </row>
    <row r="25" spans="1:31" s="2133" customFormat="1" ht="17.100000000000001" customHeight="1">
      <c r="A25" s="2130"/>
      <c r="B25" s="2130"/>
      <c r="C25" s="2141" t="s">
        <v>171</v>
      </c>
      <c r="D25" s="2132" t="str">
        <f>'Ky bien ban'!B71&amp;": "&amp;INDEX(_DSTencongty,MATCH('Ky bien ban'!B71,_DSthanhphan2,0),2+VLOOKUP($AD$1,B_DMBBNTCV,COLUMN(DMBB_KBB),0))</f>
        <v>Nhà thầu thi công: Công ty Cổ phần Xây dựng Trường Xuân</v>
      </c>
      <c r="AD25" s="2130"/>
      <c r="AE25" s="2130"/>
    </row>
    <row r="26" spans="1:31" s="2126" customFormat="1" ht="20.100000000000001" customHeight="1">
      <c r="A26" s="2128"/>
      <c r="B26" s="2128"/>
      <c r="C26" s="2140"/>
      <c r="D26" s="2126" t="s">
        <v>170</v>
      </c>
      <c r="G26" s="2129" t="str">
        <f>INDEX(_KyLM,3,1+VLOOKUP($AD$1,B_DMBBNTCV,COLUMN(DMBB_KBB),0))</f>
        <v>Nguyễn Ngọc Duy</v>
      </c>
      <c r="Q26" s="2125" t="s">
        <v>19</v>
      </c>
      <c r="R26" s="2129" t="str">
        <f>IF(G26=0,"",VLOOKUP(G26,_tenchucdanh,3,0))</f>
        <v>Chỉ huy trưởng</v>
      </c>
      <c r="AD26" s="2128"/>
      <c r="AE26" s="2128"/>
    </row>
    <row r="27" spans="1:31" s="2126" customFormat="1" ht="20.100000000000001" customHeight="1">
      <c r="A27" s="2128"/>
      <c r="B27" s="2128"/>
      <c r="C27" s="2140"/>
      <c r="D27" s="2126" t="s">
        <v>170</v>
      </c>
      <c r="G27" s="2129" t="str">
        <f>INDEX(_KyLM,4,1+VLOOKUP($AD$1,B_DMBBNTCV,COLUMN(DMBB_KBB),0))</f>
        <v>Phạm Bá Lai</v>
      </c>
      <c r="Q27" s="2125" t="s">
        <v>19</v>
      </c>
      <c r="R27" s="2129" t="str">
        <f>IF(G27=0,"",VLOOKUP(G27,_tenchucdanh,3,0))</f>
        <v>Cán bộ kỹ thuật</v>
      </c>
      <c r="AD27" s="2128"/>
      <c r="AE27" s="2128"/>
    </row>
    <row r="28" spans="1:31" s="2133" customFormat="1" ht="17.100000000000001" customHeight="1">
      <c r="A28" s="2130"/>
      <c r="B28" s="2130"/>
      <c r="C28" s="2141" t="s">
        <v>224</v>
      </c>
      <c r="D28" s="2132" t="str">
        <f>'Ky bien ban'!B72&amp;": "&amp;INDEX(_DSTencongty,MATCH('Ky bien ban'!B72,_DSthanhphan2,0),2+VLOOKUP($AD$1,B_DMBBNTCV,COLUMN(DMBB_KBB),0))</f>
        <v>Đơn vị thí nghiệm: Phòng las số 9568</v>
      </c>
      <c r="AD28" s="2130"/>
      <c r="AE28" s="2130"/>
    </row>
    <row r="29" spans="1:31" s="2126" customFormat="1" ht="20.100000000000001" customHeight="1">
      <c r="A29" s="2128"/>
      <c r="B29" s="2128"/>
      <c r="C29" s="2140"/>
      <c r="D29" s="2126" t="s">
        <v>170</v>
      </c>
      <c r="G29" s="2129" t="str">
        <f>INDEX(_KyLM,5,1+VLOOKUP($AD$1,B_DMBBNTCV,COLUMN(DMBB_KBB),0))</f>
        <v>Lương Thanh Tuyến</v>
      </c>
      <c r="Q29" s="2125" t="s">
        <v>19</v>
      </c>
      <c r="R29" s="2129" t="str">
        <f>IF(G29=0,"",VLOOKUP(G29,_tenchucdanh,3,0))</f>
        <v>CB Thí nghiệm</v>
      </c>
      <c r="AD29" s="2128"/>
      <c r="AE29" s="2128"/>
    </row>
    <row r="30" spans="1:31" s="2126" customFormat="1" ht="20.100000000000001" customHeight="1">
      <c r="A30" s="2128"/>
      <c r="B30" s="2128"/>
      <c r="D30" s="2126" t="s">
        <v>170</v>
      </c>
      <c r="G30" s="2129"/>
      <c r="Q30" s="2125" t="s">
        <v>19</v>
      </c>
      <c r="R30" s="2129" t="str">
        <f>IF(G30=0,"",VLOOKUP(G30,_tenchucdanh,3,0))</f>
        <v/>
      </c>
      <c r="AD30" s="2128"/>
      <c r="AE30" s="2128"/>
    </row>
    <row r="31" spans="1:31" ht="17.100000000000001" customHeight="1">
      <c r="A31" s="175"/>
      <c r="B31" s="175"/>
      <c r="C31" s="998">
        <v>3</v>
      </c>
      <c r="D31" s="182" t="s">
        <v>173</v>
      </c>
      <c r="E31" s="182"/>
      <c r="F31" s="182"/>
      <c r="G31" s="185"/>
      <c r="H31" s="185"/>
      <c r="I31" s="2767" t="s">
        <v>4268</v>
      </c>
      <c r="J31" s="2768"/>
      <c r="K31" s="2768"/>
      <c r="L31" s="2768"/>
      <c r="M31" s="2768"/>
      <c r="N31" s="2768"/>
      <c r="O31" s="2768"/>
      <c r="P31" s="2768"/>
      <c r="Q31" s="2768"/>
      <c r="R31" s="2768"/>
      <c r="S31" s="2768"/>
      <c r="T31" s="2768"/>
      <c r="U31" s="2768"/>
      <c r="V31" s="2768"/>
      <c r="W31" s="2768"/>
      <c r="X31" s="2768"/>
      <c r="Y31" s="2768"/>
      <c r="Z31" s="2768"/>
      <c r="AA31" s="2768"/>
      <c r="AB31" s="2768"/>
      <c r="AC31" s="2768"/>
      <c r="AD31" s="177"/>
      <c r="AE31" s="177"/>
    </row>
    <row r="32" spans="1:31" ht="20.100000000000001" customHeight="1">
      <c r="A32" s="175"/>
      <c r="B32" s="175"/>
      <c r="C32" s="202"/>
      <c r="D32" s="185" t="s">
        <v>174</v>
      </c>
      <c r="E32" s="202"/>
      <c r="F32" s="202"/>
      <c r="G32" s="178" t="s">
        <v>4274</v>
      </c>
      <c r="H32" s="185"/>
      <c r="I32" s="33"/>
      <c r="J32" s="33"/>
      <c r="K32" s="33"/>
      <c r="L32" s="33"/>
      <c r="M32" s="33"/>
      <c r="N32" s="33"/>
      <c r="O32" s="33"/>
      <c r="P32" s="33"/>
      <c r="Q32" s="33"/>
      <c r="R32" s="33"/>
      <c r="S32" s="33"/>
      <c r="T32" s="33"/>
      <c r="U32" s="33"/>
      <c r="V32" s="33"/>
      <c r="W32" s="33"/>
      <c r="X32" s="33"/>
      <c r="Y32" s="33"/>
      <c r="Z32" s="33"/>
      <c r="AA32" s="33"/>
      <c r="AB32" s="33"/>
      <c r="AC32" s="33"/>
      <c r="AD32" s="177"/>
      <c r="AE32" s="177"/>
    </row>
    <row r="33" spans="1:31" ht="20.100000000000001" customHeight="1">
      <c r="A33" s="175"/>
      <c r="B33" s="175"/>
      <c r="C33" s="202"/>
      <c r="D33" s="185" t="s">
        <v>175</v>
      </c>
      <c r="E33" s="202"/>
      <c r="F33" s="202"/>
      <c r="G33" s="178" t="s">
        <v>4275</v>
      </c>
      <c r="H33" s="185"/>
      <c r="I33" s="33"/>
      <c r="J33" s="33"/>
      <c r="K33" s="33"/>
      <c r="L33" s="33"/>
      <c r="M33" s="33"/>
      <c r="N33" s="33"/>
      <c r="O33" s="33"/>
      <c r="P33" s="33"/>
      <c r="Q33" s="33"/>
      <c r="R33" s="33"/>
      <c r="S33" s="33"/>
      <c r="T33" s="33"/>
      <c r="U33" s="33"/>
      <c r="V33" s="33"/>
      <c r="W33" s="33"/>
      <c r="X33" s="33"/>
      <c r="Y33" s="33"/>
      <c r="Z33" s="33"/>
      <c r="AA33" s="33"/>
      <c r="AB33" s="33"/>
      <c r="AC33" s="33"/>
      <c r="AD33" s="177"/>
      <c r="AE33" s="177"/>
    </row>
    <row r="34" spans="1:31" ht="20.100000000000001" customHeight="1">
      <c r="A34" s="19"/>
      <c r="B34" s="19"/>
      <c r="C34" s="998">
        <v>4</v>
      </c>
      <c r="D34" s="173" t="s">
        <v>176</v>
      </c>
      <c r="E34" s="185"/>
      <c r="F34" s="33"/>
      <c r="G34" s="185"/>
      <c r="H34" s="185"/>
      <c r="I34" s="33"/>
      <c r="J34" s="33"/>
      <c r="K34" s="33"/>
      <c r="L34" s="33"/>
      <c r="M34" s="33"/>
      <c r="N34" s="33"/>
      <c r="O34" s="33"/>
      <c r="P34" s="33"/>
      <c r="Q34" s="33"/>
      <c r="R34" s="33"/>
      <c r="S34" s="33"/>
      <c r="T34" s="33"/>
      <c r="U34" s="33"/>
      <c r="V34" s="33"/>
      <c r="W34" s="33"/>
      <c r="X34" s="33"/>
      <c r="Y34" s="33"/>
      <c r="Z34" s="33"/>
      <c r="AA34" s="33"/>
      <c r="AB34" s="33"/>
      <c r="AC34" s="33"/>
      <c r="AD34" s="19"/>
      <c r="AE34" s="19"/>
    </row>
    <row r="35" spans="1:31" ht="20.100000000000001" hidden="1" customHeight="1">
      <c r="A35" s="19"/>
      <c r="B35" s="19"/>
      <c r="C35" s="203"/>
      <c r="D35" s="33"/>
      <c r="E35" s="185"/>
      <c r="F35" s="33"/>
      <c r="G35" s="185"/>
      <c r="H35" s="185"/>
      <c r="I35" s="33"/>
      <c r="J35" s="33"/>
      <c r="K35" s="33"/>
      <c r="L35" s="33"/>
      <c r="M35" s="33"/>
      <c r="N35" s="33"/>
      <c r="O35" s="33"/>
      <c r="P35" s="33"/>
      <c r="Q35" s="33"/>
      <c r="R35" s="33"/>
      <c r="S35" s="33"/>
      <c r="T35" s="33"/>
      <c r="U35" s="33"/>
      <c r="V35" s="33"/>
      <c r="W35" s="33"/>
      <c r="X35" s="33"/>
      <c r="Y35" s="33"/>
      <c r="Z35" s="33"/>
      <c r="AA35" s="33"/>
      <c r="AB35" s="33"/>
      <c r="AC35" s="33"/>
      <c r="AD35" s="19"/>
      <c r="AE35" s="19"/>
    </row>
    <row r="36" spans="1:31" ht="33.950000000000003" customHeight="1">
      <c r="A36" s="169"/>
      <c r="B36" s="169"/>
      <c r="C36" s="186" t="s">
        <v>158</v>
      </c>
      <c r="D36" s="33" t="s">
        <v>181</v>
      </c>
      <c r="E36" s="33"/>
      <c r="F36" s="33"/>
      <c r="G36" s="33"/>
      <c r="H36" s="33"/>
      <c r="I36" s="33"/>
      <c r="J36" s="33"/>
      <c r="K36" s="33"/>
      <c r="L36" s="33"/>
      <c r="M36" s="2769" t="s">
        <v>4268</v>
      </c>
      <c r="N36" s="2768"/>
      <c r="O36" s="2768"/>
      <c r="P36" s="2768"/>
      <c r="Q36" s="2768"/>
      <c r="R36" s="2768"/>
      <c r="S36" s="2768"/>
      <c r="T36" s="2768"/>
      <c r="U36" s="2768"/>
      <c r="V36" s="2768"/>
      <c r="W36" s="2768"/>
      <c r="X36" s="2768"/>
      <c r="Y36" s="2768"/>
      <c r="Z36" s="2768"/>
      <c r="AA36" s="2768"/>
      <c r="AB36" s="2768"/>
      <c r="AC36" s="2768"/>
      <c r="AD36" s="19"/>
      <c r="AE36" s="19"/>
    </row>
    <row r="37" spans="1:31" ht="20.100000000000001" hidden="1" customHeight="1">
      <c r="A37" s="169"/>
      <c r="B37" s="169"/>
      <c r="C37" s="186" t="s">
        <v>158</v>
      </c>
      <c r="D37" s="33" t="s">
        <v>182</v>
      </c>
      <c r="E37" s="33"/>
      <c r="F37" s="33"/>
      <c r="G37" s="33"/>
      <c r="H37" s="33"/>
      <c r="I37" s="33"/>
      <c r="J37" s="33"/>
      <c r="K37" s="33"/>
      <c r="L37" s="33"/>
      <c r="M37" s="375"/>
      <c r="N37" s="33"/>
      <c r="O37" s="33"/>
      <c r="P37" s="185"/>
      <c r="Q37" s="185"/>
      <c r="R37" s="33"/>
      <c r="S37" s="33"/>
      <c r="T37" s="33"/>
      <c r="U37" s="33"/>
      <c r="V37" s="33"/>
      <c r="W37" s="33"/>
      <c r="X37" s="33"/>
      <c r="Y37" s="33"/>
      <c r="Z37" s="33"/>
      <c r="AA37" s="33"/>
      <c r="AB37" s="33"/>
      <c r="AC37" s="33"/>
      <c r="AD37" s="19"/>
      <c r="AE37" s="19"/>
    </row>
    <row r="38" spans="1:31" ht="20.100000000000001" hidden="1" customHeight="1">
      <c r="A38" s="205"/>
      <c r="B38" s="205"/>
      <c r="C38" s="186" t="s">
        <v>158</v>
      </c>
      <c r="D38" s="33" t="s">
        <v>183</v>
      </c>
      <c r="E38" s="33"/>
      <c r="F38" s="33"/>
      <c r="G38" s="33"/>
      <c r="H38" s="33"/>
      <c r="I38" s="33"/>
      <c r="J38" s="63"/>
      <c r="K38" s="63"/>
      <c r="L38" s="63"/>
      <c r="M38" s="375"/>
      <c r="N38" s="63"/>
      <c r="O38" s="63"/>
      <c r="P38" s="185"/>
      <c r="Q38" s="185"/>
      <c r="R38" s="33"/>
      <c r="S38" s="33"/>
      <c r="T38" s="33"/>
      <c r="U38" s="33"/>
      <c r="V38" s="33"/>
      <c r="W38" s="33"/>
      <c r="X38" s="33"/>
      <c r="Y38" s="33"/>
      <c r="Z38" s="33"/>
      <c r="AA38" s="33"/>
      <c r="AB38" s="33"/>
      <c r="AC38" s="33"/>
      <c r="AD38" s="206"/>
      <c r="AE38" s="206"/>
    </row>
    <row r="39" spans="1:31" ht="20.100000000000001" hidden="1" customHeight="1">
      <c r="A39" s="169"/>
      <c r="B39" s="169"/>
      <c r="C39" s="186" t="s">
        <v>158</v>
      </c>
      <c r="D39" s="33" t="s">
        <v>184</v>
      </c>
      <c r="E39" s="33"/>
      <c r="F39" s="33"/>
      <c r="G39" s="33"/>
      <c r="H39" s="33"/>
      <c r="I39" s="33"/>
      <c r="J39" s="33"/>
      <c r="K39" s="33"/>
      <c r="L39" s="33"/>
      <c r="M39" s="375"/>
      <c r="N39" s="33"/>
      <c r="O39" s="33"/>
      <c r="P39" s="185"/>
      <c r="Q39" s="185"/>
      <c r="R39" s="33"/>
      <c r="S39" s="33"/>
      <c r="T39" s="33"/>
      <c r="U39" s="33"/>
      <c r="V39" s="33"/>
      <c r="W39" s="33"/>
      <c r="X39" s="33"/>
      <c r="Y39" s="33"/>
      <c r="Z39" s="33"/>
      <c r="AA39" s="33"/>
      <c r="AB39" s="33"/>
      <c r="AC39" s="33"/>
      <c r="AD39" s="19"/>
      <c r="AE39" s="19"/>
    </row>
    <row r="40" spans="1:31" ht="20.100000000000001" hidden="1" customHeight="1">
      <c r="A40" s="169"/>
      <c r="B40" s="169"/>
      <c r="C40" s="186" t="s">
        <v>158</v>
      </c>
      <c r="D40" s="33" t="s">
        <v>185</v>
      </c>
      <c r="E40" s="33"/>
      <c r="F40" s="33"/>
      <c r="G40" s="33"/>
      <c r="H40" s="33"/>
      <c r="I40" s="33"/>
      <c r="J40" s="33"/>
      <c r="K40" s="33"/>
      <c r="L40" s="33"/>
      <c r="M40" s="375"/>
      <c r="N40" s="33"/>
      <c r="O40" s="33"/>
      <c r="P40" s="185"/>
      <c r="Q40" s="185"/>
      <c r="R40" s="33"/>
      <c r="S40" s="33"/>
      <c r="T40" s="33"/>
      <c r="U40" s="33"/>
      <c r="V40" s="33"/>
      <c r="W40" s="33"/>
      <c r="X40" s="33"/>
      <c r="Y40" s="33"/>
      <c r="Z40" s="33"/>
      <c r="AA40" s="33"/>
      <c r="AB40" s="33"/>
      <c r="AC40" s="33"/>
      <c r="AD40" s="19"/>
      <c r="AE40" s="19"/>
    </row>
    <row r="41" spans="1:31" ht="20.100000000000001" hidden="1" customHeight="1">
      <c r="A41" s="169"/>
      <c r="B41" s="169"/>
      <c r="C41" s="186" t="s">
        <v>158</v>
      </c>
      <c r="D41" s="33" t="s">
        <v>3548</v>
      </c>
      <c r="E41" s="33"/>
      <c r="F41" s="33"/>
      <c r="G41" s="33"/>
      <c r="H41" s="33"/>
      <c r="I41" s="33"/>
      <c r="J41" s="33"/>
      <c r="K41" s="33"/>
      <c r="L41" s="33"/>
      <c r="M41" s="375"/>
      <c r="N41" s="33"/>
      <c r="O41" s="33"/>
      <c r="P41" s="185"/>
      <c r="Q41" s="185"/>
      <c r="R41" s="33"/>
      <c r="S41" s="33"/>
      <c r="T41" s="33"/>
      <c r="U41" s="33"/>
      <c r="V41" s="33"/>
      <c r="W41" s="33"/>
      <c r="X41" s="33"/>
      <c r="Y41" s="33"/>
      <c r="Z41" s="33"/>
      <c r="AA41" s="33"/>
      <c r="AB41" s="33"/>
      <c r="AC41" s="33"/>
      <c r="AD41" s="19"/>
      <c r="AE41" s="19"/>
    </row>
    <row r="42" spans="1:31" ht="20.100000000000001" hidden="1" customHeight="1">
      <c r="A42" s="169"/>
      <c r="B42" s="169"/>
      <c r="C42" s="186" t="s">
        <v>158</v>
      </c>
      <c r="D42" s="33" t="s">
        <v>3549</v>
      </c>
      <c r="E42" s="33"/>
      <c r="F42" s="33"/>
      <c r="G42" s="33"/>
      <c r="H42" s="33"/>
      <c r="I42" s="33"/>
      <c r="J42" s="33"/>
      <c r="K42" s="33"/>
      <c r="L42" s="33"/>
      <c r="M42" s="375"/>
      <c r="N42" s="33"/>
      <c r="O42" s="33"/>
      <c r="P42" s="185"/>
      <c r="Q42" s="185"/>
      <c r="R42" s="33"/>
      <c r="S42" s="33"/>
      <c r="T42" s="33"/>
      <c r="U42" s="33"/>
      <c r="V42" s="33"/>
      <c r="W42" s="33"/>
      <c r="X42" s="33"/>
      <c r="Y42" s="33"/>
      <c r="Z42" s="33"/>
      <c r="AA42" s="33"/>
      <c r="AB42" s="33"/>
      <c r="AC42" s="33"/>
      <c r="AD42" s="19"/>
      <c r="AE42" s="19"/>
    </row>
    <row r="43" spans="1:31" ht="20.100000000000001" hidden="1" customHeight="1">
      <c r="A43" s="169"/>
      <c r="B43" s="169"/>
      <c r="C43" s="186" t="s">
        <v>158</v>
      </c>
      <c r="D43" s="33" t="s">
        <v>3550</v>
      </c>
      <c r="E43" s="33"/>
      <c r="F43" s="33"/>
      <c r="G43" s="33"/>
      <c r="H43" s="33"/>
      <c r="I43" s="33"/>
      <c r="J43" s="33"/>
      <c r="K43" s="33"/>
      <c r="L43" s="33"/>
      <c r="M43" s="375"/>
      <c r="N43" s="33"/>
      <c r="O43" s="33"/>
      <c r="P43" s="185"/>
      <c r="Q43" s="185"/>
      <c r="R43" s="33"/>
      <c r="S43" s="33"/>
      <c r="T43" s="33"/>
      <c r="U43" s="33"/>
      <c r="V43" s="33"/>
      <c r="W43" s="33"/>
      <c r="X43" s="33"/>
      <c r="Y43" s="33"/>
      <c r="Z43" s="33"/>
      <c r="AA43" s="33"/>
      <c r="AB43" s="33"/>
      <c r="AC43" s="33"/>
      <c r="AD43" s="19"/>
      <c r="AE43" s="19"/>
    </row>
    <row r="44" spans="1:31" ht="20.100000000000001" hidden="1" customHeight="1">
      <c r="A44" s="169"/>
      <c r="B44" s="169"/>
      <c r="C44" s="186" t="s">
        <v>158</v>
      </c>
      <c r="D44" s="33" t="s">
        <v>3551</v>
      </c>
      <c r="E44" s="33"/>
      <c r="F44" s="33"/>
      <c r="G44" s="33"/>
      <c r="H44" s="33"/>
      <c r="I44" s="33"/>
      <c r="J44" s="33"/>
      <c r="K44" s="33"/>
      <c r="L44" s="33"/>
      <c r="M44" s="375"/>
      <c r="N44" s="33"/>
      <c r="O44" s="33"/>
      <c r="P44" s="185"/>
      <c r="Q44" s="185"/>
      <c r="R44" s="33"/>
      <c r="S44" s="33"/>
      <c r="T44" s="33"/>
      <c r="U44" s="33"/>
      <c r="V44" s="33"/>
      <c r="W44" s="33"/>
      <c r="X44" s="33"/>
      <c r="Y44" s="33"/>
      <c r="Z44" s="33"/>
      <c r="AA44" s="33"/>
      <c r="AB44" s="33"/>
      <c r="AC44" s="33"/>
      <c r="AD44" s="19"/>
      <c r="AE44" s="19"/>
    </row>
    <row r="45" spans="1:31" ht="20.100000000000001" hidden="1" customHeight="1">
      <c r="A45" s="169"/>
      <c r="B45" s="169"/>
      <c r="C45" s="186" t="s">
        <v>158</v>
      </c>
      <c r="D45" s="33" t="s">
        <v>3552</v>
      </c>
      <c r="E45" s="33"/>
      <c r="F45" s="33"/>
      <c r="G45" s="33"/>
      <c r="H45" s="33"/>
      <c r="I45" s="33"/>
      <c r="J45" s="33"/>
      <c r="K45" s="33"/>
      <c r="L45" s="33"/>
      <c r="M45" s="375"/>
      <c r="N45" s="33"/>
      <c r="O45" s="33"/>
      <c r="P45" s="185"/>
      <c r="Q45" s="185"/>
      <c r="R45" s="33"/>
      <c r="S45" s="33"/>
      <c r="T45" s="33"/>
      <c r="U45" s="33"/>
      <c r="V45" s="33"/>
      <c r="W45" s="33"/>
      <c r="X45" s="33"/>
      <c r="Y45" s="33"/>
      <c r="Z45" s="33"/>
      <c r="AA45" s="33"/>
      <c r="AB45" s="33"/>
      <c r="AC45" s="33"/>
      <c r="AD45" s="19"/>
      <c r="AE45" s="19"/>
    </row>
    <row r="46" spans="1:31" ht="20.100000000000001" hidden="1" customHeight="1">
      <c r="A46" s="169"/>
      <c r="B46" s="169"/>
      <c r="C46" s="186" t="s">
        <v>158</v>
      </c>
      <c r="D46" s="33" t="s">
        <v>3553</v>
      </c>
      <c r="E46" s="33"/>
      <c r="F46" s="33"/>
      <c r="G46" s="33"/>
      <c r="H46" s="33"/>
      <c r="I46" s="33"/>
      <c r="J46" s="33"/>
      <c r="K46" s="33"/>
      <c r="L46" s="33"/>
      <c r="M46" s="375"/>
      <c r="N46" s="33"/>
      <c r="O46" s="33"/>
      <c r="P46" s="185"/>
      <c r="Q46" s="185"/>
      <c r="R46" s="33"/>
      <c r="S46" s="33"/>
      <c r="T46" s="33"/>
      <c r="U46" s="33"/>
      <c r="V46" s="33"/>
      <c r="W46" s="33"/>
      <c r="X46" s="33"/>
      <c r="Y46" s="33"/>
      <c r="Z46" s="33"/>
      <c r="AA46" s="33"/>
      <c r="AB46" s="33"/>
      <c r="AC46" s="33"/>
      <c r="AD46" s="19"/>
      <c r="AE46" s="19"/>
    </row>
    <row r="47" spans="1:31" ht="20.100000000000001" customHeight="1">
      <c r="A47" s="169"/>
      <c r="B47" s="169"/>
      <c r="C47" s="998">
        <v>5</v>
      </c>
      <c r="D47" s="173" t="s">
        <v>947</v>
      </c>
      <c r="E47" s="173"/>
      <c r="F47" s="173"/>
      <c r="G47" s="173"/>
      <c r="H47" s="173"/>
      <c r="I47" s="33"/>
      <c r="J47" s="33"/>
      <c r="K47" s="33"/>
      <c r="L47" s="33"/>
      <c r="M47" s="33"/>
      <c r="N47" s="33"/>
      <c r="O47" s="33"/>
      <c r="P47" s="33"/>
      <c r="Q47" s="33"/>
      <c r="R47" s="33"/>
      <c r="S47" s="33"/>
      <c r="T47" s="33"/>
      <c r="U47" s="33"/>
      <c r="V47" s="33"/>
      <c r="W47" s="33"/>
      <c r="X47" s="33"/>
      <c r="Y47" s="33"/>
      <c r="Z47" s="33"/>
      <c r="AA47" s="33"/>
      <c r="AB47" s="33"/>
      <c r="AC47" s="33"/>
      <c r="AD47" s="19"/>
      <c r="AE47" s="19"/>
    </row>
    <row r="48" spans="1:31" ht="20.100000000000001" customHeight="1">
      <c r="A48" s="169"/>
      <c r="B48" s="169"/>
      <c r="C48" s="998">
        <v>6</v>
      </c>
      <c r="D48" s="173" t="s">
        <v>186</v>
      </c>
      <c r="E48" s="173"/>
      <c r="F48" s="173"/>
      <c r="G48" s="173"/>
      <c r="H48" s="173"/>
      <c r="I48" s="33"/>
      <c r="J48" s="33"/>
      <c r="K48" s="33"/>
      <c r="L48" s="33"/>
      <c r="M48" s="33"/>
      <c r="N48" s="33"/>
      <c r="O48" s="33"/>
      <c r="P48" s="33"/>
      <c r="Q48" s="33"/>
      <c r="R48" s="33"/>
      <c r="S48" s="33"/>
      <c r="T48" s="33"/>
      <c r="U48" s="33"/>
      <c r="V48" s="33"/>
      <c r="W48" s="33"/>
      <c r="X48" s="33"/>
      <c r="Y48" s="33"/>
      <c r="Z48" s="33"/>
      <c r="AA48" s="33"/>
      <c r="AB48" s="33"/>
      <c r="AC48" s="33"/>
      <c r="AD48" s="19"/>
      <c r="AE48" s="19"/>
    </row>
    <row r="49" spans="1:31" ht="20.100000000000001" customHeight="1">
      <c r="A49" s="169"/>
      <c r="B49" s="169"/>
      <c r="C49" s="186" t="s">
        <v>158</v>
      </c>
      <c r="D49" s="33" t="s">
        <v>187</v>
      </c>
      <c r="E49" s="173"/>
      <c r="F49" s="173"/>
      <c r="G49" s="173"/>
      <c r="H49" s="173"/>
      <c r="I49" s="33"/>
      <c r="J49" s="33"/>
      <c r="K49" s="33"/>
      <c r="L49" s="33"/>
      <c r="M49" s="33"/>
      <c r="N49" s="33"/>
      <c r="O49" s="33"/>
      <c r="P49" s="33"/>
      <c r="Q49" s="33"/>
      <c r="R49" s="33"/>
      <c r="S49" s="33"/>
      <c r="T49" s="33"/>
      <c r="U49" s="33"/>
      <c r="V49" s="33"/>
      <c r="W49" s="33"/>
      <c r="X49" s="33"/>
      <c r="Y49" s="33"/>
      <c r="Z49" s="33"/>
      <c r="AA49" s="33"/>
      <c r="AB49" s="33"/>
      <c r="AC49" s="33"/>
      <c r="AD49" s="19"/>
      <c r="AE49" s="19"/>
    </row>
    <row r="50" spans="1:31" ht="20.100000000000001" customHeight="1">
      <c r="A50" s="169"/>
      <c r="B50" s="169"/>
      <c r="C50" s="186" t="s">
        <v>158</v>
      </c>
      <c r="D50" s="33" t="s">
        <v>188</v>
      </c>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19"/>
      <c r="AE50" s="19"/>
    </row>
    <row r="51" spans="1:31" ht="9.9499999999999993" customHeight="1">
      <c r="A51" s="175"/>
      <c r="B51" s="175"/>
      <c r="C51" s="171"/>
      <c r="D51" s="172"/>
      <c r="E51" s="172"/>
      <c r="F51" s="172"/>
      <c r="G51" s="172"/>
      <c r="H51" s="172"/>
      <c r="I51" s="172"/>
      <c r="J51" s="171"/>
      <c r="K51" s="172"/>
      <c r="L51" s="172"/>
      <c r="M51" s="172"/>
      <c r="N51" s="172"/>
      <c r="O51" s="172"/>
      <c r="P51" s="172"/>
      <c r="Q51" s="172"/>
      <c r="R51" s="172"/>
      <c r="S51" s="172"/>
      <c r="T51" s="172"/>
      <c r="U51" s="171"/>
      <c r="V51" s="171"/>
      <c r="W51" s="171"/>
      <c r="X51" s="171"/>
      <c r="Y51" s="171"/>
      <c r="Z51" s="171"/>
      <c r="AA51" s="171"/>
      <c r="AB51" s="171"/>
      <c r="AC51" s="171"/>
      <c r="AD51" s="177"/>
      <c r="AE51" s="177"/>
    </row>
    <row r="52" spans="1:31" s="2132" customFormat="1" ht="20.100000000000001" customHeight="1">
      <c r="A52" s="2134"/>
      <c r="B52" s="2134"/>
      <c r="C52" s="2142"/>
      <c r="D52" s="2138" t="str">
        <f>IF(LEN(D57)&gt;1,_xll.UpperUni1('Ky bien ban'!B67),"")</f>
        <v>CHỦ ĐẦU TƯ</v>
      </c>
      <c r="E52" s="2138"/>
      <c r="F52" s="2138"/>
      <c r="G52" s="2138"/>
      <c r="H52" s="2138"/>
      <c r="I52" s="2138"/>
      <c r="J52" s="2138"/>
      <c r="K52" s="2138" t="str">
        <f>IF(LEN(K57)&gt;1,_xll.UpperUni1('Ky bien ban'!B71),"")</f>
        <v>NHÀ THẦU THI CÔNG</v>
      </c>
      <c r="L52" s="2139"/>
      <c r="M52" s="2138"/>
      <c r="N52" s="2138"/>
      <c r="O52" s="2138"/>
      <c r="P52" s="2138"/>
      <c r="Q52" s="2138"/>
      <c r="R52" s="2139"/>
      <c r="S52" s="2138" t="str">
        <f>IF(LEN(S57)&gt;1,_xll.UpperUni1('Ky bien ban'!B72),"")</f>
        <v>ĐƠN VỊ THÍ NGHIỆM</v>
      </c>
      <c r="T52" s="2139"/>
      <c r="U52" s="2138"/>
      <c r="V52" s="2138"/>
      <c r="W52" s="2138"/>
      <c r="X52" s="2138"/>
      <c r="Y52" s="2138"/>
      <c r="Z52" s="2138"/>
      <c r="AA52" s="2138"/>
      <c r="AB52" s="2138"/>
      <c r="AC52" s="2138"/>
      <c r="AD52" s="2134"/>
      <c r="AE52" s="2134"/>
    </row>
    <row r="53" spans="1:31" s="2132" customFormat="1" ht="20.100000000000001" customHeight="1">
      <c r="A53" s="2134"/>
      <c r="B53" s="2134"/>
      <c r="C53" s="2142"/>
      <c r="D53" s="2138"/>
      <c r="E53" s="2138"/>
      <c r="F53" s="2138"/>
      <c r="G53" s="2138"/>
      <c r="H53" s="2138"/>
      <c r="I53" s="2138"/>
      <c r="J53" s="2138"/>
      <c r="K53" s="2138"/>
      <c r="L53" s="2139"/>
      <c r="M53" s="2138"/>
      <c r="N53" s="2138"/>
      <c r="O53" s="2138"/>
      <c r="P53" s="2138"/>
      <c r="Q53" s="2138"/>
      <c r="R53" s="2139"/>
      <c r="S53" s="2138"/>
      <c r="T53" s="2139"/>
      <c r="U53" s="2138"/>
      <c r="V53" s="2138"/>
      <c r="W53" s="2138"/>
      <c r="X53" s="2138"/>
      <c r="Y53" s="2138"/>
      <c r="Z53" s="2138"/>
      <c r="AA53" s="2138"/>
      <c r="AB53" s="2138"/>
      <c r="AC53" s="2138"/>
      <c r="AD53" s="2134"/>
      <c r="AE53" s="2134"/>
    </row>
    <row r="54" spans="1:31" s="2132" customFormat="1" ht="20.100000000000001" customHeight="1">
      <c r="A54" s="2134"/>
      <c r="B54" s="2134"/>
      <c r="C54" s="2142"/>
      <c r="D54" s="2138"/>
      <c r="E54" s="2138"/>
      <c r="F54" s="2138"/>
      <c r="G54" s="2138"/>
      <c r="H54" s="2138"/>
      <c r="I54" s="2138"/>
      <c r="J54" s="2138"/>
      <c r="K54" s="2138"/>
      <c r="L54" s="2139"/>
      <c r="M54" s="2138"/>
      <c r="N54" s="2138"/>
      <c r="O54" s="2138"/>
      <c r="P54" s="2138"/>
      <c r="Q54" s="2138"/>
      <c r="R54" s="2139"/>
      <c r="S54" s="2138"/>
      <c r="T54" s="2139"/>
      <c r="U54" s="2138"/>
      <c r="V54" s="2138"/>
      <c r="W54" s="2138"/>
      <c r="X54" s="2138"/>
      <c r="Y54" s="2138"/>
      <c r="Z54" s="2138"/>
      <c r="AA54" s="2138"/>
      <c r="AB54" s="2138"/>
      <c r="AC54" s="2138"/>
      <c r="AD54" s="2134"/>
      <c r="AE54" s="2134"/>
    </row>
    <row r="55" spans="1:31" s="2132" customFormat="1" ht="20.100000000000001" customHeight="1">
      <c r="A55" s="2134"/>
      <c r="B55" s="2134"/>
      <c r="C55" s="2142"/>
      <c r="D55" s="2138"/>
      <c r="E55" s="2138"/>
      <c r="F55" s="2138"/>
      <c r="G55" s="2138"/>
      <c r="H55" s="2138"/>
      <c r="I55" s="2138"/>
      <c r="J55" s="2138"/>
      <c r="K55" s="2138"/>
      <c r="L55" s="2139"/>
      <c r="M55" s="2138"/>
      <c r="N55" s="2138"/>
      <c r="O55" s="2138"/>
      <c r="P55" s="2138"/>
      <c r="Q55" s="2138"/>
      <c r="R55" s="2139"/>
      <c r="S55" s="2138"/>
      <c r="T55" s="2139"/>
      <c r="U55" s="2138"/>
      <c r="V55" s="2138"/>
      <c r="W55" s="2138"/>
      <c r="X55" s="2138"/>
      <c r="Y55" s="2138"/>
      <c r="Z55" s="2138"/>
      <c r="AA55" s="2138"/>
      <c r="AB55" s="2138"/>
      <c r="AC55" s="2138"/>
      <c r="AD55" s="2134"/>
      <c r="AE55" s="2134"/>
    </row>
    <row r="56" spans="1:31" s="2132" customFormat="1" ht="20.100000000000001" customHeight="1">
      <c r="A56" s="2134"/>
      <c r="B56" s="2134"/>
      <c r="C56" s="2142"/>
      <c r="D56" s="2138"/>
      <c r="E56" s="2138"/>
      <c r="F56" s="2138"/>
      <c r="G56" s="2138"/>
      <c r="H56" s="2138"/>
      <c r="I56" s="2138"/>
      <c r="J56" s="2138"/>
      <c r="K56" s="2138"/>
      <c r="L56" s="2139"/>
      <c r="M56" s="2138"/>
      <c r="N56" s="2138"/>
      <c r="O56" s="2138"/>
      <c r="P56" s="2138"/>
      <c r="Q56" s="2138"/>
      <c r="R56" s="2139"/>
      <c r="S56" s="2138"/>
      <c r="T56" s="2139"/>
      <c r="U56" s="2138"/>
      <c r="V56" s="2138"/>
      <c r="W56" s="2138"/>
      <c r="X56" s="2138"/>
      <c r="Y56" s="2138"/>
      <c r="Z56" s="2138"/>
      <c r="AA56" s="2138"/>
      <c r="AB56" s="2138"/>
      <c r="AC56" s="2138"/>
      <c r="AD56" s="2134"/>
      <c r="AE56" s="2134"/>
    </row>
    <row r="57" spans="1:31" s="2132" customFormat="1" ht="20.100000000000001" customHeight="1">
      <c r="A57" s="2134"/>
      <c r="B57" s="2134"/>
      <c r="C57" s="2134"/>
      <c r="D57" s="2138" t="str">
        <f>G23</f>
        <v>Nguyễn Thế Anh</v>
      </c>
      <c r="E57" s="2139"/>
      <c r="F57" s="2139"/>
      <c r="G57" s="2139"/>
      <c r="H57" s="2139"/>
      <c r="I57" s="2139"/>
      <c r="J57" s="2139"/>
      <c r="K57" s="2139" t="str">
        <f>G26</f>
        <v>Nguyễn Ngọc Duy</v>
      </c>
      <c r="L57" s="2139"/>
      <c r="M57" s="2138"/>
      <c r="N57" s="2138"/>
      <c r="O57" s="2138"/>
      <c r="P57" s="2138"/>
      <c r="Q57" s="2138"/>
      <c r="R57" s="2139"/>
      <c r="S57" s="2139" t="str">
        <f>G29</f>
        <v>Lương Thanh Tuyến</v>
      </c>
      <c r="T57" s="2139"/>
      <c r="U57" s="2138"/>
      <c r="V57" s="2138"/>
      <c r="W57" s="2138"/>
      <c r="X57" s="2138"/>
      <c r="Y57" s="2138"/>
      <c r="Z57" s="2138"/>
      <c r="AA57" s="2138"/>
      <c r="AB57" s="2138"/>
      <c r="AC57" s="2138"/>
      <c r="AD57" s="2134"/>
      <c r="AE57" s="2134"/>
    </row>
    <row r="58" spans="1:31" ht="20.100000000000001" customHeight="1">
      <c r="A58" s="19"/>
      <c r="B58" s="19"/>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row>
    <row r="59" spans="1:31" ht="20.100000000000001" customHeight="1"/>
    <row r="62" spans="1:31">
      <c r="D62" s="2138" t="str">
        <f>G24</f>
        <v>Kiều Mạnh Tú</v>
      </c>
      <c r="E62" s="2139"/>
      <c r="F62" s="2139"/>
      <c r="G62" s="2139"/>
      <c r="H62" s="2139"/>
      <c r="I62" s="2139"/>
      <c r="J62" s="2139"/>
      <c r="K62" s="2139" t="str">
        <f>G27</f>
        <v>Phạm Bá Lai</v>
      </c>
      <c r="L62" s="2139"/>
      <c r="M62" s="2138"/>
      <c r="N62" s="2138"/>
      <c r="O62" s="2138"/>
      <c r="P62" s="2138"/>
      <c r="Q62" s="2138"/>
      <c r="R62" s="2139"/>
      <c r="T62" s="2139"/>
      <c r="U62" s="2138"/>
      <c r="V62" s="2138"/>
      <c r="W62" s="2138"/>
      <c r="X62" s="2138"/>
      <c r="Y62" s="2138"/>
      <c r="Z62" s="2138"/>
      <c r="AA62" s="2138"/>
      <c r="AB62" s="2138"/>
      <c r="AC62" s="2138"/>
    </row>
  </sheetData>
  <mergeCells count="4">
    <mergeCell ref="I31:AC31"/>
    <mergeCell ref="A1:A4"/>
    <mergeCell ref="C1:O2"/>
    <mergeCell ref="M36:AC36"/>
  </mergeCells>
  <pageMargins left="0.59055118110236227" right="0.19685039370078741" top="0.59055118110236227" bottom="0.59055118110236227" header="0.19685039370078741" footer="0.19685039370078741"/>
  <pageSetup paperSize="9" scale="95"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6168" r:id="rId4" name="Spinner 24">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6170" r:id="rId5" name="Check Box 26">
              <controlPr defaultSize="0" autoFill="0" autoLine="0" autoPict="0" macro="[0]!zClickPanelSpin">
                <anchor moveWithCells="1">
                  <from>
                    <xdr:col>29</xdr:col>
                    <xdr:colOff>323850</xdr:colOff>
                    <xdr:row>2</xdr:row>
                    <xdr:rowOff>28575</xdr:rowOff>
                  </from>
                  <to>
                    <xdr:col>32</xdr:col>
                    <xdr:colOff>190500</xdr:colOff>
                    <xdr:row>3</xdr:row>
                    <xdr:rowOff>47625</xdr:rowOff>
                  </to>
                </anchor>
              </controlPr>
            </control>
          </mc:Choice>
        </mc:AlternateContent>
        <mc:AlternateContent xmlns:mc="http://schemas.openxmlformats.org/markup-compatibility/2006">
          <mc:Choice Requires="x14">
            <control shapeId="6178" r:id="rId6" name="Button 34">
              <controlPr defaultSize="0" print="0" autoFill="0" autoPict="0" macro="[0]!go_HSDMCongviec">
                <anchor moveWithCells="1" sizeWithCells="1">
                  <from>
                    <xdr:col>29</xdr:col>
                    <xdr:colOff>19050</xdr:colOff>
                    <xdr:row>0</xdr:row>
                    <xdr:rowOff>9525</xdr:rowOff>
                  </from>
                  <to>
                    <xdr:col>32</xdr:col>
                    <xdr:colOff>190500</xdr:colOff>
                    <xdr:row>2</xdr:row>
                    <xdr:rowOff>9525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NBCV">
    <tabColor rgb="FFFF6D6D"/>
  </sheetPr>
  <dimension ref="A1:AG80"/>
  <sheetViews>
    <sheetView showZeros="0" view="pageBreakPreview" topLeftCell="A11" zoomScale="80" zoomScaleSheetLayoutView="80" workbookViewId="0">
      <selection activeCell="AD6" sqref="AD6"/>
    </sheetView>
  </sheetViews>
  <sheetFormatPr defaultColWidth="8.88671875" defaultRowHeight="16.5"/>
  <cols>
    <col min="1" max="1" width="22.33203125" style="18" customWidth="1"/>
    <col min="2" max="2" width="3.6640625" style="18" customWidth="1"/>
    <col min="3" max="3" width="3.88671875" style="18" customWidth="1"/>
    <col min="4" max="6" width="3.5546875" style="18" customWidth="1"/>
    <col min="7" max="10" width="2.88671875" style="18" customWidth="1"/>
    <col min="11" max="11" width="4.21875" style="18" customWidth="1"/>
    <col min="12" max="13" width="3.33203125" style="18" customWidth="1"/>
    <col min="14" max="25" width="3" style="18" customWidth="1"/>
    <col min="26" max="29" width="2.44140625" style="18" customWidth="1"/>
    <col min="30" max="30" width="11.77734375" style="18" customWidth="1"/>
    <col min="31" max="40" width="3.77734375" style="18" customWidth="1"/>
    <col min="41" max="16384" width="8.88671875" style="18"/>
  </cols>
  <sheetData>
    <row r="1" spans="1:33" ht="20.100000000000001" customHeight="1">
      <c r="A1" s="2750" t="s">
        <v>148</v>
      </c>
      <c r="B1" s="164"/>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c r="AD1" s="419">
        <f>NTNBCVGD_BB</f>
        <v>3</v>
      </c>
      <c r="AE1" s="784">
        <f>INDEX('Danh muc NT cong viec'!AF:AF,MATCH('NT noi bo cong viec'!NTNBCVGD_BB,'Danh muc NT cong viec'!A:A,0))</f>
        <v>0</v>
      </c>
      <c r="AF1" s="784" t="b">
        <v>0</v>
      </c>
      <c r="AG1" s="2123"/>
    </row>
    <row r="2" spans="1:33" ht="20.100000000000001" customHeight="1">
      <c r="A2" s="2750"/>
      <c r="B2" s="164"/>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c r="AD2" s="165"/>
      <c r="AE2" s="784">
        <f>INDEX('Danh muc NT cong viec'!AF:AF,MATCH('NT noi bo cong viec'!NTNBCVGD_BB,'Danh muc NT cong viec'!A:A,0)+1)</f>
        <v>0</v>
      </c>
      <c r="AF2" s="19"/>
    </row>
    <row r="3" spans="1:33" ht="20.100000000000001" customHeight="1">
      <c r="A3" s="2750"/>
      <c r="B3" s="164"/>
      <c r="F3" s="1783"/>
      <c r="G3" s="164"/>
      <c r="H3" s="164"/>
      <c r="J3" s="164"/>
      <c r="K3" s="164"/>
      <c r="L3" s="164"/>
      <c r="M3" s="164"/>
      <c r="N3" s="164"/>
      <c r="P3" s="164"/>
      <c r="Q3" s="164"/>
      <c r="R3" s="1784"/>
      <c r="T3" s="164"/>
      <c r="U3" s="164"/>
      <c r="V3" s="164"/>
      <c r="W3" s="164"/>
      <c r="X3" s="164"/>
      <c r="Y3" s="164"/>
      <c r="Z3" s="164"/>
      <c r="AA3" s="164"/>
      <c r="AB3" s="164"/>
      <c r="AC3" s="164"/>
      <c r="AD3" s="165"/>
      <c r="AE3" s="19"/>
      <c r="AF3" s="19"/>
    </row>
    <row r="4" spans="1:33" ht="20.100000000000001" customHeight="1">
      <c r="A4" s="2750"/>
      <c r="B4" s="166"/>
      <c r="C4" s="19"/>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376" t="str">
        <f>'Thong tin'!D9&amp;","&amp;ngay(IF(AE1&gt;0,AE1,AE2))</f>
        <v xml:space="preserve">Quảng Bình, ngày   tháng   năm     </v>
      </c>
      <c r="AD4" s="168">
        <v>1</v>
      </c>
      <c r="AE4" s="19"/>
      <c r="AF4" s="19"/>
    </row>
    <row r="5" spans="1:33" ht="20.100000000000001" customHeight="1">
      <c r="A5" s="169"/>
      <c r="B5" s="208"/>
      <c r="C5" s="192" t="str">
        <f>"BIÊN BẢN SỐ: "&amp;VLOOKUP(NTNBCVGD_BB,B_DMBBNTCV,COLUMN(DMBB_MAHS),0)&amp;"/NTNB"</f>
        <v>BIÊN BẢN SỐ: 3/NTNB</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036">
        <v>3</v>
      </c>
      <c r="AE5" s="1037"/>
      <c r="AF5" s="19"/>
    </row>
    <row r="6" spans="1:33" ht="20.100000000000001" customHeight="1">
      <c r="A6" s="169"/>
      <c r="B6" s="209"/>
      <c r="C6" s="172" t="s">
        <v>189</v>
      </c>
      <c r="D6" s="171"/>
      <c r="E6" s="171"/>
      <c r="F6" s="171"/>
      <c r="G6" s="171"/>
      <c r="H6" s="171"/>
      <c r="I6" s="171"/>
      <c r="J6" s="171"/>
      <c r="K6" s="171"/>
      <c r="L6" s="171"/>
      <c r="M6" s="171"/>
      <c r="N6" s="171"/>
      <c r="O6" s="171"/>
      <c r="P6" s="171"/>
      <c r="Q6" s="171"/>
      <c r="R6" s="171"/>
      <c r="S6" s="171"/>
      <c r="T6" s="171"/>
      <c r="U6" s="171"/>
      <c r="V6" s="171"/>
      <c r="W6" s="171"/>
      <c r="X6" s="171"/>
      <c r="Y6" s="171"/>
      <c r="Z6" s="171"/>
      <c r="AA6" s="171"/>
      <c r="AB6" s="171"/>
      <c r="AC6" s="171"/>
      <c r="AD6" s="168"/>
      <c r="AE6" s="19"/>
    </row>
    <row r="7" spans="1:33" ht="9.9499999999999993" customHeight="1">
      <c r="A7" s="169"/>
      <c r="B7" s="210"/>
      <c r="C7" s="211"/>
      <c r="D7" s="33"/>
      <c r="E7" s="33"/>
      <c r="F7" s="33"/>
      <c r="G7" s="33"/>
      <c r="H7" s="33"/>
      <c r="I7" s="33"/>
      <c r="J7" s="33"/>
      <c r="K7" s="33"/>
      <c r="L7" s="33"/>
      <c r="M7" s="33"/>
      <c r="N7" s="33"/>
      <c r="O7" s="33"/>
      <c r="P7" s="33"/>
      <c r="Q7" s="33"/>
      <c r="R7" s="33"/>
      <c r="S7" s="33"/>
      <c r="T7" s="33"/>
      <c r="U7" s="33"/>
      <c r="V7" s="33"/>
      <c r="W7" s="33"/>
      <c r="X7" s="33"/>
      <c r="Y7" s="33"/>
      <c r="Z7" s="33"/>
      <c r="AA7" s="33"/>
      <c r="AB7" s="33"/>
      <c r="AC7" s="33"/>
      <c r="AD7" s="19"/>
      <c r="AE7" s="19"/>
    </row>
    <row r="8" spans="1:33" ht="20.100000000000001" customHeight="1">
      <c r="A8" s="169"/>
      <c r="B8" s="210"/>
      <c r="C8" s="211"/>
      <c r="D8" s="173" t="s">
        <v>1</v>
      </c>
      <c r="E8" s="171"/>
      <c r="F8" s="171"/>
      <c r="G8" s="174" t="str">
        <f>TTIN_DUAN</f>
        <v>Đường cứu hộ cứu nạn từ Nguyệt Áng - Nam Long đi Trường Xuân</v>
      </c>
      <c r="H8" s="33"/>
      <c r="I8" s="33"/>
      <c r="J8" s="33"/>
      <c r="K8" s="33"/>
      <c r="L8" s="33"/>
      <c r="M8" s="33"/>
      <c r="N8" s="33"/>
      <c r="O8" s="33"/>
      <c r="P8" s="33"/>
      <c r="Q8" s="33"/>
      <c r="R8" s="33"/>
      <c r="S8" s="33"/>
      <c r="T8" s="33"/>
      <c r="U8" s="33"/>
      <c r="V8" s="33"/>
      <c r="W8" s="33"/>
      <c r="X8" s="33"/>
      <c r="Y8" s="33"/>
      <c r="Z8" s="33"/>
      <c r="AA8" s="33"/>
      <c r="AB8" s="33"/>
      <c r="AC8" s="33"/>
      <c r="AD8" s="19"/>
      <c r="AE8" s="19"/>
    </row>
    <row r="9" spans="1:33" ht="20.100000000000001" customHeight="1">
      <c r="A9" s="169"/>
      <c r="B9" s="210"/>
      <c r="C9" s="211"/>
      <c r="D9" s="173" t="s">
        <v>4</v>
      </c>
      <c r="E9" s="171"/>
      <c r="F9" s="171"/>
      <c r="G9" s="174" t="str">
        <f>TTIN_GTHAU</f>
        <v>Xây lắp (bao gồm chí phí xây dựng + chi phí dự phòng + chi phí đảm bảo giao thông)</v>
      </c>
      <c r="H9" s="33"/>
      <c r="I9" s="33"/>
      <c r="J9" s="33"/>
      <c r="K9" s="33"/>
      <c r="L9" s="33"/>
      <c r="M9" s="33"/>
      <c r="N9" s="33"/>
      <c r="O9" s="33"/>
      <c r="P9" s="33"/>
      <c r="Q9" s="33"/>
      <c r="R9" s="33"/>
      <c r="S9" s="33"/>
      <c r="T9" s="33"/>
      <c r="U9" s="33"/>
      <c r="V9" s="33"/>
      <c r="W9" s="33"/>
      <c r="X9" s="33"/>
      <c r="Y9" s="33"/>
      <c r="Z9" s="33"/>
      <c r="AA9" s="33"/>
      <c r="AB9" s="33"/>
      <c r="AC9" s="33"/>
      <c r="AD9" s="19"/>
      <c r="AE9" s="19"/>
    </row>
    <row r="10" spans="1:33" ht="20.100000000000001" customHeight="1">
      <c r="A10" s="169"/>
      <c r="B10" s="169"/>
      <c r="C10" s="33"/>
      <c r="D10" s="182" t="s">
        <v>2</v>
      </c>
      <c r="E10" s="33"/>
      <c r="F10" s="33"/>
      <c r="G10" s="174" t="str">
        <f>TTIN_CTRINH</f>
        <v>Đường cứu hộ cứu nạn từ Nguyệt Áng - Nam Long đi Trường Xuân</v>
      </c>
      <c r="H10" s="33"/>
      <c r="I10" s="33"/>
      <c r="J10" s="33"/>
      <c r="K10" s="33"/>
      <c r="L10" s="173"/>
      <c r="M10" s="173"/>
      <c r="N10" s="173"/>
      <c r="O10" s="173"/>
      <c r="P10" s="173"/>
      <c r="Q10" s="173"/>
      <c r="R10" s="173"/>
      <c r="S10" s="173"/>
      <c r="T10" s="173"/>
      <c r="U10" s="173"/>
      <c r="V10" s="173"/>
      <c r="W10" s="173"/>
      <c r="X10" s="173"/>
      <c r="Y10" s="173"/>
      <c r="Z10" s="173"/>
      <c r="AA10" s="173"/>
      <c r="AB10" s="173"/>
      <c r="AC10" s="33"/>
      <c r="AD10" s="19"/>
      <c r="AE10" s="19"/>
    </row>
    <row r="11" spans="1:33" ht="17.100000000000001" customHeight="1">
      <c r="A11" s="169"/>
      <c r="B11" s="169"/>
      <c r="C11" s="33"/>
      <c r="D11" s="182" t="s">
        <v>3</v>
      </c>
      <c r="E11" s="33"/>
      <c r="F11" s="33"/>
      <c r="G11" s="178" t="s">
        <v>4158</v>
      </c>
      <c r="H11" s="33"/>
      <c r="I11" s="33"/>
      <c r="J11" s="33"/>
      <c r="K11" s="33"/>
      <c r="L11" s="173"/>
      <c r="M11" s="173"/>
      <c r="N11" s="173"/>
      <c r="O11" s="173"/>
      <c r="P11" s="173"/>
      <c r="Q11" s="173"/>
      <c r="R11" s="173"/>
      <c r="S11" s="173"/>
      <c r="T11" s="173"/>
      <c r="U11" s="173"/>
      <c r="V11" s="173"/>
      <c r="W11" s="173"/>
      <c r="X11" s="173"/>
      <c r="Y11" s="173"/>
      <c r="Z11" s="212"/>
      <c r="AA11" s="212"/>
      <c r="AB11" s="212"/>
      <c r="AC11" s="33"/>
      <c r="AD11" s="19"/>
      <c r="AE11" s="19"/>
    </row>
    <row r="12" spans="1:33" ht="17.100000000000001" customHeight="1">
      <c r="A12" s="169"/>
      <c r="B12" s="169"/>
      <c r="C12" s="33"/>
      <c r="D12" s="182" t="s">
        <v>190</v>
      </c>
      <c r="E12" s="173"/>
      <c r="F12" s="173"/>
      <c r="G12" s="178" t="s">
        <v>4159</v>
      </c>
      <c r="H12" s="173"/>
      <c r="I12" s="173"/>
      <c r="J12" s="173"/>
      <c r="K12" s="173"/>
      <c r="L12" s="173"/>
      <c r="M12" s="173"/>
      <c r="N12" s="173"/>
      <c r="O12" s="173"/>
      <c r="P12" s="173"/>
      <c r="Q12" s="173"/>
      <c r="R12" s="173"/>
      <c r="S12" s="173"/>
      <c r="T12" s="173"/>
      <c r="U12" s="173"/>
      <c r="V12" s="173"/>
      <c r="W12" s="173"/>
      <c r="X12" s="173"/>
      <c r="Y12" s="173"/>
      <c r="Z12" s="212"/>
      <c r="AA12" s="212"/>
      <c r="AB12" s="212"/>
      <c r="AC12" s="33"/>
      <c r="AD12" s="165"/>
      <c r="AE12" s="19"/>
    </row>
    <row r="13" spans="1:33" ht="20.100000000000001" customHeight="1">
      <c r="A13" s="169"/>
      <c r="B13" s="169"/>
      <c r="C13" s="33"/>
      <c r="D13" s="182" t="s">
        <v>155</v>
      </c>
      <c r="E13" s="173"/>
      <c r="F13" s="173"/>
      <c r="G13" s="183" t="str">
        <f>TTIN_DDIEM</f>
        <v>Xã Xuân Ninh, Hiền Ninh và xã Trường Xuân, huyện Quảng Ninh, tỉnh Quảng Bình</v>
      </c>
      <c r="H13" s="173"/>
      <c r="I13" s="173"/>
      <c r="J13" s="173"/>
      <c r="K13" s="173"/>
      <c r="L13" s="173"/>
      <c r="M13" s="173"/>
      <c r="N13" s="173"/>
      <c r="O13" s="173"/>
      <c r="P13" s="173"/>
      <c r="Q13" s="173"/>
      <c r="R13" s="173"/>
      <c r="S13" s="173"/>
      <c r="T13" s="173"/>
      <c r="U13" s="173"/>
      <c r="V13" s="173"/>
      <c r="W13" s="173"/>
      <c r="X13" s="173"/>
      <c r="Y13" s="173"/>
      <c r="Z13" s="212"/>
      <c r="AA13" s="212"/>
      <c r="AB13" s="212"/>
      <c r="AC13" s="33"/>
      <c r="AD13" s="165"/>
      <c r="AE13" s="19"/>
    </row>
    <row r="14" spans="1:33" ht="9.9499999999999993" customHeight="1">
      <c r="A14" s="169"/>
      <c r="B14" s="169"/>
      <c r="C14" s="33"/>
      <c r="D14" s="182"/>
      <c r="E14" s="173"/>
      <c r="F14" s="173"/>
      <c r="G14" s="178"/>
      <c r="H14" s="173"/>
      <c r="I14" s="173"/>
      <c r="J14" s="173"/>
      <c r="K14" s="173"/>
      <c r="L14" s="173"/>
      <c r="M14" s="173"/>
      <c r="N14" s="173"/>
      <c r="O14" s="173"/>
      <c r="P14" s="173"/>
      <c r="Q14" s="173"/>
      <c r="R14" s="173"/>
      <c r="S14" s="173"/>
      <c r="T14" s="173"/>
      <c r="U14" s="173"/>
      <c r="V14" s="173"/>
      <c r="W14" s="173"/>
      <c r="X14" s="173"/>
      <c r="Y14" s="173"/>
      <c r="Z14" s="212"/>
      <c r="AA14" s="212"/>
      <c r="AB14" s="212"/>
      <c r="AC14" s="33"/>
      <c r="AD14" s="165"/>
      <c r="AE14" s="19"/>
    </row>
    <row r="15" spans="1:33" ht="20.100000000000001" customHeight="1">
      <c r="A15" s="169"/>
      <c r="B15" s="210"/>
      <c r="C15" s="222" t="s">
        <v>191</v>
      </c>
      <c r="D15" s="182" t="s">
        <v>192</v>
      </c>
      <c r="E15" s="182"/>
      <c r="F15" s="182"/>
      <c r="G15" s="182"/>
      <c r="H15" s="182"/>
      <c r="I15" s="182"/>
      <c r="J15" s="182"/>
      <c r="K15" s="182"/>
      <c r="L15" s="182"/>
      <c r="M15" s="182"/>
      <c r="N15" s="182"/>
      <c r="O15" s="182"/>
      <c r="P15" s="182"/>
      <c r="Q15" s="182"/>
      <c r="R15" s="182"/>
      <c r="S15" s="182"/>
      <c r="T15" s="182"/>
      <c r="U15" s="182"/>
      <c r="V15" s="182"/>
      <c r="W15" s="182"/>
      <c r="X15" s="182"/>
      <c r="Y15" s="182"/>
      <c r="Z15" s="182"/>
      <c r="AA15" s="182"/>
      <c r="AB15" s="182"/>
      <c r="AC15" s="33"/>
      <c r="AD15" s="19"/>
      <c r="AE15" s="19"/>
    </row>
    <row r="16" spans="1:33" ht="17.100000000000001" customHeight="1">
      <c r="A16" s="169"/>
      <c r="B16" s="210"/>
      <c r="C16" s="222"/>
      <c r="D16" s="2122" t="s">
        <v>4170</v>
      </c>
      <c r="E16" s="733"/>
      <c r="F16" s="733"/>
      <c r="G16" s="733"/>
      <c r="H16" s="733"/>
      <c r="I16" s="733"/>
      <c r="J16" s="733"/>
      <c r="K16" s="733"/>
      <c r="L16" s="733"/>
      <c r="M16" s="733"/>
      <c r="N16" s="733"/>
      <c r="O16" s="733"/>
      <c r="P16" s="733"/>
      <c r="Q16" s="733"/>
      <c r="R16" s="733"/>
      <c r="S16" s="733"/>
      <c r="T16" s="733"/>
      <c r="U16" s="733"/>
      <c r="V16" s="733"/>
      <c r="W16" s="733"/>
      <c r="X16" s="733"/>
      <c r="Y16" s="733"/>
      <c r="Z16" s="733"/>
      <c r="AA16" s="733"/>
      <c r="AB16" s="733"/>
      <c r="AC16" s="733"/>
      <c r="AD16" s="19"/>
      <c r="AE16" s="19"/>
    </row>
    <row r="17" spans="1:31" s="33" customFormat="1" ht="18" hidden="1" customHeight="1">
      <c r="A17" s="19"/>
      <c r="B17" s="443"/>
      <c r="C17" s="222"/>
      <c r="D17" s="185"/>
      <c r="E17" s="345"/>
      <c r="F17" s="345"/>
      <c r="G17" s="345"/>
      <c r="H17" s="345"/>
      <c r="I17" s="345"/>
      <c r="J17" s="345"/>
      <c r="K17" s="345"/>
      <c r="L17" s="345"/>
      <c r="M17" s="345"/>
      <c r="N17" s="345"/>
      <c r="O17" s="345"/>
      <c r="P17" s="345"/>
      <c r="Q17" s="345"/>
      <c r="R17" s="345"/>
      <c r="S17" s="345"/>
      <c r="T17" s="345"/>
      <c r="U17" s="345"/>
      <c r="V17" s="345"/>
      <c r="W17" s="345"/>
      <c r="X17" s="345"/>
      <c r="Y17" s="345"/>
      <c r="Z17" s="345"/>
      <c r="AA17" s="345"/>
      <c r="AB17" s="345"/>
      <c r="AC17" s="345"/>
      <c r="AD17" s="19"/>
      <c r="AE17" s="19"/>
    </row>
    <row r="18" spans="1:31" ht="17.100000000000001" customHeight="1">
      <c r="A18" s="169"/>
      <c r="B18" s="229"/>
      <c r="C18" s="202"/>
      <c r="D18" s="185" t="s">
        <v>193</v>
      </c>
      <c r="E18" s="33"/>
      <c r="F18" s="33"/>
      <c r="G18" s="19"/>
      <c r="H18" s="2122" t="s">
        <v>4162</v>
      </c>
      <c r="I18" s="197"/>
      <c r="J18" s="197"/>
      <c r="K18" s="197"/>
      <c r="L18" s="197"/>
      <c r="M18" s="215"/>
      <c r="N18" s="216"/>
      <c r="O18" s="216"/>
      <c r="P18" s="216"/>
      <c r="Q18" s="216"/>
      <c r="R18" s="216"/>
      <c r="S18" s="217"/>
      <c r="T18" s="217"/>
      <c r="U18" s="217"/>
      <c r="V18" s="217"/>
      <c r="W18" s="217"/>
      <c r="X18" s="217"/>
      <c r="Y18" s="217"/>
      <c r="Z18" s="217"/>
      <c r="AA18" s="218"/>
      <c r="AB18" s="218"/>
      <c r="AC18" s="33"/>
      <c r="AD18" s="19"/>
      <c r="AE18" s="19"/>
    </row>
    <row r="19" spans="1:31" s="33" customFormat="1" ht="18" hidden="1" customHeight="1">
      <c r="A19" s="19"/>
      <c r="B19" s="282"/>
      <c r="C19" s="202"/>
      <c r="D19" s="185"/>
      <c r="G19" s="19"/>
      <c r="H19" s="185"/>
      <c r="I19" s="173"/>
      <c r="J19" s="173"/>
      <c r="K19" s="173"/>
      <c r="L19" s="173"/>
      <c r="M19" s="219"/>
      <c r="N19" s="220"/>
      <c r="O19" s="220"/>
      <c r="P19" s="220"/>
      <c r="Q19" s="220"/>
      <c r="R19" s="220"/>
      <c r="S19" s="61"/>
      <c r="T19" s="61"/>
      <c r="U19" s="61"/>
      <c r="V19" s="61"/>
      <c r="W19" s="61"/>
      <c r="X19" s="61"/>
      <c r="Y19" s="61"/>
      <c r="Z19" s="61"/>
      <c r="AA19" s="221"/>
      <c r="AB19" s="221"/>
      <c r="AD19" s="19"/>
      <c r="AE19" s="19"/>
    </row>
    <row r="20" spans="1:31" ht="20.100000000000001" hidden="1" customHeight="1">
      <c r="A20" s="19"/>
      <c r="B20" s="282"/>
      <c r="C20" s="202"/>
      <c r="D20" s="214"/>
      <c r="E20" s="33"/>
      <c r="F20" s="33"/>
      <c r="G20" s="19"/>
      <c r="H20" s="33"/>
      <c r="I20" s="173"/>
      <c r="J20" s="173"/>
      <c r="K20" s="173"/>
      <c r="L20" s="173"/>
      <c r="M20" s="219"/>
      <c r="N20" s="220"/>
      <c r="O20" s="220"/>
      <c r="P20" s="220"/>
      <c r="Q20" s="220"/>
      <c r="R20" s="220"/>
      <c r="S20" s="61"/>
      <c r="T20" s="61"/>
      <c r="U20" s="61"/>
      <c r="V20" s="61"/>
      <c r="W20" s="61"/>
      <c r="X20" s="61"/>
      <c r="Y20" s="61"/>
      <c r="Z20" s="61"/>
      <c r="AA20" s="221"/>
      <c r="AB20" s="221"/>
      <c r="AC20" s="33"/>
      <c r="AD20" s="19"/>
      <c r="AE20" s="19"/>
    </row>
    <row r="21" spans="1:31" ht="20.100000000000001" customHeight="1">
      <c r="A21" s="169"/>
      <c r="B21" s="210"/>
      <c r="C21" s="1045" t="s">
        <v>194</v>
      </c>
      <c r="D21" s="182" t="s">
        <v>195</v>
      </c>
      <c r="E21" s="182"/>
      <c r="F21" s="182"/>
      <c r="G21" s="182"/>
      <c r="H21" s="182"/>
      <c r="I21" s="182"/>
      <c r="J21" s="182"/>
      <c r="K21" s="182"/>
      <c r="L21" s="182"/>
      <c r="M21" s="182"/>
      <c r="N21" s="222"/>
      <c r="O21" s="222"/>
      <c r="P21" s="222"/>
      <c r="Q21" s="222"/>
      <c r="R21" s="201"/>
      <c r="S21" s="182"/>
      <c r="T21" s="182"/>
      <c r="U21" s="182"/>
      <c r="V21" s="182"/>
      <c r="W21" s="182"/>
      <c r="X21" s="182"/>
      <c r="Y21" s="182"/>
      <c r="Z21" s="182"/>
      <c r="AA21" s="182"/>
      <c r="AB21" s="182"/>
      <c r="AC21" s="33"/>
      <c r="AD21" s="19"/>
      <c r="AE21" s="19"/>
    </row>
    <row r="22" spans="1:31" s="2133" customFormat="1" ht="17.100000000000001" customHeight="1">
      <c r="A22" s="2130"/>
      <c r="B22" s="2130"/>
      <c r="C22" s="2131" t="s">
        <v>169</v>
      </c>
      <c r="D22" s="2132" t="str">
        <f>"Đại diện công trường: "</f>
        <v xml:space="preserve">Đại diện công trường: </v>
      </c>
      <c r="AD22" s="2130"/>
      <c r="AE22" s="2130"/>
    </row>
    <row r="23" spans="1:31" s="2126" customFormat="1" ht="20.100000000000001" customHeight="1">
      <c r="A23" s="2128"/>
      <c r="B23" s="2128"/>
      <c r="D23" s="2126" t="s">
        <v>170</v>
      </c>
      <c r="G23" s="2129" t="str">
        <f>INDEX(_KyNoibo,1,1+VLOOKUP($AD$1,B_DMBBNTCV,COLUMN(DMBB_KBB),0))</f>
        <v>Nguyễn Ngọc Duy</v>
      </c>
      <c r="Q23" s="2125" t="s">
        <v>19</v>
      </c>
      <c r="R23" s="2129" t="str">
        <f>IF(G23=0,"",VLOOKUP(G23,_tenchucdanh,3,0))</f>
        <v>Chỉ huy trưởng</v>
      </c>
      <c r="AD23" s="2128"/>
      <c r="AE23" s="2128"/>
    </row>
    <row r="24" spans="1:31" s="2126" customFormat="1" ht="20.100000000000001" customHeight="1">
      <c r="A24" s="2128"/>
      <c r="B24" s="2128"/>
      <c r="D24" s="2126" t="s">
        <v>170</v>
      </c>
      <c r="G24" s="2129"/>
      <c r="Q24" s="2125" t="s">
        <v>19</v>
      </c>
      <c r="R24" s="2129" t="str">
        <f>IF(G24=0,"",VLOOKUP(G24,_tenchucdanh,3,0))</f>
        <v/>
      </c>
      <c r="AD24" s="2128"/>
      <c r="AE24" s="2128"/>
    </row>
    <row r="25" spans="1:31" s="2133" customFormat="1" ht="17.100000000000001" customHeight="1">
      <c r="A25" s="2130"/>
      <c r="B25" s="2130"/>
      <c r="C25" s="2131" t="s">
        <v>171</v>
      </c>
      <c r="D25" s="2132" t="str">
        <f>"Đại diện công ty: "&amp;INDEX(_DSTencongty,MATCH('Ky bien ban'!B71,_DSthanhphan2,0),2+VLOOKUP($AD$1,B_DMBBNTCV,COLUMN(DMBB_KBB),0))</f>
        <v>Đại diện công ty: Công ty Cổ phần Xây dựng Trường Xuân</v>
      </c>
      <c r="AD25" s="2130"/>
      <c r="AE25" s="2130"/>
    </row>
    <row r="26" spans="1:31" s="2126" customFormat="1" ht="20.100000000000001" customHeight="1">
      <c r="A26" s="2128"/>
      <c r="B26" s="2128"/>
      <c r="D26" s="2126" t="s">
        <v>170</v>
      </c>
      <c r="G26" s="2129" t="str">
        <f>INDEX(_KyNoibo,2,1+VLOOKUP($AD$1,B_DMBBNTCV,COLUMN(DMBB_KBB),0))</f>
        <v>Phạm Bá Lai</v>
      </c>
      <c r="Q26" s="2125" t="s">
        <v>19</v>
      </c>
      <c r="R26" s="2129" t="str">
        <f>IF(G26=0,"",VLOOKUP(G26,_tenchucdanh,3,0))</f>
        <v>Cán bộ kỹ thuật</v>
      </c>
      <c r="AD26" s="2128"/>
      <c r="AE26" s="2128"/>
    </row>
    <row r="27" spans="1:31" s="2126" customFormat="1" ht="20.100000000000001" customHeight="1">
      <c r="A27" s="2128"/>
      <c r="B27" s="2128"/>
      <c r="D27" s="2126" t="s">
        <v>170</v>
      </c>
      <c r="G27" s="2129"/>
      <c r="Q27" s="2125" t="s">
        <v>19</v>
      </c>
      <c r="R27" s="2129" t="str">
        <f>IF(G27=0,"",VLOOKUP(G27,_tenchucdanh,3,0))</f>
        <v/>
      </c>
      <c r="AD27" s="2128"/>
      <c r="AE27" s="2128"/>
    </row>
    <row r="28" spans="1:31" ht="20.100000000000001" customHeight="1">
      <c r="A28" s="205"/>
      <c r="B28" s="210"/>
      <c r="C28" s="222" t="s">
        <v>172</v>
      </c>
      <c r="D28" s="173" t="s">
        <v>196</v>
      </c>
      <c r="E28" s="173"/>
      <c r="F28" s="173"/>
      <c r="G28" s="33"/>
      <c r="H28" s="173"/>
      <c r="I28" s="173"/>
      <c r="J28" s="173"/>
      <c r="K28" s="173"/>
      <c r="L28" s="173"/>
      <c r="M28" s="173"/>
      <c r="N28" s="222"/>
      <c r="O28" s="222"/>
      <c r="P28" s="222"/>
      <c r="Q28" s="222"/>
      <c r="R28" s="199"/>
      <c r="S28" s="173"/>
      <c r="T28" s="173"/>
      <c r="U28" s="173"/>
      <c r="V28" s="173"/>
      <c r="W28" s="173"/>
      <c r="X28" s="173"/>
      <c r="Y28" s="173"/>
      <c r="Z28" s="173"/>
      <c r="AA28" s="173"/>
      <c r="AB28" s="173"/>
      <c r="AC28" s="33"/>
      <c r="AD28" s="19"/>
      <c r="AE28" s="19"/>
    </row>
    <row r="29" spans="1:31" ht="20.100000000000001" customHeight="1">
      <c r="A29" s="169"/>
      <c r="B29" s="169"/>
      <c r="C29" s="202"/>
      <c r="D29" s="185" t="s">
        <v>174</v>
      </c>
      <c r="E29" s="33"/>
      <c r="F29" s="33"/>
      <c r="G29" s="180" t="s">
        <v>4260</v>
      </c>
      <c r="H29" s="180"/>
      <c r="I29" s="180"/>
      <c r="J29" s="180"/>
      <c r="K29" s="180"/>
      <c r="L29" s="33"/>
      <c r="M29" s="33"/>
      <c r="N29" s="33"/>
      <c r="O29" s="33"/>
      <c r="P29" s="33"/>
      <c r="Q29" s="33"/>
      <c r="R29" s="33"/>
      <c r="S29" s="33"/>
      <c r="T29" s="33"/>
      <c r="U29" s="33"/>
      <c r="V29" s="33"/>
      <c r="W29" s="33"/>
      <c r="X29" s="33"/>
      <c r="Y29" s="33"/>
      <c r="Z29" s="33"/>
      <c r="AA29" s="33"/>
      <c r="AB29" s="33"/>
      <c r="AC29" s="33"/>
      <c r="AD29" s="19"/>
      <c r="AE29" s="19"/>
    </row>
    <row r="30" spans="1:31" ht="20.100000000000001" customHeight="1">
      <c r="A30" s="169"/>
      <c r="B30" s="169"/>
      <c r="C30" s="202"/>
      <c r="D30" s="185" t="s">
        <v>175</v>
      </c>
      <c r="E30" s="33"/>
      <c r="F30" s="33"/>
      <c r="G30" s="180" t="s">
        <v>4252</v>
      </c>
      <c r="H30" s="180"/>
      <c r="I30" s="180"/>
      <c r="J30" s="180"/>
      <c r="K30" s="180"/>
      <c r="L30" s="33"/>
      <c r="M30" s="33"/>
      <c r="N30" s="33"/>
      <c r="O30" s="33"/>
      <c r="P30" s="33"/>
      <c r="Q30" s="33"/>
      <c r="R30" s="33"/>
      <c r="S30" s="33"/>
      <c r="T30" s="33"/>
      <c r="U30" s="33"/>
      <c r="V30" s="33"/>
      <c r="W30" s="33"/>
      <c r="X30" s="33"/>
      <c r="Y30" s="33"/>
      <c r="Z30" s="33"/>
      <c r="AA30" s="33"/>
      <c r="AB30" s="33"/>
      <c r="AC30" s="33"/>
      <c r="AD30" s="19"/>
      <c r="AE30" s="19"/>
    </row>
    <row r="31" spans="1:31" ht="20.100000000000001" customHeight="1">
      <c r="A31" s="169"/>
      <c r="B31" s="169"/>
      <c r="C31" s="202"/>
      <c r="D31" s="185" t="s">
        <v>155</v>
      </c>
      <c r="E31" s="33"/>
      <c r="F31" s="212"/>
      <c r="G31" s="33" t="s">
        <v>199</v>
      </c>
      <c r="H31" s="212"/>
      <c r="I31" s="212"/>
      <c r="J31" s="212"/>
      <c r="K31" s="212"/>
      <c r="L31" s="33"/>
      <c r="M31" s="33"/>
      <c r="N31" s="33"/>
      <c r="O31" s="33"/>
      <c r="P31" s="33"/>
      <c r="Q31" s="33"/>
      <c r="R31" s="33"/>
      <c r="S31" s="33"/>
      <c r="T31" s="33"/>
      <c r="U31" s="33"/>
      <c r="V31" s="33"/>
      <c r="W31" s="33"/>
      <c r="X31" s="33"/>
      <c r="Y31" s="33"/>
      <c r="Z31" s="33"/>
      <c r="AA31" s="33"/>
      <c r="AB31" s="33"/>
      <c r="AC31" s="33"/>
      <c r="AD31" s="19"/>
      <c r="AE31" s="19"/>
    </row>
    <row r="32" spans="1:31" ht="20.100000000000001" customHeight="1">
      <c r="A32" s="169"/>
      <c r="B32" s="210"/>
      <c r="C32" s="222" t="s">
        <v>200</v>
      </c>
      <c r="D32" s="173" t="s">
        <v>201</v>
      </c>
      <c r="E32" s="173"/>
      <c r="F32" s="173"/>
      <c r="G32" s="173"/>
      <c r="H32" s="173"/>
      <c r="I32" s="173"/>
      <c r="J32" s="173"/>
      <c r="K32" s="173"/>
      <c r="L32" s="173"/>
      <c r="M32" s="173"/>
      <c r="N32" s="173"/>
      <c r="O32" s="173"/>
      <c r="P32" s="173"/>
      <c r="Q32" s="173"/>
      <c r="R32" s="173"/>
      <c r="S32" s="173"/>
      <c r="T32" s="173"/>
      <c r="U32" s="173"/>
      <c r="V32" s="173"/>
      <c r="W32" s="173"/>
      <c r="X32" s="173"/>
      <c r="Y32" s="173"/>
      <c r="Z32" s="173"/>
      <c r="AA32" s="173"/>
      <c r="AB32" s="173"/>
      <c r="AC32" s="33"/>
      <c r="AD32" s="19"/>
      <c r="AE32" s="223"/>
    </row>
    <row r="33" spans="1:31" ht="20.100000000000001" customHeight="1">
      <c r="A33" s="224"/>
      <c r="B33" s="225"/>
      <c r="C33" s="222" t="s">
        <v>169</v>
      </c>
      <c r="D33" s="173" t="s">
        <v>202</v>
      </c>
      <c r="E33" s="226"/>
      <c r="F33" s="226"/>
      <c r="G33" s="226"/>
      <c r="H33" s="226"/>
      <c r="I33" s="226"/>
      <c r="J33" s="226"/>
      <c r="K33" s="226"/>
      <c r="L33" s="226"/>
      <c r="M33" s="226"/>
      <c r="N33" s="226"/>
      <c r="O33" s="226"/>
      <c r="P33" s="226"/>
      <c r="Q33" s="226"/>
      <c r="R33" s="226"/>
      <c r="S33" s="226"/>
      <c r="T33" s="226"/>
      <c r="U33" s="226"/>
      <c r="V33" s="226"/>
      <c r="W33" s="226"/>
      <c r="X33" s="226"/>
      <c r="Y33" s="226"/>
      <c r="Z33" s="226"/>
      <c r="AA33" s="226"/>
      <c r="AB33" s="226"/>
      <c r="AC33" s="226"/>
      <c r="AD33" s="223"/>
      <c r="AE33" s="19"/>
    </row>
    <row r="34" spans="1:31" s="1816" customFormat="1" ht="36" customHeight="1">
      <c r="A34" s="1812"/>
      <c r="B34" s="1815"/>
      <c r="C34" s="275" t="s">
        <v>158</v>
      </c>
      <c r="D34" s="2770" t="s">
        <v>4093</v>
      </c>
      <c r="E34" s="2771"/>
      <c r="F34" s="2771"/>
      <c r="G34" s="2771"/>
      <c r="H34" s="2771"/>
      <c r="I34" s="2771"/>
      <c r="J34" s="2771"/>
      <c r="K34" s="2771"/>
      <c r="L34" s="2771"/>
      <c r="M34" s="2771"/>
      <c r="N34" s="2771"/>
      <c r="O34" s="2771"/>
      <c r="P34" s="2771"/>
      <c r="Q34" s="2771"/>
      <c r="R34" s="2771"/>
      <c r="S34" s="2771"/>
      <c r="T34" s="2771"/>
      <c r="U34" s="2771"/>
      <c r="V34" s="2771"/>
      <c r="W34" s="2771"/>
      <c r="X34" s="2771"/>
      <c r="Y34" s="2771"/>
      <c r="Z34" s="2771"/>
      <c r="AA34" s="2771"/>
      <c r="AB34" s="2771"/>
      <c r="AC34" s="2771"/>
      <c r="AD34" s="1813"/>
      <c r="AE34" s="1813"/>
    </row>
    <row r="35" spans="1:31" ht="20.100000000000001" customHeight="1">
      <c r="A35" s="169"/>
      <c r="B35" s="267"/>
      <c r="C35" s="186" t="s">
        <v>158</v>
      </c>
      <c r="D35" s="33" t="s">
        <v>203</v>
      </c>
      <c r="E35" s="228"/>
      <c r="F35" s="228"/>
      <c r="G35" s="228"/>
      <c r="H35" s="228"/>
      <c r="I35" s="228"/>
      <c r="J35" s="228"/>
      <c r="K35" s="228"/>
      <c r="L35" s="228"/>
      <c r="M35" s="228"/>
      <c r="N35" s="228"/>
      <c r="O35" s="228"/>
      <c r="P35" s="228"/>
      <c r="Q35" s="228"/>
      <c r="R35" s="228"/>
      <c r="S35" s="228"/>
      <c r="T35" s="228"/>
      <c r="U35" s="228"/>
      <c r="V35" s="228"/>
      <c r="W35" s="228"/>
      <c r="X35" s="228"/>
      <c r="Y35" s="228"/>
      <c r="Z35" s="228"/>
      <c r="AA35" s="228"/>
      <c r="AB35" s="228"/>
      <c r="AC35" s="228"/>
      <c r="AD35" s="19"/>
      <c r="AE35" s="19"/>
    </row>
    <row r="36" spans="1:31" ht="20.100000000000001" hidden="1" customHeight="1">
      <c r="A36" s="169"/>
      <c r="B36" s="267"/>
      <c r="C36" s="186"/>
      <c r="D36" s="178"/>
      <c r="E36" s="228"/>
      <c r="F36" s="228"/>
      <c r="G36" s="228"/>
      <c r="H36" s="228"/>
      <c r="I36" s="228"/>
      <c r="J36" s="228"/>
      <c r="K36" s="228"/>
      <c r="L36" s="228"/>
      <c r="M36" s="228"/>
      <c r="N36" s="228"/>
      <c r="O36" s="228"/>
      <c r="P36" s="228"/>
      <c r="Q36" s="228"/>
      <c r="R36" s="228"/>
      <c r="S36" s="228"/>
      <c r="T36" s="228"/>
      <c r="U36" s="228"/>
      <c r="V36" s="228"/>
      <c r="W36" s="228"/>
      <c r="X36" s="228"/>
      <c r="Y36" s="228"/>
      <c r="Z36" s="228"/>
      <c r="AA36" s="228"/>
      <c r="AB36" s="228"/>
      <c r="AC36" s="228"/>
      <c r="AD36" s="19"/>
      <c r="AE36" s="19"/>
    </row>
    <row r="37" spans="1:31" ht="20.100000000000001" customHeight="1">
      <c r="A37" s="169"/>
      <c r="B37" s="267"/>
      <c r="C37" s="186" t="s">
        <v>158</v>
      </c>
      <c r="D37" s="33" t="s">
        <v>204</v>
      </c>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19"/>
      <c r="AE37" s="19"/>
    </row>
    <row r="38" spans="1:31" ht="20.100000000000001" customHeight="1">
      <c r="A38" s="169"/>
      <c r="B38" s="267"/>
      <c r="C38" s="186" t="s">
        <v>158</v>
      </c>
      <c r="D38" s="33" t="s">
        <v>3545</v>
      </c>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19"/>
      <c r="AE38" s="19"/>
    </row>
    <row r="39" spans="1:31" ht="17.100000000000001" customHeight="1">
      <c r="A39" s="169"/>
      <c r="B39" s="169"/>
      <c r="C39" s="202"/>
      <c r="D39" s="2122" t="s">
        <v>418</v>
      </c>
      <c r="E39" s="178"/>
      <c r="F39" s="178"/>
      <c r="G39" s="178"/>
      <c r="H39" s="178"/>
      <c r="I39" s="178"/>
      <c r="J39" s="178"/>
      <c r="K39" s="178"/>
      <c r="L39" s="178"/>
      <c r="M39" s="178"/>
      <c r="N39" s="178"/>
      <c r="O39" s="178"/>
      <c r="P39" s="178"/>
      <c r="Q39" s="178"/>
      <c r="R39" s="178"/>
      <c r="S39" s="178"/>
      <c r="T39" s="178"/>
      <c r="U39" s="178"/>
      <c r="V39" s="178"/>
      <c r="W39" s="178"/>
      <c r="X39" s="178"/>
      <c r="Y39" s="178"/>
      <c r="Z39" s="178"/>
      <c r="AA39" s="178"/>
      <c r="AB39" s="178"/>
      <c r="AC39" s="178"/>
      <c r="AD39" s="19"/>
      <c r="AE39" s="19"/>
    </row>
    <row r="40" spans="1:31" ht="20.100000000000001" customHeight="1">
      <c r="A40" s="169"/>
      <c r="B40" s="169"/>
      <c r="C40" s="186" t="s">
        <v>158</v>
      </c>
      <c r="D40" s="33" t="s">
        <v>210</v>
      </c>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19"/>
      <c r="AE40" s="19"/>
    </row>
    <row r="41" spans="1:31" ht="20.100000000000001" customHeight="1">
      <c r="A41" s="169"/>
      <c r="B41" s="169"/>
      <c r="C41" s="186" t="s">
        <v>158</v>
      </c>
      <c r="D41" s="185" t="s">
        <v>211</v>
      </c>
      <c r="E41" s="284"/>
      <c r="F41" s="284"/>
      <c r="G41" s="284"/>
      <c r="H41" s="284"/>
      <c r="I41" s="284"/>
      <c r="J41" s="284"/>
      <c r="K41" s="284"/>
      <c r="L41" s="284"/>
      <c r="M41" s="284"/>
      <c r="N41" s="284"/>
      <c r="O41" s="284"/>
      <c r="P41" s="284"/>
      <c r="Q41" s="284"/>
      <c r="R41" s="284"/>
      <c r="S41" s="284"/>
      <c r="T41" s="284"/>
      <c r="U41" s="284"/>
      <c r="V41" s="284"/>
      <c r="W41" s="284"/>
      <c r="X41" s="284"/>
      <c r="Y41" s="284"/>
      <c r="Z41" s="284"/>
      <c r="AA41" s="284"/>
      <c r="AB41" s="284"/>
      <c r="AC41" s="284"/>
      <c r="AD41" s="19"/>
      <c r="AE41" s="19"/>
    </row>
    <row r="42" spans="1:31" ht="20.100000000000001" customHeight="1">
      <c r="A42" s="169"/>
      <c r="B42" s="169"/>
      <c r="C42" s="186" t="s">
        <v>158</v>
      </c>
      <c r="D42" s="33" t="s">
        <v>212</v>
      </c>
      <c r="E42" s="228"/>
      <c r="F42" s="228"/>
      <c r="G42" s="228"/>
      <c r="H42" s="228"/>
      <c r="I42" s="228"/>
      <c r="J42" s="228"/>
      <c r="K42" s="228"/>
      <c r="L42" s="228"/>
      <c r="M42" s="228"/>
      <c r="N42" s="228"/>
      <c r="O42" s="228"/>
      <c r="P42" s="228"/>
      <c r="Q42" s="228"/>
      <c r="R42" s="228"/>
      <c r="S42" s="228"/>
      <c r="T42" s="228"/>
      <c r="U42" s="228"/>
      <c r="V42" s="228"/>
      <c r="W42" s="228"/>
      <c r="X42" s="228"/>
      <c r="Y42" s="228"/>
      <c r="Z42" s="228"/>
      <c r="AA42" s="228"/>
      <c r="AB42" s="228"/>
      <c r="AC42" s="228"/>
      <c r="AD42" s="19"/>
      <c r="AE42" s="19"/>
    </row>
    <row r="43" spans="1:31" ht="20.100000000000001" customHeight="1">
      <c r="A43" s="169"/>
      <c r="B43" s="169"/>
      <c r="C43" s="186" t="s">
        <v>158</v>
      </c>
      <c r="D43" s="33" t="s">
        <v>213</v>
      </c>
      <c r="E43" s="228"/>
      <c r="F43" s="228"/>
      <c r="G43" s="228"/>
      <c r="H43" s="228"/>
      <c r="I43" s="228"/>
      <c r="J43" s="228"/>
      <c r="K43" s="228"/>
      <c r="L43" s="228"/>
      <c r="M43" s="228"/>
      <c r="N43" s="228"/>
      <c r="O43" s="228"/>
      <c r="P43" s="228"/>
      <c r="Q43" s="228"/>
      <c r="R43" s="228"/>
      <c r="S43" s="228"/>
      <c r="T43" s="228"/>
      <c r="U43" s="228"/>
      <c r="V43" s="228"/>
      <c r="W43" s="228"/>
      <c r="X43" s="228"/>
      <c r="Y43" s="228"/>
      <c r="Z43" s="228"/>
      <c r="AA43" s="228"/>
      <c r="AB43" s="228"/>
      <c r="AC43" s="228"/>
      <c r="AD43" s="19"/>
      <c r="AE43" s="19"/>
    </row>
    <row r="44" spans="1:31" ht="20.100000000000001" customHeight="1">
      <c r="A44" s="169"/>
      <c r="B44" s="169"/>
      <c r="C44" s="186" t="s">
        <v>158</v>
      </c>
      <c r="D44" s="33" t="s">
        <v>214</v>
      </c>
      <c r="E44" s="228"/>
      <c r="F44" s="228"/>
      <c r="G44" s="228"/>
      <c r="H44" s="228"/>
      <c r="I44" s="228"/>
      <c r="J44" s="228"/>
      <c r="K44" s="228"/>
      <c r="L44" s="228"/>
      <c r="M44" s="228"/>
      <c r="N44" s="228"/>
      <c r="O44" s="228"/>
      <c r="P44" s="228"/>
      <c r="Q44" s="228"/>
      <c r="R44" s="228"/>
      <c r="S44" s="228"/>
      <c r="T44" s="228"/>
      <c r="U44" s="228"/>
      <c r="V44" s="228"/>
      <c r="W44" s="228"/>
      <c r="X44" s="228"/>
      <c r="Y44" s="228"/>
      <c r="Z44" s="228"/>
      <c r="AA44" s="228"/>
      <c r="AB44" s="228"/>
      <c r="AC44" s="228"/>
      <c r="AD44" s="19"/>
      <c r="AE44" s="223"/>
    </row>
    <row r="45" spans="1:31" ht="20.100000000000001" hidden="1" customHeight="1">
      <c r="A45" s="169"/>
      <c r="B45" s="169"/>
      <c r="C45" s="186"/>
      <c r="D45" s="228"/>
      <c r="E45" s="228"/>
      <c r="F45" s="228"/>
      <c r="G45" s="228"/>
      <c r="H45" s="228"/>
      <c r="I45" s="228"/>
      <c r="J45" s="228"/>
      <c r="K45" s="228"/>
      <c r="L45" s="228"/>
      <c r="M45" s="228"/>
      <c r="N45" s="228"/>
      <c r="O45" s="228"/>
      <c r="P45" s="228"/>
      <c r="Q45" s="228"/>
      <c r="R45" s="228"/>
      <c r="S45" s="228"/>
      <c r="T45" s="228"/>
      <c r="U45" s="228"/>
      <c r="V45" s="228"/>
      <c r="W45" s="228"/>
      <c r="X45" s="228"/>
      <c r="Y45" s="228"/>
      <c r="Z45" s="228"/>
      <c r="AA45" s="228"/>
      <c r="AB45" s="228"/>
      <c r="AC45" s="228"/>
      <c r="AD45" s="19"/>
      <c r="AE45" s="223"/>
    </row>
    <row r="46" spans="1:31" ht="20.100000000000001" customHeight="1">
      <c r="A46" s="224"/>
      <c r="B46" s="225"/>
      <c r="C46" s="222" t="s">
        <v>171</v>
      </c>
      <c r="D46" s="173" t="s">
        <v>215</v>
      </c>
      <c r="E46" s="226"/>
      <c r="F46" s="226"/>
      <c r="G46" s="226"/>
      <c r="H46" s="226"/>
      <c r="I46" s="226"/>
      <c r="J46" s="226"/>
      <c r="K46" s="226"/>
      <c r="L46" s="226"/>
      <c r="M46" s="226"/>
      <c r="N46" s="226"/>
      <c r="O46" s="226"/>
      <c r="P46" s="226"/>
      <c r="Q46" s="226"/>
      <c r="R46" s="226"/>
      <c r="S46" s="226"/>
      <c r="T46" s="226"/>
      <c r="U46" s="226"/>
      <c r="V46" s="226"/>
      <c r="W46" s="226"/>
      <c r="X46" s="226"/>
      <c r="Y46" s="226"/>
      <c r="Z46" s="226"/>
      <c r="AA46" s="226"/>
      <c r="AB46" s="226"/>
      <c r="AC46" s="226"/>
      <c r="AD46" s="223"/>
      <c r="AE46" s="223"/>
    </row>
    <row r="47" spans="1:31" ht="20.100000000000001" customHeight="1">
      <c r="A47" s="224"/>
      <c r="B47" s="225"/>
      <c r="C47" s="186" t="s">
        <v>158</v>
      </c>
      <c r="D47" s="33" t="s">
        <v>216</v>
      </c>
      <c r="E47" s="226"/>
      <c r="F47" s="226"/>
      <c r="G47" s="226"/>
      <c r="H47" s="226"/>
      <c r="I47" s="226"/>
      <c r="J47" s="226"/>
      <c r="K47" s="226"/>
      <c r="L47" s="226"/>
      <c r="M47" s="226"/>
      <c r="N47" s="226"/>
      <c r="O47" s="226"/>
      <c r="P47" s="226"/>
      <c r="Q47" s="226"/>
      <c r="R47" s="226"/>
      <c r="S47" s="226"/>
      <c r="T47" s="226"/>
      <c r="U47" s="226"/>
      <c r="V47" s="226"/>
      <c r="W47" s="226"/>
      <c r="X47" s="226"/>
      <c r="Y47" s="226"/>
      <c r="Z47" s="226"/>
      <c r="AA47" s="226"/>
      <c r="AB47" s="226"/>
      <c r="AC47" s="226"/>
      <c r="AD47" s="223"/>
      <c r="AE47" s="223"/>
    </row>
    <row r="48" spans="1:31" ht="20.100000000000001" customHeight="1">
      <c r="A48" s="224"/>
      <c r="B48" s="225"/>
      <c r="C48" s="186" t="s">
        <v>158</v>
      </c>
      <c r="D48" s="33" t="s">
        <v>217</v>
      </c>
      <c r="E48" s="226"/>
      <c r="F48" s="226"/>
      <c r="G48" s="226"/>
      <c r="H48" s="226"/>
      <c r="I48" s="226"/>
      <c r="J48" s="226"/>
      <c r="K48" s="226"/>
      <c r="L48" s="226"/>
      <c r="M48" s="226"/>
      <c r="N48" s="226"/>
      <c r="O48" s="226"/>
      <c r="P48" s="226"/>
      <c r="Q48" s="226"/>
      <c r="R48" s="226"/>
      <c r="S48" s="226"/>
      <c r="T48" s="226"/>
      <c r="U48" s="226"/>
      <c r="V48" s="226"/>
      <c r="W48" s="226"/>
      <c r="X48" s="226"/>
      <c r="Y48" s="226"/>
      <c r="Z48" s="226"/>
      <c r="AA48" s="226"/>
      <c r="AB48" s="226"/>
      <c r="AC48" s="226"/>
      <c r="AD48" s="223"/>
      <c r="AE48" s="223"/>
    </row>
    <row r="49" spans="1:31" ht="20.100000000000001" customHeight="1">
      <c r="A49" s="224"/>
      <c r="B49" s="225"/>
      <c r="C49" s="186" t="s">
        <v>158</v>
      </c>
      <c r="D49" s="33" t="s">
        <v>218</v>
      </c>
      <c r="E49" s="226"/>
      <c r="F49" s="226"/>
      <c r="G49" s="226"/>
      <c r="H49" s="226"/>
      <c r="I49" s="226"/>
      <c r="J49" s="226"/>
      <c r="K49" s="226"/>
      <c r="L49" s="226"/>
      <c r="M49" s="226"/>
      <c r="N49" s="226"/>
      <c r="O49" s="226"/>
      <c r="P49" s="226"/>
      <c r="Q49" s="226"/>
      <c r="R49" s="226"/>
      <c r="S49" s="226"/>
      <c r="T49" s="226"/>
      <c r="U49" s="226"/>
      <c r="V49" s="226"/>
      <c r="W49" s="226"/>
      <c r="X49" s="226"/>
      <c r="Y49" s="226"/>
      <c r="Z49" s="226"/>
      <c r="AA49" s="226"/>
      <c r="AB49" s="226"/>
      <c r="AC49" s="226"/>
      <c r="AD49" s="223"/>
      <c r="AE49" s="223"/>
    </row>
    <row r="50" spans="1:31" ht="20.100000000000001" customHeight="1">
      <c r="A50" s="224"/>
      <c r="B50" s="225"/>
      <c r="C50" s="186" t="s">
        <v>158</v>
      </c>
      <c r="D50" s="33" t="s">
        <v>219</v>
      </c>
      <c r="E50" s="226"/>
      <c r="F50" s="226"/>
      <c r="G50" s="226"/>
      <c r="H50" s="226"/>
      <c r="I50" s="226"/>
      <c r="J50" s="226"/>
      <c r="K50" s="226"/>
      <c r="L50" s="226"/>
      <c r="M50" s="226"/>
      <c r="N50" s="226"/>
      <c r="O50" s="226"/>
      <c r="P50" s="226"/>
      <c r="Q50" s="226"/>
      <c r="R50" s="226"/>
      <c r="S50" s="226"/>
      <c r="T50" s="226"/>
      <c r="U50" s="226"/>
      <c r="V50" s="226"/>
      <c r="W50" s="226"/>
      <c r="X50" s="226"/>
      <c r="Y50" s="226"/>
      <c r="Z50" s="226"/>
      <c r="AA50" s="226"/>
      <c r="AB50" s="226"/>
      <c r="AC50" s="226"/>
      <c r="AD50" s="223"/>
      <c r="AE50" s="223"/>
    </row>
    <row r="51" spans="1:31" ht="20.100000000000001" customHeight="1">
      <c r="A51" s="224"/>
      <c r="B51" s="225"/>
      <c r="C51" s="2717" t="s">
        <v>160</v>
      </c>
      <c r="D51" s="2711" t="s">
        <v>161</v>
      </c>
      <c r="E51" s="2712"/>
      <c r="F51" s="2712"/>
      <c r="G51" s="2712"/>
      <c r="H51" s="2712"/>
      <c r="I51" s="2712"/>
      <c r="J51" s="2712"/>
      <c r="K51" s="2712"/>
      <c r="L51" s="2712"/>
      <c r="M51" s="2713"/>
      <c r="N51" s="2711" t="s">
        <v>220</v>
      </c>
      <c r="O51" s="2712"/>
      <c r="P51" s="2712"/>
      <c r="Q51" s="2712"/>
      <c r="R51" s="2712"/>
      <c r="S51" s="2712"/>
      <c r="T51" s="2712"/>
      <c r="U51" s="2712"/>
      <c r="V51" s="2712"/>
      <c r="W51" s="2713"/>
      <c r="X51" s="187" t="s">
        <v>221</v>
      </c>
      <c r="Y51" s="188"/>
      <c r="Z51" s="188"/>
      <c r="AA51" s="188"/>
      <c r="AB51" s="188"/>
      <c r="AC51" s="395"/>
      <c r="AD51" s="223"/>
      <c r="AE51" s="223"/>
    </row>
    <row r="52" spans="1:31" ht="20.100000000000001" customHeight="1">
      <c r="A52" s="224"/>
      <c r="B52" s="225"/>
      <c r="C52" s="2718"/>
      <c r="D52" s="2714"/>
      <c r="E52" s="2715"/>
      <c r="F52" s="2715"/>
      <c r="G52" s="2715"/>
      <c r="H52" s="2715"/>
      <c r="I52" s="2715"/>
      <c r="J52" s="2715"/>
      <c r="K52" s="2715"/>
      <c r="L52" s="2715"/>
      <c r="M52" s="2716"/>
      <c r="N52" s="2714"/>
      <c r="O52" s="2715"/>
      <c r="P52" s="2715"/>
      <c r="Q52" s="2715"/>
      <c r="R52" s="2715"/>
      <c r="S52" s="2715"/>
      <c r="T52" s="2715"/>
      <c r="U52" s="2715"/>
      <c r="V52" s="2715"/>
      <c r="W52" s="2716"/>
      <c r="X52" s="187" t="s">
        <v>222</v>
      </c>
      <c r="Y52" s="188"/>
      <c r="Z52" s="395"/>
      <c r="AA52" s="187" t="s">
        <v>223</v>
      </c>
      <c r="AB52" s="188"/>
      <c r="AC52" s="395"/>
      <c r="AD52" s="223"/>
      <c r="AE52" s="19"/>
    </row>
    <row r="53" spans="1:31" s="29" customFormat="1" ht="20.100000000000001" customHeight="1">
      <c r="A53" s="169"/>
      <c r="B53" s="169"/>
      <c r="C53" s="1868"/>
      <c r="D53" s="1869"/>
      <c r="E53" s="1870"/>
      <c r="F53" s="1870"/>
      <c r="G53" s="1870"/>
      <c r="H53" s="1870"/>
      <c r="I53" s="1870"/>
      <c r="J53" s="1870"/>
      <c r="K53" s="1870"/>
      <c r="L53" s="1870"/>
      <c r="M53" s="1871"/>
      <c r="N53" s="1872"/>
      <c r="O53" s="1873"/>
      <c r="P53" s="1873"/>
      <c r="Q53" s="1873"/>
      <c r="R53" s="1873"/>
      <c r="S53" s="1873"/>
      <c r="T53" s="1873"/>
      <c r="U53" s="1873"/>
      <c r="V53" s="1873"/>
      <c r="W53" s="1874"/>
      <c r="X53" s="1872"/>
      <c r="Y53" s="1856"/>
      <c r="Z53" s="1875"/>
      <c r="AA53" s="1876"/>
      <c r="AB53" s="1877"/>
      <c r="AC53" s="1875"/>
      <c r="AD53" s="19"/>
      <c r="AE53" s="19"/>
    </row>
    <row r="54" spans="1:31" s="29" customFormat="1" ht="20.100000000000001" customHeight="1">
      <c r="A54" s="169"/>
      <c r="B54" s="169"/>
      <c r="C54" s="1878"/>
      <c r="D54" s="1879"/>
      <c r="E54" s="1880"/>
      <c r="F54" s="1880"/>
      <c r="G54" s="1880"/>
      <c r="H54" s="1880"/>
      <c r="I54" s="1880"/>
      <c r="J54" s="1880"/>
      <c r="K54" s="1880"/>
      <c r="L54" s="1880"/>
      <c r="M54" s="1881"/>
      <c r="N54" s="1879"/>
      <c r="O54" s="1880"/>
      <c r="P54" s="1880"/>
      <c r="Q54" s="1880"/>
      <c r="R54" s="1880"/>
      <c r="S54" s="1880"/>
      <c r="T54" s="1880"/>
      <c r="U54" s="1880"/>
      <c r="V54" s="1880"/>
      <c r="W54" s="1881"/>
      <c r="X54" s="1879"/>
      <c r="Y54" s="1864"/>
      <c r="Z54" s="1882"/>
      <c r="AA54" s="1883"/>
      <c r="AB54" s="1884"/>
      <c r="AC54" s="1882"/>
      <c r="AD54" s="19"/>
      <c r="AE54" s="19"/>
    </row>
    <row r="55" spans="1:31" ht="9.9499999999999993" customHeight="1">
      <c r="A55" s="169"/>
      <c r="B55" s="169"/>
      <c r="C55" s="171"/>
      <c r="D55" s="171"/>
      <c r="E55" s="171"/>
      <c r="F55" s="171"/>
      <c r="G55" s="171"/>
      <c r="H55" s="171"/>
      <c r="I55" s="171"/>
      <c r="J55" s="171"/>
      <c r="K55" s="171"/>
      <c r="L55" s="171"/>
      <c r="M55" s="171"/>
      <c r="N55" s="171"/>
      <c r="O55" s="171"/>
      <c r="P55" s="171"/>
      <c r="Q55" s="171"/>
      <c r="R55" s="171"/>
      <c r="S55" s="171"/>
      <c r="T55" s="33"/>
      <c r="U55" s="33"/>
      <c r="V55" s="33"/>
      <c r="W55" s="33"/>
      <c r="X55" s="33"/>
      <c r="Y55" s="63"/>
      <c r="Z55" s="33"/>
      <c r="AA55" s="33"/>
      <c r="AB55" s="63"/>
      <c r="AC55" s="33"/>
      <c r="AD55" s="19"/>
      <c r="AE55" s="19"/>
    </row>
    <row r="56" spans="1:31" ht="20.100000000000001" hidden="1" customHeight="1">
      <c r="A56" s="169"/>
      <c r="B56" s="169"/>
      <c r="C56" s="222" t="s">
        <v>224</v>
      </c>
      <c r="D56" s="173" t="s">
        <v>225</v>
      </c>
      <c r="E56" s="33"/>
      <c r="F56" s="33"/>
      <c r="G56" s="33"/>
      <c r="H56" s="33"/>
      <c r="I56" s="33"/>
      <c r="J56" s="33"/>
      <c r="K56" s="33"/>
      <c r="L56" s="33"/>
      <c r="M56" s="33"/>
      <c r="N56" s="33"/>
      <c r="O56" s="33"/>
      <c r="P56" s="33"/>
      <c r="Q56" s="33"/>
      <c r="R56" s="33"/>
      <c r="S56" s="33"/>
      <c r="T56" s="33"/>
      <c r="U56" s="33"/>
      <c r="V56" s="33"/>
      <c r="W56" s="33"/>
      <c r="X56" s="33"/>
      <c r="Y56" s="63"/>
      <c r="Z56" s="63"/>
      <c r="AA56" s="63"/>
      <c r="AB56" s="63"/>
      <c r="AC56" s="63"/>
      <c r="AD56" s="165"/>
      <c r="AE56" s="19"/>
    </row>
    <row r="57" spans="1:31" ht="20.100000000000001" hidden="1" customHeight="1">
      <c r="A57" s="169"/>
      <c r="B57" s="169"/>
      <c r="C57" s="2717" t="s">
        <v>160</v>
      </c>
      <c r="D57" s="2711" t="s">
        <v>226</v>
      </c>
      <c r="E57" s="2712"/>
      <c r="F57" s="2712"/>
      <c r="G57" s="2712"/>
      <c r="H57" s="2712"/>
      <c r="I57" s="2712"/>
      <c r="J57" s="2712"/>
      <c r="K57" s="2712"/>
      <c r="L57" s="2713"/>
      <c r="M57" s="2711" t="s">
        <v>103</v>
      </c>
      <c r="N57" s="2713"/>
      <c r="O57" s="187" t="s">
        <v>104</v>
      </c>
      <c r="P57" s="188"/>
      <c r="Q57" s="188"/>
      <c r="R57" s="188"/>
      <c r="S57" s="188"/>
      <c r="T57" s="188"/>
      <c r="U57" s="188"/>
      <c r="V57" s="188"/>
      <c r="W57" s="188"/>
      <c r="X57" s="188"/>
      <c r="Y57" s="188"/>
      <c r="Z57" s="188"/>
      <c r="AA57" s="188"/>
      <c r="AB57" s="188"/>
      <c r="AC57" s="395"/>
      <c r="AD57" s="165"/>
      <c r="AE57" s="19"/>
    </row>
    <row r="58" spans="1:31" ht="20.100000000000001" hidden="1" customHeight="1">
      <c r="A58" s="169"/>
      <c r="B58" s="169"/>
      <c r="C58" s="2718"/>
      <c r="D58" s="2714"/>
      <c r="E58" s="2715"/>
      <c r="F58" s="2715"/>
      <c r="G58" s="2715"/>
      <c r="H58" s="2715"/>
      <c r="I58" s="2715"/>
      <c r="J58" s="2715"/>
      <c r="K58" s="2715"/>
      <c r="L58" s="2716"/>
      <c r="M58" s="2714"/>
      <c r="N58" s="2716"/>
      <c r="O58" s="187" t="s">
        <v>227</v>
      </c>
      <c r="P58" s="188"/>
      <c r="Q58" s="188"/>
      <c r="R58" s="188"/>
      <c r="S58" s="395"/>
      <c r="T58" s="187" t="s">
        <v>228</v>
      </c>
      <c r="U58" s="188"/>
      <c r="V58" s="188"/>
      <c r="W58" s="188"/>
      <c r="X58" s="395"/>
      <c r="Y58" s="187" t="s">
        <v>229</v>
      </c>
      <c r="Z58" s="188"/>
      <c r="AA58" s="188"/>
      <c r="AB58" s="188"/>
      <c r="AC58" s="395"/>
      <c r="AD58" s="165"/>
      <c r="AE58" s="19"/>
    </row>
    <row r="59" spans="1:31" ht="20.100000000000001" hidden="1" customHeight="1">
      <c r="A59" s="169"/>
      <c r="B59" s="169"/>
      <c r="C59" s="232"/>
      <c r="D59" s="233"/>
      <c r="E59" s="236"/>
      <c r="F59" s="236"/>
      <c r="G59" s="236"/>
      <c r="H59" s="236"/>
      <c r="I59" s="236"/>
      <c r="J59" s="236"/>
      <c r="K59" s="236"/>
      <c r="L59" s="237"/>
      <c r="M59" s="238"/>
      <c r="N59" s="239"/>
      <c r="O59" s="240"/>
      <c r="P59" s="241"/>
      <c r="Q59" s="241"/>
      <c r="R59" s="242"/>
      <c r="S59" s="243"/>
      <c r="T59" s="244"/>
      <c r="U59" s="245"/>
      <c r="V59" s="245"/>
      <c r="W59" s="245"/>
      <c r="X59" s="246"/>
      <c r="Y59" s="247"/>
      <c r="Z59" s="245"/>
      <c r="AA59" s="245"/>
      <c r="AB59" s="245"/>
      <c r="AC59" s="248"/>
      <c r="AD59" s="165"/>
      <c r="AE59" s="19"/>
    </row>
    <row r="60" spans="1:31" ht="20.100000000000001" hidden="1" customHeight="1">
      <c r="A60" s="169"/>
      <c r="B60" s="169"/>
      <c r="C60" s="234"/>
      <c r="D60" s="249"/>
      <c r="E60" s="250"/>
      <c r="F60" s="250"/>
      <c r="G60" s="250"/>
      <c r="H60" s="250"/>
      <c r="I60" s="250"/>
      <c r="J60" s="250"/>
      <c r="K60" s="250"/>
      <c r="L60" s="250"/>
      <c r="M60" s="251"/>
      <c r="N60" s="252"/>
      <c r="O60" s="253"/>
      <c r="P60" s="254"/>
      <c r="Q60" s="254"/>
      <c r="R60" s="254"/>
      <c r="S60" s="252"/>
      <c r="T60" s="255"/>
      <c r="U60" s="256"/>
      <c r="V60" s="256"/>
      <c r="W60" s="256"/>
      <c r="X60" s="257"/>
      <c r="Y60" s="255"/>
      <c r="Z60" s="256"/>
      <c r="AA60" s="256"/>
      <c r="AB60" s="256"/>
      <c r="AC60" s="257"/>
      <c r="AD60" s="165"/>
      <c r="AE60" s="19"/>
    </row>
    <row r="61" spans="1:31" ht="9.9499999999999993" hidden="1" customHeight="1">
      <c r="A61" s="169"/>
      <c r="B61" s="169"/>
      <c r="C61" s="258"/>
      <c r="D61" s="33"/>
      <c r="E61" s="33"/>
      <c r="F61" s="33"/>
      <c r="G61" s="33"/>
      <c r="H61" s="33"/>
      <c r="I61" s="33"/>
      <c r="J61" s="33"/>
      <c r="K61" s="33"/>
      <c r="L61" s="33"/>
      <c r="M61" s="33"/>
      <c r="N61" s="33"/>
      <c r="O61" s="33"/>
      <c r="P61" s="33"/>
      <c r="Q61" s="33"/>
      <c r="R61" s="33"/>
      <c r="S61" s="33"/>
      <c r="T61" s="33"/>
      <c r="U61" s="33"/>
      <c r="V61" s="33"/>
      <c r="W61" s="33"/>
      <c r="X61" s="33"/>
      <c r="Y61" s="33"/>
      <c r="Z61" s="63"/>
      <c r="AA61" s="63"/>
      <c r="AB61" s="63"/>
      <c r="AC61" s="63"/>
      <c r="AD61" s="165"/>
      <c r="AE61" s="19"/>
    </row>
    <row r="62" spans="1:31" ht="20.100000000000001" hidden="1" customHeight="1">
      <c r="A62" s="169"/>
      <c r="B62" s="169"/>
      <c r="C62" s="222" t="s">
        <v>224</v>
      </c>
      <c r="D62" s="173" t="s">
        <v>225</v>
      </c>
      <c r="E62" s="33"/>
      <c r="F62" s="33"/>
      <c r="G62" s="33"/>
      <c r="H62" s="33"/>
      <c r="I62" s="33"/>
      <c r="J62" s="33"/>
      <c r="K62" s="33"/>
      <c r="L62" s="33"/>
      <c r="M62" s="33"/>
      <c r="N62" s="33"/>
      <c r="O62" s="33"/>
      <c r="P62" s="33"/>
      <c r="Q62" s="33"/>
      <c r="R62" s="33"/>
      <c r="S62" s="33"/>
      <c r="T62" s="33"/>
      <c r="U62" s="33"/>
      <c r="V62" s="33"/>
      <c r="W62" s="33"/>
      <c r="X62" s="33"/>
      <c r="Y62" s="33"/>
      <c r="Z62" s="63"/>
      <c r="AA62" s="63"/>
      <c r="AB62" s="63"/>
      <c r="AC62" s="63"/>
      <c r="AD62" s="165"/>
      <c r="AE62" s="19"/>
    </row>
    <row r="63" spans="1:31" ht="20.100000000000001" hidden="1" customHeight="1">
      <c r="A63" s="169"/>
      <c r="B63" s="169"/>
      <c r="C63" s="2717" t="s">
        <v>160</v>
      </c>
      <c r="D63" s="2711" t="s">
        <v>226</v>
      </c>
      <c r="E63" s="2712"/>
      <c r="F63" s="2712"/>
      <c r="G63" s="2712"/>
      <c r="H63" s="2712"/>
      <c r="I63" s="2712"/>
      <c r="J63" s="2712"/>
      <c r="K63" s="2713"/>
      <c r="L63" s="2711" t="s">
        <v>103</v>
      </c>
      <c r="M63" s="2713"/>
      <c r="N63" s="187" t="s">
        <v>104</v>
      </c>
      <c r="O63" s="188"/>
      <c r="P63" s="188"/>
      <c r="Q63" s="188"/>
      <c r="R63" s="188"/>
      <c r="S63" s="188"/>
      <c r="T63" s="187" t="s">
        <v>113</v>
      </c>
      <c r="U63" s="188"/>
      <c r="V63" s="188"/>
      <c r="W63" s="1055"/>
      <c r="X63" s="1055"/>
      <c r="Y63" s="1055"/>
      <c r="Z63" s="2711" t="s">
        <v>230</v>
      </c>
      <c r="AA63" s="2712"/>
      <c r="AB63" s="2712"/>
      <c r="AC63" s="2713"/>
      <c r="AD63" s="165"/>
      <c r="AE63" s="19"/>
    </row>
    <row r="64" spans="1:31" ht="20.100000000000001" hidden="1" customHeight="1">
      <c r="A64" s="169"/>
      <c r="B64" s="169"/>
      <c r="C64" s="2718"/>
      <c r="D64" s="2714"/>
      <c r="E64" s="2715"/>
      <c r="F64" s="2715"/>
      <c r="G64" s="2715"/>
      <c r="H64" s="2715"/>
      <c r="I64" s="2715"/>
      <c r="J64" s="2715"/>
      <c r="K64" s="2716"/>
      <c r="L64" s="2714"/>
      <c r="M64" s="2716"/>
      <c r="N64" s="187" t="s">
        <v>227</v>
      </c>
      <c r="O64" s="187"/>
      <c r="P64" s="187"/>
      <c r="Q64" s="1022" t="s">
        <v>231</v>
      </c>
      <c r="R64" s="187"/>
      <c r="S64" s="187"/>
      <c r="T64" s="927" t="s">
        <v>232</v>
      </c>
      <c r="U64" s="927"/>
      <c r="V64" s="927"/>
      <c r="W64" s="9" t="s">
        <v>233</v>
      </c>
      <c r="X64" s="927"/>
      <c r="Y64" s="9"/>
      <c r="Z64" s="2714"/>
      <c r="AA64" s="2715"/>
      <c r="AB64" s="2715"/>
      <c r="AC64" s="2716"/>
      <c r="AD64" s="165"/>
      <c r="AE64" s="19"/>
    </row>
    <row r="65" spans="1:31" s="29" customFormat="1" ht="20.100000000000001" hidden="1" customHeight="1">
      <c r="A65" s="169"/>
      <c r="B65" s="169"/>
      <c r="C65" s="232"/>
      <c r="D65" s="233"/>
      <c r="E65" s="236"/>
      <c r="F65" s="236"/>
      <c r="G65" s="236"/>
      <c r="H65" s="236"/>
      <c r="I65" s="236"/>
      <c r="J65" s="236"/>
      <c r="K65" s="236"/>
      <c r="L65" s="1300"/>
      <c r="M65" s="1301"/>
      <c r="N65" s="1302"/>
      <c r="O65" s="1303"/>
      <c r="P65" s="1304"/>
      <c r="Q65" s="1302"/>
      <c r="R65" s="1303"/>
      <c r="S65" s="1304"/>
      <c r="T65" s="1302"/>
      <c r="U65" s="1303"/>
      <c r="V65" s="1304"/>
      <c r="W65" s="1302"/>
      <c r="X65" s="1303"/>
      <c r="Y65" s="1304"/>
      <c r="Z65" s="259"/>
      <c r="AA65" s="260"/>
      <c r="AB65" s="260"/>
      <c r="AC65" s="261"/>
      <c r="AD65" s="165"/>
      <c r="AE65" s="19"/>
    </row>
    <row r="66" spans="1:31" s="29" customFormat="1" ht="20.100000000000001" hidden="1" customHeight="1">
      <c r="A66" s="169"/>
      <c r="B66" s="169"/>
      <c r="C66" s="234"/>
      <c r="D66" s="1305"/>
      <c r="E66" s="1306"/>
      <c r="F66" s="1306"/>
      <c r="G66" s="1306"/>
      <c r="H66" s="1306"/>
      <c r="I66" s="1306"/>
      <c r="J66" s="1306"/>
      <c r="K66" s="1306"/>
      <c r="L66" s="1307"/>
      <c r="M66" s="1308"/>
      <c r="N66" s="1309"/>
      <c r="O66" s="1310"/>
      <c r="P66" s="1311"/>
      <c r="Q66" s="1309"/>
      <c r="R66" s="1310"/>
      <c r="S66" s="1311"/>
      <c r="T66" s="255"/>
      <c r="U66" s="256"/>
      <c r="V66" s="257"/>
      <c r="W66" s="1309"/>
      <c r="X66" s="1310"/>
      <c r="Y66" s="1311"/>
      <c r="Z66" s="262"/>
      <c r="AA66" s="263"/>
      <c r="AB66" s="263"/>
      <c r="AC66" s="264"/>
      <c r="AD66" s="165"/>
      <c r="AE66" s="19"/>
    </row>
    <row r="67" spans="1:31" ht="20.100000000000001" hidden="1" customHeight="1">
      <c r="A67" s="169"/>
      <c r="B67" s="169"/>
      <c r="C67" s="258"/>
      <c r="D67" s="33"/>
      <c r="E67" s="33"/>
      <c r="F67" s="33"/>
      <c r="G67" s="33"/>
      <c r="H67" s="33"/>
      <c r="I67" s="33"/>
      <c r="J67" s="33"/>
      <c r="K67" s="33"/>
      <c r="L67" s="33"/>
      <c r="M67" s="33"/>
      <c r="N67" s="33"/>
      <c r="O67" s="33"/>
      <c r="P67" s="33"/>
      <c r="Q67" s="33"/>
      <c r="R67" s="33"/>
      <c r="S67" s="33"/>
      <c r="T67" s="33"/>
      <c r="U67" s="33"/>
      <c r="V67" s="33"/>
      <c r="W67" s="33"/>
      <c r="X67" s="33"/>
      <c r="Y67" s="33"/>
      <c r="Z67" s="63"/>
      <c r="AA67" s="63"/>
      <c r="AB67" s="63"/>
      <c r="AC67" s="63"/>
      <c r="AD67" s="165"/>
      <c r="AE67" s="19"/>
    </row>
    <row r="68" spans="1:31" ht="20.100000000000001" customHeight="1">
      <c r="A68" s="224"/>
      <c r="B68" s="265"/>
      <c r="C68" s="222" t="s">
        <v>234</v>
      </c>
      <c r="D68" s="173" t="s">
        <v>235</v>
      </c>
      <c r="E68" s="226"/>
      <c r="F68" s="226"/>
      <c r="G68" s="226"/>
      <c r="H68" s="226"/>
      <c r="I68" s="226"/>
      <c r="J68" s="226"/>
      <c r="K68" s="226"/>
      <c r="L68" s="226"/>
      <c r="M68" s="226"/>
      <c r="N68" s="226"/>
      <c r="O68" s="226"/>
      <c r="P68" s="226"/>
      <c r="Q68" s="226"/>
      <c r="R68" s="226"/>
      <c r="S68" s="226"/>
      <c r="T68" s="226"/>
      <c r="U68" s="226"/>
      <c r="V68" s="226"/>
      <c r="W68" s="226"/>
      <c r="X68" s="226"/>
      <c r="Y68" s="226"/>
      <c r="Z68" s="226"/>
      <c r="AA68" s="226"/>
      <c r="AB68" s="226"/>
      <c r="AC68" s="226"/>
      <c r="AD68" s="266"/>
      <c r="AE68" s="223"/>
    </row>
    <row r="69" spans="1:31" ht="20.100000000000001" customHeight="1">
      <c r="A69" s="169"/>
      <c r="B69" s="267"/>
      <c r="C69" s="202"/>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165"/>
      <c r="AE69" s="19"/>
    </row>
    <row r="70" spans="1:31" ht="20.100000000000001" customHeight="1">
      <c r="A70" s="169"/>
      <c r="B70" s="169"/>
      <c r="C70" s="222" t="s">
        <v>236</v>
      </c>
      <c r="D70" s="182" t="s">
        <v>186</v>
      </c>
      <c r="E70" s="182"/>
      <c r="F70" s="182"/>
      <c r="G70" s="182"/>
      <c r="H70" s="182"/>
      <c r="I70" s="182"/>
      <c r="J70" s="182"/>
      <c r="K70" s="182"/>
      <c r="L70" s="182"/>
      <c r="M70" s="182"/>
      <c r="N70" s="182"/>
      <c r="O70" s="182"/>
      <c r="P70" s="182"/>
      <c r="Q70" s="182"/>
      <c r="R70" s="182"/>
      <c r="S70" s="182"/>
      <c r="T70" s="182"/>
      <c r="U70" s="182"/>
      <c r="V70" s="182"/>
      <c r="W70" s="182"/>
      <c r="X70" s="182"/>
      <c r="Y70" s="182"/>
      <c r="Z70" s="182"/>
      <c r="AA70" s="182"/>
      <c r="AB70" s="182"/>
      <c r="AC70" s="182"/>
      <c r="AD70" s="19"/>
      <c r="AE70" s="19"/>
    </row>
    <row r="71" spans="1:31" ht="20.100000000000001" customHeight="1">
      <c r="A71" s="169"/>
      <c r="B71" s="169"/>
      <c r="C71" s="186" t="s">
        <v>158</v>
      </c>
      <c r="D71" s="185" t="s">
        <v>237</v>
      </c>
      <c r="E71" s="185"/>
      <c r="F71" s="185"/>
      <c r="G71" s="185"/>
      <c r="H71" s="185"/>
      <c r="I71" s="185"/>
      <c r="J71" s="185"/>
      <c r="K71" s="185"/>
      <c r="L71" s="185"/>
      <c r="M71" s="185"/>
      <c r="N71" s="185"/>
      <c r="O71" s="185"/>
      <c r="P71" s="185"/>
      <c r="Q71" s="185"/>
      <c r="R71" s="185"/>
      <c r="S71" s="185"/>
      <c r="T71" s="185"/>
      <c r="U71" s="185"/>
      <c r="V71" s="185"/>
      <c r="W71" s="185"/>
      <c r="X71" s="185"/>
      <c r="Y71" s="185"/>
      <c r="Z71" s="185"/>
      <c r="AA71" s="185"/>
      <c r="AB71" s="185"/>
      <c r="AC71" s="185"/>
      <c r="AD71" s="19"/>
      <c r="AE71" s="19"/>
    </row>
    <row r="72" spans="1:31" ht="9.9499999999999993" customHeight="1">
      <c r="A72" s="169"/>
      <c r="B72" s="169"/>
      <c r="C72" s="284"/>
      <c r="D72" s="185"/>
      <c r="E72" s="185"/>
      <c r="F72" s="185"/>
      <c r="G72" s="185"/>
      <c r="H72" s="185"/>
      <c r="I72" s="185"/>
      <c r="J72" s="185"/>
      <c r="K72" s="185"/>
      <c r="L72" s="185"/>
      <c r="M72" s="185"/>
      <c r="N72" s="185"/>
      <c r="O72" s="185"/>
      <c r="P72" s="185"/>
      <c r="Q72" s="185"/>
      <c r="R72" s="185"/>
      <c r="S72" s="185"/>
      <c r="T72" s="185"/>
      <c r="U72" s="185"/>
      <c r="V72" s="185"/>
      <c r="W72" s="185"/>
      <c r="X72" s="185"/>
      <c r="Y72" s="185"/>
      <c r="Z72" s="185"/>
      <c r="AA72" s="185"/>
      <c r="AB72" s="185"/>
      <c r="AC72" s="185"/>
      <c r="AD72" s="19"/>
      <c r="AE72" s="19"/>
    </row>
    <row r="73" spans="1:31" s="2132" customFormat="1" ht="20.100000000000001" customHeight="1">
      <c r="A73" s="2134"/>
      <c r="B73" s="2134"/>
      <c r="D73" s="2138" t="str">
        <f>IF(LEN(D78)&gt;1,_xll.UpperUni1("Đại diện công trường"),"")</f>
        <v>ĐẠI DIỆN CÔNG TRƯỜNG</v>
      </c>
      <c r="E73" s="2138"/>
      <c r="F73" s="2138"/>
      <c r="G73" s="2138"/>
      <c r="H73" s="2138"/>
      <c r="I73" s="2138"/>
      <c r="J73" s="2138"/>
      <c r="K73" s="2138"/>
      <c r="L73" s="2138"/>
      <c r="M73" s="2138"/>
      <c r="N73" s="2138"/>
      <c r="O73" s="2138"/>
      <c r="P73" s="2138" t="str">
        <f>IF(LEN(P78)&gt;1,_xll.UpperUni1("Đại diện công ty"),"")</f>
        <v>ĐẠI DIỆN CÔNG TY</v>
      </c>
      <c r="Q73" s="2138"/>
      <c r="R73" s="2138"/>
      <c r="S73" s="2138"/>
      <c r="T73" s="2138"/>
      <c r="U73" s="2138"/>
      <c r="V73" s="2138"/>
      <c r="W73" s="2138"/>
      <c r="X73" s="2138"/>
      <c r="Y73" s="2138"/>
      <c r="Z73" s="2138"/>
      <c r="AA73" s="2138"/>
      <c r="AB73" s="2138"/>
      <c r="AC73" s="2138"/>
      <c r="AD73" s="2134"/>
      <c r="AE73" s="2134"/>
    </row>
    <row r="74" spans="1:31" s="2132" customFormat="1" ht="20.100000000000001" customHeight="1">
      <c r="A74" s="2134"/>
      <c r="B74" s="2134"/>
      <c r="D74" s="2138"/>
      <c r="E74" s="2138"/>
      <c r="F74" s="2138"/>
      <c r="G74" s="2138"/>
      <c r="H74" s="2138"/>
      <c r="I74" s="2138"/>
      <c r="J74" s="2138"/>
      <c r="K74" s="2138"/>
      <c r="L74" s="2138"/>
      <c r="M74" s="2138"/>
      <c r="N74" s="2138"/>
      <c r="O74" s="2138"/>
      <c r="P74" s="2138"/>
      <c r="Q74" s="2138"/>
      <c r="R74" s="2138"/>
      <c r="S74" s="2138"/>
      <c r="T74" s="2138"/>
      <c r="U74" s="2138"/>
      <c r="V74" s="2138"/>
      <c r="W74" s="2138"/>
      <c r="X74" s="2138"/>
      <c r="Y74" s="2138"/>
      <c r="Z74" s="2138"/>
      <c r="AA74" s="2138"/>
      <c r="AB74" s="2138"/>
      <c r="AC74" s="2138"/>
      <c r="AD74" s="2134"/>
      <c r="AE74" s="2134"/>
    </row>
    <row r="75" spans="1:31" s="2132" customFormat="1" ht="20.100000000000001" customHeight="1">
      <c r="A75" s="2134"/>
      <c r="B75" s="2134"/>
      <c r="D75" s="2138"/>
      <c r="E75" s="2138"/>
      <c r="F75" s="2138"/>
      <c r="G75" s="2138"/>
      <c r="H75" s="2138"/>
      <c r="I75" s="2138"/>
      <c r="J75" s="2138"/>
      <c r="K75" s="2138"/>
      <c r="L75" s="2138"/>
      <c r="M75" s="2138"/>
      <c r="N75" s="2138"/>
      <c r="O75" s="2138"/>
      <c r="P75" s="2138"/>
      <c r="Q75" s="2138"/>
      <c r="R75" s="2138"/>
      <c r="S75" s="2138"/>
      <c r="T75" s="2138"/>
      <c r="U75" s="2138"/>
      <c r="V75" s="2138"/>
      <c r="W75" s="2138"/>
      <c r="X75" s="2138"/>
      <c r="Y75" s="2138"/>
      <c r="Z75" s="2138"/>
      <c r="AA75" s="2138"/>
      <c r="AB75" s="2138"/>
      <c r="AC75" s="2138"/>
      <c r="AD75" s="2134"/>
      <c r="AE75" s="2134"/>
    </row>
    <row r="76" spans="1:31" s="2132" customFormat="1" ht="20.100000000000001" customHeight="1">
      <c r="A76" s="2134"/>
      <c r="B76" s="2134"/>
      <c r="D76" s="2138"/>
      <c r="E76" s="2138"/>
      <c r="F76" s="2138"/>
      <c r="G76" s="2138"/>
      <c r="H76" s="2138"/>
      <c r="I76" s="2138"/>
      <c r="J76" s="2138"/>
      <c r="K76" s="2138"/>
      <c r="L76" s="2138"/>
      <c r="M76" s="2138"/>
      <c r="N76" s="2138"/>
      <c r="O76" s="2138"/>
      <c r="P76" s="2138"/>
      <c r="Q76" s="2138"/>
      <c r="R76" s="2138"/>
      <c r="S76" s="2138"/>
      <c r="T76" s="2138"/>
      <c r="U76" s="2138"/>
      <c r="V76" s="2138"/>
      <c r="W76" s="2138"/>
      <c r="X76" s="2138"/>
      <c r="Y76" s="2138"/>
      <c r="Z76" s="2138"/>
      <c r="AA76" s="2138"/>
      <c r="AB76" s="2138"/>
      <c r="AC76" s="2138"/>
      <c r="AD76" s="2134"/>
      <c r="AE76" s="2134"/>
    </row>
    <row r="77" spans="1:31" s="2132" customFormat="1" ht="20.100000000000001" customHeight="1">
      <c r="A77" s="2134"/>
      <c r="B77" s="2134"/>
      <c r="D77" s="2138"/>
      <c r="E77" s="2138"/>
      <c r="F77" s="2138"/>
      <c r="G77" s="2138"/>
      <c r="H77" s="2138"/>
      <c r="I77" s="2138"/>
      <c r="J77" s="2138"/>
      <c r="K77" s="2138"/>
      <c r="L77" s="2138"/>
      <c r="M77" s="2138"/>
      <c r="N77" s="2138"/>
      <c r="O77" s="2138"/>
      <c r="P77" s="2138"/>
      <c r="Q77" s="2138"/>
      <c r="R77" s="2138"/>
      <c r="S77" s="2138"/>
      <c r="T77" s="2138"/>
      <c r="U77" s="2138"/>
      <c r="V77" s="2138"/>
      <c r="W77" s="2138"/>
      <c r="X77" s="2138"/>
      <c r="Y77" s="2138"/>
      <c r="Z77" s="2138"/>
      <c r="AA77" s="2138"/>
      <c r="AB77" s="2138"/>
      <c r="AC77" s="2138"/>
      <c r="AD77" s="2134"/>
      <c r="AE77" s="2134"/>
    </row>
    <row r="78" spans="1:31" s="2132" customFormat="1" ht="20.100000000000001" customHeight="1">
      <c r="A78" s="2134"/>
      <c r="B78" s="2137"/>
      <c r="D78" s="2138" t="str">
        <f>G23</f>
        <v>Nguyễn Ngọc Duy</v>
      </c>
      <c r="E78" s="2138"/>
      <c r="F78" s="2138"/>
      <c r="G78" s="2138"/>
      <c r="H78" s="2138"/>
      <c r="I78" s="2138"/>
      <c r="J78" s="2138"/>
      <c r="K78" s="2138"/>
      <c r="L78" s="2138"/>
      <c r="M78" s="2138"/>
      <c r="N78" s="2138"/>
      <c r="O78" s="2138"/>
      <c r="P78" s="2138" t="str">
        <f>G26</f>
        <v>Phạm Bá Lai</v>
      </c>
      <c r="Q78" s="2138"/>
      <c r="R78" s="2138"/>
      <c r="S78" s="2138"/>
      <c r="T78" s="2138"/>
      <c r="U78" s="2138"/>
      <c r="V78" s="2138"/>
      <c r="W78" s="2138"/>
      <c r="X78" s="2138"/>
      <c r="Y78" s="2138"/>
      <c r="Z78" s="2138"/>
      <c r="AA78" s="2138"/>
      <c r="AB78" s="2138"/>
      <c r="AC78" s="2138"/>
      <c r="AD78" s="2134"/>
      <c r="AE78" s="2134"/>
    </row>
    <row r="79" spans="1:31" ht="20.100000000000001" customHeight="1">
      <c r="A79" s="19"/>
      <c r="B79" s="177"/>
      <c r="C79" s="173"/>
      <c r="D79" s="173"/>
      <c r="E79" s="173"/>
      <c r="F79" s="173"/>
      <c r="G79" s="173"/>
      <c r="H79" s="173"/>
      <c r="I79" s="173"/>
      <c r="J79" s="173"/>
      <c r="K79" s="173"/>
      <c r="L79" s="173"/>
      <c r="M79" s="268"/>
      <c r="N79" s="268"/>
      <c r="O79" s="268"/>
      <c r="P79" s="268"/>
      <c r="Q79" s="268"/>
      <c r="R79" s="268"/>
      <c r="S79" s="268"/>
      <c r="T79" s="268"/>
      <c r="U79" s="268"/>
      <c r="V79" s="268"/>
      <c r="W79" s="268"/>
      <c r="X79" s="268"/>
      <c r="Y79" s="268"/>
      <c r="Z79" s="268"/>
      <c r="AA79" s="268"/>
      <c r="AB79" s="268"/>
      <c r="AC79" s="268"/>
      <c r="AD79" s="19"/>
      <c r="AE79" s="19"/>
    </row>
    <row r="80" spans="1:31" ht="20.100000000000001" customHeight="1"/>
  </sheetData>
  <mergeCells count="13">
    <mergeCell ref="C63:C64"/>
    <mergeCell ref="D63:K64"/>
    <mergeCell ref="L63:M64"/>
    <mergeCell ref="Z63:AC64"/>
    <mergeCell ref="A1:A4"/>
    <mergeCell ref="C57:C58"/>
    <mergeCell ref="D57:L58"/>
    <mergeCell ref="M57:N58"/>
    <mergeCell ref="C51:C52"/>
    <mergeCell ref="D51:M52"/>
    <mergeCell ref="N51:W52"/>
    <mergeCell ref="D34:AC34"/>
    <mergeCell ref="C1:O2"/>
  </mergeCells>
  <pageMargins left="0.59055118110236227" right="0.19685039370078741" top="0.59055118110236227" bottom="0.39370078740157483" header="0.19685039370078741" footer="0.19685039370078741"/>
  <pageSetup paperSize="9" scale="96" orientation="portrait" blackAndWhite="1" r:id="rId1"/>
  <ignoredErrors>
    <ignoredError sqref="C15 C21 C28 C32 C68 C70"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7192" r:id="rId4" name="Spinner 24">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7195" r:id="rId5" name="Check Box 27">
              <controlPr defaultSize="0" autoFill="0" autoLine="0" autoPict="0" macro="[0]!zClickPanelSpin">
                <anchor moveWithCells="1">
                  <from>
                    <xdr:col>29</xdr:col>
                    <xdr:colOff>323850</xdr:colOff>
                    <xdr:row>2</xdr:row>
                    <xdr:rowOff>28575</xdr:rowOff>
                  </from>
                  <to>
                    <xdr:col>33</xdr:col>
                    <xdr:colOff>76200</xdr:colOff>
                    <xdr:row>3</xdr:row>
                    <xdr:rowOff>47625</xdr:rowOff>
                  </to>
                </anchor>
              </controlPr>
            </control>
          </mc:Choice>
        </mc:AlternateContent>
        <mc:AlternateContent xmlns:mc="http://schemas.openxmlformats.org/markup-compatibility/2006">
          <mc:Choice Requires="x14">
            <control shapeId="7196" r:id="rId6" name="Button 28">
              <controlPr defaultSize="0" print="0" autoFill="0" autoPict="0" macro="[0]!go_HSDMCongviec">
                <anchor moveWithCells="1" sizeWithCells="1">
                  <from>
                    <xdr:col>29</xdr:col>
                    <xdr:colOff>28575</xdr:colOff>
                    <xdr:row>0</xdr:row>
                    <xdr:rowOff>9525</xdr:rowOff>
                  </from>
                  <to>
                    <xdr:col>33</xdr:col>
                    <xdr:colOff>76200</xdr:colOff>
                    <xdr:row>2</xdr:row>
                    <xdr:rowOff>9525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YNCV">
    <tabColor rgb="FFFF6D6D"/>
  </sheetPr>
  <dimension ref="A1:AG43"/>
  <sheetViews>
    <sheetView showZeros="0" view="pageBreakPreview" zoomScale="80" zoomScaleSheetLayoutView="80" workbookViewId="0">
      <selection activeCell="V39" sqref="V39"/>
    </sheetView>
  </sheetViews>
  <sheetFormatPr defaultColWidth="8.88671875" defaultRowHeight="16.5"/>
  <cols>
    <col min="1" max="1" width="22.33203125" style="18" customWidth="1"/>
    <col min="2" max="2" width="3.6640625" style="18" customWidth="1"/>
    <col min="3" max="3" width="3.88671875" style="18" customWidth="1"/>
    <col min="4" max="6" width="3.5546875" style="18" customWidth="1"/>
    <col min="7" max="10" width="2.88671875" style="18" customWidth="1"/>
    <col min="11" max="11" width="4.21875" style="18" customWidth="1"/>
    <col min="12" max="13" width="3.33203125" style="18" customWidth="1"/>
    <col min="14" max="25" width="3" style="18" customWidth="1"/>
    <col min="26" max="29" width="2.44140625" style="18" customWidth="1"/>
    <col min="30" max="30" width="11.77734375" style="18" customWidth="1"/>
    <col min="31" max="40" width="3.77734375" style="18" customWidth="1"/>
    <col min="41" max="16384" width="8.88671875" style="18"/>
  </cols>
  <sheetData>
    <row r="1" spans="1:33" ht="20.100000000000001" customHeight="1">
      <c r="A1" s="2750" t="s">
        <v>148</v>
      </c>
      <c r="B1" s="164"/>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c r="AD1" s="419">
        <f>YCNTCV_BB</f>
        <v>1</v>
      </c>
      <c r="AE1" s="784" t="str">
        <f>INDEX('Danh muc NT cong viec'!AH:AH,MATCH('YCNT cong viec'!YCNTCV_BB,'Danh muc NT cong viec'!A:A,0))</f>
        <v>08h00</v>
      </c>
      <c r="AF1" s="784" t="b">
        <v>0</v>
      </c>
      <c r="AG1" s="2123"/>
    </row>
    <row r="2" spans="1:33" ht="20.100000000000001" customHeight="1">
      <c r="A2" s="2750"/>
      <c r="B2" s="164"/>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c r="AD2" s="165"/>
      <c r="AE2" s="784" t="str">
        <f>INDEX('Danh muc NT cong viec'!AH:AH,MATCH('YCNT cong viec'!YCNTCV_BB,'Danh muc NT cong viec'!A:A,0)+1)</f>
        <v>08h00</v>
      </c>
      <c r="AF2" s="19"/>
    </row>
    <row r="3" spans="1:33" ht="20.100000000000001" customHeight="1">
      <c r="A3" s="2750"/>
      <c r="B3" s="164"/>
      <c r="F3" s="1783"/>
      <c r="G3" s="164"/>
      <c r="H3" s="164"/>
      <c r="J3" s="164"/>
      <c r="K3" s="164"/>
      <c r="L3" s="164"/>
      <c r="M3" s="164"/>
      <c r="N3" s="164"/>
      <c r="P3" s="164"/>
      <c r="Q3" s="164"/>
      <c r="R3" s="1784"/>
      <c r="T3" s="164"/>
      <c r="U3" s="164"/>
      <c r="V3" s="164"/>
      <c r="W3" s="164"/>
      <c r="X3" s="164"/>
      <c r="Y3" s="164"/>
      <c r="Z3" s="164"/>
      <c r="AA3" s="164"/>
      <c r="AB3" s="164"/>
      <c r="AC3" s="164"/>
      <c r="AD3" s="165"/>
      <c r="AE3" s="19"/>
      <c r="AF3" s="19"/>
    </row>
    <row r="4" spans="1:33" ht="20.100000000000001" customHeight="1">
      <c r="A4" s="2750"/>
      <c r="B4" s="166"/>
      <c r="C4" s="19"/>
      <c r="D4" s="164"/>
      <c r="E4" s="164"/>
      <c r="F4" s="166"/>
      <c r="G4" s="166"/>
      <c r="H4" s="166"/>
      <c r="I4" s="166"/>
      <c r="J4" s="166"/>
      <c r="K4" s="166"/>
      <c r="L4" s="166"/>
      <c r="M4" s="166"/>
      <c r="N4" s="166"/>
      <c r="O4" s="166"/>
      <c r="P4" s="166"/>
      <c r="Q4" s="164"/>
      <c r="R4" s="164"/>
      <c r="S4" s="164"/>
      <c r="T4" s="164"/>
      <c r="U4" s="164"/>
      <c r="V4" s="164"/>
      <c r="W4" s="164"/>
      <c r="X4" s="164"/>
      <c r="Y4" s="164"/>
      <c r="Z4" s="164"/>
      <c r="AA4" s="164"/>
      <c r="AB4" s="164"/>
      <c r="AC4" s="376" t="e">
        <f>'Thong tin'!D9&amp;","&amp;ngay(IF(AE1&gt;0,AE1,AE2))</f>
        <v>#VALUE!</v>
      </c>
      <c r="AD4" s="168">
        <v>1</v>
      </c>
      <c r="AE4" s="19"/>
      <c r="AF4" s="19"/>
    </row>
    <row r="5" spans="1:33" ht="20.100000000000001" customHeight="1">
      <c r="A5" s="270"/>
      <c r="B5" s="169"/>
      <c r="C5" s="192" t="str">
        <f>"PHIẾU YÊU CẦU SỐ: "&amp;VLOOKUP(YCNTCV_BB,B_DMBBNTCV,COLUMN(DMBB_MAHS),0)&amp;"/PYC"</f>
        <v>PHIẾU YÊU CẦU SỐ: 1/PYC</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036">
        <v>1</v>
      </c>
      <c r="AE5" s="1037"/>
      <c r="AF5" s="19"/>
    </row>
    <row r="6" spans="1:33" ht="20.100000000000001" customHeight="1">
      <c r="A6" s="169"/>
      <c r="B6" s="209"/>
      <c r="C6" s="172" t="s">
        <v>238</v>
      </c>
      <c r="D6" s="171"/>
      <c r="E6" s="171"/>
      <c r="F6" s="171"/>
      <c r="G6" s="171"/>
      <c r="H6" s="171"/>
      <c r="I6" s="171"/>
      <c r="J6" s="171"/>
      <c r="K6" s="171"/>
      <c r="L6" s="171"/>
      <c r="M6" s="171"/>
      <c r="N6" s="171"/>
      <c r="O6" s="171"/>
      <c r="P6" s="171"/>
      <c r="Q6" s="171"/>
      <c r="R6" s="171"/>
      <c r="S6" s="171"/>
      <c r="T6" s="171"/>
      <c r="U6" s="171"/>
      <c r="V6" s="171"/>
      <c r="W6" s="171"/>
      <c r="X6" s="171"/>
      <c r="Y6" s="171"/>
      <c r="Z6" s="171"/>
      <c r="AA6" s="171"/>
      <c r="AB6" s="171"/>
      <c r="AC6" s="171"/>
      <c r="AD6" s="168"/>
      <c r="AE6" s="19"/>
    </row>
    <row r="7" spans="1:33" ht="9.9499999999999993" customHeight="1">
      <c r="A7" s="169"/>
      <c r="B7" s="169"/>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19"/>
      <c r="AE7" s="19"/>
    </row>
    <row r="8" spans="1:33" ht="20.100000000000001" customHeight="1">
      <c r="A8" s="169"/>
      <c r="B8" s="169"/>
      <c r="C8" s="33"/>
      <c r="D8" s="173" t="s">
        <v>1</v>
      </c>
      <c r="E8" s="171"/>
      <c r="F8" s="171"/>
      <c r="G8" s="174" t="str">
        <f>TTIN_DUAN</f>
        <v>Đường cứu hộ cứu nạn từ Nguyệt Áng - Nam Long đi Trường Xuân</v>
      </c>
      <c r="H8" s="33"/>
      <c r="I8" s="33"/>
      <c r="J8" s="33"/>
      <c r="K8" s="33"/>
      <c r="L8" s="33"/>
      <c r="M8" s="33"/>
      <c r="N8" s="33"/>
      <c r="O8" s="33"/>
      <c r="P8" s="33"/>
      <c r="Q8" s="33"/>
      <c r="R8" s="33"/>
      <c r="S8" s="33"/>
      <c r="T8" s="33"/>
      <c r="U8" s="33"/>
      <c r="V8" s="33"/>
      <c r="W8" s="33"/>
      <c r="X8" s="33"/>
      <c r="Y8" s="33"/>
      <c r="Z8" s="33"/>
      <c r="AA8" s="33"/>
      <c r="AB8" s="33"/>
      <c r="AC8" s="33"/>
      <c r="AD8" s="19"/>
      <c r="AE8" s="19"/>
    </row>
    <row r="9" spans="1:33" ht="20.100000000000001" customHeight="1">
      <c r="A9" s="169"/>
      <c r="B9" s="169"/>
      <c r="C9" s="33"/>
      <c r="D9" s="173" t="s">
        <v>4</v>
      </c>
      <c r="E9" s="171"/>
      <c r="F9" s="171"/>
      <c r="G9" s="174" t="str">
        <f>TTIN_GTHAU</f>
        <v>Xây lắp (bao gồm chí phí xây dựng + chi phí dự phòng + chi phí đảm bảo giao thông)</v>
      </c>
      <c r="H9" s="33"/>
      <c r="I9" s="33"/>
      <c r="J9" s="33"/>
      <c r="K9" s="33"/>
      <c r="L9" s="33"/>
      <c r="M9" s="33"/>
      <c r="N9" s="33"/>
      <c r="O9" s="33"/>
      <c r="P9" s="33"/>
      <c r="Q9" s="33"/>
      <c r="R9" s="33"/>
      <c r="S9" s="33"/>
      <c r="T9" s="33"/>
      <c r="U9" s="33"/>
      <c r="V9" s="33"/>
      <c r="W9" s="33"/>
      <c r="X9" s="33"/>
      <c r="Y9" s="33"/>
      <c r="Z9" s="33"/>
      <c r="AA9" s="33"/>
      <c r="AB9" s="33"/>
      <c r="AC9" s="33"/>
      <c r="AD9" s="19"/>
      <c r="AE9" s="19"/>
    </row>
    <row r="10" spans="1:33" ht="20.100000000000001" customHeight="1">
      <c r="A10" s="169"/>
      <c r="B10" s="169"/>
      <c r="C10" s="33"/>
      <c r="D10" s="182" t="s">
        <v>239</v>
      </c>
      <c r="E10" s="33"/>
      <c r="F10" s="33"/>
      <c r="G10" s="174" t="str">
        <f>TTIN_CTRINH</f>
        <v>Đường cứu hộ cứu nạn từ Nguyệt Áng - Nam Long đi Trường Xuân</v>
      </c>
      <c r="H10" s="271"/>
      <c r="I10" s="271"/>
      <c r="J10" s="271"/>
      <c r="K10" s="271"/>
      <c r="L10" s="271"/>
      <c r="M10" s="271"/>
      <c r="N10" s="271"/>
      <c r="O10" s="271"/>
      <c r="P10" s="33"/>
      <c r="Q10" s="33"/>
      <c r="R10" s="33"/>
      <c r="S10" s="33"/>
      <c r="T10" s="33"/>
      <c r="U10" s="33"/>
      <c r="V10" s="33"/>
      <c r="W10" s="33"/>
      <c r="X10" s="33"/>
      <c r="Y10" s="33"/>
      <c r="Z10" s="33"/>
      <c r="AA10" s="33"/>
      <c r="AB10" s="33"/>
      <c r="AC10" s="33"/>
      <c r="AD10" s="19"/>
      <c r="AE10" s="19"/>
    </row>
    <row r="11" spans="1:33" ht="17.100000000000001" customHeight="1">
      <c r="A11" s="169"/>
      <c r="B11" s="169"/>
      <c r="C11" s="33"/>
      <c r="D11" s="182" t="s">
        <v>3</v>
      </c>
      <c r="E11" s="33"/>
      <c r="F11" s="33"/>
      <c r="G11" s="180" t="s">
        <v>4158</v>
      </c>
      <c r="H11" s="271"/>
      <c r="I11" s="271"/>
      <c r="J11" s="271"/>
      <c r="K11" s="271"/>
      <c r="L11" s="271"/>
      <c r="M11" s="271"/>
      <c r="N11" s="271"/>
      <c r="O11" s="271"/>
      <c r="P11" s="33"/>
      <c r="Q11" s="33"/>
      <c r="R11" s="33"/>
      <c r="S11" s="33"/>
      <c r="T11" s="33"/>
      <c r="U11" s="33"/>
      <c r="V11" s="33"/>
      <c r="W11" s="33"/>
      <c r="X11" s="33"/>
      <c r="Y11" s="33"/>
      <c r="Z11" s="33"/>
      <c r="AA11" s="33"/>
      <c r="AB11" s="272"/>
      <c r="AC11" s="33"/>
      <c r="AD11" s="19"/>
      <c r="AE11" s="19"/>
    </row>
    <row r="12" spans="1:33" ht="17.100000000000001" customHeight="1">
      <c r="A12" s="169"/>
      <c r="B12" s="169"/>
      <c r="C12" s="33"/>
      <c r="D12" s="182" t="s">
        <v>190</v>
      </c>
      <c r="E12" s="33"/>
      <c r="F12" s="33"/>
      <c r="G12" s="180" t="s">
        <v>4159</v>
      </c>
      <c r="H12" s="271"/>
      <c r="I12" s="271"/>
      <c r="J12" s="271"/>
      <c r="K12" s="271"/>
      <c r="L12" s="271"/>
      <c r="M12" s="271"/>
      <c r="N12" s="271"/>
      <c r="O12" s="271"/>
      <c r="P12" s="33"/>
      <c r="Q12" s="33"/>
      <c r="R12" s="33"/>
      <c r="S12" s="33"/>
      <c r="T12" s="33"/>
      <c r="U12" s="33"/>
      <c r="V12" s="33"/>
      <c r="W12" s="33"/>
      <c r="X12" s="33"/>
      <c r="Y12" s="33"/>
      <c r="Z12" s="33"/>
      <c r="AA12" s="33"/>
      <c r="AB12" s="185"/>
      <c r="AC12" s="273"/>
      <c r="AD12" s="19"/>
      <c r="AE12" s="19"/>
    </row>
    <row r="13" spans="1:33" ht="20.100000000000001" customHeight="1">
      <c r="A13" s="169"/>
      <c r="B13" s="169"/>
      <c r="C13" s="33"/>
      <c r="D13" s="182" t="s">
        <v>155</v>
      </c>
      <c r="E13" s="33"/>
      <c r="F13" s="33"/>
      <c r="G13" s="174" t="str">
        <f>TTIN_DDIEM</f>
        <v>Xã Xuân Ninh, Hiền Ninh và xã Trường Xuân, huyện Quảng Ninh, tỉnh Quảng Bình</v>
      </c>
      <c r="H13" s="271"/>
      <c r="I13" s="271"/>
      <c r="J13" s="271"/>
      <c r="K13" s="271"/>
      <c r="L13" s="271"/>
      <c r="M13" s="271"/>
      <c r="N13" s="271"/>
      <c r="O13" s="271"/>
      <c r="P13" s="33"/>
      <c r="Q13" s="33"/>
      <c r="R13" s="33"/>
      <c r="S13" s="33"/>
      <c r="T13" s="33"/>
      <c r="U13" s="33"/>
      <c r="V13" s="33"/>
      <c r="W13" s="33"/>
      <c r="X13" s="33"/>
      <c r="Y13" s="33"/>
      <c r="Z13" s="33"/>
      <c r="AA13" s="33"/>
      <c r="AB13" s="185"/>
      <c r="AC13" s="273"/>
      <c r="AD13" s="19"/>
      <c r="AE13" s="19"/>
    </row>
    <row r="14" spans="1:33" ht="20.100000000000001" customHeight="1">
      <c r="A14" s="169"/>
      <c r="B14" s="169"/>
      <c r="C14" s="33"/>
      <c r="D14" s="182" t="s">
        <v>240</v>
      </c>
      <c r="E14" s="33"/>
      <c r="F14" s="33"/>
      <c r="G14" s="174" t="str">
        <f>'Ky bien ban'!B67&amp;": "&amp;INDEX(_DSTencongty,MATCH('Ky bien ban'!B67,_DSthanhphan2,0),2+VLOOKUP($AD$1,B_DMBBNTCV,COLUMN(DMBB_KBB),0))</f>
        <v>Chủ đầu tư: Công ty CP Giá Xây Dựng</v>
      </c>
      <c r="H14" s="271"/>
      <c r="I14" s="271"/>
      <c r="J14" s="271"/>
      <c r="K14" s="271"/>
      <c r="L14" s="271"/>
      <c r="M14" s="271"/>
      <c r="N14" s="271"/>
      <c r="O14" s="271"/>
      <c r="P14" s="33"/>
      <c r="Q14" s="33"/>
      <c r="R14" s="33"/>
      <c r="S14" s="33"/>
      <c r="T14" s="33"/>
      <c r="U14" s="33"/>
      <c r="V14" s="33"/>
      <c r="W14" s="33"/>
      <c r="X14" s="33"/>
      <c r="Y14" s="33"/>
      <c r="Z14" s="33"/>
      <c r="AA14" s="33"/>
      <c r="AB14" s="185"/>
      <c r="AC14" s="273"/>
      <c r="AD14" s="19"/>
      <c r="AE14" s="19"/>
    </row>
    <row r="15" spans="1:33" ht="20.100000000000001" customHeight="1">
      <c r="A15" s="169"/>
      <c r="B15" s="169"/>
      <c r="C15" s="33"/>
      <c r="D15" s="182" t="s">
        <v>241</v>
      </c>
      <c r="E15" s="33"/>
      <c r="F15" s="33"/>
      <c r="G15" s="183" t="str">
        <f>'Ky bien ban'!B70&amp;": "&amp;INDEX(_DSTencongty,MATCH('Ky bien ban'!B70,_DSthanhphan2,0),2+VLOOKUP($AD$1,B_DMBBNTCV,COLUMN(DMBB_KBB),0))</f>
        <v>Tư vấn giám sát: Ban QLDA ĐTXD&amp;PTQĐ huyện Quảng Ninh</v>
      </c>
      <c r="H15" s="183"/>
      <c r="I15" s="183"/>
      <c r="J15" s="183"/>
      <c r="K15" s="183"/>
      <c r="L15" s="183"/>
      <c r="M15" s="183"/>
      <c r="N15" s="183"/>
      <c r="O15" s="183"/>
      <c r="P15" s="183"/>
      <c r="Q15" s="183"/>
      <c r="R15" s="183"/>
      <c r="S15" s="183"/>
      <c r="T15" s="183"/>
      <c r="U15" s="183"/>
      <c r="V15" s="183"/>
      <c r="W15" s="183"/>
      <c r="X15" s="183"/>
      <c r="Y15" s="183"/>
      <c r="Z15" s="183"/>
      <c r="AA15" s="183"/>
      <c r="AB15" s="183"/>
      <c r="AC15" s="183"/>
      <c r="AD15" s="19"/>
      <c r="AE15" s="19"/>
    </row>
    <row r="16" spans="1:33" ht="9.9499999999999993" customHeight="1">
      <c r="A16" s="169"/>
      <c r="B16" s="169"/>
      <c r="C16" s="33"/>
      <c r="D16" s="182"/>
      <c r="E16" s="33"/>
      <c r="F16" s="33"/>
      <c r="G16" s="183"/>
      <c r="H16" s="183"/>
      <c r="I16" s="183"/>
      <c r="J16" s="183"/>
      <c r="K16" s="183"/>
      <c r="L16" s="183"/>
      <c r="M16" s="183"/>
      <c r="N16" s="183"/>
      <c r="O16" s="183"/>
      <c r="P16" s="183"/>
      <c r="Q16" s="183"/>
      <c r="R16" s="183"/>
      <c r="S16" s="183"/>
      <c r="T16" s="183"/>
      <c r="U16" s="183"/>
      <c r="V16" s="183"/>
      <c r="W16" s="183"/>
      <c r="X16" s="183"/>
      <c r="Y16" s="183"/>
      <c r="Z16" s="183"/>
      <c r="AA16" s="183"/>
      <c r="AB16" s="183"/>
      <c r="AC16" s="183"/>
      <c r="AD16" s="19"/>
      <c r="AE16" s="19"/>
    </row>
    <row r="17" spans="1:32" ht="37.5" customHeight="1">
      <c r="A17" s="274"/>
      <c r="B17" s="274"/>
      <c r="C17" s="275" t="s">
        <v>158</v>
      </c>
      <c r="D17" s="2772" t="s">
        <v>4257</v>
      </c>
      <c r="E17" s="2772"/>
      <c r="F17" s="2772"/>
      <c r="G17" s="2772"/>
      <c r="H17" s="2772"/>
      <c r="I17" s="2772"/>
      <c r="J17" s="2772"/>
      <c r="K17" s="2772"/>
      <c r="L17" s="2772"/>
      <c r="M17" s="2772"/>
      <c r="N17" s="2772"/>
      <c r="O17" s="2772"/>
      <c r="P17" s="2772"/>
      <c r="Q17" s="2772"/>
      <c r="R17" s="2772"/>
      <c r="S17" s="2772"/>
      <c r="T17" s="2772"/>
      <c r="U17" s="2772"/>
      <c r="V17" s="2772"/>
      <c r="W17" s="2772"/>
      <c r="X17" s="2772"/>
      <c r="Y17" s="2772"/>
      <c r="Z17" s="2772"/>
      <c r="AA17" s="2772"/>
      <c r="AB17" s="2772"/>
      <c r="AC17" s="2772"/>
      <c r="AD17" s="276"/>
      <c r="AE17" s="276"/>
    </row>
    <row r="18" spans="1:32" ht="37.5" customHeight="1">
      <c r="A18" s="274"/>
      <c r="B18" s="274"/>
      <c r="C18" s="275" t="s">
        <v>158</v>
      </c>
      <c r="D18" s="2739" t="s">
        <v>4256</v>
      </c>
      <c r="E18" s="2768"/>
      <c r="F18" s="2768"/>
      <c r="G18" s="2768"/>
      <c r="H18" s="2768"/>
      <c r="I18" s="2768"/>
      <c r="J18" s="2768"/>
      <c r="K18" s="2768"/>
      <c r="L18" s="2768"/>
      <c r="M18" s="2768"/>
      <c r="N18" s="2768"/>
      <c r="O18" s="2768"/>
      <c r="P18" s="2768"/>
      <c r="Q18" s="2768"/>
      <c r="R18" s="2768"/>
      <c r="S18" s="2768"/>
      <c r="T18" s="2768"/>
      <c r="U18" s="2768"/>
      <c r="V18" s="2768"/>
      <c r="W18" s="2768"/>
      <c r="X18" s="2768"/>
      <c r="Y18" s="2768"/>
      <c r="Z18" s="2768"/>
      <c r="AA18" s="2768"/>
      <c r="AB18" s="2768"/>
      <c r="AC18" s="2768"/>
      <c r="AD18" s="276"/>
      <c r="AE18" s="276"/>
    </row>
    <row r="19" spans="1:32" s="1814" customFormat="1" ht="17.100000000000001" customHeight="1">
      <c r="A19" s="1812"/>
      <c r="B19" s="1812"/>
      <c r="C19" s="275" t="s">
        <v>158</v>
      </c>
      <c r="D19" s="2774" t="s">
        <v>4254</v>
      </c>
      <c r="E19" s="2775"/>
      <c r="F19" s="2775"/>
      <c r="G19" s="2775"/>
      <c r="H19" s="2775"/>
      <c r="I19" s="2775"/>
      <c r="J19" s="2775"/>
      <c r="K19" s="2775"/>
      <c r="L19" s="2775"/>
      <c r="M19" s="2775"/>
      <c r="N19" s="2775"/>
      <c r="O19" s="2775"/>
      <c r="P19" s="2775"/>
      <c r="Q19" s="2775"/>
      <c r="R19" s="2775"/>
      <c r="S19" s="2775"/>
      <c r="T19" s="2775"/>
      <c r="U19" s="2775"/>
      <c r="V19" s="2775"/>
      <c r="W19" s="2775"/>
      <c r="X19" s="2775"/>
      <c r="Y19" s="2775"/>
      <c r="Z19" s="2775"/>
      <c r="AA19" s="2775"/>
      <c r="AB19" s="2775"/>
      <c r="AC19" s="2775"/>
      <c r="AD19" s="1813"/>
      <c r="AE19" s="1813"/>
    </row>
    <row r="20" spans="1:32" s="1814" customFormat="1" ht="17.100000000000001" customHeight="1">
      <c r="A20" s="1812"/>
      <c r="B20" s="1812"/>
      <c r="C20" s="275"/>
      <c r="D20" s="2180" t="s">
        <v>4255</v>
      </c>
      <c r="E20" s="1816"/>
      <c r="F20" s="1816"/>
      <c r="G20" s="1816"/>
      <c r="H20" s="1816"/>
      <c r="I20" s="1816"/>
      <c r="J20" s="1816"/>
      <c r="K20" s="1816"/>
      <c r="L20" s="1816"/>
      <c r="M20" s="1816"/>
      <c r="N20" s="1816"/>
      <c r="O20" s="1816"/>
      <c r="P20" s="1816"/>
      <c r="Q20" s="1816"/>
      <c r="R20" s="1816"/>
      <c r="S20" s="1816"/>
      <c r="T20" s="1816"/>
      <c r="U20" s="1816"/>
      <c r="V20" s="1816"/>
      <c r="W20" s="1816"/>
      <c r="X20" s="1816"/>
      <c r="Y20" s="1816"/>
      <c r="Z20" s="1816"/>
      <c r="AA20" s="1816"/>
      <c r="AB20" s="1816"/>
      <c r="AC20" s="1816"/>
      <c r="AD20" s="1813"/>
      <c r="AE20" s="1813"/>
    </row>
    <row r="21" spans="1:32" ht="18" customHeight="1">
      <c r="A21" s="169"/>
      <c r="B21" s="169"/>
      <c r="C21" s="186" t="s">
        <v>248</v>
      </c>
      <c r="D21" s="33" t="s">
        <v>3540</v>
      </c>
      <c r="E21" s="33"/>
      <c r="F21" s="33"/>
      <c r="G21" s="33"/>
      <c r="H21" s="33"/>
      <c r="I21" s="33"/>
      <c r="J21" s="33"/>
      <c r="K21" s="33"/>
      <c r="L21" s="33"/>
      <c r="M21" s="33"/>
      <c r="N21" s="33"/>
      <c r="O21" s="33"/>
      <c r="P21" s="33"/>
      <c r="Q21" s="33"/>
      <c r="R21" s="33"/>
      <c r="S21" s="33"/>
      <c r="T21" s="178"/>
      <c r="U21" s="33"/>
      <c r="V21" s="33"/>
      <c r="W21" s="33"/>
      <c r="X21" s="33"/>
      <c r="Y21" s="33"/>
      <c r="Z21" s="33"/>
      <c r="AA21" s="33"/>
      <c r="AB21" s="33"/>
      <c r="AC21" s="33"/>
      <c r="AD21" s="165"/>
      <c r="AE21" s="19"/>
    </row>
    <row r="22" spans="1:32" ht="20.100000000000001" customHeight="1">
      <c r="A22" s="169"/>
      <c r="B22" s="169"/>
      <c r="C22" s="186" t="s">
        <v>158</v>
      </c>
      <c r="D22" s="33" t="s">
        <v>3486</v>
      </c>
      <c r="E22" s="173"/>
      <c r="F22" s="173"/>
      <c r="G22" s="182"/>
      <c r="H22" s="182"/>
      <c r="I22" s="185"/>
      <c r="J22" s="185"/>
      <c r="K22" s="185"/>
      <c r="L22" s="33"/>
      <c r="M22" s="33"/>
      <c r="N22" s="33"/>
      <c r="O22" s="33"/>
      <c r="P22" s="33"/>
      <c r="Q22" s="33"/>
      <c r="R22" s="185"/>
      <c r="S22" s="185"/>
      <c r="T22" s="185"/>
      <c r="U22" s="185"/>
      <c r="V22" s="185"/>
      <c r="W22" s="185"/>
      <c r="X22" s="33"/>
      <c r="Y22" s="33"/>
      <c r="Z22" s="33"/>
      <c r="AA22" s="33"/>
      <c r="AB22" s="33"/>
      <c r="AC22" s="33"/>
      <c r="AD22" s="19"/>
      <c r="AE22" s="19"/>
      <c r="AF22" s="19"/>
    </row>
    <row r="23" spans="1:32" s="29" customFormat="1" ht="20.100000000000001" customHeight="1">
      <c r="A23" s="169"/>
      <c r="B23" s="169"/>
      <c r="C23" s="186" t="s">
        <v>158</v>
      </c>
      <c r="D23" s="185" t="s">
        <v>3489</v>
      </c>
      <c r="E23" s="271"/>
      <c r="F23" s="185"/>
      <c r="G23" s="185"/>
      <c r="H23" s="185"/>
      <c r="I23" s="185"/>
      <c r="J23" s="185"/>
      <c r="K23" s="185"/>
      <c r="L23" s="185"/>
      <c r="M23" s="185"/>
      <c r="N23" s="185"/>
      <c r="O23" s="185"/>
      <c r="P23" s="185"/>
      <c r="Q23" s="185"/>
      <c r="R23" s="185"/>
      <c r="S23" s="185"/>
      <c r="T23" s="185"/>
      <c r="U23" s="185"/>
      <c r="V23" s="185"/>
      <c r="W23" s="185"/>
      <c r="X23" s="185"/>
      <c r="Y23" s="185"/>
      <c r="Z23" s="185"/>
      <c r="AA23" s="185"/>
      <c r="AB23" s="185"/>
      <c r="AC23" s="378"/>
      <c r="AD23" s="19"/>
      <c r="AE23" s="19"/>
    </row>
    <row r="24" spans="1:32" s="29" customFormat="1" ht="20.100000000000001" customHeight="1">
      <c r="A24" s="169"/>
      <c r="B24" s="169"/>
      <c r="C24" s="186" t="s">
        <v>158</v>
      </c>
      <c r="D24" s="185" t="s">
        <v>3490</v>
      </c>
      <c r="E24" s="271"/>
      <c r="F24" s="185"/>
      <c r="G24" s="185"/>
      <c r="H24" s="185"/>
      <c r="I24" s="185"/>
      <c r="J24" s="185"/>
      <c r="K24" s="185"/>
      <c r="L24" s="185"/>
      <c r="M24" s="185"/>
      <c r="N24" s="185"/>
      <c r="O24" s="185"/>
      <c r="P24" s="185"/>
      <c r="Q24" s="185"/>
      <c r="R24" s="185"/>
      <c r="S24" s="185"/>
      <c r="T24" s="185"/>
      <c r="U24" s="185"/>
      <c r="V24" s="185"/>
      <c r="W24" s="185"/>
      <c r="X24" s="185"/>
      <c r="Y24" s="185"/>
      <c r="Z24" s="185"/>
      <c r="AA24" s="185"/>
      <c r="AB24" s="185"/>
      <c r="AC24" s="378"/>
      <c r="AD24" s="19"/>
      <c r="AE24" s="19"/>
    </row>
    <row r="25" spans="1:32" s="29" customFormat="1" ht="20.25" customHeight="1">
      <c r="A25" s="169"/>
      <c r="B25" s="169"/>
      <c r="C25" s="186" t="s">
        <v>158</v>
      </c>
      <c r="D25" s="185" t="s">
        <v>242</v>
      </c>
      <c r="E25" s="271"/>
      <c r="F25" s="185"/>
      <c r="G25" s="185"/>
      <c r="H25" s="185"/>
      <c r="I25" s="185"/>
      <c r="J25" s="185"/>
      <c r="K25" s="185"/>
      <c r="L25" s="185"/>
      <c r="M25" s="185"/>
      <c r="N25" s="185"/>
      <c r="O25" s="185"/>
      <c r="P25" s="185"/>
      <c r="Q25" s="185"/>
      <c r="R25" s="185"/>
      <c r="S25" s="185"/>
      <c r="T25" s="185"/>
      <c r="U25" s="185"/>
      <c r="V25" s="185"/>
      <c r="W25" s="185"/>
      <c r="X25" s="185"/>
      <c r="Y25" s="185"/>
      <c r="Z25" s="185"/>
      <c r="AA25" s="185"/>
      <c r="AB25" s="185"/>
      <c r="AC25" s="378"/>
      <c r="AD25" s="19"/>
      <c r="AE25" s="19"/>
    </row>
    <row r="26" spans="1:32" s="29" customFormat="1" ht="33.950000000000003" customHeight="1">
      <c r="A26" s="169"/>
      <c r="B26" s="169"/>
      <c r="C26" s="202"/>
      <c r="D26" s="2767" t="s">
        <v>4161</v>
      </c>
      <c r="E26" s="2768"/>
      <c r="F26" s="2768"/>
      <c r="G26" s="2768"/>
      <c r="H26" s="2768"/>
      <c r="I26" s="2768"/>
      <c r="J26" s="2768"/>
      <c r="K26" s="2768"/>
      <c r="L26" s="2768"/>
      <c r="M26" s="2768"/>
      <c r="N26" s="2768"/>
      <c r="O26" s="2768"/>
      <c r="P26" s="2768"/>
      <c r="Q26" s="2768"/>
      <c r="R26" s="2768"/>
      <c r="S26" s="2768"/>
      <c r="T26" s="2768"/>
      <c r="U26" s="2768"/>
      <c r="V26" s="2768"/>
      <c r="W26" s="2768"/>
      <c r="X26" s="2768"/>
      <c r="Y26" s="2768"/>
      <c r="Z26" s="2768"/>
      <c r="AA26" s="2768"/>
      <c r="AB26" s="2768"/>
      <c r="AC26" s="2768"/>
      <c r="AD26" s="19"/>
      <c r="AE26" s="19"/>
    </row>
    <row r="27" spans="1:32" s="33" customFormat="1" ht="18" hidden="1" customHeight="1">
      <c r="A27" s="19"/>
      <c r="B27" s="19"/>
      <c r="C27" s="202"/>
      <c r="D27" s="185"/>
      <c r="E27" s="345"/>
      <c r="F27" s="345"/>
      <c r="G27" s="345"/>
      <c r="H27" s="345"/>
      <c r="I27" s="345"/>
      <c r="J27" s="345"/>
      <c r="K27" s="345"/>
      <c r="L27" s="345"/>
      <c r="M27" s="345"/>
      <c r="N27" s="345"/>
      <c r="O27" s="345"/>
      <c r="P27" s="345"/>
      <c r="Q27" s="345"/>
      <c r="R27" s="345"/>
      <c r="S27" s="345"/>
      <c r="T27" s="345"/>
      <c r="U27" s="345"/>
      <c r="V27" s="345"/>
      <c r="W27" s="345"/>
      <c r="X27" s="345"/>
      <c r="Y27" s="345"/>
      <c r="Z27" s="345"/>
      <c r="AA27" s="345"/>
      <c r="AB27" s="345"/>
      <c r="AC27" s="345"/>
      <c r="AD27" s="19"/>
      <c r="AE27" s="19"/>
    </row>
    <row r="28" spans="1:32" s="29" customFormat="1" ht="16.149999999999999" customHeight="1">
      <c r="A28" s="169"/>
      <c r="B28" s="169"/>
      <c r="C28" s="186"/>
      <c r="D28" s="185" t="s">
        <v>167</v>
      </c>
      <c r="E28" s="864"/>
      <c r="F28" s="864"/>
      <c r="G28" s="864"/>
      <c r="H28" s="2122" t="s">
        <v>4162</v>
      </c>
      <c r="I28" s="279"/>
      <c r="J28" s="279"/>
      <c r="K28" s="279"/>
      <c r="L28" s="279"/>
      <c r="M28" s="279"/>
      <c r="N28" s="279"/>
      <c r="O28" s="279"/>
      <c r="P28" s="279"/>
      <c r="Q28" s="279"/>
      <c r="R28" s="279"/>
      <c r="S28" s="279"/>
      <c r="T28" s="279"/>
      <c r="U28" s="279"/>
      <c r="V28" s="279"/>
      <c r="W28" s="279"/>
      <c r="X28" s="279"/>
      <c r="Y28" s="279"/>
      <c r="Z28" s="279"/>
      <c r="AA28" s="279"/>
      <c r="AB28" s="279"/>
      <c r="AC28" s="279"/>
      <c r="AD28" s="19"/>
      <c r="AE28" s="19"/>
    </row>
    <row r="29" spans="1:32" s="33" customFormat="1" ht="16.149999999999999" hidden="1" customHeight="1">
      <c r="A29" s="19"/>
      <c r="B29" s="19"/>
      <c r="C29" s="186"/>
      <c r="D29" s="185"/>
      <c r="E29" s="862"/>
      <c r="F29" s="862"/>
      <c r="G29" s="862"/>
      <c r="H29" s="185"/>
      <c r="I29" s="226"/>
      <c r="J29" s="226"/>
      <c r="K29" s="226"/>
      <c r="L29" s="226"/>
      <c r="M29" s="226"/>
      <c r="N29" s="226"/>
      <c r="O29" s="226"/>
      <c r="P29" s="226"/>
      <c r="Q29" s="226"/>
      <c r="R29" s="226"/>
      <c r="S29" s="226"/>
      <c r="T29" s="226"/>
      <c r="U29" s="226"/>
      <c r="V29" s="226"/>
      <c r="W29" s="226"/>
      <c r="X29" s="226"/>
      <c r="Y29" s="226"/>
      <c r="Z29" s="226"/>
      <c r="AA29" s="226"/>
      <c r="AB29" s="226"/>
      <c r="AC29" s="226"/>
      <c r="AD29" s="19"/>
      <c r="AE29" s="19"/>
    </row>
    <row r="30" spans="1:32" s="29" customFormat="1" ht="20.100000000000001" hidden="1" customHeight="1">
      <c r="A30" s="19"/>
      <c r="B30" s="19"/>
      <c r="C30" s="186"/>
      <c r="D30" s="185"/>
      <c r="E30" s="862"/>
      <c r="F30" s="862"/>
      <c r="G30" s="862"/>
      <c r="H30" s="33"/>
      <c r="I30" s="226"/>
      <c r="J30" s="226"/>
      <c r="K30" s="226"/>
      <c r="L30" s="226"/>
      <c r="M30" s="226"/>
      <c r="N30" s="226"/>
      <c r="O30" s="226"/>
      <c r="P30" s="226"/>
      <c r="Q30" s="226"/>
      <c r="R30" s="226"/>
      <c r="S30" s="226"/>
      <c r="T30" s="226"/>
      <c r="U30" s="226"/>
      <c r="V30" s="226"/>
      <c r="W30" s="226"/>
      <c r="X30" s="226"/>
      <c r="Y30" s="226"/>
      <c r="Z30" s="226"/>
      <c r="AA30" s="226"/>
      <c r="AB30" s="226"/>
      <c r="AC30" s="226"/>
      <c r="AD30" s="19"/>
      <c r="AE30" s="19"/>
    </row>
    <row r="31" spans="1:32" s="29" customFormat="1" ht="39.950000000000003" customHeight="1">
      <c r="A31" s="169"/>
      <c r="B31" s="267"/>
      <c r="C31" s="2773" t="s">
        <v>243</v>
      </c>
      <c r="D31" s="2773"/>
      <c r="E31" s="2773"/>
      <c r="F31" s="2773"/>
      <c r="G31" s="2773"/>
      <c r="H31" s="2773"/>
      <c r="I31" s="2773"/>
      <c r="J31" s="2773"/>
      <c r="K31" s="2773"/>
      <c r="L31" s="2773"/>
      <c r="M31" s="2773"/>
      <c r="N31" s="2773"/>
      <c r="O31" s="2773"/>
      <c r="P31" s="2773"/>
      <c r="Q31" s="2773"/>
      <c r="R31" s="2773"/>
      <c r="S31" s="2773"/>
      <c r="T31" s="2773"/>
      <c r="U31" s="2773"/>
      <c r="V31" s="2773"/>
      <c r="W31" s="2773"/>
      <c r="X31" s="2773"/>
      <c r="Y31" s="2773"/>
      <c r="Z31" s="2773"/>
      <c r="AA31" s="2773"/>
      <c r="AB31" s="2773"/>
      <c r="AC31" s="2773"/>
      <c r="AD31" s="19"/>
      <c r="AE31" s="19"/>
    </row>
    <row r="32" spans="1:32" s="29" customFormat="1" ht="20.100000000000001" customHeight="1">
      <c r="A32" s="224"/>
      <c r="B32" s="169"/>
      <c r="C32" s="186" t="s">
        <v>158</v>
      </c>
      <c r="D32" s="33" t="s">
        <v>196</v>
      </c>
      <c r="E32" s="33"/>
      <c r="F32" s="185"/>
      <c r="G32" s="185"/>
      <c r="H32" s="185"/>
      <c r="I32" s="19"/>
      <c r="J32" s="180" t="s">
        <v>4253</v>
      </c>
      <c r="K32" s="185"/>
      <c r="L32" s="185"/>
      <c r="M32" s="185"/>
      <c r="N32" s="185"/>
      <c r="O32" s="185"/>
      <c r="P32" s="33"/>
      <c r="Q32" s="185"/>
      <c r="R32" s="185"/>
      <c r="S32" s="185"/>
      <c r="T32" s="185"/>
      <c r="U32" s="185"/>
      <c r="V32" s="185"/>
      <c r="W32" s="185"/>
      <c r="X32" s="185"/>
      <c r="Y32" s="185"/>
      <c r="Z32" s="185"/>
      <c r="AA32" s="185"/>
      <c r="AB32" s="185"/>
      <c r="AC32" s="378"/>
      <c r="AD32" s="19" t="s">
        <v>3081</v>
      </c>
      <c r="AE32" s="19"/>
    </row>
    <row r="33" spans="1:31" s="29" customFormat="1" ht="20.100000000000001" customHeight="1">
      <c r="A33" s="224"/>
      <c r="B33" s="169"/>
      <c r="C33" s="186" t="s">
        <v>158</v>
      </c>
      <c r="D33" s="33" t="s">
        <v>326</v>
      </c>
      <c r="E33" s="33"/>
      <c r="F33" s="33"/>
      <c r="G33" s="33" t="s">
        <v>199</v>
      </c>
      <c r="H33" s="33"/>
      <c r="I33" s="33"/>
      <c r="J33" s="33"/>
      <c r="K33" s="33"/>
      <c r="L33" s="33"/>
      <c r="M33" s="33"/>
      <c r="N33" s="33"/>
      <c r="O33" s="33"/>
      <c r="P33" s="33"/>
      <c r="Q33" s="33"/>
      <c r="R33" s="33"/>
      <c r="S33" s="33"/>
      <c r="T33" s="33"/>
      <c r="U33" s="33"/>
      <c r="V33" s="33"/>
      <c r="W33" s="33"/>
      <c r="X33" s="33"/>
      <c r="Y33" s="33"/>
      <c r="Z33" s="33"/>
      <c r="AA33" s="33"/>
      <c r="AB33" s="185"/>
      <c r="AC33" s="273"/>
      <c r="AD33" s="19" t="s">
        <v>3079</v>
      </c>
      <c r="AE33" s="19"/>
    </row>
    <row r="34" spans="1:31" s="29" customFormat="1" ht="20.100000000000001" customHeight="1">
      <c r="A34" s="224"/>
      <c r="B34" s="169"/>
      <c r="C34" s="186" t="s">
        <v>158</v>
      </c>
      <c r="D34" s="33" t="s">
        <v>244</v>
      </c>
      <c r="E34" s="33"/>
      <c r="F34" s="33"/>
      <c r="G34" s="33"/>
      <c r="H34" s="33"/>
      <c r="I34" s="33"/>
      <c r="J34" s="178" t="s">
        <v>4261</v>
      </c>
      <c r="K34" s="33"/>
      <c r="L34" s="33"/>
      <c r="M34" s="33"/>
      <c r="N34" s="33"/>
      <c r="O34" s="33"/>
      <c r="P34" s="33"/>
      <c r="Q34" s="33"/>
      <c r="R34" s="33"/>
      <c r="S34" s="33"/>
      <c r="T34" s="33"/>
      <c r="U34" s="33"/>
      <c r="V34" s="33"/>
      <c r="W34" s="33"/>
      <c r="X34" s="33"/>
      <c r="Y34" s="33"/>
      <c r="Z34" s="33"/>
      <c r="AA34" s="33"/>
      <c r="AB34" s="185"/>
      <c r="AC34" s="273"/>
      <c r="AD34" s="19" t="s">
        <v>3080</v>
      </c>
      <c r="AE34" s="19" t="str">
        <f>LEFT(YCNTCV_TG,FIND(",",YCNTCV_TG)-1)</f>
        <v>... giờ ... phút</v>
      </c>
    </row>
    <row r="35" spans="1:31" s="29" customFormat="1">
      <c r="A35" s="224"/>
      <c r="B35" s="169"/>
      <c r="C35" s="185"/>
      <c r="D35" s="33"/>
      <c r="E35" s="33"/>
      <c r="F35" s="33"/>
      <c r="G35" s="33"/>
      <c r="H35" s="33"/>
      <c r="I35" s="33"/>
      <c r="J35" s="33"/>
      <c r="K35" s="33"/>
      <c r="L35" s="33"/>
      <c r="M35" s="33"/>
      <c r="N35" s="33"/>
      <c r="O35" s="33"/>
      <c r="P35" s="33"/>
      <c r="Q35" s="33"/>
      <c r="R35" s="33"/>
      <c r="S35" s="33"/>
      <c r="T35" s="33"/>
      <c r="U35" s="33"/>
      <c r="V35" s="33"/>
      <c r="W35" s="33"/>
      <c r="X35" s="33"/>
      <c r="Y35" s="33"/>
      <c r="Z35" s="33"/>
      <c r="AA35" s="33"/>
      <c r="AB35" s="185"/>
      <c r="AC35" s="273"/>
      <c r="AD35" s="19" t="s">
        <v>1046</v>
      </c>
      <c r="AE35" s="19" t="str">
        <f>RIGHT(YCNTCV_TG,LEN(YCNTCV_TG)-FIND(",",YCNTCV_TG)-1)</f>
        <v>08h30</v>
      </c>
    </row>
    <row r="36" spans="1:31" s="2132" customFormat="1" ht="20.100000000000001" customHeight="1">
      <c r="A36" s="2134"/>
      <c r="B36" s="2134"/>
      <c r="D36" s="2138" t="str">
        <f>IF(LEN(D41)&gt;1,_xll.UpperUni1('Ky bien ban'!B67),"")</f>
        <v>CHỦ ĐẦU TƯ</v>
      </c>
      <c r="E36" s="2138"/>
      <c r="F36" s="2138"/>
      <c r="G36" s="2138"/>
      <c r="H36" s="2138"/>
      <c r="I36" s="2138"/>
      <c r="J36" s="2138"/>
      <c r="K36" s="2138"/>
      <c r="L36" s="2138"/>
      <c r="M36" s="2138"/>
      <c r="N36" s="2138"/>
      <c r="O36" s="2138"/>
      <c r="P36" s="2138" t="str">
        <f>IF(LEN(P41)&gt;1,_xll.UpperUni1('Ky bien ban'!B71),"")</f>
        <v>NHÀ THẦU THI CÔNG</v>
      </c>
      <c r="Q36" s="2138"/>
      <c r="R36" s="2138"/>
      <c r="S36" s="2138"/>
      <c r="T36" s="2138"/>
      <c r="U36" s="2138"/>
      <c r="V36" s="2138"/>
      <c r="W36" s="2138"/>
      <c r="X36" s="2138"/>
      <c r="Y36" s="2138"/>
      <c r="Z36" s="2138"/>
      <c r="AA36" s="2138"/>
      <c r="AB36" s="2138"/>
      <c r="AC36" s="2138"/>
      <c r="AD36" s="2134"/>
      <c r="AE36" s="2134"/>
    </row>
    <row r="37" spans="1:31" s="2132" customFormat="1" ht="20.100000000000001" customHeight="1">
      <c r="A37" s="2134"/>
      <c r="B37" s="2134"/>
      <c r="D37" s="2138"/>
      <c r="E37" s="2138"/>
      <c r="F37" s="2138"/>
      <c r="G37" s="2138"/>
      <c r="H37" s="2138"/>
      <c r="I37" s="2138"/>
      <c r="J37" s="2138"/>
      <c r="K37" s="2138"/>
      <c r="L37" s="2138"/>
      <c r="M37" s="2138"/>
      <c r="N37" s="2138"/>
      <c r="O37" s="2138"/>
      <c r="P37" s="2138"/>
      <c r="Q37" s="2138"/>
      <c r="R37" s="2138"/>
      <c r="S37" s="2138"/>
      <c r="T37" s="2138"/>
      <c r="U37" s="2138"/>
      <c r="V37" s="2138"/>
      <c r="W37" s="2138"/>
      <c r="X37" s="2138"/>
      <c r="Y37" s="2138"/>
      <c r="Z37" s="2138"/>
      <c r="AA37" s="2138"/>
      <c r="AB37" s="2138"/>
      <c r="AC37" s="2138"/>
      <c r="AD37" s="2134"/>
      <c r="AE37" s="2134"/>
    </row>
    <row r="38" spans="1:31" s="2132" customFormat="1" ht="20.100000000000001" customHeight="1">
      <c r="A38" s="2134"/>
      <c r="B38" s="2134"/>
      <c r="D38" s="2138"/>
      <c r="E38" s="2138"/>
      <c r="F38" s="2138"/>
      <c r="G38" s="2138"/>
      <c r="H38" s="2138"/>
      <c r="I38" s="2138"/>
      <c r="J38" s="2138"/>
      <c r="K38" s="2138"/>
      <c r="L38" s="2138"/>
      <c r="M38" s="2138"/>
      <c r="N38" s="2138"/>
      <c r="O38" s="2138"/>
      <c r="P38" s="2138"/>
      <c r="Q38" s="2138"/>
      <c r="R38" s="2138"/>
      <c r="S38" s="2138"/>
      <c r="T38" s="2138"/>
      <c r="U38" s="2138"/>
      <c r="V38" s="2138"/>
      <c r="W38" s="2138"/>
      <c r="X38" s="2138"/>
      <c r="Y38" s="2138"/>
      <c r="Z38" s="2138"/>
      <c r="AA38" s="2138"/>
      <c r="AB38" s="2138"/>
      <c r="AC38" s="2138"/>
      <c r="AD38" s="2134"/>
      <c r="AE38" s="2134"/>
    </row>
    <row r="39" spans="1:31" s="2132" customFormat="1" ht="20.100000000000001" customHeight="1">
      <c r="A39" s="2134"/>
      <c r="B39" s="2134"/>
      <c r="D39" s="2138"/>
      <c r="E39" s="2138"/>
      <c r="F39" s="2138"/>
      <c r="G39" s="2138"/>
      <c r="H39" s="2138"/>
      <c r="I39" s="2138"/>
      <c r="J39" s="2138"/>
      <c r="K39" s="2138"/>
      <c r="L39" s="2138"/>
      <c r="M39" s="2138"/>
      <c r="N39" s="2138"/>
      <c r="O39" s="2138"/>
      <c r="P39" s="2138"/>
      <c r="Q39" s="2138"/>
      <c r="R39" s="2138"/>
      <c r="S39" s="2138"/>
      <c r="T39" s="2138"/>
      <c r="U39" s="2138"/>
      <c r="V39" s="2138"/>
      <c r="W39" s="2138"/>
      <c r="X39" s="2138"/>
      <c r="Y39" s="2138"/>
      <c r="Z39" s="2138"/>
      <c r="AA39" s="2138"/>
      <c r="AB39" s="2138"/>
      <c r="AC39" s="2138"/>
      <c r="AD39" s="2134"/>
      <c r="AE39" s="2134"/>
    </row>
    <row r="40" spans="1:31" s="2132" customFormat="1" ht="20.100000000000001" customHeight="1">
      <c r="A40" s="2134"/>
      <c r="B40" s="2134"/>
      <c r="D40" s="2138"/>
      <c r="E40" s="2138"/>
      <c r="F40" s="2138"/>
      <c r="G40" s="2138"/>
      <c r="H40" s="2138"/>
      <c r="I40" s="2138"/>
      <c r="J40" s="2138"/>
      <c r="K40" s="2138"/>
      <c r="L40" s="2138"/>
      <c r="M40" s="2138"/>
      <c r="N40" s="2138"/>
      <c r="O40" s="2138"/>
      <c r="P40" s="2138"/>
      <c r="Q40" s="2138"/>
      <c r="R40" s="2138"/>
      <c r="S40" s="2138"/>
      <c r="T40" s="2138"/>
      <c r="U40" s="2138"/>
      <c r="V40" s="2138"/>
      <c r="W40" s="2138"/>
      <c r="X40" s="2138"/>
      <c r="Y40" s="2138"/>
      <c r="Z40" s="2138"/>
      <c r="AA40" s="2138"/>
      <c r="AB40" s="2138"/>
      <c r="AC40" s="2138"/>
      <c r="AD40" s="2134"/>
      <c r="AE40" s="2134"/>
    </row>
    <row r="41" spans="1:31" s="2132" customFormat="1" ht="20.100000000000001" customHeight="1">
      <c r="A41" s="2134"/>
      <c r="B41" s="2137"/>
      <c r="D41" s="2138" t="str">
        <f>INDEX(_KyYeucau,1,1+VLOOKUP($AD$1,B_DMBBNTCV,COLUMN(DMBB_KBB),0))</f>
        <v>Nguyễn Thế Anh</v>
      </c>
      <c r="E41" s="2138"/>
      <c r="F41" s="2138"/>
      <c r="G41" s="2138"/>
      <c r="H41" s="2138"/>
      <c r="I41" s="2138"/>
      <c r="J41" s="2138" t="str">
        <f>INDEX(_KyNghiemthu,2,1+VLOOKUP($AD$1,B_DMBBNTCV,COLUMN(DMBB_KBB),0))</f>
        <v>Phạm Hùng Mạnh</v>
      </c>
      <c r="K41" s="2138"/>
      <c r="L41" s="2138"/>
      <c r="M41" s="2138"/>
      <c r="N41" s="2138"/>
      <c r="O41" s="2138"/>
      <c r="P41" s="2138" t="str">
        <f>INDEX(_KyYeucau,3,1+VLOOKUP($AD$1,B_DMBBNTCV,COLUMN(DMBB_KBB),0))</f>
        <v>Nguyễn Ngọc Duy</v>
      </c>
      <c r="Q41" s="2138"/>
      <c r="R41" s="2138"/>
      <c r="S41" s="2138"/>
      <c r="T41" s="2138"/>
      <c r="U41" s="2138"/>
      <c r="V41" s="2138" t="str">
        <f>INDEX(_KyNghiemthu,4,1+VLOOKUP($AD$1,B_DMBBNTCV,COLUMN(DMBB_KBB),0))</f>
        <v>Phạm Bá Lai</v>
      </c>
      <c r="W41" s="2138"/>
      <c r="X41" s="2138"/>
      <c r="Y41" s="2138"/>
      <c r="Z41" s="2138"/>
      <c r="AA41" s="2138"/>
      <c r="AB41" s="2138"/>
      <c r="AC41" s="2138"/>
      <c r="AD41" s="2134"/>
      <c r="AE41" s="2134"/>
    </row>
    <row r="42" spans="1:31" ht="20.100000000000001" customHeight="1">
      <c r="A42" s="19"/>
      <c r="B42" s="19"/>
      <c r="C42" s="177"/>
      <c r="D42" s="177"/>
      <c r="E42" s="177"/>
      <c r="F42" s="177"/>
      <c r="G42" s="177"/>
      <c r="H42" s="177"/>
      <c r="I42" s="177"/>
      <c r="J42" s="177"/>
      <c r="K42" s="177"/>
      <c r="L42" s="177"/>
      <c r="M42" s="177"/>
      <c r="N42" s="177"/>
      <c r="O42" s="177"/>
      <c r="P42" s="177"/>
      <c r="Q42" s="280"/>
      <c r="R42" s="280"/>
      <c r="S42" s="280"/>
      <c r="T42" s="280"/>
      <c r="U42" s="280"/>
      <c r="V42" s="280"/>
      <c r="W42" s="280"/>
      <c r="X42" s="280"/>
      <c r="Y42" s="280"/>
      <c r="Z42" s="280"/>
      <c r="AA42" s="280"/>
      <c r="AB42" s="280"/>
      <c r="AC42" s="280"/>
      <c r="AD42" s="19"/>
      <c r="AE42" s="19"/>
    </row>
    <row r="43" spans="1:31" ht="20.100000000000001" customHeight="1"/>
  </sheetData>
  <mergeCells count="7">
    <mergeCell ref="A1:A4"/>
    <mergeCell ref="D17:AC17"/>
    <mergeCell ref="C31:AC31"/>
    <mergeCell ref="D19:AC19"/>
    <mergeCell ref="C1:O2"/>
    <mergeCell ref="D18:AC18"/>
    <mergeCell ref="D26:AC26"/>
  </mergeCells>
  <pageMargins left="0.59055118110236227" right="0.19685039370078741" top="0.59055118110236227" bottom="0.39370078740157483" header="0.19685039370078741" footer="0.19685039370078741"/>
  <pageSetup paperSize="9" scale="96"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8205" r:id="rId4" name="Spinner 13">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8209" r:id="rId5" name="Check Box 17">
              <controlPr defaultSize="0" autoFill="0" autoLine="0" autoPict="0" macro="[0]!zClickPanelSpin">
                <anchor moveWithCells="1">
                  <from>
                    <xdr:col>29</xdr:col>
                    <xdr:colOff>323850</xdr:colOff>
                    <xdr:row>2</xdr:row>
                    <xdr:rowOff>28575</xdr:rowOff>
                  </from>
                  <to>
                    <xdr:col>33</xdr:col>
                    <xdr:colOff>76200</xdr:colOff>
                    <xdr:row>3</xdr:row>
                    <xdr:rowOff>47625</xdr:rowOff>
                  </to>
                </anchor>
              </controlPr>
            </control>
          </mc:Choice>
        </mc:AlternateContent>
        <mc:AlternateContent xmlns:mc="http://schemas.openxmlformats.org/markup-compatibility/2006">
          <mc:Choice Requires="x14">
            <control shapeId="8211" r:id="rId6" name="Button 19">
              <controlPr defaultSize="0" print="0" autoFill="0" autoPict="0" macro="[0]!go_HSDMCongviec">
                <anchor moveWithCells="1" sizeWithCells="1">
                  <from>
                    <xdr:col>29</xdr:col>
                    <xdr:colOff>19050</xdr:colOff>
                    <xdr:row>0</xdr:row>
                    <xdr:rowOff>9525</xdr:rowOff>
                  </from>
                  <to>
                    <xdr:col>33</xdr:col>
                    <xdr:colOff>66675</xdr:colOff>
                    <xdr:row>2</xdr:row>
                    <xdr:rowOff>9525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NTCV">
    <tabColor rgb="FFFF6D6D"/>
  </sheetPr>
  <dimension ref="A1:AG87"/>
  <sheetViews>
    <sheetView showZeros="0" view="pageBreakPreview" zoomScale="80" zoomScaleSheetLayoutView="80" workbookViewId="0">
      <selection activeCell="T52" sqref="T52"/>
    </sheetView>
  </sheetViews>
  <sheetFormatPr defaultColWidth="8.88671875" defaultRowHeight="16.5"/>
  <cols>
    <col min="1" max="1" width="22.33203125" style="18" customWidth="1"/>
    <col min="2" max="2" width="3.6640625" style="18" customWidth="1"/>
    <col min="3" max="3" width="3.88671875" style="18" customWidth="1"/>
    <col min="4" max="6" width="3.5546875" style="18" customWidth="1"/>
    <col min="7" max="10" width="2.88671875" style="18" customWidth="1"/>
    <col min="11" max="11" width="3.77734375" style="18" customWidth="1"/>
    <col min="12" max="13" width="3.33203125" style="18" customWidth="1"/>
    <col min="14" max="23" width="3" style="18" customWidth="1"/>
    <col min="24" max="25" width="2.77734375" style="18" customWidth="1"/>
    <col min="26" max="26" width="2.33203125" style="18" customWidth="1"/>
    <col min="27" max="28" width="2.77734375" style="18" customWidth="1"/>
    <col min="29" max="29" width="2.33203125" style="18" customWidth="1"/>
    <col min="30" max="30" width="11.77734375" style="18" customWidth="1"/>
    <col min="31" max="31" width="12.33203125" style="18" customWidth="1"/>
    <col min="32" max="40" width="3.77734375" style="18" customWidth="1"/>
    <col min="41" max="16384" width="8.88671875" style="18"/>
  </cols>
  <sheetData>
    <row r="1" spans="1:33" ht="20.100000000000001" customHeight="1">
      <c r="A1" s="2777" t="s">
        <v>148</v>
      </c>
      <c r="B1" s="206" t="e">
        <f>#REF!</f>
        <v>#REF!</v>
      </c>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c r="AD1" s="419">
        <f>NTCV_BB</f>
        <v>2</v>
      </c>
      <c r="AE1" s="784" t="str">
        <f>INDEX('Danh muc NT cong viec'!AJ:AJ,MATCH('NT cong viec'!NTCV_BB,'Danh muc NT cong viec'!A:A,0))</f>
        <v>08h00-08h30</v>
      </c>
      <c r="AF1" s="784" t="b">
        <v>0</v>
      </c>
      <c r="AG1" s="2123"/>
    </row>
    <row r="2" spans="1:33" ht="20.100000000000001" customHeight="1">
      <c r="A2" s="2777"/>
      <c r="B2" s="206"/>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c r="AD2" s="165"/>
      <c r="AE2" s="784" t="str">
        <f>INDEX('Danh muc NT cong viec'!AJ:AJ,MATCH('NT cong viec'!NTCV_BB,'Danh muc NT cong viec'!A:A,0)+1)</f>
        <v>08h00-08h30</v>
      </c>
      <c r="AF2" s="19"/>
    </row>
    <row r="3" spans="1:33" ht="20.100000000000001" customHeight="1">
      <c r="A3" s="2777"/>
      <c r="B3" s="206"/>
      <c r="F3" s="1783"/>
      <c r="G3" s="164"/>
      <c r="H3" s="164"/>
      <c r="J3" s="164"/>
      <c r="K3" s="164"/>
      <c r="L3" s="164"/>
      <c r="M3" s="164"/>
      <c r="N3" s="164"/>
      <c r="P3" s="164"/>
      <c r="Q3" s="164"/>
      <c r="R3" s="1784"/>
      <c r="T3" s="164"/>
      <c r="U3" s="164"/>
      <c r="V3" s="164"/>
      <c r="W3" s="164"/>
      <c r="X3" s="164"/>
      <c r="Y3" s="164"/>
      <c r="Z3" s="164"/>
      <c r="AA3" s="164"/>
      <c r="AB3" s="164"/>
      <c r="AC3" s="164"/>
      <c r="AD3" s="165"/>
      <c r="AE3" s="19"/>
      <c r="AF3" s="19"/>
    </row>
    <row r="4" spans="1:33" ht="20.100000000000001" customHeight="1">
      <c r="A4" s="2777"/>
      <c r="B4" s="281"/>
      <c r="C4" s="19"/>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376" t="e">
        <f>'Thong tin'!D9&amp;","&amp;ngay(IF(AE1&gt;0,AE1,AE2))</f>
        <v>#VALUE!</v>
      </c>
      <c r="AD4" s="168">
        <v>1</v>
      </c>
      <c r="AE4" s="19"/>
      <c r="AF4" s="19"/>
    </row>
    <row r="5" spans="1:33" ht="20.100000000000001" customHeight="1">
      <c r="A5" s="169"/>
      <c r="B5" s="169"/>
      <c r="C5" s="192" t="str">
        <f>"BIÊN BẢN SỐ: "&amp;VLOOKUP(NTCV_BB,B_DMBBNTCV,COLUMN(DMBB_MAHS),0)&amp;"/NTCV"</f>
        <v>BIÊN BẢN SỐ: 2/NTCV</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036">
        <v>2</v>
      </c>
      <c r="AE5" s="1791">
        <v>1</v>
      </c>
      <c r="AF5" s="19"/>
    </row>
    <row r="6" spans="1:33" ht="20.100000000000001" customHeight="1">
      <c r="A6" s="169"/>
      <c r="B6" s="205"/>
      <c r="C6" s="172" t="s">
        <v>238</v>
      </c>
      <c r="D6" s="171"/>
      <c r="E6" s="171"/>
      <c r="F6" s="171"/>
      <c r="G6" s="171"/>
      <c r="H6" s="171"/>
      <c r="I6" s="171"/>
      <c r="J6" s="171"/>
      <c r="K6" s="171"/>
      <c r="L6" s="171"/>
      <c r="M6" s="171"/>
      <c r="N6" s="171"/>
      <c r="O6" s="171"/>
      <c r="P6" s="171"/>
      <c r="Q6" s="171"/>
      <c r="R6" s="171"/>
      <c r="S6" s="171"/>
      <c r="T6" s="171"/>
      <c r="U6" s="171"/>
      <c r="V6" s="171"/>
      <c r="W6" s="171"/>
      <c r="X6" s="171"/>
      <c r="Y6" s="171"/>
      <c r="Z6" s="171"/>
      <c r="AA6" s="171"/>
      <c r="AB6" s="171"/>
      <c r="AC6" s="171"/>
      <c r="AD6" s="168"/>
      <c r="AE6" s="19"/>
    </row>
    <row r="7" spans="1:33" ht="9.9499999999999993" customHeight="1">
      <c r="A7" s="169"/>
      <c r="B7" s="205"/>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165"/>
      <c r="AE7" s="19"/>
    </row>
    <row r="8" spans="1:33" ht="20.100000000000001" customHeight="1">
      <c r="A8" s="169"/>
      <c r="B8" s="205"/>
      <c r="C8" s="33"/>
      <c r="D8" s="173" t="s">
        <v>1</v>
      </c>
      <c r="E8" s="171"/>
      <c r="F8" s="171"/>
      <c r="G8" s="174" t="str">
        <f>TTIN_DUAN</f>
        <v>Đường cứu hộ cứu nạn từ Nguyệt Áng - Nam Long đi Trường Xuân</v>
      </c>
      <c r="H8" s="33"/>
      <c r="I8" s="33"/>
      <c r="J8" s="33"/>
      <c r="K8" s="33"/>
      <c r="L8" s="33"/>
      <c r="M8" s="33"/>
      <c r="N8" s="33"/>
      <c r="O8" s="33"/>
      <c r="P8" s="33"/>
      <c r="Q8" s="33"/>
      <c r="R8" s="33"/>
      <c r="S8" s="33"/>
      <c r="T8" s="33"/>
      <c r="U8" s="33"/>
      <c r="V8" s="33"/>
      <c r="W8" s="33"/>
      <c r="X8" s="33"/>
      <c r="Y8" s="33"/>
      <c r="Z8" s="33"/>
      <c r="AA8" s="33"/>
      <c r="AB8" s="33"/>
      <c r="AC8" s="33"/>
      <c r="AD8" s="165"/>
      <c r="AE8" s="19"/>
    </row>
    <row r="9" spans="1:33" ht="20.100000000000001" customHeight="1">
      <c r="A9" s="169"/>
      <c r="B9" s="205"/>
      <c r="C9" s="33"/>
      <c r="D9" s="173" t="s">
        <v>4</v>
      </c>
      <c r="E9" s="171"/>
      <c r="F9" s="171"/>
      <c r="G9" s="174" t="str">
        <f>TTIN_GTHAU</f>
        <v>Xây lắp (bao gồm chí phí xây dựng + chi phí dự phòng + chi phí đảm bảo giao thông)</v>
      </c>
      <c r="H9" s="33"/>
      <c r="I9" s="33"/>
      <c r="J9" s="33"/>
      <c r="K9" s="33"/>
      <c r="L9" s="33"/>
      <c r="M9" s="33"/>
      <c r="N9" s="33"/>
      <c r="O9" s="33"/>
      <c r="P9" s="33"/>
      <c r="Q9" s="33"/>
      <c r="R9" s="33"/>
      <c r="S9" s="33"/>
      <c r="T9" s="33"/>
      <c r="U9" s="33"/>
      <c r="V9" s="33"/>
      <c r="W9" s="33"/>
      <c r="X9" s="33"/>
      <c r="Y9" s="33"/>
      <c r="Z9" s="33"/>
      <c r="AA9" s="33"/>
      <c r="AB9" s="33"/>
      <c r="AC9" s="33"/>
      <c r="AD9" s="165"/>
      <c r="AE9" s="19"/>
    </row>
    <row r="10" spans="1:33" ht="20.100000000000001" customHeight="1">
      <c r="A10" s="169"/>
      <c r="B10" s="169"/>
      <c r="C10" s="33"/>
      <c r="D10" s="182" t="s">
        <v>245</v>
      </c>
      <c r="E10" s="33"/>
      <c r="F10" s="33"/>
      <c r="G10" s="174" t="str">
        <f>TTIN_CTRINH</f>
        <v>Đường cứu hộ cứu nạn từ Nguyệt Áng - Nam Long đi Trường Xuân</v>
      </c>
      <c r="H10" s="33"/>
      <c r="I10" s="33"/>
      <c r="J10" s="33"/>
      <c r="K10" s="33"/>
      <c r="L10" s="173"/>
      <c r="M10" s="173"/>
      <c r="N10" s="173"/>
      <c r="O10" s="173"/>
      <c r="P10" s="173"/>
      <c r="Q10" s="173"/>
      <c r="R10" s="173"/>
      <c r="S10" s="173"/>
      <c r="T10" s="173"/>
      <c r="U10" s="173"/>
      <c r="V10" s="173"/>
      <c r="W10" s="173"/>
      <c r="X10" s="173"/>
      <c r="Y10" s="173"/>
      <c r="Z10" s="173"/>
      <c r="AA10" s="173"/>
      <c r="AB10" s="173"/>
      <c r="AC10" s="33"/>
      <c r="AD10" s="165"/>
      <c r="AE10" s="19"/>
    </row>
    <row r="11" spans="1:33" ht="17.100000000000001" customHeight="1">
      <c r="A11" s="169"/>
      <c r="B11" s="169"/>
      <c r="C11" s="33"/>
      <c r="D11" s="182" t="s">
        <v>3</v>
      </c>
      <c r="E11" s="33"/>
      <c r="F11" s="33"/>
      <c r="G11" s="178" t="s">
        <v>4158</v>
      </c>
      <c r="H11" s="33"/>
      <c r="I11" s="33"/>
      <c r="J11" s="33"/>
      <c r="K11" s="33"/>
      <c r="L11" s="173"/>
      <c r="M11" s="173"/>
      <c r="N11" s="173"/>
      <c r="O11" s="173"/>
      <c r="P11" s="173"/>
      <c r="Q11" s="173"/>
      <c r="R11" s="173"/>
      <c r="S11" s="173"/>
      <c r="T11" s="173"/>
      <c r="U11" s="173"/>
      <c r="V11" s="173"/>
      <c r="W11" s="173"/>
      <c r="X11" s="173"/>
      <c r="Y11" s="173"/>
      <c r="Z11" s="212"/>
      <c r="AA11" s="212"/>
      <c r="AB11" s="212"/>
      <c r="AC11" s="33"/>
      <c r="AD11" s="165"/>
      <c r="AE11" s="19"/>
    </row>
    <row r="12" spans="1:33" ht="17.100000000000001" customHeight="1">
      <c r="A12" s="169"/>
      <c r="B12" s="169"/>
      <c r="C12" s="33"/>
      <c r="D12" s="182" t="s">
        <v>190</v>
      </c>
      <c r="E12" s="173"/>
      <c r="F12" s="173"/>
      <c r="G12" s="178" t="s">
        <v>4159</v>
      </c>
      <c r="H12" s="173"/>
      <c r="I12" s="173"/>
      <c r="J12" s="173"/>
      <c r="K12" s="33"/>
      <c r="L12" s="173"/>
      <c r="M12" s="173"/>
      <c r="N12" s="173"/>
      <c r="O12" s="173"/>
      <c r="P12" s="173"/>
      <c r="Q12" s="173"/>
      <c r="R12" s="173"/>
      <c r="S12" s="173"/>
      <c r="T12" s="173"/>
      <c r="U12" s="173"/>
      <c r="V12" s="173"/>
      <c r="W12" s="173"/>
      <c r="X12" s="173"/>
      <c r="Y12" s="173"/>
      <c r="Z12" s="212"/>
      <c r="AA12" s="212"/>
      <c r="AB12" s="212"/>
      <c r="AC12" s="33"/>
      <c r="AD12" s="165"/>
      <c r="AE12" s="19"/>
    </row>
    <row r="13" spans="1:33" ht="20.100000000000001" customHeight="1">
      <c r="A13" s="169"/>
      <c r="B13" s="169"/>
      <c r="C13" s="33"/>
      <c r="D13" s="182" t="s">
        <v>155</v>
      </c>
      <c r="E13" s="173"/>
      <c r="F13" s="173"/>
      <c r="G13" s="183" t="str">
        <f>TTIN_DDIEM</f>
        <v>Xã Xuân Ninh, Hiền Ninh và xã Trường Xuân, huyện Quảng Ninh, tỉnh Quảng Bình</v>
      </c>
      <c r="H13" s="173"/>
      <c r="I13" s="173"/>
      <c r="J13" s="173"/>
      <c r="K13" s="33"/>
      <c r="L13" s="173"/>
      <c r="M13" s="173"/>
      <c r="N13" s="173"/>
      <c r="O13" s="173"/>
      <c r="P13" s="173"/>
      <c r="Q13" s="173"/>
      <c r="R13" s="173"/>
      <c r="S13" s="173"/>
      <c r="T13" s="173"/>
      <c r="U13" s="173"/>
      <c r="V13" s="173"/>
      <c r="W13" s="173"/>
      <c r="X13" s="173"/>
      <c r="Y13" s="173"/>
      <c r="Z13" s="212"/>
      <c r="AA13" s="212"/>
      <c r="AB13" s="212"/>
      <c r="AC13" s="33"/>
      <c r="AD13" s="165"/>
      <c r="AE13" s="19"/>
    </row>
    <row r="14" spans="1:33" ht="9.9499999999999993" customHeight="1">
      <c r="A14" s="169"/>
      <c r="B14" s="169"/>
      <c r="C14" s="33"/>
      <c r="D14" s="182"/>
      <c r="E14" s="173"/>
      <c r="F14" s="173"/>
      <c r="G14" s="178"/>
      <c r="H14" s="173"/>
      <c r="I14" s="173"/>
      <c r="J14" s="173"/>
      <c r="K14" s="33"/>
      <c r="L14" s="173"/>
      <c r="M14" s="173"/>
      <c r="N14" s="173"/>
      <c r="O14" s="173"/>
      <c r="P14" s="173"/>
      <c r="Q14" s="173"/>
      <c r="R14" s="173"/>
      <c r="S14" s="173"/>
      <c r="T14" s="173"/>
      <c r="U14" s="173"/>
      <c r="V14" s="173"/>
      <c r="W14" s="173"/>
      <c r="X14" s="173"/>
      <c r="Y14" s="173"/>
      <c r="Z14" s="212"/>
      <c r="AA14" s="212"/>
      <c r="AB14" s="212"/>
      <c r="AC14" s="33"/>
      <c r="AD14" s="165"/>
      <c r="AE14" s="19"/>
    </row>
    <row r="15" spans="1:33" ht="20.100000000000001" customHeight="1">
      <c r="A15" s="169"/>
      <c r="B15" s="205"/>
      <c r="C15" s="222" t="s">
        <v>191</v>
      </c>
      <c r="D15" s="182" t="s">
        <v>192</v>
      </c>
      <c r="E15" s="182"/>
      <c r="F15" s="182"/>
      <c r="G15" s="182"/>
      <c r="H15" s="182"/>
      <c r="I15" s="182"/>
      <c r="J15" s="182"/>
      <c r="K15" s="182"/>
      <c r="L15" s="182"/>
      <c r="M15" s="182"/>
      <c r="N15" s="182"/>
      <c r="O15" s="182"/>
      <c r="P15" s="182"/>
      <c r="Q15" s="182"/>
      <c r="R15" s="182"/>
      <c r="S15" s="182"/>
      <c r="T15" s="182"/>
      <c r="U15" s="182"/>
      <c r="V15" s="182"/>
      <c r="W15" s="182"/>
      <c r="X15" s="182"/>
      <c r="Y15" s="182"/>
      <c r="Z15" s="182"/>
      <c r="AA15" s="182"/>
      <c r="AB15" s="182"/>
      <c r="AC15" s="33"/>
      <c r="AD15" s="165"/>
      <c r="AE15" s="19"/>
    </row>
    <row r="16" spans="1:33" ht="33.950000000000003" customHeight="1">
      <c r="A16" s="169"/>
      <c r="B16" s="169"/>
      <c r="C16" s="1051"/>
      <c r="D16" s="2767" t="s">
        <v>4167</v>
      </c>
      <c r="E16" s="2768"/>
      <c r="F16" s="2768"/>
      <c r="G16" s="2768"/>
      <c r="H16" s="2768"/>
      <c r="I16" s="2768"/>
      <c r="J16" s="2768"/>
      <c r="K16" s="2768"/>
      <c r="L16" s="2768"/>
      <c r="M16" s="2768"/>
      <c r="N16" s="2768"/>
      <c r="O16" s="2768"/>
      <c r="P16" s="2768"/>
      <c r="Q16" s="2768"/>
      <c r="R16" s="2768"/>
      <c r="S16" s="2768"/>
      <c r="T16" s="2768"/>
      <c r="U16" s="2768"/>
      <c r="V16" s="2768"/>
      <c r="W16" s="2768"/>
      <c r="X16" s="2768"/>
      <c r="Y16" s="2768"/>
      <c r="Z16" s="2768"/>
      <c r="AA16" s="2768"/>
      <c r="AB16" s="2768"/>
      <c r="AC16" s="2768"/>
      <c r="AD16" s="165"/>
      <c r="AE16" s="19"/>
    </row>
    <row r="17" spans="1:31" s="33" customFormat="1" ht="18" hidden="1" customHeight="1">
      <c r="A17" s="19"/>
      <c r="B17" s="19"/>
      <c r="C17" s="1992"/>
      <c r="D17" s="185"/>
      <c r="E17" s="345"/>
      <c r="F17" s="345"/>
      <c r="G17" s="345"/>
      <c r="H17" s="345"/>
      <c r="I17" s="345"/>
      <c r="J17" s="345"/>
      <c r="K17" s="345"/>
      <c r="L17" s="345"/>
      <c r="M17" s="345"/>
      <c r="N17" s="345"/>
      <c r="O17" s="345"/>
      <c r="P17" s="345"/>
      <c r="Q17" s="345"/>
      <c r="R17" s="345"/>
      <c r="S17" s="345"/>
      <c r="T17" s="345"/>
      <c r="U17" s="345"/>
      <c r="V17" s="345"/>
      <c r="W17" s="345"/>
      <c r="X17" s="345"/>
      <c r="Y17" s="345"/>
      <c r="Z17" s="345"/>
      <c r="AA17" s="345"/>
      <c r="AB17" s="345"/>
      <c r="AC17" s="345"/>
      <c r="AD17" s="165"/>
      <c r="AE17" s="19"/>
    </row>
    <row r="18" spans="1:31" ht="17.100000000000001" customHeight="1">
      <c r="A18" s="169"/>
      <c r="B18" s="229"/>
      <c r="C18" s="1052"/>
      <c r="D18" s="185" t="s">
        <v>246</v>
      </c>
      <c r="E18" s="33"/>
      <c r="F18" s="33"/>
      <c r="G18" s="19"/>
      <c r="H18" s="2122" t="s">
        <v>4162</v>
      </c>
      <c r="I18" s="213"/>
      <c r="J18" s="213"/>
      <c r="K18" s="213"/>
      <c r="L18" s="213"/>
      <c r="M18" s="213"/>
      <c r="N18" s="213"/>
      <c r="O18" s="213"/>
      <c r="P18" s="213"/>
      <c r="Q18" s="213"/>
      <c r="R18" s="213"/>
      <c r="S18" s="213"/>
      <c r="T18" s="213"/>
      <c r="U18" s="213"/>
      <c r="V18" s="213"/>
      <c r="W18" s="213"/>
      <c r="X18" s="213"/>
      <c r="Y18" s="213"/>
      <c r="Z18" s="213"/>
      <c r="AA18" s="213"/>
      <c r="AB18" s="213"/>
      <c r="AC18" s="213"/>
      <c r="AD18" s="165"/>
      <c r="AE18" s="19"/>
    </row>
    <row r="19" spans="1:31" s="33" customFormat="1" ht="19.149999999999999" hidden="1" customHeight="1">
      <c r="A19" s="19"/>
      <c r="B19" s="282"/>
      <c r="C19" s="1052"/>
      <c r="D19" s="185"/>
      <c r="G19" s="19"/>
      <c r="H19" s="185"/>
      <c r="I19" s="173"/>
      <c r="J19" s="173"/>
      <c r="K19" s="173"/>
      <c r="L19" s="173"/>
      <c r="M19" s="173"/>
      <c r="N19" s="173"/>
      <c r="O19" s="173"/>
      <c r="P19" s="173"/>
      <c r="Q19" s="173"/>
      <c r="R19" s="173"/>
      <c r="S19" s="173"/>
      <c r="T19" s="173"/>
      <c r="U19" s="173"/>
      <c r="V19" s="173"/>
      <c r="W19" s="173"/>
      <c r="X19" s="173"/>
      <c r="Y19" s="173"/>
      <c r="Z19" s="173"/>
      <c r="AA19" s="173"/>
      <c r="AB19" s="173"/>
      <c r="AC19" s="173"/>
      <c r="AD19" s="165"/>
      <c r="AE19" s="19"/>
    </row>
    <row r="20" spans="1:31" ht="19.149999999999999" hidden="1" customHeight="1">
      <c r="A20" s="19"/>
      <c r="B20" s="282"/>
      <c r="C20" s="1052"/>
      <c r="D20" s="185"/>
      <c r="E20" s="33"/>
      <c r="F20" s="33"/>
      <c r="G20" s="19"/>
      <c r="H20" s="33"/>
      <c r="I20" s="173"/>
      <c r="J20" s="173"/>
      <c r="K20" s="173"/>
      <c r="L20" s="173"/>
      <c r="M20" s="173"/>
      <c r="N20" s="173"/>
      <c r="O20" s="173"/>
      <c r="P20" s="173"/>
      <c r="Q20" s="173"/>
      <c r="R20" s="173"/>
      <c r="S20" s="173"/>
      <c r="T20" s="173"/>
      <c r="U20" s="173"/>
      <c r="V20" s="173"/>
      <c r="W20" s="173"/>
      <c r="X20" s="173"/>
      <c r="Y20" s="173"/>
      <c r="Z20" s="173"/>
      <c r="AA20" s="173"/>
      <c r="AB20" s="173"/>
      <c r="AC20" s="173"/>
      <c r="AD20" s="165"/>
      <c r="AE20" s="19"/>
    </row>
    <row r="21" spans="1:31" ht="19.149999999999999" customHeight="1">
      <c r="A21" s="169"/>
      <c r="B21" s="205"/>
      <c r="C21" s="1045" t="s">
        <v>194</v>
      </c>
      <c r="D21" s="182" t="s">
        <v>195</v>
      </c>
      <c r="E21" s="182"/>
      <c r="F21" s="182"/>
      <c r="G21" s="182"/>
      <c r="H21" s="182"/>
      <c r="I21" s="182"/>
      <c r="J21" s="182"/>
      <c r="K21" s="33"/>
      <c r="L21" s="182"/>
      <c r="M21" s="222"/>
      <c r="N21" s="222"/>
      <c r="O21" s="222"/>
      <c r="P21" s="222"/>
      <c r="Q21" s="222"/>
      <c r="R21" s="201"/>
      <c r="S21" s="182"/>
      <c r="T21" s="182"/>
      <c r="U21" s="182"/>
      <c r="V21" s="182"/>
      <c r="W21" s="182"/>
      <c r="X21" s="182"/>
      <c r="Y21" s="182"/>
      <c r="Z21" s="182"/>
      <c r="AA21" s="182"/>
      <c r="AB21" s="182"/>
      <c r="AC21" s="33"/>
      <c r="AD21" s="165"/>
      <c r="AE21" s="19"/>
    </row>
    <row r="22" spans="1:31" s="2133" customFormat="1" ht="17.100000000000001" customHeight="1">
      <c r="A22" s="2130"/>
      <c r="B22" s="2130"/>
      <c r="C22" s="2131" t="s">
        <v>169</v>
      </c>
      <c r="D22" s="2132" t="str">
        <f>'Ky bien ban'!B67&amp;": "&amp;INDEX(_DSTencongty,MATCH('Ky bien ban'!B67,_DSthanhphan2,0),2+VLOOKUP($AD$1,B_DMBBNTCV,COLUMN(DMBB_KBB),0))</f>
        <v>Chủ đầu tư: Công ty CP Giá Xây Dựng</v>
      </c>
      <c r="AD22" s="2130"/>
      <c r="AE22" s="2130"/>
    </row>
    <row r="23" spans="1:31" s="2126" customFormat="1" ht="19.149999999999999" customHeight="1">
      <c r="A23" s="2128"/>
      <c r="B23" s="2128"/>
      <c r="D23" s="2126" t="s">
        <v>170</v>
      </c>
      <c r="G23" s="2129" t="str">
        <f>INDEX(_KyNghiemthu,1,1+VLOOKUP($AD$1,B_DMBBNTCV,COLUMN(DMBB_KBB),0))</f>
        <v>Nguyễn Thế Anh</v>
      </c>
      <c r="Q23" s="2125" t="s">
        <v>19</v>
      </c>
      <c r="R23" s="2129" t="str">
        <f>IF(G23=0,"",VLOOKUP(G23,_tenchucdanh,3,0))</f>
        <v>Giám sát chính</v>
      </c>
      <c r="AD23" s="2128"/>
      <c r="AE23" s="2128"/>
    </row>
    <row r="24" spans="1:31" s="2126" customFormat="1" ht="19.149999999999999" customHeight="1">
      <c r="A24" s="2128"/>
      <c r="B24" s="2128"/>
      <c r="D24" s="2126" t="s">
        <v>170</v>
      </c>
      <c r="G24" s="2129" t="str">
        <f>INDEX(_KyNghiemthu,2,1+VLOOKUP($AD$1,B_DMBBNTCV,COLUMN(DMBB_KBB),0))</f>
        <v>Phạm Hùng Mạnh</v>
      </c>
      <c r="Q24" s="2125" t="s">
        <v>19</v>
      </c>
      <c r="R24" s="2129" t="str">
        <f>IF(G24=0,"",VLOOKUP(G24,_tenchucdanh,3,0))</f>
        <v>Giám sát viên</v>
      </c>
      <c r="AD24" s="2128"/>
      <c r="AE24" s="2128"/>
    </row>
    <row r="25" spans="1:31" s="2133" customFormat="1" ht="17.100000000000001" customHeight="1">
      <c r="A25" s="2130"/>
      <c r="B25" s="2130"/>
      <c r="C25" s="2131" t="s">
        <v>171</v>
      </c>
      <c r="D25" s="2132" t="str">
        <f>'Ky bien ban'!B71&amp;": "&amp;INDEX(_DSTencongty,MATCH('Ky bien ban'!B71,_DSthanhphan2,0),2+VLOOKUP($AD$1,B_DMBBNTCV,COLUMN(DMBB_KBB),0))</f>
        <v>Nhà thầu thi công: Công ty Cổ phần Xây dựng Trường Xuân</v>
      </c>
      <c r="AD25" s="2130"/>
      <c r="AE25" s="2130"/>
    </row>
    <row r="26" spans="1:31" s="2126" customFormat="1" ht="19.149999999999999" customHeight="1">
      <c r="A26" s="2128"/>
      <c r="B26" s="2128"/>
      <c r="D26" s="2126" t="s">
        <v>170</v>
      </c>
      <c r="G26" s="2129" t="str">
        <f>INDEX(_KyNghiemthu,3,1+VLOOKUP($AD$1,B_DMBBNTCV,COLUMN(DMBB_KBB),0))</f>
        <v>Nguyễn Ngọc Duy</v>
      </c>
      <c r="Q26" s="2125" t="s">
        <v>19</v>
      </c>
      <c r="R26" s="2129" t="str">
        <f>IF(G26=0,"",VLOOKUP(G26,_tenchucdanh,3,0))</f>
        <v>Chỉ huy trưởng</v>
      </c>
      <c r="AD26" s="2128"/>
      <c r="AE26" s="2128"/>
    </row>
    <row r="27" spans="1:31" s="2126" customFormat="1" ht="20.100000000000001" customHeight="1">
      <c r="A27" s="2128"/>
      <c r="B27" s="2143"/>
      <c r="D27" s="2126" t="s">
        <v>170</v>
      </c>
      <c r="G27" s="2129" t="str">
        <f>INDEX(_KyNghiemthu,4,1+VLOOKUP($AD$1,B_DMBBNTCV,COLUMN(DMBB_KBB),0))</f>
        <v>Phạm Bá Lai</v>
      </c>
      <c r="Q27" s="2125" t="s">
        <v>19</v>
      </c>
      <c r="R27" s="2129" t="str">
        <f>IF(G27=0,"",VLOOKUP(G27,_tenchucdanh,3,0))</f>
        <v>Cán bộ kỹ thuật</v>
      </c>
      <c r="Z27" s="2144"/>
      <c r="AA27" s="2144"/>
      <c r="AB27" s="2144"/>
      <c r="AD27" s="2128"/>
      <c r="AE27" s="2128"/>
    </row>
    <row r="28" spans="1:31" ht="20.100000000000001" customHeight="1">
      <c r="A28" s="270"/>
      <c r="B28" s="267"/>
      <c r="C28" s="222" t="s">
        <v>172</v>
      </c>
      <c r="D28" s="182" t="s">
        <v>196</v>
      </c>
      <c r="E28" s="182"/>
      <c r="F28" s="182"/>
      <c r="G28" s="185"/>
      <c r="H28" s="185"/>
      <c r="I28" s="182"/>
      <c r="J28" s="182"/>
      <c r="K28" s="182"/>
      <c r="L28" s="182"/>
      <c r="M28" s="222"/>
      <c r="N28" s="222"/>
      <c r="O28" s="222"/>
      <c r="P28" s="222"/>
      <c r="Q28" s="222"/>
      <c r="R28" s="277"/>
      <c r="S28" s="185"/>
      <c r="T28" s="182"/>
      <c r="U28" s="182"/>
      <c r="V28" s="182"/>
      <c r="W28" s="182"/>
      <c r="X28" s="182"/>
      <c r="Y28" s="182"/>
      <c r="Z28" s="182"/>
      <c r="AA28" s="182"/>
      <c r="AB28" s="182"/>
      <c r="AC28" s="33"/>
      <c r="AD28" s="19" t="s">
        <v>3082</v>
      </c>
      <c r="AE28" s="19"/>
    </row>
    <row r="29" spans="1:31" ht="20.100000000000001" customHeight="1">
      <c r="A29" s="270"/>
      <c r="B29" s="267"/>
      <c r="C29" s="202"/>
      <c r="D29" s="185" t="s">
        <v>174</v>
      </c>
      <c r="E29" s="33"/>
      <c r="F29" s="33"/>
      <c r="G29" s="180" t="s">
        <v>4253</v>
      </c>
      <c r="H29" s="180"/>
      <c r="I29" s="180"/>
      <c r="J29" s="180"/>
      <c r="K29" s="33"/>
      <c r="L29" s="33"/>
      <c r="M29" s="33"/>
      <c r="N29" s="33"/>
      <c r="O29" s="33"/>
      <c r="P29" s="33"/>
      <c r="Q29" s="33"/>
      <c r="R29" s="33"/>
      <c r="S29" s="33"/>
      <c r="T29" s="33"/>
      <c r="U29" s="33"/>
      <c r="V29" s="33"/>
      <c r="W29" s="33"/>
      <c r="X29" s="33"/>
      <c r="Y29" s="33"/>
      <c r="Z29" s="33"/>
      <c r="AA29" s="33"/>
      <c r="AB29" s="33"/>
      <c r="AC29" s="33"/>
      <c r="AD29" s="19" t="s">
        <v>3080</v>
      </c>
      <c r="AE29" s="19" t="str">
        <f>LEFT(NTCV_BD,FIND(",",NTCV_BD)-1)</f>
        <v>... giờ ... phút</v>
      </c>
    </row>
    <row r="30" spans="1:31" ht="20.100000000000001" customHeight="1">
      <c r="A30" s="270"/>
      <c r="B30" s="267"/>
      <c r="C30" s="202"/>
      <c r="D30" s="185" t="s">
        <v>175</v>
      </c>
      <c r="E30" s="33"/>
      <c r="F30" s="33"/>
      <c r="G30" s="180" t="s">
        <v>4253</v>
      </c>
      <c r="H30" s="180"/>
      <c r="I30" s="180"/>
      <c r="J30" s="180"/>
      <c r="K30" s="33"/>
      <c r="L30" s="33"/>
      <c r="M30" s="33"/>
      <c r="N30" s="33"/>
      <c r="O30" s="33"/>
      <c r="P30" s="33"/>
      <c r="Q30" s="33"/>
      <c r="R30" s="33"/>
      <c r="S30" s="33"/>
      <c r="T30" s="33"/>
      <c r="U30" s="33"/>
      <c r="V30" s="33"/>
      <c r="W30" s="33"/>
      <c r="X30" s="33"/>
      <c r="Y30" s="33"/>
      <c r="Z30" s="33"/>
      <c r="AA30" s="33"/>
      <c r="AB30" s="33"/>
      <c r="AC30" s="33"/>
      <c r="AD30" s="19" t="s">
        <v>1046</v>
      </c>
      <c r="AE30" s="19" t="str">
        <f>RIGHT(NTCV_BD,LEN(NTCV_BD)-FIND(",",NTCV_BD)-1)</f>
        <v>08h30</v>
      </c>
    </row>
    <row r="31" spans="1:31" ht="20.100000000000001" customHeight="1">
      <c r="A31" s="169"/>
      <c r="B31" s="267"/>
      <c r="C31" s="202"/>
      <c r="D31" s="185" t="s">
        <v>155</v>
      </c>
      <c r="E31" s="33"/>
      <c r="F31" s="212"/>
      <c r="G31" s="33" t="s">
        <v>199</v>
      </c>
      <c r="H31" s="212"/>
      <c r="I31" s="212"/>
      <c r="J31" s="212"/>
      <c r="K31" s="33"/>
      <c r="L31" s="33"/>
      <c r="M31" s="33"/>
      <c r="N31" s="33"/>
      <c r="O31" s="33"/>
      <c r="P31" s="33"/>
      <c r="Q31" s="33"/>
      <c r="R31" s="33"/>
      <c r="S31" s="33"/>
      <c r="T31" s="33"/>
      <c r="U31" s="33"/>
      <c r="V31" s="33"/>
      <c r="W31" s="33"/>
      <c r="X31" s="33"/>
      <c r="Y31" s="33"/>
      <c r="Z31" s="33"/>
      <c r="AA31" s="33"/>
      <c r="AB31" s="33"/>
      <c r="AC31" s="33"/>
      <c r="AE31" s="19"/>
    </row>
    <row r="32" spans="1:31" ht="20.100000000000001" customHeight="1">
      <c r="A32" s="169"/>
      <c r="B32" s="267"/>
      <c r="C32" s="222" t="s">
        <v>200</v>
      </c>
      <c r="D32" s="182" t="s">
        <v>247</v>
      </c>
      <c r="E32" s="182"/>
      <c r="F32" s="182"/>
      <c r="G32" s="182"/>
      <c r="H32" s="182"/>
      <c r="I32" s="182"/>
      <c r="J32" s="182"/>
      <c r="K32" s="182"/>
      <c r="L32" s="182"/>
      <c r="M32" s="182"/>
      <c r="N32" s="182"/>
      <c r="O32" s="182"/>
      <c r="P32" s="182"/>
      <c r="Q32" s="182"/>
      <c r="R32" s="182"/>
      <c r="S32" s="182"/>
      <c r="T32" s="182"/>
      <c r="U32" s="182"/>
      <c r="V32" s="182"/>
      <c r="W32" s="182"/>
      <c r="X32" s="182"/>
      <c r="Y32" s="182"/>
      <c r="Z32" s="182"/>
      <c r="AA32" s="182"/>
      <c r="AB32" s="182"/>
      <c r="AC32" s="33"/>
      <c r="AE32" s="19"/>
    </row>
    <row r="33" spans="1:32" ht="20.100000000000001" customHeight="1">
      <c r="A33" s="224"/>
      <c r="B33" s="225"/>
      <c r="C33" s="222" t="s">
        <v>169</v>
      </c>
      <c r="D33" s="173" t="s">
        <v>202</v>
      </c>
      <c r="E33" s="226"/>
      <c r="F33" s="226"/>
      <c r="G33" s="226"/>
      <c r="H33" s="226"/>
      <c r="I33" s="226"/>
      <c r="J33" s="226"/>
      <c r="K33" s="226"/>
      <c r="L33" s="226"/>
      <c r="M33" s="226"/>
      <c r="N33" s="226"/>
      <c r="O33" s="226"/>
      <c r="P33" s="226"/>
      <c r="Q33" s="226"/>
      <c r="R33" s="226"/>
      <c r="S33" s="226"/>
      <c r="T33" s="226"/>
      <c r="U33" s="226"/>
      <c r="V33" s="226"/>
      <c r="W33" s="226"/>
      <c r="X33" s="226"/>
      <c r="Y33" s="226"/>
      <c r="Z33" s="226"/>
      <c r="AA33" s="226"/>
      <c r="AB33" s="226"/>
      <c r="AC33" s="226"/>
      <c r="AD33" s="283"/>
      <c r="AE33" s="283"/>
    </row>
    <row r="34" spans="1:32" ht="38.450000000000003" customHeight="1">
      <c r="A34" s="224"/>
      <c r="B34" s="225"/>
      <c r="C34" s="275" t="s">
        <v>248</v>
      </c>
      <c r="D34" s="2772" t="s">
        <v>3522</v>
      </c>
      <c r="E34" s="2772"/>
      <c r="F34" s="2772"/>
      <c r="G34" s="2772"/>
      <c r="H34" s="2772"/>
      <c r="I34" s="2772"/>
      <c r="J34" s="2772"/>
      <c r="K34" s="2772"/>
      <c r="L34" s="2772"/>
      <c r="M34" s="2772"/>
      <c r="N34" s="2772"/>
      <c r="O34" s="2772"/>
      <c r="P34" s="2772"/>
      <c r="Q34" s="2772"/>
      <c r="R34" s="2772"/>
      <c r="S34" s="2772"/>
      <c r="T34" s="2772"/>
      <c r="U34" s="2772"/>
      <c r="V34" s="2772"/>
      <c r="W34" s="2772"/>
      <c r="X34" s="2772"/>
      <c r="Y34" s="2772"/>
      <c r="Z34" s="2772"/>
      <c r="AA34" s="2772"/>
      <c r="AB34" s="2772"/>
      <c r="AC34" s="2772"/>
      <c r="AD34" s="283"/>
      <c r="AE34" s="283"/>
    </row>
    <row r="35" spans="1:32" s="1816" customFormat="1" ht="17.100000000000001" customHeight="1">
      <c r="A35" s="1812"/>
      <c r="B35" s="1815"/>
      <c r="C35" s="275" t="s">
        <v>248</v>
      </c>
      <c r="D35" s="2776" t="s">
        <v>4254</v>
      </c>
      <c r="E35" s="2775"/>
      <c r="F35" s="2775"/>
      <c r="G35" s="2775"/>
      <c r="H35" s="2775"/>
      <c r="I35" s="2775"/>
      <c r="J35" s="2775"/>
      <c r="K35" s="2775"/>
      <c r="L35" s="2775"/>
      <c r="M35" s="2775"/>
      <c r="N35" s="2775"/>
      <c r="O35" s="2775"/>
      <c r="P35" s="2775"/>
      <c r="Q35" s="2775"/>
      <c r="R35" s="2775"/>
      <c r="S35" s="2775"/>
      <c r="T35" s="2775"/>
      <c r="U35" s="2775"/>
      <c r="V35" s="2775"/>
      <c r="W35" s="2775"/>
      <c r="X35" s="2775"/>
      <c r="Y35" s="2775"/>
      <c r="Z35" s="2775"/>
      <c r="AA35" s="2775"/>
      <c r="AB35" s="2775"/>
      <c r="AC35" s="2775"/>
      <c r="AD35" s="1813"/>
      <c r="AE35" s="1813"/>
    </row>
    <row r="36" spans="1:32" s="1816" customFormat="1" ht="17.100000000000001" customHeight="1">
      <c r="A36" s="1812"/>
      <c r="B36" s="1815"/>
      <c r="C36" s="275"/>
      <c r="D36" s="2187" t="s">
        <v>4255</v>
      </c>
      <c r="AD36" s="1813"/>
      <c r="AE36" s="1813"/>
    </row>
    <row r="37" spans="1:32" ht="20.100000000000001" customHeight="1">
      <c r="A37" s="169"/>
      <c r="B37" s="169"/>
      <c r="C37" s="275" t="s">
        <v>248</v>
      </c>
      <c r="D37" s="2778" t="e">
        <f>"Phiếu yêu cầu nghiệm thu số "&amp;(VLOOKUP(NTCV_BB,B_DMBBNTCV,COLUMN(DMBB_MAHS),0))&amp;" "&amp;ngay(VLOOKUP(NTCV_BB,B_DMBBNTCV,COLUMN(DMBB_PHIEUYC),0))&amp;" của nhà thầu thi công xây dựng."</f>
        <v>#VALUE!</v>
      </c>
      <c r="E37" s="2778"/>
      <c r="F37" s="2778"/>
      <c r="G37" s="2778"/>
      <c r="H37" s="2778"/>
      <c r="I37" s="2778"/>
      <c r="J37" s="2778"/>
      <c r="K37" s="2778"/>
      <c r="L37" s="2778"/>
      <c r="M37" s="2778"/>
      <c r="N37" s="2778"/>
      <c r="O37" s="2778"/>
      <c r="P37" s="2778"/>
      <c r="Q37" s="2778"/>
      <c r="R37" s="2778"/>
      <c r="S37" s="2778"/>
      <c r="T37" s="2778"/>
      <c r="U37" s="2778"/>
      <c r="V37" s="2778"/>
      <c r="W37" s="2778"/>
      <c r="X37" s="2778"/>
      <c r="Y37" s="2778"/>
      <c r="Z37" s="2778"/>
      <c r="AA37" s="2778"/>
      <c r="AB37" s="2778"/>
      <c r="AC37" s="2778"/>
      <c r="AD37" s="283"/>
      <c r="AE37" s="283"/>
    </row>
    <row r="38" spans="1:32" ht="20.100000000000001" customHeight="1">
      <c r="A38" s="169"/>
      <c r="B38" s="267"/>
      <c r="C38" s="275" t="s">
        <v>248</v>
      </c>
      <c r="D38" s="2779" t="str">
        <f>"Biên bản nghiệm thu nội bộ số "&amp;(VLOOKUP(NTCV_BB,B_DMBBNTCV,COLUMN(DMBB_MAHS),0))&amp;" "&amp;ngay(VLOOKUP(NTCV_BB,B_DMBBNTCV,COLUMN(DMBB_NB_NGAY),0))&amp;" của nhà thầu thi công xây dựng."</f>
        <v>Biên bản nghiệm thu nội bộ số 2  ngày   tháng   năm      của nhà thầu thi công xây dựng.</v>
      </c>
      <c r="E38" s="2779"/>
      <c r="F38" s="2779"/>
      <c r="G38" s="2779"/>
      <c r="H38" s="2779"/>
      <c r="I38" s="2779"/>
      <c r="J38" s="2779"/>
      <c r="K38" s="2779"/>
      <c r="L38" s="2779"/>
      <c r="M38" s="2779"/>
      <c r="N38" s="2779"/>
      <c r="O38" s="2779"/>
      <c r="P38" s="2779"/>
      <c r="Q38" s="2779"/>
      <c r="R38" s="2779"/>
      <c r="S38" s="2779"/>
      <c r="T38" s="2779"/>
      <c r="U38" s="2779"/>
      <c r="V38" s="2779"/>
      <c r="W38" s="2779"/>
      <c r="X38" s="2779"/>
      <c r="Y38" s="2779"/>
      <c r="Z38" s="2779"/>
      <c r="AA38" s="2779"/>
      <c r="AB38" s="2779"/>
      <c r="AC38" s="2779"/>
      <c r="AD38" s="165"/>
      <c r="AE38" s="19"/>
    </row>
    <row r="39" spans="1:32" ht="18" customHeight="1">
      <c r="A39" s="169"/>
      <c r="B39" s="169"/>
      <c r="C39" s="186" t="s">
        <v>248</v>
      </c>
      <c r="D39" s="33" t="s">
        <v>3491</v>
      </c>
      <c r="E39" s="33"/>
      <c r="F39" s="33"/>
      <c r="G39" s="33"/>
      <c r="H39" s="33"/>
      <c r="I39" s="33"/>
      <c r="J39" s="33"/>
      <c r="K39" s="33"/>
      <c r="L39" s="33"/>
      <c r="M39" s="33"/>
      <c r="N39" s="33"/>
      <c r="O39" s="33"/>
      <c r="P39" s="33"/>
      <c r="Q39" s="33"/>
      <c r="R39" s="178"/>
      <c r="S39" s="33"/>
      <c r="T39" s="33"/>
      <c r="U39" s="33"/>
      <c r="V39" s="33"/>
      <c r="W39" s="33"/>
      <c r="X39" s="33"/>
      <c r="Y39" s="33"/>
      <c r="Z39" s="33"/>
      <c r="AA39" s="33"/>
      <c r="AB39" s="33"/>
      <c r="AC39" s="33"/>
      <c r="AD39" s="165"/>
      <c r="AE39" s="19"/>
    </row>
    <row r="40" spans="1:32">
      <c r="A40" s="169"/>
      <c r="B40" s="267"/>
      <c r="C40" s="186" t="s">
        <v>248</v>
      </c>
      <c r="D40" s="33" t="s">
        <v>3492</v>
      </c>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165"/>
      <c r="AE40" s="19"/>
    </row>
    <row r="41" spans="1:32" ht="20.100000000000001" customHeight="1">
      <c r="A41" s="169"/>
      <c r="B41" s="169"/>
      <c r="C41" s="186" t="s">
        <v>158</v>
      </c>
      <c r="D41" s="33" t="s">
        <v>3486</v>
      </c>
      <c r="E41" s="173"/>
      <c r="F41" s="173"/>
      <c r="G41" s="182"/>
      <c r="H41" s="182"/>
      <c r="I41" s="185"/>
      <c r="J41" s="185"/>
      <c r="K41" s="185"/>
      <c r="L41" s="33"/>
      <c r="M41" s="33"/>
      <c r="N41" s="33"/>
      <c r="O41" s="33"/>
      <c r="P41" s="33"/>
      <c r="Q41" s="33"/>
      <c r="R41" s="185"/>
      <c r="S41" s="185"/>
      <c r="T41" s="185"/>
      <c r="U41" s="185"/>
      <c r="V41" s="185"/>
      <c r="W41" s="185"/>
      <c r="X41" s="33"/>
      <c r="Y41" s="33"/>
      <c r="Z41" s="33"/>
      <c r="AA41" s="33"/>
      <c r="AB41" s="33"/>
      <c r="AC41" s="33"/>
      <c r="AD41" s="19"/>
      <c r="AE41" s="19"/>
      <c r="AF41" s="19"/>
    </row>
    <row r="42" spans="1:32" ht="20.100000000000001" customHeight="1">
      <c r="A42" s="169"/>
      <c r="B42" s="169"/>
      <c r="C42" s="186" t="s">
        <v>248</v>
      </c>
      <c r="D42" s="33" t="s">
        <v>3546</v>
      </c>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165"/>
      <c r="AE42" s="19"/>
    </row>
    <row r="43" spans="1:32" ht="17.100000000000001" customHeight="1">
      <c r="A43" s="169"/>
      <c r="B43" s="169"/>
      <c r="C43" s="202"/>
      <c r="D43" s="2122" t="s">
        <v>2899</v>
      </c>
      <c r="E43" s="178"/>
      <c r="F43" s="178"/>
      <c r="G43" s="178"/>
      <c r="H43" s="178"/>
      <c r="I43" s="178"/>
      <c r="J43" s="178"/>
      <c r="K43" s="178"/>
      <c r="L43" s="178"/>
      <c r="M43" s="178"/>
      <c r="N43" s="178"/>
      <c r="O43" s="178"/>
      <c r="P43" s="178"/>
      <c r="Q43" s="178"/>
      <c r="R43" s="178"/>
      <c r="S43" s="178"/>
      <c r="T43" s="178"/>
      <c r="U43" s="178"/>
      <c r="V43" s="178"/>
      <c r="W43" s="178"/>
      <c r="X43" s="178"/>
      <c r="Y43" s="178"/>
      <c r="Z43" s="178"/>
      <c r="AA43" s="178"/>
      <c r="AB43" s="178"/>
      <c r="AC43" s="178"/>
      <c r="AD43" s="165"/>
      <c r="AE43" s="19"/>
    </row>
    <row r="44" spans="1:32" ht="20.100000000000001" customHeight="1">
      <c r="A44" s="169"/>
      <c r="B44" s="169"/>
      <c r="C44" s="186" t="s">
        <v>248</v>
      </c>
      <c r="D44" s="191" t="str">
        <f>"Căn cứ kết quả thí nghiệm số: "&amp;VLOOKUP(NTCV_BB,B_DMBBNTCV,COLUMN(DMBB_TN_SOKQ),0)</f>
        <v xml:space="preserve">Căn cứ kết quả thí nghiệm số: </v>
      </c>
      <c r="E44" s="285"/>
      <c r="F44" s="285"/>
      <c r="G44" s="285"/>
      <c r="H44" s="285"/>
      <c r="I44" s="285"/>
      <c r="J44" s="285"/>
      <c r="K44" s="285"/>
      <c r="L44" s="285"/>
      <c r="M44" s="285"/>
      <c r="N44" s="285"/>
      <c r="O44" s="285"/>
      <c r="P44" s="285"/>
      <c r="Q44" s="285"/>
      <c r="R44" s="285"/>
      <c r="S44" s="285"/>
      <c r="T44" s="285"/>
      <c r="U44" s="285"/>
      <c r="V44" s="285"/>
      <c r="W44" s="285"/>
      <c r="X44" s="285"/>
      <c r="Y44" s="285"/>
      <c r="Z44" s="285"/>
      <c r="AA44" s="285"/>
      <c r="AB44" s="285"/>
      <c r="AC44" s="285"/>
      <c r="AD44" s="165"/>
      <c r="AE44" s="19"/>
    </row>
    <row r="45" spans="1:32" ht="20.100000000000001" customHeight="1">
      <c r="A45" s="169"/>
      <c r="B45" s="169"/>
      <c r="C45" s="186" t="s">
        <v>248</v>
      </c>
      <c r="D45" s="33" t="s">
        <v>251</v>
      </c>
      <c r="E45" s="228"/>
      <c r="F45" s="228"/>
      <c r="G45" s="228"/>
      <c r="H45" s="228"/>
      <c r="I45" s="228"/>
      <c r="J45" s="228"/>
      <c r="K45" s="228"/>
      <c r="L45" s="228"/>
      <c r="M45" s="228"/>
      <c r="N45" s="228"/>
      <c r="O45" s="228"/>
      <c r="P45" s="228"/>
      <c r="Q45" s="228"/>
      <c r="R45" s="228"/>
      <c r="S45" s="228"/>
      <c r="T45" s="228"/>
      <c r="U45" s="228"/>
      <c r="V45" s="228"/>
      <c r="W45" s="228"/>
      <c r="X45" s="228"/>
      <c r="Y45" s="228"/>
      <c r="Z45" s="228"/>
      <c r="AA45" s="228"/>
      <c r="AB45" s="228"/>
      <c r="AC45" s="228"/>
      <c r="AD45" s="165"/>
      <c r="AE45" s="19"/>
    </row>
    <row r="46" spans="1:32" ht="20.100000000000001" customHeight="1">
      <c r="A46" s="169"/>
      <c r="B46" s="169"/>
      <c r="C46" s="186" t="s">
        <v>248</v>
      </c>
      <c r="D46" s="33" t="s">
        <v>252</v>
      </c>
      <c r="E46" s="228"/>
      <c r="F46" s="228"/>
      <c r="G46" s="228"/>
      <c r="H46" s="228"/>
      <c r="I46" s="228"/>
      <c r="J46" s="228"/>
      <c r="K46" s="228"/>
      <c r="L46" s="228"/>
      <c r="M46" s="228"/>
      <c r="N46" s="228"/>
      <c r="O46" s="228"/>
      <c r="P46" s="228"/>
      <c r="Q46" s="228"/>
      <c r="R46" s="228"/>
      <c r="S46" s="228"/>
      <c r="T46" s="228"/>
      <c r="U46" s="228"/>
      <c r="V46" s="228"/>
      <c r="W46" s="228"/>
      <c r="X46" s="228"/>
      <c r="Y46" s="228"/>
      <c r="Z46" s="228"/>
      <c r="AA46" s="228"/>
      <c r="AB46" s="228"/>
      <c r="AC46" s="228"/>
      <c r="AD46" s="165"/>
      <c r="AE46" s="19"/>
    </row>
    <row r="47" spans="1:32" ht="20.100000000000001" customHeight="1">
      <c r="A47" s="169"/>
      <c r="B47" s="169"/>
      <c r="C47" s="186" t="s">
        <v>248</v>
      </c>
      <c r="D47" s="33" t="s">
        <v>253</v>
      </c>
      <c r="E47" s="228"/>
      <c r="F47" s="228"/>
      <c r="G47" s="228"/>
      <c r="H47" s="228"/>
      <c r="I47" s="228"/>
      <c r="J47" s="228"/>
      <c r="K47" s="228"/>
      <c r="L47" s="228"/>
      <c r="M47" s="228"/>
      <c r="N47" s="228"/>
      <c r="O47" s="228"/>
      <c r="P47" s="228"/>
      <c r="Q47" s="228"/>
      <c r="R47" s="228"/>
      <c r="S47" s="228"/>
      <c r="T47" s="228"/>
      <c r="U47" s="228"/>
      <c r="V47" s="228"/>
      <c r="W47" s="228"/>
      <c r="X47" s="228"/>
      <c r="Y47" s="228"/>
      <c r="Z47" s="228"/>
      <c r="AA47" s="228"/>
      <c r="AB47" s="228"/>
      <c r="AC47" s="228"/>
      <c r="AD47" s="165"/>
      <c r="AE47" s="19"/>
    </row>
    <row r="48" spans="1:32" ht="20.100000000000001" customHeight="1">
      <c r="A48" s="169"/>
      <c r="B48" s="169"/>
      <c r="C48" s="186" t="s">
        <v>248</v>
      </c>
      <c r="D48" s="33" t="s">
        <v>254</v>
      </c>
      <c r="E48" s="228"/>
      <c r="F48" s="228"/>
      <c r="G48" s="228"/>
      <c r="H48" s="228"/>
      <c r="I48" s="228"/>
      <c r="J48" s="228"/>
      <c r="K48" s="228"/>
      <c r="L48" s="228"/>
      <c r="M48" s="228"/>
      <c r="N48" s="228"/>
      <c r="O48" s="228"/>
      <c r="P48" s="228"/>
      <c r="Q48" s="228"/>
      <c r="R48" s="228"/>
      <c r="S48" s="228"/>
      <c r="T48" s="228"/>
      <c r="U48" s="228"/>
      <c r="V48" s="228"/>
      <c r="W48" s="228"/>
      <c r="X48" s="228"/>
      <c r="Y48" s="228"/>
      <c r="Z48" s="228"/>
      <c r="AA48" s="228"/>
      <c r="AB48" s="228"/>
      <c r="AC48" s="228"/>
      <c r="AD48" s="165"/>
      <c r="AE48" s="19"/>
    </row>
    <row r="49" spans="1:31" ht="20.100000000000001" customHeight="1">
      <c r="A49" s="224"/>
      <c r="B49" s="265"/>
      <c r="C49" s="222" t="s">
        <v>171</v>
      </c>
      <c r="D49" s="173" t="s">
        <v>215</v>
      </c>
      <c r="E49" s="226"/>
      <c r="F49" s="226"/>
      <c r="G49" s="226"/>
      <c r="H49" s="226"/>
      <c r="I49" s="226"/>
      <c r="J49" s="226"/>
      <c r="K49" s="226"/>
      <c r="L49" s="226"/>
      <c r="M49" s="226"/>
      <c r="N49" s="226"/>
      <c r="O49" s="226"/>
      <c r="P49" s="226"/>
      <c r="Q49" s="226"/>
      <c r="R49" s="226"/>
      <c r="S49" s="226"/>
      <c r="T49" s="226"/>
      <c r="U49" s="226"/>
      <c r="V49" s="226"/>
      <c r="W49" s="226"/>
      <c r="X49" s="226"/>
      <c r="Y49" s="226"/>
      <c r="Z49" s="226"/>
      <c r="AA49" s="226"/>
      <c r="AB49" s="226"/>
      <c r="AC49" s="226"/>
      <c r="AD49" s="266"/>
      <c r="AE49" s="223"/>
    </row>
    <row r="50" spans="1:31" ht="20.100000000000001" customHeight="1">
      <c r="A50" s="224"/>
      <c r="B50" s="225"/>
      <c r="C50" s="186" t="s">
        <v>248</v>
      </c>
      <c r="D50" s="33" t="s">
        <v>216</v>
      </c>
      <c r="E50" s="226"/>
      <c r="F50" s="226"/>
      <c r="G50" s="226"/>
      <c r="H50" s="226"/>
      <c r="I50" s="226"/>
      <c r="J50" s="226"/>
      <c r="K50" s="226"/>
      <c r="L50" s="226"/>
      <c r="M50" s="226"/>
      <c r="N50" s="226"/>
      <c r="O50" s="226"/>
      <c r="P50" s="226"/>
      <c r="Q50" s="226"/>
      <c r="R50" s="226"/>
      <c r="S50" s="226"/>
      <c r="T50" s="226"/>
      <c r="U50" s="226"/>
      <c r="V50" s="226"/>
      <c r="W50" s="226"/>
      <c r="X50" s="226"/>
      <c r="Y50" s="226"/>
      <c r="Z50" s="226"/>
      <c r="AA50" s="226"/>
      <c r="AB50" s="226"/>
      <c r="AC50" s="226"/>
      <c r="AD50" s="223"/>
      <c r="AE50" s="223"/>
    </row>
    <row r="51" spans="1:31" ht="20.100000000000001" customHeight="1">
      <c r="A51" s="224"/>
      <c r="B51" s="225"/>
      <c r="C51" s="186" t="s">
        <v>248</v>
      </c>
      <c r="D51" s="33" t="s">
        <v>217</v>
      </c>
      <c r="E51" s="226"/>
      <c r="F51" s="226"/>
      <c r="G51" s="226"/>
      <c r="H51" s="226"/>
      <c r="I51" s="226"/>
      <c r="J51" s="226"/>
      <c r="K51" s="226"/>
      <c r="L51" s="226"/>
      <c r="M51" s="226"/>
      <c r="N51" s="226"/>
      <c r="O51" s="226"/>
      <c r="P51" s="226"/>
      <c r="Q51" s="226"/>
      <c r="R51" s="226"/>
      <c r="S51" s="226"/>
      <c r="T51" s="226"/>
      <c r="U51" s="226"/>
      <c r="V51" s="226"/>
      <c r="W51" s="226"/>
      <c r="X51" s="226"/>
      <c r="Y51" s="226"/>
      <c r="Z51" s="226"/>
      <c r="AA51" s="226"/>
      <c r="AB51" s="226"/>
      <c r="AC51" s="226"/>
      <c r="AD51" s="223"/>
      <c r="AE51" s="223"/>
    </row>
    <row r="52" spans="1:31" ht="20.100000000000001" customHeight="1">
      <c r="A52" s="224"/>
      <c r="B52" s="225"/>
      <c r="C52" s="186" t="s">
        <v>248</v>
      </c>
      <c r="D52" s="33" t="s">
        <v>218</v>
      </c>
      <c r="E52" s="226"/>
      <c r="F52" s="226"/>
      <c r="G52" s="226"/>
      <c r="H52" s="226"/>
      <c r="I52" s="226"/>
      <c r="J52" s="226"/>
      <c r="K52" s="226"/>
      <c r="L52" s="226"/>
      <c r="M52" s="226"/>
      <c r="N52" s="226"/>
      <c r="O52" s="226"/>
      <c r="P52" s="226"/>
      <c r="Q52" s="226"/>
      <c r="R52" s="226"/>
      <c r="S52" s="226"/>
      <c r="T52" s="226"/>
      <c r="U52" s="226"/>
      <c r="V52" s="226"/>
      <c r="W52" s="226"/>
      <c r="X52" s="226"/>
      <c r="Y52" s="226"/>
      <c r="Z52" s="226"/>
      <c r="AA52" s="226"/>
      <c r="AB52" s="226"/>
      <c r="AC52" s="226"/>
      <c r="AD52" s="223"/>
      <c r="AE52" s="223"/>
    </row>
    <row r="53" spans="1:31" ht="20.100000000000001" customHeight="1">
      <c r="A53" s="224"/>
      <c r="B53" s="225"/>
      <c r="C53" s="186" t="s">
        <v>248</v>
      </c>
      <c r="D53" s="33" t="s">
        <v>219</v>
      </c>
      <c r="E53" s="226"/>
      <c r="F53" s="226"/>
      <c r="G53" s="226"/>
      <c r="H53" s="226"/>
      <c r="I53" s="226"/>
      <c r="J53" s="226"/>
      <c r="K53" s="226"/>
      <c r="L53" s="226"/>
      <c r="M53" s="226"/>
      <c r="N53" s="226"/>
      <c r="O53" s="226"/>
      <c r="P53" s="226"/>
      <c r="Q53" s="226"/>
      <c r="R53" s="226"/>
      <c r="S53" s="226"/>
      <c r="T53" s="226"/>
      <c r="U53" s="226"/>
      <c r="V53" s="226"/>
      <c r="W53" s="226"/>
      <c r="X53" s="226"/>
      <c r="Y53" s="226"/>
      <c r="Z53" s="226"/>
      <c r="AA53" s="226"/>
      <c r="AB53" s="226"/>
      <c r="AC53" s="226"/>
      <c r="AD53" s="223"/>
      <c r="AE53" s="223"/>
    </row>
    <row r="54" spans="1:31" ht="20.100000000000001" customHeight="1">
      <c r="A54" s="224"/>
      <c r="B54" s="265"/>
      <c r="C54" s="2717" t="s">
        <v>160</v>
      </c>
      <c r="D54" s="2711" t="s">
        <v>161</v>
      </c>
      <c r="E54" s="2712"/>
      <c r="F54" s="2712"/>
      <c r="G54" s="2712"/>
      <c r="H54" s="2712"/>
      <c r="I54" s="2712"/>
      <c r="J54" s="2712"/>
      <c r="K54" s="2712"/>
      <c r="L54" s="2712"/>
      <c r="M54" s="2713"/>
      <c r="N54" s="2711" t="s">
        <v>220</v>
      </c>
      <c r="O54" s="2712"/>
      <c r="P54" s="2712"/>
      <c r="Q54" s="2712"/>
      <c r="R54" s="2712"/>
      <c r="S54" s="2712"/>
      <c r="T54" s="2712"/>
      <c r="U54" s="2712"/>
      <c r="V54" s="2712"/>
      <c r="W54" s="2713"/>
      <c r="X54" s="187" t="s">
        <v>221</v>
      </c>
      <c r="Y54" s="188"/>
      <c r="Z54" s="188"/>
      <c r="AA54" s="188"/>
      <c r="AB54" s="188"/>
      <c r="AC54" s="395"/>
      <c r="AD54" s="266"/>
      <c r="AE54" s="223"/>
    </row>
    <row r="55" spans="1:31" ht="20.100000000000001" customHeight="1">
      <c r="A55" s="224"/>
      <c r="B55" s="265"/>
      <c r="C55" s="2718"/>
      <c r="D55" s="2714"/>
      <c r="E55" s="2715"/>
      <c r="F55" s="2715"/>
      <c r="G55" s="2715"/>
      <c r="H55" s="2715"/>
      <c r="I55" s="2715"/>
      <c r="J55" s="2715"/>
      <c r="K55" s="2715"/>
      <c r="L55" s="2715"/>
      <c r="M55" s="2716"/>
      <c r="N55" s="2714"/>
      <c r="O55" s="2715"/>
      <c r="P55" s="2715"/>
      <c r="Q55" s="2715"/>
      <c r="R55" s="2715"/>
      <c r="S55" s="2715"/>
      <c r="T55" s="2715"/>
      <c r="U55" s="2715"/>
      <c r="V55" s="2715"/>
      <c r="W55" s="2716"/>
      <c r="X55" s="187" t="s">
        <v>222</v>
      </c>
      <c r="Y55" s="188"/>
      <c r="Z55" s="395"/>
      <c r="AA55" s="187" t="s">
        <v>223</v>
      </c>
      <c r="AB55" s="188"/>
      <c r="AC55" s="395"/>
      <c r="AD55" s="266"/>
      <c r="AE55" s="223"/>
    </row>
    <row r="56" spans="1:31" s="29" customFormat="1" ht="20.100000000000001" customHeight="1">
      <c r="A56" s="289"/>
      <c r="B56" s="521"/>
      <c r="C56" s="1849"/>
      <c r="D56" s="1850"/>
      <c r="E56" s="1851"/>
      <c r="F56" s="1851"/>
      <c r="G56" s="1851"/>
      <c r="H56" s="1851"/>
      <c r="I56" s="1851"/>
      <c r="J56" s="1851"/>
      <c r="K56" s="1851"/>
      <c r="L56" s="1851"/>
      <c r="M56" s="1852"/>
      <c r="N56" s="1853"/>
      <c r="O56" s="1854"/>
      <c r="P56" s="1854"/>
      <c r="Q56" s="1854"/>
      <c r="R56" s="1854"/>
      <c r="S56" s="1854"/>
      <c r="T56" s="1854"/>
      <c r="U56" s="1854"/>
      <c r="V56" s="1854"/>
      <c r="W56" s="1855"/>
      <c r="X56" s="1853"/>
      <c r="Y56" s="1856"/>
      <c r="Z56" s="1857"/>
      <c r="AA56" s="1858"/>
      <c r="AB56" s="1859"/>
      <c r="AC56" s="1857"/>
      <c r="AD56" s="185"/>
      <c r="AE56" s="33"/>
    </row>
    <row r="57" spans="1:31" s="29" customFormat="1" ht="20.100000000000001" customHeight="1">
      <c r="A57" s="289"/>
      <c r="B57" s="289"/>
      <c r="C57" s="1860"/>
      <c r="D57" s="1861"/>
      <c r="E57" s="1862"/>
      <c r="F57" s="1862"/>
      <c r="G57" s="1862"/>
      <c r="H57" s="1862"/>
      <c r="I57" s="1862"/>
      <c r="J57" s="1862"/>
      <c r="K57" s="1862"/>
      <c r="L57" s="1862"/>
      <c r="M57" s="1863"/>
      <c r="N57" s="1861"/>
      <c r="O57" s="1862"/>
      <c r="P57" s="1862"/>
      <c r="Q57" s="1862"/>
      <c r="R57" s="1862"/>
      <c r="S57" s="1862"/>
      <c r="T57" s="1862"/>
      <c r="U57" s="1862"/>
      <c r="V57" s="1862"/>
      <c r="W57" s="1863"/>
      <c r="X57" s="1861"/>
      <c r="Y57" s="1864"/>
      <c r="Z57" s="1865"/>
      <c r="AA57" s="1866"/>
      <c r="AB57" s="1867"/>
      <c r="AC57" s="1865"/>
      <c r="AD57" s="185"/>
      <c r="AE57" s="33"/>
    </row>
    <row r="58" spans="1:31" ht="9.9499999999999993" customHeight="1">
      <c r="A58" s="289"/>
      <c r="B58" s="289"/>
      <c r="C58" s="258"/>
      <c r="D58" s="33"/>
      <c r="E58" s="33"/>
      <c r="F58" s="33"/>
      <c r="G58" s="33"/>
      <c r="H58" s="33"/>
      <c r="I58" s="33"/>
      <c r="J58" s="33"/>
      <c r="K58" s="33"/>
      <c r="L58" s="33"/>
      <c r="M58" s="33"/>
      <c r="N58" s="33"/>
      <c r="O58" s="33"/>
      <c r="P58" s="33"/>
      <c r="Q58" s="33"/>
      <c r="R58" s="33"/>
      <c r="S58" s="33"/>
      <c r="T58" s="33"/>
      <c r="U58" s="33"/>
      <c r="V58" s="33"/>
      <c r="W58" s="33"/>
      <c r="X58" s="33"/>
      <c r="Y58" s="63"/>
      <c r="Z58" s="63"/>
      <c r="AA58" s="63"/>
      <c r="AB58" s="63"/>
      <c r="AC58" s="63"/>
      <c r="AD58" s="185"/>
      <c r="AE58" s="33"/>
    </row>
    <row r="59" spans="1:31" ht="20.100000000000001" hidden="1" customHeight="1">
      <c r="A59" s="169"/>
      <c r="B59" s="169"/>
      <c r="C59" s="211" t="s">
        <v>224</v>
      </c>
      <c r="D59" s="173" t="s">
        <v>225</v>
      </c>
      <c r="E59" s="33"/>
      <c r="F59" s="33"/>
      <c r="G59" s="33"/>
      <c r="H59" s="33"/>
      <c r="I59" s="33"/>
      <c r="J59" s="33"/>
      <c r="K59" s="33"/>
      <c r="L59" s="33"/>
      <c r="M59" s="33"/>
      <c r="N59" s="33"/>
      <c r="O59" s="33"/>
      <c r="P59" s="33"/>
      <c r="Q59" s="33"/>
      <c r="R59" s="33"/>
      <c r="S59" s="33"/>
      <c r="T59" s="33"/>
      <c r="U59" s="33"/>
      <c r="V59" s="33"/>
      <c r="W59" s="33"/>
      <c r="X59" s="33"/>
      <c r="Y59" s="63"/>
      <c r="Z59" s="63"/>
      <c r="AA59" s="63"/>
      <c r="AB59" s="63"/>
      <c r="AC59" s="63"/>
      <c r="AD59" s="165"/>
      <c r="AE59" s="19"/>
    </row>
    <row r="60" spans="1:31" ht="20.100000000000001" hidden="1" customHeight="1">
      <c r="A60" s="169"/>
      <c r="B60" s="169"/>
      <c r="C60" s="2717" t="s">
        <v>160</v>
      </c>
      <c r="D60" s="2711" t="s">
        <v>226</v>
      </c>
      <c r="E60" s="2712"/>
      <c r="F60" s="2712"/>
      <c r="G60" s="2712"/>
      <c r="H60" s="2712"/>
      <c r="I60" s="2712"/>
      <c r="J60" s="2712"/>
      <c r="K60" s="2712"/>
      <c r="L60" s="2713"/>
      <c r="M60" s="2711" t="s">
        <v>103</v>
      </c>
      <c r="N60" s="2713"/>
      <c r="O60" s="187" t="s">
        <v>104</v>
      </c>
      <c r="P60" s="188"/>
      <c r="Q60" s="188"/>
      <c r="R60" s="188"/>
      <c r="S60" s="188"/>
      <c r="T60" s="188"/>
      <c r="U60" s="188"/>
      <c r="V60" s="188"/>
      <c r="W60" s="188"/>
      <c r="X60" s="188"/>
      <c r="Y60" s="188"/>
      <c r="Z60" s="188"/>
      <c r="AA60" s="188"/>
      <c r="AB60" s="188"/>
      <c r="AC60" s="395"/>
      <c r="AD60" s="165"/>
      <c r="AE60" s="19"/>
    </row>
    <row r="61" spans="1:31" ht="20.100000000000001" hidden="1" customHeight="1">
      <c r="A61" s="169"/>
      <c r="B61" s="169"/>
      <c r="C61" s="2719"/>
      <c r="D61" s="2714"/>
      <c r="E61" s="2715"/>
      <c r="F61" s="2715"/>
      <c r="G61" s="2715"/>
      <c r="H61" s="2715"/>
      <c r="I61" s="2715"/>
      <c r="J61" s="2715"/>
      <c r="K61" s="2715"/>
      <c r="L61" s="2716"/>
      <c r="M61" s="2714"/>
      <c r="N61" s="2716"/>
      <c r="O61" s="187" t="s">
        <v>227</v>
      </c>
      <c r="P61" s="188"/>
      <c r="Q61" s="188"/>
      <c r="R61" s="188"/>
      <c r="S61" s="395"/>
      <c r="T61" s="187" t="s">
        <v>228</v>
      </c>
      <c r="U61" s="188"/>
      <c r="V61" s="188"/>
      <c r="W61" s="188"/>
      <c r="X61" s="395"/>
      <c r="Y61" s="187" t="s">
        <v>229</v>
      </c>
      <c r="Z61" s="188"/>
      <c r="AA61" s="188"/>
      <c r="AB61" s="188"/>
      <c r="AC61" s="395"/>
      <c r="AD61" s="165"/>
      <c r="AE61" s="19"/>
    </row>
    <row r="62" spans="1:31" s="29" customFormat="1" ht="20.100000000000001" hidden="1" customHeight="1">
      <c r="A62" s="289"/>
      <c r="B62" s="289"/>
      <c r="C62" s="286"/>
      <c r="D62" s="293"/>
      <c r="E62" s="294"/>
      <c r="F62" s="294"/>
      <c r="G62" s="294"/>
      <c r="H62" s="294"/>
      <c r="I62" s="294"/>
      <c r="J62" s="294"/>
      <c r="K62" s="294"/>
      <c r="L62" s="295"/>
      <c r="M62" s="296"/>
      <c r="N62" s="297"/>
      <c r="O62" s="298"/>
      <c r="P62" s="299"/>
      <c r="Q62" s="299"/>
      <c r="R62" s="300"/>
      <c r="S62" s="301"/>
      <c r="T62" s="302"/>
      <c r="U62" s="303"/>
      <c r="V62" s="303"/>
      <c r="W62" s="303"/>
      <c r="X62" s="304"/>
      <c r="Y62" s="305"/>
      <c r="Z62" s="303"/>
      <c r="AA62" s="303"/>
      <c r="AB62" s="303"/>
      <c r="AC62" s="306"/>
      <c r="AD62" s="185"/>
      <c r="AE62" s="33"/>
    </row>
    <row r="63" spans="1:31" s="29" customFormat="1" ht="20.100000000000001" hidden="1" customHeight="1">
      <c r="A63" s="289"/>
      <c r="B63" s="289"/>
      <c r="C63" s="58"/>
      <c r="D63" s="307"/>
      <c r="E63" s="308"/>
      <c r="F63" s="308"/>
      <c r="G63" s="308"/>
      <c r="H63" s="308"/>
      <c r="I63" s="308"/>
      <c r="J63" s="308"/>
      <c r="K63" s="308"/>
      <c r="L63" s="308"/>
      <c r="M63" s="309"/>
      <c r="N63" s="310"/>
      <c r="O63" s="311"/>
      <c r="P63" s="312"/>
      <c r="Q63" s="312"/>
      <c r="R63" s="312"/>
      <c r="S63" s="310"/>
      <c r="T63" s="313"/>
      <c r="U63" s="314"/>
      <c r="V63" s="314"/>
      <c r="W63" s="314"/>
      <c r="X63" s="315"/>
      <c r="Y63" s="313"/>
      <c r="Z63" s="314"/>
      <c r="AA63" s="314"/>
      <c r="AB63" s="314"/>
      <c r="AC63" s="315"/>
      <c r="AD63" s="185"/>
      <c r="AE63" s="33"/>
    </row>
    <row r="64" spans="1:31" ht="9.9499999999999993" customHeight="1">
      <c r="A64" s="289"/>
      <c r="B64" s="289"/>
      <c r="C64" s="258"/>
      <c r="D64" s="316"/>
      <c r="E64" s="316"/>
      <c r="F64" s="316"/>
      <c r="G64" s="316"/>
      <c r="H64" s="316"/>
      <c r="I64" s="316"/>
      <c r="J64" s="316"/>
      <c r="K64" s="316"/>
      <c r="L64" s="316"/>
      <c r="M64" s="317"/>
      <c r="N64" s="318"/>
      <c r="O64" s="318"/>
      <c r="P64" s="318"/>
      <c r="Q64" s="318"/>
      <c r="R64" s="318"/>
      <c r="S64" s="318"/>
      <c r="T64" s="319"/>
      <c r="U64" s="319"/>
      <c r="V64" s="319"/>
      <c r="W64" s="319"/>
      <c r="X64" s="319"/>
      <c r="Y64" s="319"/>
      <c r="Z64" s="319"/>
      <c r="AA64" s="319"/>
      <c r="AB64" s="319"/>
      <c r="AC64" s="319"/>
      <c r="AD64" s="185"/>
      <c r="AE64" s="33"/>
    </row>
    <row r="65" spans="1:31" ht="20.100000000000001" hidden="1" customHeight="1">
      <c r="A65" s="169"/>
      <c r="B65" s="169"/>
      <c r="C65" s="211" t="s">
        <v>224</v>
      </c>
      <c r="D65" s="173" t="s">
        <v>225</v>
      </c>
      <c r="E65" s="320"/>
      <c r="F65" s="320"/>
      <c r="G65" s="320"/>
      <c r="H65" s="320"/>
      <c r="I65" s="320"/>
      <c r="J65" s="320"/>
      <c r="K65" s="320"/>
      <c r="L65" s="320"/>
      <c r="M65" s="320"/>
      <c r="N65" s="320"/>
      <c r="O65" s="320"/>
      <c r="P65" s="320"/>
      <c r="Q65" s="320"/>
      <c r="R65" s="320"/>
      <c r="S65" s="320"/>
      <c r="T65" s="273"/>
      <c r="U65" s="273"/>
      <c r="V65" s="273"/>
      <c r="W65" s="273"/>
      <c r="X65" s="273"/>
      <c r="Y65" s="273"/>
      <c r="Z65" s="273"/>
      <c r="AA65" s="273"/>
      <c r="AB65" s="273"/>
      <c r="AC65" s="273"/>
      <c r="AD65" s="165"/>
      <c r="AE65" s="19"/>
    </row>
    <row r="66" spans="1:31" ht="20.100000000000001" hidden="1" customHeight="1">
      <c r="A66" s="169"/>
      <c r="B66" s="169"/>
      <c r="C66" s="2717" t="s">
        <v>160</v>
      </c>
      <c r="D66" s="2711" t="s">
        <v>226</v>
      </c>
      <c r="E66" s="2712"/>
      <c r="F66" s="2712"/>
      <c r="G66" s="2712"/>
      <c r="H66" s="2712"/>
      <c r="I66" s="2712"/>
      <c r="J66" s="2712"/>
      <c r="K66" s="2713"/>
      <c r="L66" s="2711" t="s">
        <v>103</v>
      </c>
      <c r="M66" s="2713"/>
      <c r="N66" s="187" t="s">
        <v>104</v>
      </c>
      <c r="O66" s="188"/>
      <c r="P66" s="188"/>
      <c r="Q66" s="188"/>
      <c r="R66" s="188"/>
      <c r="S66" s="188"/>
      <c r="T66" s="187" t="s">
        <v>113</v>
      </c>
      <c r="U66" s="188"/>
      <c r="V66" s="188"/>
      <c r="W66" s="188"/>
      <c r="X66" s="188"/>
      <c r="Y66" s="395"/>
      <c r="Z66" s="2711" t="s">
        <v>230</v>
      </c>
      <c r="AA66" s="2712"/>
      <c r="AB66" s="2712"/>
      <c r="AC66" s="2713"/>
      <c r="AD66" s="165"/>
      <c r="AE66" s="19"/>
    </row>
    <row r="67" spans="1:31" ht="20.100000000000001" hidden="1" customHeight="1">
      <c r="A67" s="169"/>
      <c r="B67" s="169"/>
      <c r="C67" s="2718"/>
      <c r="D67" s="2714"/>
      <c r="E67" s="2715"/>
      <c r="F67" s="2715"/>
      <c r="G67" s="2715"/>
      <c r="H67" s="2715"/>
      <c r="I67" s="2715"/>
      <c r="J67" s="2715"/>
      <c r="K67" s="2716"/>
      <c r="L67" s="2714"/>
      <c r="M67" s="2716"/>
      <c r="N67" s="187" t="s">
        <v>227</v>
      </c>
      <c r="O67" s="187"/>
      <c r="P67" s="187"/>
      <c r="Q67" s="1022" t="s">
        <v>231</v>
      </c>
      <c r="R67" s="187"/>
      <c r="S67" s="187"/>
      <c r="T67" s="1053" t="s">
        <v>232</v>
      </c>
      <c r="U67" s="1053"/>
      <c r="V67" s="1053"/>
      <c r="W67" s="1054" t="s">
        <v>233</v>
      </c>
      <c r="X67" s="1053"/>
      <c r="Y67" s="1053"/>
      <c r="Z67" s="2714"/>
      <c r="AA67" s="2715"/>
      <c r="AB67" s="2715"/>
      <c r="AC67" s="2716"/>
      <c r="AD67" s="165"/>
      <c r="AE67" s="19"/>
    </row>
    <row r="68" spans="1:31" s="29" customFormat="1" ht="20.100000000000001" hidden="1" customHeight="1">
      <c r="A68" s="289"/>
      <c r="B68" s="289"/>
      <c r="C68" s="286"/>
      <c r="D68" s="293"/>
      <c r="E68" s="294"/>
      <c r="F68" s="294"/>
      <c r="G68" s="294"/>
      <c r="H68" s="294"/>
      <c r="I68" s="294"/>
      <c r="J68" s="294"/>
      <c r="K68" s="294"/>
      <c r="L68" s="287"/>
      <c r="M68" s="1312"/>
      <c r="N68" s="1313"/>
      <c r="O68" s="300"/>
      <c r="P68" s="301"/>
      <c r="Q68" s="1313"/>
      <c r="R68" s="300"/>
      <c r="S68" s="301"/>
      <c r="T68" s="1313"/>
      <c r="U68" s="300"/>
      <c r="V68" s="301"/>
      <c r="W68" s="1313"/>
      <c r="X68" s="300"/>
      <c r="Y68" s="301"/>
      <c r="Z68" s="1314"/>
      <c r="AA68" s="1315"/>
      <c r="AB68" s="1315"/>
      <c r="AC68" s="1316"/>
      <c r="AD68" s="185"/>
      <c r="AE68" s="33"/>
    </row>
    <row r="69" spans="1:31" s="29" customFormat="1" ht="9.9499999999999993" customHeight="1">
      <c r="A69" s="169"/>
      <c r="B69" s="169"/>
      <c r="C69" s="186"/>
      <c r="D69" s="185"/>
      <c r="E69" s="185"/>
      <c r="F69" s="185"/>
      <c r="G69" s="185"/>
      <c r="H69" s="185"/>
      <c r="I69" s="185"/>
      <c r="J69" s="185"/>
      <c r="K69" s="185"/>
      <c r="L69" s="33"/>
      <c r="M69" s="33"/>
      <c r="N69" s="33"/>
      <c r="O69" s="33"/>
      <c r="P69" s="33"/>
      <c r="Q69" s="33"/>
      <c r="R69" s="33"/>
      <c r="S69" s="33"/>
      <c r="T69" s="33"/>
      <c r="U69" s="33"/>
      <c r="V69" s="33"/>
      <c r="W69" s="33"/>
      <c r="X69" s="33"/>
      <c r="Y69" s="33"/>
      <c r="Z69" s="2120"/>
      <c r="AA69" s="2120"/>
      <c r="AB69" s="2120"/>
      <c r="AC69" s="2120"/>
      <c r="AD69" s="165"/>
      <c r="AE69" s="19"/>
    </row>
    <row r="70" spans="1:31" ht="20.100000000000001" customHeight="1">
      <c r="A70" s="224"/>
      <c r="B70" s="265"/>
      <c r="C70" s="222" t="s">
        <v>234</v>
      </c>
      <c r="D70" s="182" t="s">
        <v>3547</v>
      </c>
      <c r="E70" s="226"/>
      <c r="F70" s="226"/>
      <c r="G70" s="226"/>
      <c r="H70" s="226"/>
      <c r="I70" s="226"/>
      <c r="J70" s="226"/>
      <c r="K70" s="226"/>
      <c r="L70" s="226"/>
      <c r="M70" s="226"/>
      <c r="N70" s="226"/>
      <c r="O70" s="226"/>
      <c r="P70" s="226"/>
      <c r="Q70" s="226"/>
      <c r="R70" s="226"/>
      <c r="S70" s="226"/>
      <c r="T70" s="226"/>
      <c r="U70" s="226"/>
      <c r="V70" s="226"/>
      <c r="W70" s="226"/>
      <c r="X70" s="226"/>
      <c r="Y70" s="226"/>
      <c r="Z70" s="226"/>
      <c r="AA70" s="226"/>
      <c r="AB70" s="226"/>
      <c r="AC70" s="226"/>
      <c r="AD70" s="266"/>
      <c r="AE70" s="223"/>
    </row>
    <row r="71" spans="1:31" ht="20.100000000000001" customHeight="1">
      <c r="A71" s="169"/>
      <c r="B71" s="267"/>
      <c r="C71" s="202"/>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165"/>
      <c r="AE71" s="19"/>
    </row>
    <row r="72" spans="1:31" ht="20.100000000000001" customHeight="1">
      <c r="A72" s="169"/>
      <c r="B72" s="267"/>
      <c r="C72" s="222" t="s">
        <v>236</v>
      </c>
      <c r="D72" s="173" t="s">
        <v>186</v>
      </c>
      <c r="E72" s="173"/>
      <c r="F72" s="173"/>
      <c r="G72" s="173"/>
      <c r="H72" s="173"/>
      <c r="I72" s="173"/>
      <c r="J72" s="173"/>
      <c r="K72" s="173"/>
      <c r="L72" s="173"/>
      <c r="M72" s="173"/>
      <c r="N72" s="173"/>
      <c r="O72" s="173"/>
      <c r="P72" s="173"/>
      <c r="Q72" s="173"/>
      <c r="R72" s="173"/>
      <c r="S72" s="173"/>
      <c r="T72" s="173"/>
      <c r="U72" s="173"/>
      <c r="V72" s="173"/>
      <c r="W72" s="173"/>
      <c r="X72" s="173"/>
      <c r="Y72" s="173"/>
      <c r="Z72" s="173"/>
      <c r="AA72" s="173"/>
      <c r="AB72" s="173"/>
      <c r="AC72" s="173"/>
      <c r="AD72" s="165"/>
      <c r="AE72" s="19"/>
    </row>
    <row r="73" spans="1:31" ht="20.100000000000001" customHeight="1">
      <c r="A73" s="169"/>
      <c r="B73" s="169"/>
      <c r="C73" s="186" t="s">
        <v>248</v>
      </c>
      <c r="D73" s="33" t="s">
        <v>255</v>
      </c>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165"/>
      <c r="AE73" s="19"/>
    </row>
    <row r="74" spans="1:31" ht="9.9499999999999993" customHeight="1">
      <c r="A74" s="169"/>
      <c r="B74" s="169"/>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19"/>
      <c r="AE74" s="19"/>
    </row>
    <row r="75" spans="1:31" s="2132" customFormat="1" ht="20.100000000000001" customHeight="1">
      <c r="A75" s="2134"/>
      <c r="B75" s="2137"/>
      <c r="D75" s="2138" t="str">
        <f>IF(LEN(D80)&gt;1,_xll.UpperUni1('Ky bien ban'!B67),"")</f>
        <v>CHỦ ĐẦU TƯ</v>
      </c>
      <c r="E75" s="2138"/>
      <c r="F75" s="2138"/>
      <c r="G75" s="2138"/>
      <c r="H75" s="2138"/>
      <c r="I75" s="2138"/>
      <c r="J75" s="2138"/>
      <c r="K75" s="2138"/>
      <c r="L75" s="2139"/>
      <c r="M75" s="2138"/>
      <c r="N75" s="2138"/>
      <c r="O75" s="2138"/>
      <c r="P75" s="2138" t="str">
        <f>IF(LEN(P80)&gt;1,_xll.UpperUni1('Ky bien ban'!B71),"")</f>
        <v>NHÀ THẦU THI CÔNG</v>
      </c>
      <c r="Q75" s="2138"/>
      <c r="R75" s="2138"/>
      <c r="S75" s="2138"/>
      <c r="T75" s="2139"/>
      <c r="U75" s="2138"/>
      <c r="V75" s="2138"/>
      <c r="W75" s="2138"/>
      <c r="X75" s="2138"/>
      <c r="Y75" s="2138"/>
      <c r="Z75" s="2138"/>
      <c r="AA75" s="2138"/>
      <c r="AB75" s="2138"/>
      <c r="AC75" s="2138"/>
      <c r="AD75" s="2134"/>
      <c r="AE75" s="2134"/>
    </row>
    <row r="76" spans="1:31" s="2132" customFormat="1" ht="20.100000000000001" customHeight="1">
      <c r="A76" s="2134"/>
      <c r="B76" s="2137"/>
      <c r="D76" s="2138"/>
      <c r="E76" s="2138"/>
      <c r="F76" s="2138"/>
      <c r="G76" s="2138"/>
      <c r="H76" s="2138"/>
      <c r="I76" s="2138"/>
      <c r="J76" s="2138"/>
      <c r="K76" s="2138"/>
      <c r="L76" s="2139"/>
      <c r="M76" s="2138"/>
      <c r="N76" s="2138"/>
      <c r="O76" s="2138"/>
      <c r="P76" s="2138"/>
      <c r="Q76" s="2138"/>
      <c r="R76" s="2138"/>
      <c r="S76" s="2138"/>
      <c r="T76" s="2139"/>
      <c r="U76" s="2138"/>
      <c r="V76" s="2138"/>
      <c r="W76" s="2138"/>
      <c r="X76" s="2138"/>
      <c r="Y76" s="2138"/>
      <c r="Z76" s="2138"/>
      <c r="AA76" s="2138"/>
      <c r="AB76" s="2138"/>
      <c r="AC76" s="2138"/>
      <c r="AD76" s="2134"/>
      <c r="AE76" s="2134"/>
    </row>
    <row r="77" spans="1:31" s="2132" customFormat="1" ht="20.100000000000001" customHeight="1">
      <c r="A77" s="2134"/>
      <c r="B77" s="2137"/>
      <c r="D77" s="2138"/>
      <c r="E77" s="2138"/>
      <c r="F77" s="2138"/>
      <c r="G77" s="2138"/>
      <c r="H77" s="2138"/>
      <c r="I77" s="2138"/>
      <c r="J77" s="2138"/>
      <c r="K77" s="2138"/>
      <c r="L77" s="2139"/>
      <c r="M77" s="2138"/>
      <c r="N77" s="2138"/>
      <c r="O77" s="2138"/>
      <c r="P77" s="2138"/>
      <c r="Q77" s="2138"/>
      <c r="R77" s="2138"/>
      <c r="S77" s="2138"/>
      <c r="T77" s="2139"/>
      <c r="U77" s="2138"/>
      <c r="V77" s="2138"/>
      <c r="W77" s="2138"/>
      <c r="X77" s="2138"/>
      <c r="Y77" s="2138"/>
      <c r="Z77" s="2138"/>
      <c r="AA77" s="2138"/>
      <c r="AB77" s="2138"/>
      <c r="AC77" s="2138"/>
      <c r="AD77" s="2134"/>
      <c r="AE77" s="2134"/>
    </row>
    <row r="78" spans="1:31" s="2132" customFormat="1" ht="20.100000000000001" customHeight="1">
      <c r="A78" s="2134"/>
      <c r="B78" s="2137"/>
      <c r="D78" s="2138"/>
      <c r="E78" s="2138"/>
      <c r="F78" s="2138"/>
      <c r="G78" s="2138"/>
      <c r="H78" s="2138"/>
      <c r="I78" s="2138"/>
      <c r="J78" s="2138"/>
      <c r="K78" s="2138"/>
      <c r="L78" s="2139"/>
      <c r="M78" s="2138"/>
      <c r="N78" s="2138"/>
      <c r="O78" s="2138"/>
      <c r="P78" s="2138"/>
      <c r="Q78" s="2138"/>
      <c r="R78" s="2138"/>
      <c r="S78" s="2138"/>
      <c r="T78" s="2139"/>
      <c r="U78" s="2138"/>
      <c r="V78" s="2138"/>
      <c r="W78" s="2138"/>
      <c r="X78" s="2138"/>
      <c r="Y78" s="2138"/>
      <c r="Z78" s="2138"/>
      <c r="AA78" s="2138"/>
      <c r="AB78" s="2138"/>
      <c r="AC78" s="2138"/>
      <c r="AD78" s="2134"/>
      <c r="AE78" s="2134"/>
    </row>
    <row r="79" spans="1:31" s="2132" customFormat="1" ht="20.100000000000001" customHeight="1">
      <c r="A79" s="2134"/>
      <c r="B79" s="2137"/>
      <c r="D79" s="2138"/>
      <c r="E79" s="2138"/>
      <c r="F79" s="2138"/>
      <c r="G79" s="2138"/>
      <c r="H79" s="2138"/>
      <c r="I79" s="2138"/>
      <c r="J79" s="2138"/>
      <c r="K79" s="2138"/>
      <c r="L79" s="2139"/>
      <c r="M79" s="2138"/>
      <c r="N79" s="2138"/>
      <c r="O79" s="2138"/>
      <c r="P79" s="2138"/>
      <c r="Q79" s="2138"/>
      <c r="R79" s="2138"/>
      <c r="S79" s="2138"/>
      <c r="T79" s="2139"/>
      <c r="U79" s="2138"/>
      <c r="V79" s="2138"/>
      <c r="W79" s="2138"/>
      <c r="X79" s="2138"/>
      <c r="Y79" s="2138"/>
      <c r="Z79" s="2138"/>
      <c r="AA79" s="2138"/>
      <c r="AB79" s="2138"/>
      <c r="AC79" s="2138"/>
      <c r="AD79" s="2134"/>
      <c r="AE79" s="2134"/>
    </row>
    <row r="80" spans="1:31" s="2132" customFormat="1" ht="20.100000000000001" customHeight="1">
      <c r="A80" s="2134"/>
      <c r="B80" s="2134"/>
      <c r="D80" s="2138" t="str">
        <f>G23</f>
        <v>Nguyễn Thế Anh</v>
      </c>
      <c r="E80" s="2138"/>
      <c r="F80" s="2138"/>
      <c r="G80" s="2138"/>
      <c r="H80" s="2138"/>
      <c r="I80" s="2138"/>
      <c r="J80" s="2138" t="str">
        <f>G24</f>
        <v>Phạm Hùng Mạnh</v>
      </c>
      <c r="K80" s="2138"/>
      <c r="L80" s="2139"/>
      <c r="M80" s="2138"/>
      <c r="N80" s="2138"/>
      <c r="O80" s="2138"/>
      <c r="P80" s="2138" t="str">
        <f>G26</f>
        <v>Nguyễn Ngọc Duy</v>
      </c>
      <c r="Q80" s="2138"/>
      <c r="R80" s="2138"/>
      <c r="S80" s="2138"/>
      <c r="T80" s="2139"/>
      <c r="U80" s="2138"/>
      <c r="V80" s="2138" t="str">
        <f>INDEX(_KyNghiemthu,4,1+VLOOKUP($AD$1,B_DMBBNTCV,COLUMN(DMBB_KBB),0))</f>
        <v>Phạm Bá Lai</v>
      </c>
      <c r="W80" s="2138"/>
      <c r="X80" s="2138"/>
      <c r="Y80" s="2138"/>
      <c r="Z80" s="2138"/>
      <c r="AA80" s="2138"/>
      <c r="AB80" s="2138"/>
      <c r="AC80" s="2138"/>
      <c r="AD80" s="2134"/>
      <c r="AE80" s="2134"/>
    </row>
    <row r="81" spans="1:31" s="33" customFormat="1" ht="9.9499999999999993" customHeight="1">
      <c r="C81" s="226"/>
      <c r="D81" s="171"/>
      <c r="E81" s="171"/>
      <c r="F81" s="171"/>
      <c r="G81" s="171"/>
      <c r="H81" s="171"/>
      <c r="I81" s="171"/>
      <c r="J81" s="171"/>
      <c r="K81" s="171"/>
      <c r="L81" s="226"/>
      <c r="M81" s="171"/>
      <c r="N81" s="171"/>
      <c r="O81" s="171"/>
      <c r="P81" s="171"/>
      <c r="Q81" s="171"/>
      <c r="R81" s="171"/>
      <c r="S81" s="171"/>
      <c r="T81" s="226"/>
      <c r="U81" s="171"/>
      <c r="V81" s="171"/>
      <c r="W81" s="171"/>
      <c r="X81" s="171"/>
      <c r="Y81" s="171"/>
      <c r="Z81" s="171"/>
      <c r="AA81" s="171"/>
      <c r="AB81" s="171"/>
      <c r="AC81" s="171"/>
    </row>
    <row r="82" spans="1:31" ht="20.100000000000001" customHeight="1">
      <c r="A82" s="289"/>
      <c r="B82" s="1041"/>
      <c r="C82" s="185" t="s">
        <v>256</v>
      </c>
      <c r="D82" s="33"/>
      <c r="E82" s="33"/>
      <c r="F82" s="33"/>
      <c r="G82" s="33"/>
      <c r="H82" s="33"/>
      <c r="I82" s="33"/>
      <c r="J82" s="33"/>
      <c r="K82" s="33"/>
      <c r="L82" s="33"/>
      <c r="M82" s="33"/>
      <c r="N82" s="33"/>
      <c r="O82" s="33"/>
      <c r="P82" s="33"/>
      <c r="Q82" s="33"/>
      <c r="R82" s="33"/>
      <c r="S82" s="33"/>
      <c r="T82" s="33"/>
      <c r="U82" s="33"/>
      <c r="V82" s="33"/>
      <c r="W82" s="172"/>
      <c r="X82" s="172"/>
      <c r="Y82" s="172"/>
      <c r="Z82" s="172"/>
      <c r="AA82" s="172"/>
      <c r="AB82" s="172"/>
      <c r="AC82" s="172"/>
      <c r="AD82" s="33"/>
      <c r="AE82" s="33"/>
    </row>
    <row r="83" spans="1:31" ht="20.100000000000001" customHeight="1">
      <c r="A83" s="289"/>
      <c r="B83" s="1041"/>
      <c r="C83" s="1042" t="s">
        <v>158</v>
      </c>
      <c r="D83" s="226" t="s">
        <v>257</v>
      </c>
      <c r="E83" s="226"/>
      <c r="F83" s="226"/>
      <c r="G83" s="226"/>
      <c r="H83" s="226"/>
      <c r="I83" s="226"/>
      <c r="J83" s="226"/>
      <c r="K83" s="226"/>
      <c r="L83" s="226"/>
      <c r="M83" s="226"/>
      <c r="N83" s="226"/>
      <c r="O83" s="226"/>
      <c r="P83" s="226"/>
      <c r="Q83" s="226"/>
      <c r="R83" s="226"/>
      <c r="S83" s="226"/>
      <c r="T83" s="226"/>
      <c r="U83" s="226"/>
      <c r="V83" s="226"/>
      <c r="W83" s="226"/>
      <c r="X83" s="226"/>
      <c r="Y83" s="226"/>
      <c r="Z83" s="226"/>
      <c r="AA83" s="226"/>
      <c r="AB83" s="226"/>
      <c r="AC83" s="226"/>
      <c r="AD83" s="33"/>
      <c r="AE83" s="33"/>
    </row>
    <row r="84" spans="1:31" ht="20.100000000000001" customHeight="1">
      <c r="A84" s="289"/>
      <c r="B84" s="1041"/>
      <c r="C84" s="1042" t="s">
        <v>158</v>
      </c>
      <c r="D84" s="226" t="s">
        <v>258</v>
      </c>
      <c r="E84" s="226"/>
      <c r="F84" s="226"/>
      <c r="G84" s="226"/>
      <c r="H84" s="226"/>
      <c r="I84" s="226"/>
      <c r="J84" s="226"/>
      <c r="K84" s="226"/>
      <c r="L84" s="226"/>
      <c r="M84" s="226"/>
      <c r="N84" s="226"/>
      <c r="O84" s="226"/>
      <c r="P84" s="226"/>
      <c r="Q84" s="226"/>
      <c r="R84" s="226"/>
      <c r="S84" s="226"/>
      <c r="T84" s="226"/>
      <c r="U84" s="226"/>
      <c r="V84" s="226"/>
      <c r="W84" s="226"/>
      <c r="X84" s="226"/>
      <c r="Y84" s="226"/>
      <c r="Z84" s="226"/>
      <c r="AA84" s="226"/>
      <c r="AB84" s="226"/>
      <c r="AC84" s="226"/>
      <c r="AD84" s="33"/>
      <c r="AE84" s="33"/>
    </row>
    <row r="85" spans="1:31" ht="18" customHeight="1">
      <c r="A85" s="289"/>
      <c r="B85" s="1041"/>
      <c r="C85" s="1042" t="s">
        <v>158</v>
      </c>
      <c r="D85" s="226" t="s">
        <v>259</v>
      </c>
      <c r="E85" s="226"/>
      <c r="F85" s="226"/>
      <c r="G85" s="226"/>
      <c r="H85" s="226"/>
      <c r="I85" s="226"/>
      <c r="J85" s="226"/>
      <c r="K85" s="226"/>
      <c r="L85" s="226"/>
      <c r="M85" s="279"/>
      <c r="O85" s="226"/>
      <c r="P85" s="226"/>
      <c r="Q85" s="226"/>
      <c r="R85" s="226"/>
      <c r="S85" s="226"/>
      <c r="T85" s="226"/>
      <c r="U85" s="226"/>
      <c r="V85" s="226"/>
      <c r="W85" s="226"/>
      <c r="X85" s="226"/>
      <c r="Y85" s="226"/>
      <c r="Z85" s="226"/>
      <c r="AA85" s="226"/>
      <c r="AB85" s="226"/>
      <c r="AC85" s="226"/>
      <c r="AD85" s="33"/>
      <c r="AE85" s="33"/>
    </row>
    <row r="86" spans="1:31" ht="9.9499999999999993" customHeight="1">
      <c r="A86" s="289"/>
      <c r="B86" s="1041"/>
      <c r="C86" s="1042"/>
      <c r="D86" s="226"/>
      <c r="E86" s="226"/>
      <c r="F86" s="226"/>
      <c r="G86" s="226"/>
      <c r="H86" s="226"/>
      <c r="I86" s="226"/>
      <c r="J86" s="226"/>
      <c r="K86" s="226"/>
      <c r="L86" s="226"/>
      <c r="M86" s="226"/>
      <c r="N86" s="226"/>
      <c r="O86" s="226"/>
      <c r="P86" s="226"/>
      <c r="Q86" s="226"/>
      <c r="R86" s="226"/>
      <c r="S86" s="226"/>
      <c r="T86" s="226"/>
      <c r="U86" s="226"/>
      <c r="V86" s="226"/>
      <c r="W86" s="226"/>
      <c r="X86" s="226"/>
      <c r="Y86" s="226"/>
      <c r="Z86" s="226"/>
      <c r="AA86" s="226"/>
      <c r="AB86" s="226"/>
      <c r="AC86" s="226"/>
      <c r="AD86" s="33"/>
      <c r="AE86" s="33"/>
    </row>
    <row r="87" spans="1:31" ht="20.100000000000001" customHeight="1">
      <c r="A87" s="19"/>
      <c r="B87" s="223"/>
      <c r="C87" s="223"/>
      <c r="D87" s="223"/>
      <c r="E87" s="223"/>
      <c r="F87" s="223"/>
      <c r="G87" s="223"/>
      <c r="H87" s="223"/>
      <c r="I87" s="223"/>
      <c r="J87" s="223"/>
      <c r="K87" s="223"/>
      <c r="L87" s="223"/>
      <c r="M87" s="223"/>
      <c r="N87" s="223"/>
      <c r="O87" s="223"/>
      <c r="P87" s="223"/>
      <c r="Q87" s="223"/>
      <c r="R87" s="223"/>
      <c r="S87" s="223"/>
      <c r="T87" s="223"/>
      <c r="U87" s="223"/>
      <c r="V87" s="223"/>
      <c r="W87" s="223"/>
      <c r="X87" s="223"/>
      <c r="Y87" s="223"/>
      <c r="Z87" s="223"/>
      <c r="AA87" s="223"/>
      <c r="AB87" s="223"/>
      <c r="AC87" s="223"/>
      <c r="AD87" s="19"/>
      <c r="AE87" s="19"/>
    </row>
  </sheetData>
  <mergeCells count="17">
    <mergeCell ref="C1:O2"/>
    <mergeCell ref="A1:A4"/>
    <mergeCell ref="D37:AC37"/>
    <mergeCell ref="D38:AC38"/>
    <mergeCell ref="D16:AC16"/>
    <mergeCell ref="C54:C55"/>
    <mergeCell ref="D54:M55"/>
    <mergeCell ref="N54:W55"/>
    <mergeCell ref="D34:AC34"/>
    <mergeCell ref="Z66:AC67"/>
    <mergeCell ref="C60:C61"/>
    <mergeCell ref="D60:L61"/>
    <mergeCell ref="M60:N61"/>
    <mergeCell ref="C66:C67"/>
    <mergeCell ref="D66:K67"/>
    <mergeCell ref="L66:M67"/>
    <mergeCell ref="D35:AC35"/>
  </mergeCells>
  <pageMargins left="0.59055118110236227" right="0.19685039370078741" top="0.59055118110236227" bottom="0.39370078740157483" header="0.19685039370078741" footer="0.19685039370078741"/>
  <pageSetup paperSize="9" scale="96" orientation="portrait" blackAndWhite="1" r:id="rId1"/>
  <ignoredErrors>
    <ignoredError sqref="C54:C55 C72 C20:C21 C28:C33 C58:C61 C70 C42:C53 C37:C40 C64:C67 C15:C16 C18 C35"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9241" r:id="rId4" name="Spinner 25">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9244" r:id="rId5" name="Check Box 28">
              <controlPr defaultSize="0" autoFill="0" autoLine="0" autoPict="0" macro="[0]!zClickPanelSpin">
                <anchor moveWithCells="1">
                  <from>
                    <xdr:col>29</xdr:col>
                    <xdr:colOff>323850</xdr:colOff>
                    <xdr:row>2</xdr:row>
                    <xdr:rowOff>28575</xdr:rowOff>
                  </from>
                  <to>
                    <xdr:col>30</xdr:col>
                    <xdr:colOff>1047750</xdr:colOff>
                    <xdr:row>3</xdr:row>
                    <xdr:rowOff>47625</xdr:rowOff>
                  </to>
                </anchor>
              </controlPr>
            </control>
          </mc:Choice>
        </mc:AlternateContent>
        <mc:AlternateContent xmlns:mc="http://schemas.openxmlformats.org/markup-compatibility/2006">
          <mc:Choice Requires="x14">
            <control shapeId="9247" r:id="rId6" name="Button 31">
              <controlPr defaultSize="0" print="0" autoFill="0" autoPict="0" macro="[0]!go_HSDMCongviec">
                <anchor moveWithCells="1" sizeWithCells="1">
                  <from>
                    <xdr:col>29</xdr:col>
                    <xdr:colOff>28575</xdr:colOff>
                    <xdr:row>0</xdr:row>
                    <xdr:rowOff>9525</xdr:rowOff>
                  </from>
                  <to>
                    <xdr:col>31</xdr:col>
                    <xdr:colOff>19050</xdr:colOff>
                    <xdr:row>2</xdr:row>
                    <xdr:rowOff>9525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NBCV1">
    <tabColor rgb="FFFF6D6D"/>
  </sheetPr>
  <dimension ref="A1:AG69"/>
  <sheetViews>
    <sheetView showZeros="0" view="pageBreakPreview" topLeftCell="A11" zoomScale="70" zoomScaleSheetLayoutView="70" workbookViewId="0">
      <selection activeCell="C1" sqref="C1:O2"/>
    </sheetView>
  </sheetViews>
  <sheetFormatPr defaultColWidth="8.88671875" defaultRowHeight="16.5"/>
  <cols>
    <col min="1" max="1" width="22.33203125" style="18" customWidth="1"/>
    <col min="2" max="2" width="3.6640625" style="18" customWidth="1"/>
    <col min="3" max="3" width="3.88671875" style="18" customWidth="1"/>
    <col min="4" max="6" width="3.5546875" style="18" customWidth="1"/>
    <col min="7" max="10" width="2.88671875" style="18" customWidth="1"/>
    <col min="11" max="11" width="2.44140625" style="18" customWidth="1"/>
    <col min="12" max="12" width="3" style="18" customWidth="1"/>
    <col min="13" max="13" width="3.33203125" style="18" customWidth="1"/>
    <col min="14" max="14" width="3" style="18" customWidth="1"/>
    <col min="15" max="15" width="2.88671875" style="18" customWidth="1"/>
    <col min="16" max="17" width="3.21875" style="18" customWidth="1"/>
    <col min="18" max="23" width="3" style="18" customWidth="1"/>
    <col min="24" max="29" width="2.88671875" style="18" customWidth="1"/>
    <col min="30" max="30" width="11.77734375" style="18" customWidth="1"/>
    <col min="31" max="31" width="5.77734375" style="18" customWidth="1"/>
    <col min="32" max="40" width="3.77734375" style="18" customWidth="1"/>
    <col min="41" max="16384" width="8.88671875" style="18"/>
  </cols>
  <sheetData>
    <row r="1" spans="1:33" ht="20.100000000000001" customHeight="1">
      <c r="A1" s="2750" t="s">
        <v>148</v>
      </c>
      <c r="B1" s="164"/>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c r="AD1" s="419">
        <v>2</v>
      </c>
      <c r="AE1" s="784"/>
      <c r="AF1" s="784" t="b">
        <v>0</v>
      </c>
      <c r="AG1" s="2123"/>
    </row>
    <row r="2" spans="1:33" ht="20.100000000000001" customHeight="1">
      <c r="A2" s="2750"/>
      <c r="B2" s="164"/>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c r="AD2" s="165"/>
      <c r="AE2" s="784"/>
      <c r="AF2" s="19"/>
    </row>
    <row r="3" spans="1:33" ht="20.100000000000001" customHeight="1">
      <c r="A3" s="2750"/>
      <c r="B3" s="164"/>
      <c r="F3" s="1783"/>
      <c r="G3" s="164"/>
      <c r="H3" s="164"/>
      <c r="J3" s="164"/>
      <c r="K3" s="164"/>
      <c r="L3" s="164"/>
      <c r="M3" s="164"/>
      <c r="N3" s="164"/>
      <c r="P3" s="164"/>
      <c r="Q3" s="164"/>
      <c r="R3" s="1784"/>
      <c r="T3" s="164"/>
      <c r="U3" s="164"/>
      <c r="V3" s="164"/>
      <c r="W3" s="164"/>
      <c r="X3" s="164"/>
      <c r="Y3" s="164"/>
      <c r="Z3" s="164"/>
      <c r="AA3" s="164"/>
      <c r="AB3" s="164"/>
      <c r="AC3" s="164"/>
      <c r="AD3" s="165"/>
      <c r="AE3" s="19"/>
      <c r="AF3" s="19"/>
    </row>
    <row r="4" spans="1:33" ht="20.100000000000001" customHeight="1">
      <c r="A4" s="2750"/>
      <c r="B4" s="166"/>
      <c r="C4" s="19"/>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374" t="s">
        <v>3557</v>
      </c>
      <c r="AD4" s="168">
        <v>1</v>
      </c>
      <c r="AE4" s="19"/>
      <c r="AF4" s="19"/>
    </row>
    <row r="5" spans="1:33" ht="20.100000000000001" customHeight="1">
      <c r="A5" s="169"/>
      <c r="B5" s="208"/>
      <c r="C5" s="170" t="s">
        <v>2937</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036">
        <v>1</v>
      </c>
      <c r="AE5" s="1037" t="e">
        <f>"Công việc số: "&amp;'Danh muc NT cong viec'!#REF!</f>
        <v>#REF!</v>
      </c>
      <c r="AF5" s="19"/>
    </row>
    <row r="6" spans="1:33" ht="20.100000000000001" customHeight="1">
      <c r="A6" s="169"/>
      <c r="B6" s="209"/>
      <c r="C6" s="172" t="s">
        <v>260</v>
      </c>
      <c r="D6" s="171"/>
      <c r="E6" s="171"/>
      <c r="F6" s="171"/>
      <c r="G6" s="171"/>
      <c r="H6" s="171"/>
      <c r="I6" s="171"/>
      <c r="J6" s="171"/>
      <c r="K6" s="171"/>
      <c r="L6" s="171"/>
      <c r="M6" s="171"/>
      <c r="N6" s="171"/>
      <c r="O6" s="171"/>
      <c r="P6" s="171"/>
      <c r="Q6" s="171"/>
      <c r="R6" s="171"/>
      <c r="S6" s="171"/>
      <c r="T6" s="171"/>
      <c r="U6" s="171"/>
      <c r="V6" s="171"/>
      <c r="W6" s="171"/>
      <c r="X6" s="171"/>
      <c r="Y6" s="171"/>
      <c r="Z6" s="171"/>
      <c r="AA6" s="171"/>
      <c r="AB6" s="171"/>
      <c r="AC6" s="171"/>
      <c r="AD6" s="168"/>
      <c r="AE6" s="19"/>
    </row>
    <row r="7" spans="1:33" ht="9.9499999999999993" customHeight="1">
      <c r="A7" s="169"/>
      <c r="B7" s="210"/>
      <c r="C7" s="211"/>
      <c r="D7" s="33"/>
      <c r="E7" s="33"/>
      <c r="F7" s="33"/>
      <c r="G7" s="33"/>
      <c r="H7" s="33"/>
      <c r="I7" s="33"/>
      <c r="J7" s="33"/>
      <c r="K7" s="33"/>
      <c r="L7" s="33"/>
      <c r="M7" s="33"/>
      <c r="N7" s="33"/>
      <c r="O7" s="33"/>
      <c r="P7" s="33"/>
      <c r="Q7" s="33"/>
      <c r="R7" s="33"/>
      <c r="S7" s="33"/>
      <c r="T7" s="33"/>
      <c r="U7" s="33"/>
      <c r="V7" s="33"/>
      <c r="W7" s="33"/>
      <c r="X7" s="33"/>
      <c r="Y7" s="33"/>
      <c r="Z7" s="33"/>
      <c r="AA7" s="33"/>
      <c r="AB7" s="33"/>
      <c r="AC7" s="33"/>
      <c r="AD7" s="19"/>
      <c r="AE7" s="19"/>
    </row>
    <row r="8" spans="1:33" ht="20.100000000000001" customHeight="1">
      <c r="A8" s="169"/>
      <c r="B8" s="210"/>
      <c r="C8" s="211"/>
      <c r="D8" s="173" t="s">
        <v>1</v>
      </c>
      <c r="E8" s="171"/>
      <c r="F8" s="171"/>
      <c r="G8" s="174" t="str">
        <f>TTIN_DUAN</f>
        <v>Đường cứu hộ cứu nạn từ Nguyệt Áng - Nam Long đi Trường Xuân</v>
      </c>
      <c r="H8" s="33"/>
      <c r="I8" s="33"/>
      <c r="J8" s="33"/>
      <c r="K8" s="33"/>
      <c r="L8" s="33"/>
      <c r="M8" s="33"/>
      <c r="N8" s="33"/>
      <c r="O8" s="33"/>
      <c r="P8" s="33"/>
      <c r="Q8" s="33"/>
      <c r="R8" s="33"/>
      <c r="S8" s="33"/>
      <c r="T8" s="33"/>
      <c r="U8" s="33"/>
      <c r="V8" s="33"/>
      <c r="W8" s="33"/>
      <c r="X8" s="33"/>
      <c r="Y8" s="33"/>
      <c r="Z8" s="33"/>
      <c r="AA8" s="33"/>
      <c r="AB8" s="33"/>
      <c r="AC8" s="33"/>
      <c r="AD8" s="19"/>
      <c r="AE8" s="19"/>
    </row>
    <row r="9" spans="1:33" ht="20.100000000000001" customHeight="1">
      <c r="A9" s="169"/>
      <c r="B9" s="210"/>
      <c r="C9" s="211"/>
      <c r="D9" s="173" t="s">
        <v>4</v>
      </c>
      <c r="E9" s="171"/>
      <c r="F9" s="171"/>
      <c r="G9" s="174" t="str">
        <f>TTIN_GTHAU</f>
        <v>Xây lắp (bao gồm chí phí xây dựng + chi phí dự phòng + chi phí đảm bảo giao thông)</v>
      </c>
      <c r="H9" s="33"/>
      <c r="I9" s="33"/>
      <c r="J9" s="33"/>
      <c r="K9" s="33"/>
      <c r="L9" s="33"/>
      <c r="M9" s="33"/>
      <c r="N9" s="33"/>
      <c r="O9" s="33"/>
      <c r="P9" s="33"/>
      <c r="Q9" s="33"/>
      <c r="R9" s="33"/>
      <c r="S9" s="33"/>
      <c r="T9" s="33"/>
      <c r="U9" s="33"/>
      <c r="V9" s="33"/>
      <c r="W9" s="33"/>
      <c r="X9" s="33"/>
      <c r="Y9" s="33"/>
      <c r="Z9" s="33"/>
      <c r="AA9" s="33"/>
      <c r="AB9" s="33"/>
      <c r="AC9" s="33"/>
      <c r="AD9" s="19"/>
      <c r="AE9" s="19"/>
    </row>
    <row r="10" spans="1:33" ht="20.100000000000001" customHeight="1">
      <c r="A10" s="169"/>
      <c r="B10" s="169"/>
      <c r="C10" s="33"/>
      <c r="D10" s="182" t="s">
        <v>2</v>
      </c>
      <c r="E10" s="182"/>
      <c r="F10" s="182"/>
      <c r="G10" s="174" t="str">
        <f>TTIN_CTRINH</f>
        <v>Đường cứu hộ cứu nạn từ Nguyệt Áng - Nam Long đi Trường Xuân</v>
      </c>
      <c r="H10" s="182"/>
      <c r="I10" s="182"/>
      <c r="J10" s="33"/>
      <c r="K10" s="33"/>
      <c r="L10" s="173"/>
      <c r="M10" s="173"/>
      <c r="N10" s="173"/>
      <c r="O10" s="173"/>
      <c r="P10" s="173"/>
      <c r="Q10" s="173"/>
      <c r="R10" s="173"/>
      <c r="S10" s="173"/>
      <c r="T10" s="173"/>
      <c r="U10" s="173"/>
      <c r="V10" s="173"/>
      <c r="W10" s="173"/>
      <c r="X10" s="173"/>
      <c r="Y10" s="173"/>
      <c r="Z10" s="173"/>
      <c r="AA10" s="173"/>
      <c r="AB10" s="173"/>
      <c r="AC10" s="33"/>
      <c r="AD10" s="19"/>
      <c r="AE10" s="19"/>
    </row>
    <row r="11" spans="1:33" ht="18" customHeight="1">
      <c r="A11" s="169"/>
      <c r="B11" s="169"/>
      <c r="C11" s="33"/>
      <c r="D11" s="182" t="s">
        <v>3</v>
      </c>
      <c r="E11" s="182"/>
      <c r="F11" s="182"/>
      <c r="G11" s="178" t="s">
        <v>2200</v>
      </c>
      <c r="H11" s="182"/>
      <c r="I11" s="182"/>
      <c r="J11" s="33"/>
      <c r="K11" s="33"/>
      <c r="L11" s="173"/>
      <c r="M11" s="173"/>
      <c r="N11" s="173"/>
      <c r="O11" s="173"/>
      <c r="P11" s="173"/>
      <c r="Q11" s="173"/>
      <c r="R11" s="173"/>
      <c r="S11" s="173"/>
      <c r="T11" s="173"/>
      <c r="U11" s="173"/>
      <c r="V11" s="173"/>
      <c r="W11" s="173"/>
      <c r="X11" s="212"/>
      <c r="Y11" s="212"/>
      <c r="Z11" s="212"/>
      <c r="AA11" s="212"/>
      <c r="AB11" s="212"/>
      <c r="AC11" s="33"/>
      <c r="AD11" s="19"/>
      <c r="AE11" s="19"/>
    </row>
    <row r="12" spans="1:33" ht="18" customHeight="1">
      <c r="A12" s="169"/>
      <c r="B12" s="169"/>
      <c r="C12" s="33"/>
      <c r="D12" s="182" t="s">
        <v>190</v>
      </c>
      <c r="E12" s="182"/>
      <c r="F12" s="182"/>
      <c r="G12" s="178" t="s">
        <v>3577</v>
      </c>
      <c r="H12" s="182"/>
      <c r="I12" s="182"/>
      <c r="J12" s="173"/>
      <c r="K12" s="33"/>
      <c r="L12" s="173"/>
      <c r="M12" s="173"/>
      <c r="N12" s="173"/>
      <c r="O12" s="173"/>
      <c r="P12" s="173"/>
      <c r="Q12" s="173"/>
      <c r="R12" s="173"/>
      <c r="S12" s="173"/>
      <c r="T12" s="173"/>
      <c r="U12" s="173"/>
      <c r="V12" s="173"/>
      <c r="W12" s="173"/>
      <c r="X12" s="212"/>
      <c r="Y12" s="212"/>
      <c r="Z12" s="212"/>
      <c r="AA12" s="212"/>
      <c r="AB12" s="212"/>
      <c r="AC12" s="33"/>
      <c r="AD12" s="165"/>
      <c r="AE12" s="19"/>
    </row>
    <row r="13" spans="1:33" ht="20.100000000000001" customHeight="1">
      <c r="A13" s="169"/>
      <c r="B13" s="169"/>
      <c r="C13" s="33"/>
      <c r="D13" s="182" t="s">
        <v>155</v>
      </c>
      <c r="E13" s="182"/>
      <c r="F13" s="182"/>
      <c r="G13" s="183" t="str">
        <f>TTIN_DDIEM</f>
        <v>Xã Xuân Ninh, Hiền Ninh và xã Trường Xuân, huyện Quảng Ninh, tỉnh Quảng Bình</v>
      </c>
      <c r="H13" s="182"/>
      <c r="I13" s="182"/>
      <c r="J13" s="173"/>
      <c r="K13" s="33"/>
      <c r="L13" s="173"/>
      <c r="M13" s="173"/>
      <c r="N13" s="173"/>
      <c r="O13" s="173"/>
      <c r="P13" s="173"/>
      <c r="Q13" s="173"/>
      <c r="R13" s="173"/>
      <c r="S13" s="173"/>
      <c r="T13" s="173"/>
      <c r="U13" s="173"/>
      <c r="V13" s="173"/>
      <c r="W13" s="173"/>
      <c r="X13" s="212"/>
      <c r="Y13" s="212"/>
      <c r="Z13" s="212"/>
      <c r="AA13" s="212"/>
      <c r="AB13" s="212"/>
      <c r="AC13" s="33"/>
      <c r="AD13" s="165"/>
      <c r="AE13" s="19"/>
    </row>
    <row r="14" spans="1:33" ht="9.9499999999999993" customHeight="1">
      <c r="A14" s="169"/>
      <c r="B14" s="169"/>
      <c r="C14" s="33"/>
      <c r="D14" s="182"/>
      <c r="E14" s="182"/>
      <c r="F14" s="182"/>
      <c r="G14" s="183"/>
      <c r="H14" s="182"/>
      <c r="I14" s="182"/>
      <c r="J14" s="173"/>
      <c r="K14" s="33"/>
      <c r="L14" s="173"/>
      <c r="M14" s="173"/>
      <c r="N14" s="173"/>
      <c r="O14" s="173"/>
      <c r="P14" s="173"/>
      <c r="Q14" s="173"/>
      <c r="R14" s="173"/>
      <c r="S14" s="173"/>
      <c r="T14" s="173"/>
      <c r="U14" s="173"/>
      <c r="V14" s="173"/>
      <c r="W14" s="173"/>
      <c r="X14" s="212"/>
      <c r="Y14" s="212"/>
      <c r="Z14" s="212"/>
      <c r="AA14" s="212"/>
      <c r="AB14" s="212"/>
      <c r="AC14" s="33"/>
      <c r="AD14" s="165"/>
      <c r="AE14" s="19"/>
    </row>
    <row r="15" spans="1:33" ht="20.100000000000001" customHeight="1">
      <c r="A15" s="169"/>
      <c r="B15" s="210"/>
      <c r="C15" s="222" t="s">
        <v>191</v>
      </c>
      <c r="D15" s="182" t="s">
        <v>192</v>
      </c>
      <c r="E15" s="182"/>
      <c r="F15" s="182"/>
      <c r="G15" s="182"/>
      <c r="H15" s="182"/>
      <c r="I15" s="182"/>
      <c r="J15" s="182"/>
      <c r="K15" s="185"/>
      <c r="L15" s="182"/>
      <c r="M15" s="182"/>
      <c r="N15" s="182"/>
      <c r="O15" s="182"/>
      <c r="P15" s="182"/>
      <c r="Q15" s="182"/>
      <c r="R15" s="182"/>
      <c r="S15" s="182"/>
      <c r="T15" s="182"/>
      <c r="U15" s="182"/>
      <c r="V15" s="182"/>
      <c r="W15" s="182"/>
      <c r="X15" s="182"/>
      <c r="Y15" s="182"/>
      <c r="Z15" s="182"/>
      <c r="AA15" s="182"/>
      <c r="AB15" s="182"/>
      <c r="AC15" s="33"/>
      <c r="AD15" s="19"/>
      <c r="AE15" s="19"/>
    </row>
    <row r="16" spans="1:33" ht="36" customHeight="1">
      <c r="A16" s="169"/>
      <c r="B16" s="210"/>
      <c r="C16" s="222"/>
      <c r="D16" s="2783" t="s">
        <v>3586</v>
      </c>
      <c r="E16" s="2784"/>
      <c r="F16" s="2784"/>
      <c r="G16" s="2784"/>
      <c r="H16" s="2784"/>
      <c r="I16" s="2784"/>
      <c r="J16" s="2784"/>
      <c r="K16" s="2784"/>
      <c r="L16" s="2784"/>
      <c r="M16" s="2784"/>
      <c r="N16" s="2784"/>
      <c r="O16" s="2784"/>
      <c r="P16" s="2784"/>
      <c r="Q16" s="2784"/>
      <c r="R16" s="2784"/>
      <c r="S16" s="2784"/>
      <c r="T16" s="2784"/>
      <c r="U16" s="2784"/>
      <c r="V16" s="2784"/>
      <c r="W16" s="2784"/>
      <c r="X16" s="2784"/>
      <c r="Y16" s="2784"/>
      <c r="Z16" s="2784"/>
      <c r="AA16" s="2784"/>
      <c r="AB16" s="2784"/>
      <c r="AC16" s="2784"/>
      <c r="AD16" s="19"/>
      <c r="AE16" s="19"/>
    </row>
    <row r="17" spans="1:31" s="33" customFormat="1" ht="36" hidden="1" customHeight="1">
      <c r="A17" s="19"/>
      <c r="B17" s="443"/>
      <c r="C17" s="222"/>
      <c r="D17" s="345"/>
      <c r="E17" s="345"/>
      <c r="F17" s="345"/>
      <c r="G17" s="345"/>
      <c r="H17" s="345"/>
      <c r="I17" s="345"/>
      <c r="J17" s="345"/>
      <c r="K17" s="345"/>
      <c r="L17" s="345"/>
      <c r="M17" s="345"/>
      <c r="N17" s="345"/>
      <c r="O17" s="345"/>
      <c r="P17" s="345"/>
      <c r="Q17" s="345"/>
      <c r="R17" s="345"/>
      <c r="S17" s="345"/>
      <c r="T17" s="345"/>
      <c r="U17" s="345"/>
      <c r="V17" s="345"/>
      <c r="W17" s="345"/>
      <c r="X17" s="345"/>
      <c r="Y17" s="345"/>
      <c r="Z17" s="345"/>
      <c r="AA17" s="345"/>
      <c r="AB17" s="345"/>
      <c r="AC17" s="345"/>
      <c r="AD17" s="19"/>
      <c r="AE17" s="19"/>
    </row>
    <row r="18" spans="1:31" ht="18" customHeight="1">
      <c r="A18" s="169"/>
      <c r="B18" s="229"/>
      <c r="C18" s="1052"/>
      <c r="D18" s="185" t="s">
        <v>193</v>
      </c>
      <c r="E18" s="33"/>
      <c r="F18" s="33"/>
      <c r="G18" s="19"/>
      <c r="H18" s="180" t="s">
        <v>3584</v>
      </c>
      <c r="I18" s="213"/>
      <c r="J18" s="213"/>
      <c r="K18" s="213"/>
      <c r="L18" s="213"/>
      <c r="M18" s="213"/>
      <c r="N18" s="213"/>
      <c r="O18" s="213"/>
      <c r="P18" s="213"/>
      <c r="Q18" s="213"/>
      <c r="R18" s="213"/>
      <c r="S18" s="213"/>
      <c r="T18" s="213"/>
      <c r="U18" s="213"/>
      <c r="V18" s="213"/>
      <c r="W18" s="213"/>
      <c r="X18" s="213"/>
      <c r="Y18" s="213"/>
      <c r="Z18" s="213"/>
      <c r="AA18" s="213"/>
      <c r="AB18" s="213"/>
      <c r="AC18" s="213"/>
      <c r="AD18" s="19"/>
      <c r="AE18" s="19"/>
    </row>
    <row r="19" spans="1:31" s="33" customFormat="1" ht="18" hidden="1" customHeight="1">
      <c r="A19" s="19"/>
      <c r="B19" s="282"/>
      <c r="C19" s="1052"/>
      <c r="D19" s="185"/>
      <c r="G19" s="19"/>
      <c r="H19" s="185"/>
      <c r="I19" s="173"/>
      <c r="J19" s="173"/>
      <c r="K19" s="173"/>
      <c r="L19" s="173"/>
      <c r="M19" s="173"/>
      <c r="N19" s="173"/>
      <c r="O19" s="173"/>
      <c r="P19" s="173"/>
      <c r="Q19" s="173"/>
      <c r="R19" s="173"/>
      <c r="S19" s="173"/>
      <c r="T19" s="173"/>
      <c r="U19" s="173"/>
      <c r="V19" s="173"/>
      <c r="W19" s="173"/>
      <c r="X19" s="173"/>
      <c r="Y19" s="173"/>
      <c r="Z19" s="173"/>
      <c r="AA19" s="173"/>
      <c r="AB19" s="173"/>
      <c r="AC19" s="173"/>
      <c r="AD19" s="19"/>
      <c r="AE19" s="19"/>
    </row>
    <row r="20" spans="1:31" ht="20.100000000000001" hidden="1" customHeight="1">
      <c r="A20" s="19"/>
      <c r="B20" s="282"/>
      <c r="C20" s="1052"/>
      <c r="D20" s="185"/>
      <c r="E20" s="33"/>
      <c r="F20" s="33"/>
      <c r="G20" s="19"/>
      <c r="H20" s="33"/>
      <c r="I20" s="173"/>
      <c r="J20" s="173"/>
      <c r="K20" s="173"/>
      <c r="L20" s="173"/>
      <c r="M20" s="173"/>
      <c r="N20" s="173"/>
      <c r="O20" s="173"/>
      <c r="P20" s="173"/>
      <c r="Q20" s="173"/>
      <c r="R20" s="173"/>
      <c r="S20" s="173"/>
      <c r="T20" s="173"/>
      <c r="U20" s="173"/>
      <c r="V20" s="173"/>
      <c r="W20" s="173"/>
      <c r="X20" s="173"/>
      <c r="Y20" s="173"/>
      <c r="Z20" s="173"/>
      <c r="AA20" s="173"/>
      <c r="AB20" s="173"/>
      <c r="AC20" s="173"/>
      <c r="AD20" s="19"/>
      <c r="AE20" s="19"/>
    </row>
    <row r="21" spans="1:31" ht="20.100000000000001" customHeight="1">
      <c r="A21" s="169"/>
      <c r="B21" s="210"/>
      <c r="C21" s="1045" t="s">
        <v>194</v>
      </c>
      <c r="D21" s="182" t="s">
        <v>195</v>
      </c>
      <c r="E21" s="182"/>
      <c r="F21" s="182"/>
      <c r="G21" s="185"/>
      <c r="H21" s="182"/>
      <c r="I21" s="182"/>
      <c r="J21" s="182"/>
      <c r="K21" s="182"/>
      <c r="L21" s="182"/>
      <c r="M21" s="182"/>
      <c r="N21" s="182"/>
      <c r="O21" s="182"/>
      <c r="P21" s="182"/>
      <c r="Q21" s="182"/>
      <c r="R21" s="199"/>
      <c r="S21" s="185"/>
      <c r="T21" s="182"/>
      <c r="U21" s="182"/>
      <c r="V21" s="182"/>
      <c r="W21" s="182"/>
      <c r="X21" s="182"/>
      <c r="Y21" s="182"/>
      <c r="Z21" s="182"/>
      <c r="AA21" s="182"/>
      <c r="AB21" s="182"/>
      <c r="AC21" s="33"/>
      <c r="AD21" s="19"/>
      <c r="AE21" s="19"/>
    </row>
    <row r="22" spans="1:31" s="2133" customFormat="1" ht="17.100000000000001" customHeight="1">
      <c r="A22" s="2130"/>
      <c r="B22" s="2130"/>
      <c r="C22" s="2131" t="s">
        <v>169</v>
      </c>
      <c r="D22" s="2132" t="str">
        <f>'Ky bien ban'!B67&amp;": "&amp;INDEX(_DSTencongty,MATCH('Ky bien ban'!B67,_DSthanhphan2,0),2+VLOOKUP($AD$1,B_DMBBNTCV,COLUMN(DMBB_KBB),0))</f>
        <v>Chủ đầu tư: Công ty CP Giá Xây Dựng</v>
      </c>
      <c r="AD22" s="2130"/>
      <c r="AE22" s="2130"/>
    </row>
    <row r="23" spans="1:31" s="2126" customFormat="1" ht="20.100000000000001" customHeight="1">
      <c r="A23" s="2128"/>
      <c r="B23" s="2128"/>
      <c r="D23" s="2126" t="s">
        <v>170</v>
      </c>
      <c r="G23" s="2129" t="str">
        <f>INDEX(_KyNghiemthu,1,1+VLOOKUP($AD$1,B_DMBBNTCV,COLUMN(DMBB_KBB),0))</f>
        <v>Nguyễn Thế Anh</v>
      </c>
      <c r="Q23" s="2125" t="s">
        <v>19</v>
      </c>
      <c r="R23" s="2129" t="str">
        <f>IF(G23=0,"",VLOOKUP(G23,_tenchucdanh,3,0))</f>
        <v>Giám sát chính</v>
      </c>
      <c r="AD23" s="2128"/>
      <c r="AE23" s="2128"/>
    </row>
    <row r="24" spans="1:31" s="2126" customFormat="1" ht="20.100000000000001" customHeight="1">
      <c r="A24" s="2128"/>
      <c r="B24" s="2128"/>
      <c r="D24" s="2126" t="s">
        <v>170</v>
      </c>
      <c r="G24" s="2129" t="str">
        <f>INDEX(_KyNghiemthu,2,1+VLOOKUP($AD$1,B_DMBBNTCV,COLUMN(DMBB_KBB),0))</f>
        <v>Phạm Hùng Mạnh</v>
      </c>
      <c r="Q24" s="2125" t="s">
        <v>19</v>
      </c>
      <c r="R24" s="2129" t="str">
        <f>IF(G24=0,"",VLOOKUP(G24,_tenchucdanh,3,0))</f>
        <v>Giám sát viên</v>
      </c>
      <c r="AD24" s="2128"/>
      <c r="AE24" s="2128"/>
    </row>
    <row r="25" spans="1:31" s="2133" customFormat="1" ht="17.100000000000001" customHeight="1">
      <c r="A25" s="2130"/>
      <c r="B25" s="2130"/>
      <c r="C25" s="2131" t="s">
        <v>171</v>
      </c>
      <c r="D25" s="2132" t="str">
        <f>'Ky bien ban'!B71&amp;": "&amp;INDEX(_DSTencongty,MATCH('Ky bien ban'!B71,_DSthanhphan2,0),2+VLOOKUP($AD$1,B_DMBBNTCV,COLUMN(DMBB_KBB),0))</f>
        <v>Nhà thầu thi công: Công ty Cổ phần Xây dựng Trường Xuân</v>
      </c>
      <c r="AD25" s="2130"/>
      <c r="AE25" s="2130"/>
    </row>
    <row r="26" spans="1:31" s="2126" customFormat="1" ht="20.100000000000001" customHeight="1">
      <c r="A26" s="2128"/>
      <c r="B26" s="2128"/>
      <c r="D26" s="2126" t="s">
        <v>170</v>
      </c>
      <c r="G26" s="2129" t="str">
        <f>INDEX(_KyNghiemthu,3,1+VLOOKUP($AD$1,B_DMBBNTCV,COLUMN(DMBB_KBB),0))</f>
        <v>Nguyễn Ngọc Duy</v>
      </c>
      <c r="Q26" s="2125" t="s">
        <v>19</v>
      </c>
      <c r="R26" s="2129" t="str">
        <f>IF(G26=0,"",VLOOKUP(G26,_tenchucdanh,3,0))</f>
        <v>Chỉ huy trưởng</v>
      </c>
      <c r="AD26" s="2128"/>
      <c r="AE26" s="2128"/>
    </row>
    <row r="27" spans="1:31" s="2126" customFormat="1" ht="20.100000000000001" customHeight="1">
      <c r="A27" s="2128"/>
      <c r="B27" s="2143"/>
      <c r="D27" s="2126" t="s">
        <v>170</v>
      </c>
      <c r="G27" s="2129" t="str">
        <f>INDEX(_KyNghiemthu,4,1+VLOOKUP($AD$1,B_DMBBNTCV,COLUMN(DMBB_KBB),0))</f>
        <v>Phạm Bá Lai</v>
      </c>
      <c r="Q27" s="2125" t="s">
        <v>19</v>
      </c>
      <c r="R27" s="2129" t="str">
        <f>IF(G27=0,"",VLOOKUP(G27,_tenchucdanh,3,0))</f>
        <v>Cán bộ kỹ thuật</v>
      </c>
      <c r="Z27" s="2144"/>
      <c r="AA27" s="2144"/>
      <c r="AB27" s="2144"/>
      <c r="AD27" s="2128"/>
      <c r="AE27" s="2128"/>
    </row>
    <row r="28" spans="1:31" ht="20.100000000000001" customHeight="1">
      <c r="A28" s="205"/>
      <c r="B28" s="210"/>
      <c r="C28" s="222" t="s">
        <v>172</v>
      </c>
      <c r="D28" s="173" t="s">
        <v>261</v>
      </c>
      <c r="E28" s="173"/>
      <c r="F28" s="173"/>
      <c r="G28" s="33"/>
      <c r="H28" s="173"/>
      <c r="I28" s="173"/>
      <c r="J28" s="173"/>
      <c r="K28" s="173"/>
      <c r="L28" s="173"/>
      <c r="M28" s="173"/>
      <c r="N28" s="173"/>
      <c r="O28" s="173"/>
      <c r="P28" s="173"/>
      <c r="Q28" s="173"/>
      <c r="R28" s="199"/>
      <c r="S28" s="33"/>
      <c r="T28" s="173"/>
      <c r="U28" s="173"/>
      <c r="V28" s="173"/>
      <c r="W28" s="173"/>
      <c r="X28" s="173"/>
      <c r="Y28" s="173"/>
      <c r="Z28" s="173"/>
      <c r="AA28" s="173"/>
      <c r="AB28" s="173"/>
      <c r="AC28" s="33"/>
      <c r="AD28" s="19"/>
      <c r="AE28" s="19"/>
    </row>
    <row r="29" spans="1:31" ht="20.100000000000001" customHeight="1">
      <c r="A29" s="169"/>
      <c r="B29" s="169"/>
      <c r="C29" s="202"/>
      <c r="D29" s="185" t="s">
        <v>174</v>
      </c>
      <c r="E29" s="202"/>
      <c r="F29" s="202"/>
      <c r="G29" s="180" t="s">
        <v>3558</v>
      </c>
      <c r="H29" s="202"/>
      <c r="I29" s="202"/>
      <c r="J29" s="33"/>
      <c r="K29" s="33"/>
      <c r="L29" s="33"/>
      <c r="M29" s="33"/>
      <c r="N29" s="33"/>
      <c r="O29" s="33"/>
      <c r="P29" s="33"/>
      <c r="Q29" s="33"/>
      <c r="R29" s="33"/>
      <c r="S29" s="33"/>
      <c r="T29" s="33"/>
      <c r="U29" s="33"/>
      <c r="V29" s="33"/>
      <c r="W29" s="33"/>
      <c r="X29" s="33"/>
      <c r="Y29" s="33"/>
      <c r="Z29" s="33"/>
      <c r="AA29" s="33"/>
      <c r="AB29" s="33"/>
      <c r="AC29" s="33"/>
      <c r="AD29" s="19"/>
      <c r="AE29" s="19"/>
    </row>
    <row r="30" spans="1:31" ht="20.100000000000001" customHeight="1">
      <c r="A30" s="169"/>
      <c r="B30" s="169"/>
      <c r="C30" s="202"/>
      <c r="D30" s="185" t="s">
        <v>175</v>
      </c>
      <c r="E30" s="202"/>
      <c r="F30" s="202"/>
      <c r="G30" s="180" t="s">
        <v>3559</v>
      </c>
      <c r="H30" s="202"/>
      <c r="I30" s="202"/>
      <c r="J30" s="33"/>
      <c r="K30" s="33"/>
      <c r="L30" s="33"/>
      <c r="M30" s="33"/>
      <c r="N30" s="33"/>
      <c r="O30" s="33"/>
      <c r="P30" s="33"/>
      <c r="Q30" s="33"/>
      <c r="R30" s="33"/>
      <c r="S30" s="33"/>
      <c r="T30" s="33"/>
      <c r="U30" s="33"/>
      <c r="V30" s="33"/>
      <c r="W30" s="33"/>
      <c r="X30" s="33"/>
      <c r="Y30" s="33"/>
      <c r="Z30" s="33"/>
      <c r="AA30" s="33"/>
      <c r="AB30" s="33"/>
      <c r="AC30" s="33"/>
      <c r="AD30" s="19"/>
      <c r="AE30" s="19"/>
    </row>
    <row r="31" spans="1:31" ht="20.100000000000001" customHeight="1">
      <c r="A31" s="169"/>
      <c r="B31" s="169"/>
      <c r="C31" s="202"/>
      <c r="D31" s="185" t="s">
        <v>155</v>
      </c>
      <c r="E31" s="185"/>
      <c r="F31" s="185"/>
      <c r="G31" s="183" t="str">
        <f>G13</f>
        <v>Xã Xuân Ninh, Hiền Ninh và xã Trường Xuân, huyện Quảng Ninh, tỉnh Quảng Bình</v>
      </c>
      <c r="H31" s="185"/>
      <c r="I31" s="185"/>
      <c r="J31" s="33"/>
      <c r="K31" s="33"/>
      <c r="L31" s="33"/>
      <c r="M31" s="33"/>
      <c r="N31" s="33"/>
      <c r="O31" s="33"/>
      <c r="P31" s="33"/>
      <c r="Q31" s="33"/>
      <c r="R31" s="33"/>
      <c r="S31" s="33"/>
      <c r="T31" s="33"/>
      <c r="U31" s="33"/>
      <c r="V31" s="33"/>
      <c r="W31" s="33"/>
      <c r="X31" s="33"/>
      <c r="Y31" s="33"/>
      <c r="Z31" s="33"/>
      <c r="AA31" s="33"/>
      <c r="AB31" s="33"/>
      <c r="AC31" s="33"/>
      <c r="AD31" s="19"/>
      <c r="AE31" s="19"/>
    </row>
    <row r="32" spans="1:31" ht="20.100000000000001" customHeight="1">
      <c r="A32" s="224"/>
      <c r="B32" s="225"/>
      <c r="C32" s="222" t="s">
        <v>200</v>
      </c>
      <c r="D32" s="173" t="s">
        <v>157</v>
      </c>
      <c r="E32" s="173"/>
      <c r="F32" s="173"/>
      <c r="G32" s="173"/>
      <c r="H32" s="173"/>
      <c r="I32" s="173"/>
      <c r="J32" s="226"/>
      <c r="K32" s="226"/>
      <c r="L32" s="226"/>
      <c r="M32" s="226"/>
      <c r="N32" s="226"/>
      <c r="O32" s="226"/>
      <c r="P32" s="226"/>
      <c r="Q32" s="226"/>
      <c r="R32" s="226"/>
      <c r="S32" s="226"/>
      <c r="T32" s="226"/>
      <c r="U32" s="226"/>
      <c r="V32" s="226"/>
      <c r="W32" s="226"/>
      <c r="X32" s="226"/>
      <c r="Y32" s="226"/>
      <c r="Z32" s="226"/>
      <c r="AA32" s="226"/>
      <c r="AB32" s="226"/>
      <c r="AC32" s="226"/>
      <c r="AD32" s="223"/>
      <c r="AE32" s="223"/>
    </row>
    <row r="33" spans="1:31" ht="20.100000000000001" customHeight="1">
      <c r="A33" s="224"/>
      <c r="B33" s="225"/>
      <c r="C33" s="186" t="s">
        <v>158</v>
      </c>
      <c r="D33" s="33" t="s">
        <v>216</v>
      </c>
      <c r="E33" s="226"/>
      <c r="F33" s="226"/>
      <c r="G33" s="226"/>
      <c r="H33" s="226"/>
      <c r="I33" s="226"/>
      <c r="J33" s="226"/>
      <c r="K33" s="226"/>
      <c r="L33" s="226"/>
      <c r="M33" s="226"/>
      <c r="N33" s="226"/>
      <c r="O33" s="226"/>
      <c r="P33" s="226"/>
      <c r="Q33" s="226"/>
      <c r="R33" s="226"/>
      <c r="S33" s="226"/>
      <c r="T33" s="226"/>
      <c r="U33" s="226"/>
      <c r="V33" s="226"/>
      <c r="W33" s="226"/>
      <c r="X33" s="226"/>
      <c r="Y33" s="226"/>
      <c r="Z33" s="226"/>
      <c r="AA33" s="226"/>
      <c r="AB33" s="226"/>
      <c r="AC33" s="226"/>
      <c r="AD33" s="223"/>
      <c r="AE33" s="223"/>
    </row>
    <row r="34" spans="1:31" ht="20.100000000000001" customHeight="1">
      <c r="A34" s="224"/>
      <c r="B34" s="225"/>
      <c r="C34" s="186" t="s">
        <v>158</v>
      </c>
      <c r="D34" s="33" t="s">
        <v>217</v>
      </c>
      <c r="E34" s="226"/>
      <c r="F34" s="226"/>
      <c r="G34" s="226"/>
      <c r="H34" s="226"/>
      <c r="I34" s="226"/>
      <c r="J34" s="226"/>
      <c r="K34" s="226"/>
      <c r="L34" s="226"/>
      <c r="M34" s="226"/>
      <c r="N34" s="226"/>
      <c r="O34" s="226"/>
      <c r="P34" s="226"/>
      <c r="Q34" s="226"/>
      <c r="R34" s="226"/>
      <c r="S34" s="226"/>
      <c r="T34" s="226"/>
      <c r="U34" s="226"/>
      <c r="V34" s="226"/>
      <c r="W34" s="226"/>
      <c r="X34" s="226"/>
      <c r="Y34" s="226"/>
      <c r="Z34" s="226"/>
      <c r="AA34" s="226"/>
      <c r="AB34" s="226"/>
      <c r="AC34" s="226"/>
      <c r="AD34" s="223"/>
      <c r="AE34" s="223"/>
    </row>
    <row r="35" spans="1:31" ht="20.100000000000001" customHeight="1">
      <c r="A35" s="224"/>
      <c r="B35" s="225"/>
      <c r="C35" s="186" t="s">
        <v>158</v>
      </c>
      <c r="D35" s="33" t="s">
        <v>218</v>
      </c>
      <c r="E35" s="226"/>
      <c r="F35" s="226"/>
      <c r="G35" s="226"/>
      <c r="H35" s="226"/>
      <c r="I35" s="226"/>
      <c r="J35" s="226"/>
      <c r="K35" s="226"/>
      <c r="L35" s="226"/>
      <c r="M35" s="226"/>
      <c r="N35" s="226"/>
      <c r="O35" s="226"/>
      <c r="P35" s="226"/>
      <c r="Q35" s="226"/>
      <c r="R35" s="226"/>
      <c r="S35" s="226"/>
      <c r="T35" s="226"/>
      <c r="U35" s="226"/>
      <c r="V35" s="226"/>
      <c r="W35" s="226"/>
      <c r="X35" s="226"/>
      <c r="Y35" s="226"/>
      <c r="Z35" s="226"/>
      <c r="AA35" s="226"/>
      <c r="AB35" s="226"/>
      <c r="AC35" s="226"/>
      <c r="AD35" s="223"/>
      <c r="AE35" s="223"/>
    </row>
    <row r="36" spans="1:31" ht="20.100000000000001" customHeight="1">
      <c r="A36" s="224"/>
      <c r="B36" s="225"/>
      <c r="C36" s="186" t="s">
        <v>158</v>
      </c>
      <c r="D36" s="33" t="s">
        <v>219</v>
      </c>
      <c r="E36" s="226"/>
      <c r="F36" s="226"/>
      <c r="G36" s="226"/>
      <c r="H36" s="226"/>
      <c r="I36" s="226"/>
      <c r="J36" s="226"/>
      <c r="K36" s="226"/>
      <c r="L36" s="226"/>
      <c r="M36" s="226"/>
      <c r="N36" s="226"/>
      <c r="O36" s="226"/>
      <c r="P36" s="226"/>
      <c r="Q36" s="226"/>
      <c r="R36" s="226"/>
      <c r="S36" s="226"/>
      <c r="T36" s="226"/>
      <c r="U36" s="226"/>
      <c r="V36" s="226"/>
      <c r="W36" s="226"/>
      <c r="X36" s="226"/>
      <c r="Y36" s="226"/>
      <c r="Z36" s="226"/>
      <c r="AA36" s="226"/>
      <c r="AB36" s="226"/>
      <c r="AC36" s="226"/>
      <c r="AD36" s="223"/>
      <c r="AE36" s="223"/>
    </row>
    <row r="37" spans="1:31" ht="21.95" customHeight="1">
      <c r="A37" s="224"/>
      <c r="B37" s="225"/>
      <c r="C37" s="2717" t="s">
        <v>160</v>
      </c>
      <c r="D37" s="2711" t="s">
        <v>161</v>
      </c>
      <c r="E37" s="2712"/>
      <c r="F37" s="2712"/>
      <c r="G37" s="2712"/>
      <c r="H37" s="2712"/>
      <c r="I37" s="2712"/>
      <c r="J37" s="2712"/>
      <c r="K37" s="2712"/>
      <c r="L37" s="2712"/>
      <c r="M37" s="2713"/>
      <c r="N37" s="2711" t="s">
        <v>220</v>
      </c>
      <c r="O37" s="2712"/>
      <c r="P37" s="2712"/>
      <c r="Q37" s="2712"/>
      <c r="R37" s="2712"/>
      <c r="S37" s="2712"/>
      <c r="T37" s="2712"/>
      <c r="U37" s="2712"/>
      <c r="V37" s="2712"/>
      <c r="W37" s="2713"/>
      <c r="X37" s="188" t="s">
        <v>221</v>
      </c>
      <c r="Y37" s="188"/>
      <c r="Z37" s="188"/>
      <c r="AA37" s="188"/>
      <c r="AB37" s="188"/>
      <c r="AC37" s="395"/>
      <c r="AD37" s="223"/>
      <c r="AE37" s="223"/>
    </row>
    <row r="38" spans="1:31" ht="21.95" customHeight="1">
      <c r="A38" s="224"/>
      <c r="B38" s="225"/>
      <c r="C38" s="2718"/>
      <c r="D38" s="2714"/>
      <c r="E38" s="2715"/>
      <c r="F38" s="2715"/>
      <c r="G38" s="2715"/>
      <c r="H38" s="2715"/>
      <c r="I38" s="2715"/>
      <c r="J38" s="2715"/>
      <c r="K38" s="2715"/>
      <c r="L38" s="2715"/>
      <c r="M38" s="2716"/>
      <c r="N38" s="2714"/>
      <c r="O38" s="2715"/>
      <c r="P38" s="2715"/>
      <c r="Q38" s="2715"/>
      <c r="R38" s="2715"/>
      <c r="S38" s="2715"/>
      <c r="T38" s="2715"/>
      <c r="U38" s="2715"/>
      <c r="V38" s="2715"/>
      <c r="W38" s="2716"/>
      <c r="X38" s="187" t="s">
        <v>222</v>
      </c>
      <c r="Y38" s="188"/>
      <c r="Z38" s="395"/>
      <c r="AA38" s="187" t="s">
        <v>223</v>
      </c>
      <c r="AB38" s="188"/>
      <c r="AC38" s="395"/>
      <c r="AD38" s="223"/>
      <c r="AE38" s="19"/>
    </row>
    <row r="39" spans="1:31" s="29" customFormat="1" ht="20.100000000000001" hidden="1" customHeight="1">
      <c r="A39" s="289"/>
      <c r="B39" s="289"/>
      <c r="C39" s="1919"/>
      <c r="D39" s="1920"/>
      <c r="E39" s="1921"/>
      <c r="F39" s="1921"/>
      <c r="G39" s="1921"/>
      <c r="H39" s="1921"/>
      <c r="I39" s="1921"/>
      <c r="J39" s="1909"/>
      <c r="K39" s="1909"/>
      <c r="L39" s="1909"/>
      <c r="M39" s="1922"/>
      <c r="N39" s="1920"/>
      <c r="O39" s="1921"/>
      <c r="P39" s="1921"/>
      <c r="Q39" s="1921"/>
      <c r="R39" s="1921"/>
      <c r="S39" s="1921"/>
      <c r="T39" s="1921"/>
      <c r="U39" s="1909"/>
      <c r="V39" s="1909"/>
      <c r="W39" s="1922"/>
      <c r="X39" s="1923"/>
      <c r="Y39" s="1924"/>
      <c r="Z39" s="1925"/>
      <c r="AA39" s="1923"/>
      <c r="AB39" s="1926"/>
      <c r="AC39" s="1925"/>
      <c r="AD39" s="33"/>
      <c r="AE39" s="33"/>
    </row>
    <row r="40" spans="1:31" s="29" customFormat="1" ht="18" customHeight="1">
      <c r="A40" s="289"/>
      <c r="B40" s="289"/>
      <c r="C40" s="1927">
        <v>1</v>
      </c>
      <c r="D40" s="1928" t="s">
        <v>2911</v>
      </c>
      <c r="E40" s="1929"/>
      <c r="F40" s="1929"/>
      <c r="G40" s="1929"/>
      <c r="H40" s="1929"/>
      <c r="I40" s="1929"/>
      <c r="J40" s="1913"/>
      <c r="K40" s="1913"/>
      <c r="L40" s="1913"/>
      <c r="M40" s="1930"/>
      <c r="N40" s="1928" t="s">
        <v>2912</v>
      </c>
      <c r="O40" s="1929"/>
      <c r="P40" s="1929"/>
      <c r="Q40" s="1929"/>
      <c r="R40" s="1929"/>
      <c r="S40" s="1929"/>
      <c r="T40" s="1929"/>
      <c r="U40" s="1913"/>
      <c r="V40" s="1913"/>
      <c r="W40" s="1930"/>
      <c r="X40" s="1931"/>
      <c r="Y40" s="1932" t="s">
        <v>845</v>
      </c>
      <c r="Z40" s="1933"/>
      <c r="AA40" s="1931"/>
      <c r="AB40" s="1934"/>
      <c r="AC40" s="1933"/>
      <c r="AD40" s="33"/>
      <c r="AE40" s="33"/>
    </row>
    <row r="41" spans="1:31" s="29" customFormat="1" ht="18" customHeight="1">
      <c r="A41" s="289"/>
      <c r="B41" s="289"/>
      <c r="C41" s="1927">
        <v>2</v>
      </c>
      <c r="D41" s="1928" t="s">
        <v>2913</v>
      </c>
      <c r="E41" s="1929"/>
      <c r="F41" s="1929"/>
      <c r="G41" s="1929"/>
      <c r="H41" s="1929"/>
      <c r="I41" s="1929"/>
      <c r="J41" s="1913"/>
      <c r="K41" s="1913"/>
      <c r="L41" s="1913"/>
      <c r="M41" s="1930"/>
      <c r="N41" s="1928"/>
      <c r="O41" s="1929"/>
      <c r="P41" s="1929"/>
      <c r="Q41" s="1929"/>
      <c r="R41" s="1929"/>
      <c r="S41" s="1929"/>
      <c r="T41" s="1929"/>
      <c r="U41" s="1913"/>
      <c r="V41" s="1913"/>
      <c r="W41" s="1930"/>
      <c r="X41" s="1931"/>
      <c r="Y41" s="1932" t="s">
        <v>845</v>
      </c>
      <c r="Z41" s="1933"/>
      <c r="AA41" s="1931"/>
      <c r="AB41" s="1934"/>
      <c r="AC41" s="1933"/>
      <c r="AD41" s="33"/>
      <c r="AE41" s="33"/>
    </row>
    <row r="42" spans="1:31" s="29" customFormat="1" ht="18" customHeight="1">
      <c r="A42" s="289"/>
      <c r="B42" s="289"/>
      <c r="C42" s="1927">
        <v>3</v>
      </c>
      <c r="D42" s="1928" t="s">
        <v>2914</v>
      </c>
      <c r="E42" s="1929"/>
      <c r="F42" s="1929"/>
      <c r="G42" s="1929"/>
      <c r="H42" s="1929"/>
      <c r="I42" s="1929"/>
      <c r="J42" s="1913"/>
      <c r="K42" s="1913"/>
      <c r="L42" s="1913"/>
      <c r="M42" s="1930"/>
      <c r="N42" s="1928"/>
      <c r="O42" s="1929"/>
      <c r="P42" s="1929"/>
      <c r="Q42" s="1929"/>
      <c r="R42" s="1929"/>
      <c r="S42" s="1929"/>
      <c r="T42" s="1929"/>
      <c r="U42" s="1913"/>
      <c r="V42" s="1913"/>
      <c r="W42" s="1930"/>
      <c r="X42" s="1931"/>
      <c r="Y42" s="1932" t="s">
        <v>845</v>
      </c>
      <c r="Z42" s="1933"/>
      <c r="AA42" s="1931"/>
      <c r="AB42" s="1934"/>
      <c r="AC42" s="1933"/>
      <c r="AD42" s="33"/>
      <c r="AE42" s="33"/>
    </row>
    <row r="43" spans="1:31" s="29" customFormat="1" ht="18" customHeight="1">
      <c r="A43" s="289"/>
      <c r="B43" s="289"/>
      <c r="C43" s="1927">
        <v>4</v>
      </c>
      <c r="D43" s="1928" t="s">
        <v>2910</v>
      </c>
      <c r="E43" s="1929"/>
      <c r="F43" s="1929"/>
      <c r="G43" s="1929"/>
      <c r="H43" s="1929"/>
      <c r="I43" s="1929"/>
      <c r="J43" s="1913"/>
      <c r="K43" s="1913"/>
      <c r="L43" s="1913"/>
      <c r="M43" s="1930"/>
      <c r="N43" s="1928"/>
      <c r="O43" s="1929"/>
      <c r="P43" s="1929"/>
      <c r="Q43" s="1929"/>
      <c r="R43" s="1929"/>
      <c r="S43" s="1929"/>
      <c r="T43" s="1929"/>
      <c r="U43" s="1913"/>
      <c r="V43" s="1913"/>
      <c r="W43" s="1930"/>
      <c r="X43" s="1931"/>
      <c r="Y43" s="1932" t="s">
        <v>845</v>
      </c>
      <c r="Z43" s="1933"/>
      <c r="AA43" s="1931"/>
      <c r="AB43" s="1934"/>
      <c r="AC43" s="1933"/>
      <c r="AD43" s="33"/>
      <c r="AE43" s="33"/>
    </row>
    <row r="44" spans="1:31" s="29" customFormat="1" ht="36" customHeight="1">
      <c r="A44" s="289"/>
      <c r="B44" s="289"/>
      <c r="C44" s="1927">
        <v>5</v>
      </c>
      <c r="D44" s="2780" t="s">
        <v>2915</v>
      </c>
      <c r="E44" s="2781"/>
      <c r="F44" s="2781"/>
      <c r="G44" s="2781"/>
      <c r="H44" s="2781"/>
      <c r="I44" s="2781"/>
      <c r="J44" s="2781"/>
      <c r="K44" s="2781"/>
      <c r="L44" s="2781"/>
      <c r="M44" s="2782"/>
      <c r="N44" s="1928" t="s">
        <v>2916</v>
      </c>
      <c r="O44" s="1929"/>
      <c r="P44" s="1929"/>
      <c r="Q44" s="1929"/>
      <c r="R44" s="1929"/>
      <c r="S44" s="1929"/>
      <c r="T44" s="1929"/>
      <c r="U44" s="1913"/>
      <c r="V44" s="1913"/>
      <c r="W44" s="1930"/>
      <c r="X44" s="1931"/>
      <c r="Y44" s="1932" t="s">
        <v>845</v>
      </c>
      <c r="Z44" s="1933"/>
      <c r="AA44" s="1931"/>
      <c r="AB44" s="1934"/>
      <c r="AC44" s="1933"/>
      <c r="AD44" s="33"/>
      <c r="AE44" s="33"/>
    </row>
    <row r="45" spans="1:31" s="29" customFormat="1" ht="18" customHeight="1">
      <c r="A45" s="289"/>
      <c r="B45" s="289"/>
      <c r="C45" s="1927">
        <v>6</v>
      </c>
      <c r="D45" s="1928" t="s">
        <v>2917</v>
      </c>
      <c r="E45" s="1929"/>
      <c r="F45" s="1929"/>
      <c r="G45" s="1929"/>
      <c r="H45" s="1929"/>
      <c r="I45" s="1929"/>
      <c r="J45" s="1913"/>
      <c r="K45" s="1913"/>
      <c r="L45" s="1913"/>
      <c r="M45" s="1930"/>
      <c r="N45" s="1928"/>
      <c r="O45" s="1929"/>
      <c r="P45" s="1929"/>
      <c r="Q45" s="1929"/>
      <c r="R45" s="1929"/>
      <c r="S45" s="1929"/>
      <c r="T45" s="1929"/>
      <c r="U45" s="1913"/>
      <c r="V45" s="1913"/>
      <c r="W45" s="1930"/>
      <c r="X45" s="1931"/>
      <c r="Y45" s="1932" t="s">
        <v>845</v>
      </c>
      <c r="Z45" s="1933"/>
      <c r="AA45" s="1931"/>
      <c r="AB45" s="1934"/>
      <c r="AC45" s="1933"/>
      <c r="AD45" s="33"/>
      <c r="AE45" s="33"/>
    </row>
    <row r="46" spans="1:31" s="29" customFormat="1" ht="18" customHeight="1">
      <c r="A46" s="289"/>
      <c r="B46" s="289"/>
      <c r="C46" s="1927">
        <v>7</v>
      </c>
      <c r="D46" s="1928" t="s">
        <v>2918</v>
      </c>
      <c r="E46" s="1929"/>
      <c r="F46" s="1929"/>
      <c r="G46" s="1929"/>
      <c r="H46" s="1929"/>
      <c r="I46" s="1929"/>
      <c r="J46" s="1913"/>
      <c r="K46" s="1913"/>
      <c r="L46" s="1913"/>
      <c r="M46" s="1930"/>
      <c r="N46" s="1928"/>
      <c r="O46" s="1929"/>
      <c r="P46" s="1929"/>
      <c r="Q46" s="1929"/>
      <c r="R46" s="1929"/>
      <c r="S46" s="1929"/>
      <c r="T46" s="1929"/>
      <c r="U46" s="1913"/>
      <c r="V46" s="1913"/>
      <c r="W46" s="1930"/>
      <c r="X46" s="1931"/>
      <c r="Y46" s="1932" t="s">
        <v>845</v>
      </c>
      <c r="Z46" s="1933"/>
      <c r="AA46" s="1931"/>
      <c r="AB46" s="1934"/>
      <c r="AC46" s="1933"/>
      <c r="AD46" s="33"/>
      <c r="AE46" s="33"/>
    </row>
    <row r="47" spans="1:31" s="29" customFormat="1" ht="18" customHeight="1">
      <c r="A47" s="289"/>
      <c r="B47" s="289"/>
      <c r="C47" s="1927">
        <v>8</v>
      </c>
      <c r="D47" s="1928" t="s">
        <v>1968</v>
      </c>
      <c r="E47" s="1929"/>
      <c r="F47" s="1929"/>
      <c r="G47" s="1929"/>
      <c r="H47" s="1929"/>
      <c r="I47" s="1929"/>
      <c r="J47" s="1913"/>
      <c r="K47" s="1913"/>
      <c r="L47" s="1913"/>
      <c r="M47" s="1930"/>
      <c r="N47" s="1928"/>
      <c r="O47" s="1929"/>
      <c r="P47" s="1929"/>
      <c r="Q47" s="1929"/>
      <c r="R47" s="1929"/>
      <c r="S47" s="1929"/>
      <c r="T47" s="1929"/>
      <c r="U47" s="1913"/>
      <c r="V47" s="1913"/>
      <c r="W47" s="1930"/>
      <c r="X47" s="1931"/>
      <c r="Y47" s="1932" t="s">
        <v>845</v>
      </c>
      <c r="Z47" s="1933"/>
      <c r="AA47" s="1931"/>
      <c r="AB47" s="1934"/>
      <c r="AC47" s="1933"/>
      <c r="AD47" s="33"/>
      <c r="AE47" s="33"/>
    </row>
    <row r="48" spans="1:31" s="29" customFormat="1" ht="20.100000000000001" customHeight="1">
      <c r="A48" s="289"/>
      <c r="B48" s="289"/>
      <c r="C48" s="1935"/>
      <c r="D48" s="1915"/>
      <c r="E48" s="1916"/>
      <c r="F48" s="1916"/>
      <c r="G48" s="1916"/>
      <c r="H48" s="1916"/>
      <c r="I48" s="1916"/>
      <c r="J48" s="1916"/>
      <c r="K48" s="1916"/>
      <c r="L48" s="1916"/>
      <c r="M48" s="1936"/>
      <c r="N48" s="1937"/>
      <c r="O48" s="1938"/>
      <c r="P48" s="1938"/>
      <c r="Q48" s="1938"/>
      <c r="R48" s="1938"/>
      <c r="S48" s="1938"/>
      <c r="T48" s="1938"/>
      <c r="U48" s="1916"/>
      <c r="V48" s="1916"/>
      <c r="W48" s="1936"/>
      <c r="X48" s="1939"/>
      <c r="Y48" s="1940"/>
      <c r="Z48" s="1941"/>
      <c r="AA48" s="1939"/>
      <c r="AB48" s="1942"/>
      <c r="AC48" s="1941"/>
      <c r="AD48" s="33"/>
      <c r="AE48" s="33"/>
    </row>
    <row r="49" spans="1:31" ht="9.9499999999999993" customHeight="1">
      <c r="A49" s="289"/>
      <c r="B49" s="289"/>
      <c r="C49" s="63"/>
      <c r="D49" s="185"/>
      <c r="E49" s="185"/>
      <c r="F49" s="185"/>
      <c r="G49" s="185"/>
      <c r="H49" s="185"/>
      <c r="I49" s="185"/>
      <c r="J49" s="185"/>
      <c r="K49" s="185"/>
      <c r="L49" s="185"/>
      <c r="M49" s="185"/>
      <c r="N49" s="185"/>
      <c r="O49" s="185"/>
      <c r="P49" s="185"/>
      <c r="Q49" s="185"/>
      <c r="R49" s="185"/>
      <c r="S49" s="185"/>
      <c r="T49" s="185"/>
      <c r="U49" s="185"/>
      <c r="V49" s="185"/>
      <c r="W49" s="185"/>
      <c r="X49" s="171"/>
      <c r="Y49" s="171"/>
      <c r="Z49" s="171"/>
      <c r="AA49" s="171"/>
      <c r="AB49" s="171"/>
      <c r="AC49" s="171"/>
      <c r="AD49" s="33"/>
      <c r="AE49" s="33"/>
    </row>
    <row r="50" spans="1:31" ht="20.100000000000001" customHeight="1">
      <c r="A50" s="289"/>
      <c r="B50" s="289"/>
      <c r="C50" s="222" t="s">
        <v>234</v>
      </c>
      <c r="D50" s="173" t="s">
        <v>262</v>
      </c>
      <c r="E50" s="226"/>
      <c r="F50" s="226"/>
      <c r="G50" s="226"/>
      <c r="H50" s="226"/>
      <c r="I50" s="226"/>
      <c r="J50" s="33"/>
      <c r="K50" s="33"/>
      <c r="L50" s="33"/>
      <c r="M50" s="33"/>
      <c r="N50" s="33"/>
      <c r="O50" s="33"/>
      <c r="P50" s="33"/>
      <c r="Q50" s="33"/>
      <c r="R50" s="33"/>
      <c r="S50" s="33"/>
      <c r="T50" s="33"/>
      <c r="U50" s="33"/>
      <c r="V50" s="33"/>
      <c r="W50" s="33"/>
      <c r="X50" s="63"/>
      <c r="Y50" s="63"/>
      <c r="Z50" s="63"/>
      <c r="AA50" s="63"/>
      <c r="AB50" s="63"/>
      <c r="AC50" s="63"/>
      <c r="AD50" s="185"/>
      <c r="AE50" s="33"/>
    </row>
    <row r="51" spans="1:31" ht="21.95" customHeight="1">
      <c r="A51" s="169"/>
      <c r="B51" s="169"/>
      <c r="C51" s="2717" t="s">
        <v>160</v>
      </c>
      <c r="D51" s="2711" t="s">
        <v>263</v>
      </c>
      <c r="E51" s="2712"/>
      <c r="F51" s="2712"/>
      <c r="G51" s="2712"/>
      <c r="H51" s="2712"/>
      <c r="I51" s="2712"/>
      <c r="J51" s="2712"/>
      <c r="K51" s="2712"/>
      <c r="L51" s="2712"/>
      <c r="M51" s="2712"/>
      <c r="N51" s="2712"/>
      <c r="O51" s="2713"/>
      <c r="P51" s="2711" t="s">
        <v>103</v>
      </c>
      <c r="Q51" s="2713"/>
      <c r="R51" s="187" t="s">
        <v>104</v>
      </c>
      <c r="S51" s="188"/>
      <c r="T51" s="188"/>
      <c r="U51" s="188"/>
      <c r="V51" s="188"/>
      <c r="W51" s="188"/>
      <c r="X51" s="188"/>
      <c r="Y51" s="188"/>
      <c r="Z51" s="188"/>
      <c r="AA51" s="188"/>
      <c r="AB51" s="188"/>
      <c r="AC51" s="395"/>
      <c r="AD51" s="165"/>
      <c r="AE51" s="19"/>
    </row>
    <row r="52" spans="1:31" ht="39.950000000000003" customHeight="1">
      <c r="A52" s="169"/>
      <c r="B52" s="169"/>
      <c r="C52" s="2718"/>
      <c r="D52" s="2714"/>
      <c r="E52" s="2715"/>
      <c r="F52" s="2715"/>
      <c r="G52" s="2715"/>
      <c r="H52" s="2715"/>
      <c r="I52" s="2715"/>
      <c r="J52" s="2715"/>
      <c r="K52" s="2715"/>
      <c r="L52" s="2715"/>
      <c r="M52" s="2715"/>
      <c r="N52" s="2715"/>
      <c r="O52" s="2716"/>
      <c r="P52" s="2714"/>
      <c r="Q52" s="2716"/>
      <c r="R52" s="927" t="s">
        <v>992</v>
      </c>
      <c r="S52" s="188"/>
      <c r="T52" s="188"/>
      <c r="U52" s="188"/>
      <c r="V52" s="188"/>
      <c r="W52" s="395"/>
      <c r="X52" s="927" t="s">
        <v>264</v>
      </c>
      <c r="Y52" s="188"/>
      <c r="Z52" s="188"/>
      <c r="AA52" s="188"/>
      <c r="AB52" s="188"/>
      <c r="AC52" s="395"/>
      <c r="AD52" s="165"/>
      <c r="AE52" s="19"/>
    </row>
    <row r="53" spans="1:31" s="29" customFormat="1" ht="20.100000000000001" hidden="1" customHeight="1">
      <c r="A53" s="289"/>
      <c r="B53" s="289"/>
      <c r="C53" s="1849"/>
      <c r="D53" s="1850"/>
      <c r="E53" s="1885"/>
      <c r="F53" s="1885"/>
      <c r="G53" s="1885"/>
      <c r="H53" s="1885"/>
      <c r="I53" s="1885"/>
      <c r="J53" s="1885"/>
      <c r="K53" s="1885"/>
      <c r="L53" s="1885"/>
      <c r="M53" s="1885"/>
      <c r="N53" s="1886"/>
      <c r="O53" s="1887"/>
      <c r="P53" s="1888"/>
      <c r="Q53" s="1889"/>
      <c r="R53" s="1890"/>
      <c r="S53" s="1891"/>
      <c r="T53" s="1891"/>
      <c r="U53" s="1891"/>
      <c r="V53" s="1891"/>
      <c r="W53" s="1892"/>
      <c r="X53" s="1890"/>
      <c r="Y53" s="1891"/>
      <c r="Z53" s="1891"/>
      <c r="AA53" s="1891"/>
      <c r="AB53" s="1891"/>
      <c r="AC53" s="1892"/>
      <c r="AD53" s="185"/>
      <c r="AE53" s="33"/>
    </row>
    <row r="54" spans="1:31" s="29" customFormat="1" ht="20.100000000000001" customHeight="1">
      <c r="A54" s="289"/>
      <c r="B54" s="289"/>
      <c r="C54" s="1860"/>
      <c r="D54" s="1893"/>
      <c r="E54" s="1894"/>
      <c r="F54" s="1894"/>
      <c r="G54" s="1894"/>
      <c r="H54" s="1894"/>
      <c r="I54" s="1894"/>
      <c r="J54" s="1894"/>
      <c r="K54" s="1894"/>
      <c r="L54" s="1894"/>
      <c r="M54" s="1894"/>
      <c r="N54" s="1895"/>
      <c r="O54" s="1896"/>
      <c r="P54" s="1897"/>
      <c r="Q54" s="1898"/>
      <c r="R54" s="1899"/>
      <c r="S54" s="1900"/>
      <c r="T54" s="1900"/>
      <c r="U54" s="1900"/>
      <c r="V54" s="1900"/>
      <c r="W54" s="1901"/>
      <c r="X54" s="1899"/>
      <c r="Y54" s="1900"/>
      <c r="Z54" s="1900"/>
      <c r="AA54" s="1900"/>
      <c r="AB54" s="1900"/>
      <c r="AC54" s="1901"/>
      <c r="AD54" s="185"/>
      <c r="AE54" s="33"/>
    </row>
    <row r="55" spans="1:31" ht="9.9499999999999993" customHeight="1">
      <c r="A55" s="289"/>
      <c r="B55" s="289"/>
      <c r="C55" s="258"/>
      <c r="D55" s="185"/>
      <c r="E55" s="185"/>
      <c r="F55" s="185"/>
      <c r="G55" s="185"/>
      <c r="H55" s="185"/>
      <c r="I55" s="185"/>
      <c r="J55" s="185"/>
      <c r="K55" s="185"/>
      <c r="L55" s="185"/>
      <c r="M55" s="185"/>
      <c r="N55" s="185"/>
      <c r="O55" s="185"/>
      <c r="P55" s="171"/>
      <c r="Q55" s="171"/>
      <c r="R55" s="171"/>
      <c r="S55" s="171"/>
      <c r="T55" s="171"/>
      <c r="U55" s="171"/>
      <c r="V55" s="171"/>
      <c r="W55" s="171"/>
      <c r="X55" s="171"/>
      <c r="Y55" s="171"/>
      <c r="Z55" s="171"/>
      <c r="AA55" s="171"/>
      <c r="AB55" s="171"/>
      <c r="AC55" s="171"/>
      <c r="AD55" s="185"/>
      <c r="AE55" s="33"/>
    </row>
    <row r="56" spans="1:31" ht="20.100000000000001" customHeight="1">
      <c r="A56" s="224"/>
      <c r="B56" s="265"/>
      <c r="C56" s="222" t="s">
        <v>236</v>
      </c>
      <c r="D56" s="173" t="s">
        <v>3539</v>
      </c>
      <c r="E56" s="226"/>
      <c r="F56" s="226"/>
      <c r="G56" s="226"/>
      <c r="H56" s="226"/>
      <c r="I56" s="226"/>
      <c r="J56" s="226"/>
      <c r="K56" s="226"/>
      <c r="L56" s="226"/>
      <c r="M56" s="226"/>
      <c r="N56" s="226"/>
      <c r="O56" s="226"/>
      <c r="P56" s="226"/>
      <c r="Q56" s="226"/>
      <c r="R56" s="226"/>
      <c r="S56" s="226"/>
      <c r="T56" s="226"/>
      <c r="U56" s="226"/>
      <c r="V56" s="226"/>
      <c r="W56" s="226"/>
      <c r="X56" s="226"/>
      <c r="Y56" s="226"/>
      <c r="Z56" s="226"/>
      <c r="AA56" s="226"/>
      <c r="AB56" s="226"/>
      <c r="AC56" s="226"/>
      <c r="AD56" s="266"/>
      <c r="AE56" s="223"/>
    </row>
    <row r="57" spans="1:31" ht="20.100000000000001" customHeight="1">
      <c r="A57" s="169"/>
      <c r="B57" s="267"/>
      <c r="C57" s="202"/>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165"/>
      <c r="AE57" s="19"/>
    </row>
    <row r="58" spans="1:31" ht="20.100000000000001" customHeight="1">
      <c r="A58" s="169"/>
      <c r="B58" s="169"/>
      <c r="C58" s="222" t="s">
        <v>265</v>
      </c>
      <c r="D58" s="182" t="s">
        <v>186</v>
      </c>
      <c r="E58" s="323"/>
      <c r="F58" s="323"/>
      <c r="G58" s="323"/>
      <c r="H58" s="323"/>
      <c r="I58" s="323"/>
      <c r="J58" s="182"/>
      <c r="K58" s="182"/>
      <c r="L58" s="182"/>
      <c r="M58" s="182"/>
      <c r="N58" s="182"/>
      <c r="O58" s="182"/>
      <c r="P58" s="182"/>
      <c r="Q58" s="182"/>
      <c r="R58" s="182"/>
      <c r="S58" s="182"/>
      <c r="T58" s="182"/>
      <c r="U58" s="182"/>
      <c r="V58" s="182"/>
      <c r="W58" s="182"/>
      <c r="X58" s="182"/>
      <c r="Y58" s="182"/>
      <c r="Z58" s="182"/>
      <c r="AA58" s="182"/>
      <c r="AB58" s="182"/>
      <c r="AC58" s="182"/>
      <c r="AD58" s="19"/>
      <c r="AE58" s="19"/>
    </row>
    <row r="59" spans="1:31" ht="20.100000000000001" customHeight="1">
      <c r="A59" s="169"/>
      <c r="B59" s="169"/>
      <c r="C59" s="186" t="s">
        <v>158</v>
      </c>
      <c r="D59" s="185" t="s">
        <v>266</v>
      </c>
      <c r="E59" s="185"/>
      <c r="F59" s="185"/>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9"/>
      <c r="AE59" s="19"/>
    </row>
    <row r="60" spans="1:31" ht="20.100000000000001" customHeight="1">
      <c r="A60" s="169"/>
      <c r="B60" s="169"/>
      <c r="C60" s="186" t="s">
        <v>158</v>
      </c>
      <c r="D60" s="185" t="s">
        <v>267</v>
      </c>
      <c r="E60" s="185"/>
      <c r="F60" s="185"/>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9"/>
      <c r="AE60" s="19"/>
    </row>
    <row r="61" spans="1:31" ht="9.9499999999999993" customHeight="1">
      <c r="A61" s="169"/>
      <c r="B61" s="169"/>
      <c r="C61" s="284"/>
      <c r="D61" s="185"/>
      <c r="E61" s="185"/>
      <c r="F61" s="185"/>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9"/>
      <c r="AE61" s="19"/>
    </row>
    <row r="62" spans="1:31" s="2132" customFormat="1" ht="20.100000000000001" customHeight="1">
      <c r="A62" s="2134"/>
      <c r="B62" s="2134"/>
      <c r="D62" s="2138" t="str">
        <f>IF(LEN(D67)&gt;1,_xll.UpperUni1('Ky bien ban'!B67),"")</f>
        <v>CHỦ ĐẦU TƯ</v>
      </c>
      <c r="E62" s="2138"/>
      <c r="F62" s="2138"/>
      <c r="G62" s="2138"/>
      <c r="H62" s="2138"/>
      <c r="I62" s="2138"/>
      <c r="J62" s="2138"/>
      <c r="K62" s="2138"/>
      <c r="L62" s="2138"/>
      <c r="M62" s="2138"/>
      <c r="N62" s="2138"/>
      <c r="O62" s="2138"/>
      <c r="P62" s="2138" t="str">
        <f>IF(LEN(P67)&gt;1,_xll.UpperUni1('Ky bien ban'!B71),"")</f>
        <v>NHÀ THẦU THI CÔNG</v>
      </c>
      <c r="Q62" s="2138"/>
      <c r="R62" s="2138"/>
      <c r="S62" s="2138"/>
      <c r="T62" s="2138"/>
      <c r="U62" s="2138"/>
      <c r="V62" s="2138"/>
      <c r="W62" s="2138"/>
      <c r="X62" s="2138"/>
      <c r="Y62" s="2138"/>
      <c r="Z62" s="2138"/>
      <c r="AA62" s="2138"/>
      <c r="AB62" s="2138"/>
      <c r="AC62" s="2138"/>
      <c r="AD62" s="2134"/>
      <c r="AE62" s="2134"/>
    </row>
    <row r="63" spans="1:31" s="2132" customFormat="1" ht="20.100000000000001" customHeight="1">
      <c r="A63" s="2134"/>
      <c r="B63" s="2134"/>
      <c r="D63" s="2138"/>
      <c r="E63" s="2138"/>
      <c r="F63" s="2138"/>
      <c r="G63" s="2138"/>
      <c r="H63" s="2138"/>
      <c r="I63" s="2138"/>
      <c r="J63" s="2138"/>
      <c r="K63" s="2138"/>
      <c r="L63" s="2138"/>
      <c r="M63" s="2138"/>
      <c r="N63" s="2138"/>
      <c r="O63" s="2138"/>
      <c r="P63" s="2138"/>
      <c r="Q63" s="2138"/>
      <c r="R63" s="2138"/>
      <c r="S63" s="2138"/>
      <c r="T63" s="2138"/>
      <c r="U63" s="2138"/>
      <c r="V63" s="2138"/>
      <c r="W63" s="2138"/>
      <c r="X63" s="2138"/>
      <c r="Y63" s="2138"/>
      <c r="Z63" s="2138"/>
      <c r="AA63" s="2138"/>
      <c r="AB63" s="2138"/>
      <c r="AC63" s="2138"/>
      <c r="AD63" s="2134"/>
      <c r="AE63" s="2134"/>
    </row>
    <row r="64" spans="1:31" s="2132" customFormat="1" ht="20.100000000000001" customHeight="1">
      <c r="A64" s="2134"/>
      <c r="B64" s="2134"/>
      <c r="D64" s="2138"/>
      <c r="E64" s="2138"/>
      <c r="F64" s="2138"/>
      <c r="G64" s="2138"/>
      <c r="H64" s="2138"/>
      <c r="I64" s="2138"/>
      <c r="J64" s="2138"/>
      <c r="K64" s="2138"/>
      <c r="L64" s="2138"/>
      <c r="M64" s="2138"/>
      <c r="N64" s="2138"/>
      <c r="O64" s="2138"/>
      <c r="P64" s="2138"/>
      <c r="Q64" s="2138"/>
      <c r="R64" s="2138"/>
      <c r="S64" s="2138"/>
      <c r="T64" s="2138"/>
      <c r="U64" s="2138"/>
      <c r="V64" s="2138"/>
      <c r="W64" s="2138"/>
      <c r="X64" s="2138"/>
      <c r="Y64" s="2138"/>
      <c r="Z64" s="2138"/>
      <c r="AA64" s="2138"/>
      <c r="AB64" s="2138"/>
      <c r="AC64" s="2138"/>
      <c r="AD64" s="2134"/>
      <c r="AE64" s="2134"/>
    </row>
    <row r="65" spans="1:31" s="2132" customFormat="1" ht="20.100000000000001" customHeight="1">
      <c r="A65" s="2134"/>
      <c r="B65" s="2134"/>
      <c r="D65" s="2138"/>
      <c r="E65" s="2138"/>
      <c r="F65" s="2138"/>
      <c r="G65" s="2138"/>
      <c r="H65" s="2138"/>
      <c r="I65" s="2138"/>
      <c r="J65" s="2138"/>
      <c r="K65" s="2138"/>
      <c r="L65" s="2138"/>
      <c r="M65" s="2138"/>
      <c r="N65" s="2138"/>
      <c r="O65" s="2138"/>
      <c r="P65" s="2138"/>
      <c r="Q65" s="2138"/>
      <c r="R65" s="2138"/>
      <c r="S65" s="2138"/>
      <c r="T65" s="2138"/>
      <c r="U65" s="2138"/>
      <c r="V65" s="2138"/>
      <c r="W65" s="2138"/>
      <c r="X65" s="2138"/>
      <c r="Y65" s="2138"/>
      <c r="Z65" s="2138"/>
      <c r="AA65" s="2138"/>
      <c r="AB65" s="2138"/>
      <c r="AC65" s="2138"/>
      <c r="AD65" s="2134"/>
      <c r="AE65" s="2134"/>
    </row>
    <row r="66" spans="1:31" s="2132" customFormat="1" ht="20.100000000000001" customHeight="1">
      <c r="A66" s="2134"/>
      <c r="B66" s="2134"/>
      <c r="D66" s="2138"/>
      <c r="E66" s="2138"/>
      <c r="F66" s="2138"/>
      <c r="G66" s="2138"/>
      <c r="H66" s="2138"/>
      <c r="I66" s="2138"/>
      <c r="J66" s="2138"/>
      <c r="K66" s="2138"/>
      <c r="L66" s="2138"/>
      <c r="M66" s="2138"/>
      <c r="N66" s="2138"/>
      <c r="O66" s="2138"/>
      <c r="P66" s="2138"/>
      <c r="Q66" s="2138"/>
      <c r="R66" s="2138"/>
      <c r="S66" s="2138"/>
      <c r="T66" s="2138"/>
      <c r="U66" s="2138"/>
      <c r="V66" s="2138"/>
      <c r="W66" s="2138"/>
      <c r="X66" s="2138"/>
      <c r="Y66" s="2138"/>
      <c r="Z66" s="2138"/>
      <c r="AA66" s="2138"/>
      <c r="AB66" s="2138"/>
      <c r="AC66" s="2138"/>
      <c r="AD66" s="2134"/>
      <c r="AE66" s="2134"/>
    </row>
    <row r="67" spans="1:31" s="2132" customFormat="1" ht="20.100000000000001" customHeight="1">
      <c r="A67" s="2134"/>
      <c r="B67" s="2137"/>
      <c r="D67" s="2138" t="str">
        <f>G23</f>
        <v>Nguyễn Thế Anh</v>
      </c>
      <c r="E67" s="2138"/>
      <c r="F67" s="2138"/>
      <c r="G67" s="2138"/>
      <c r="H67" s="2138"/>
      <c r="I67" s="2138"/>
      <c r="J67" s="2138"/>
      <c r="K67" s="2138"/>
      <c r="L67" s="2138"/>
      <c r="M67" s="2138"/>
      <c r="N67" s="2138"/>
      <c r="O67" s="2138"/>
      <c r="P67" s="2138" t="str">
        <f>G26</f>
        <v>Nguyễn Ngọc Duy</v>
      </c>
      <c r="Q67" s="2138"/>
      <c r="R67" s="2138"/>
      <c r="S67" s="2138"/>
      <c r="T67" s="2138"/>
      <c r="U67" s="2138"/>
      <c r="V67" s="2138"/>
      <c r="W67" s="2138"/>
      <c r="X67" s="2138"/>
      <c r="Y67" s="2138"/>
      <c r="Z67" s="2138"/>
      <c r="AA67" s="2138"/>
      <c r="AB67" s="2138"/>
      <c r="AC67" s="2138"/>
      <c r="AD67" s="2134"/>
      <c r="AE67" s="2134"/>
    </row>
    <row r="68" spans="1:31" s="1038" customFormat="1" ht="20.100000000000001" customHeight="1">
      <c r="A68" s="177"/>
      <c r="B68" s="177"/>
      <c r="C68" s="173"/>
      <c r="D68" s="173"/>
      <c r="E68" s="173"/>
      <c r="F68" s="173"/>
      <c r="G68" s="173"/>
      <c r="H68" s="173"/>
      <c r="I68" s="173"/>
      <c r="J68" s="173"/>
      <c r="K68" s="173"/>
      <c r="L68" s="173"/>
      <c r="M68" s="268"/>
      <c r="N68" s="268"/>
      <c r="O68" s="268"/>
      <c r="P68" s="268"/>
      <c r="Q68" s="268"/>
      <c r="R68" s="268"/>
      <c r="S68" s="268"/>
      <c r="T68" s="268"/>
      <c r="U68" s="268"/>
      <c r="V68" s="268"/>
      <c r="W68" s="268"/>
      <c r="X68" s="268"/>
      <c r="Y68" s="268"/>
      <c r="Z68" s="268"/>
      <c r="AA68" s="268"/>
      <c r="AB68" s="268"/>
      <c r="AC68" s="268"/>
      <c r="AD68" s="177"/>
      <c r="AE68" s="177"/>
    </row>
    <row r="69" spans="1:31" ht="20.100000000000001" customHeight="1"/>
  </sheetData>
  <mergeCells count="10">
    <mergeCell ref="A1:A4"/>
    <mergeCell ref="C37:C38"/>
    <mergeCell ref="D37:M38"/>
    <mergeCell ref="N37:W38"/>
    <mergeCell ref="C51:C52"/>
    <mergeCell ref="D51:O52"/>
    <mergeCell ref="P51:Q52"/>
    <mergeCell ref="D44:M44"/>
    <mergeCell ref="D16:AC16"/>
    <mergeCell ref="C1:O2"/>
  </mergeCells>
  <pageMargins left="0.59055118110236227" right="0.19685039370078741" top="0.59055118110236227" bottom="0.39370078740157483" header="0.19685039370078741" footer="0.19685039370078741"/>
  <pageSetup paperSize="9" scale="96" orientation="portrait" blackAndWhite="1" r:id="rId1"/>
  <ignoredErrors>
    <ignoredError sqref="C37:C38 C20:C21 C49:C52 C55:C58 C28:C36 C15:C16 C18"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0261" r:id="rId4" name="Spinner 21">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10264" r:id="rId5" name="Check Box 24">
              <controlPr defaultSize="0" autoFill="0" autoLine="0" autoPict="0" macro="[0]!zClickPanelSpin">
                <anchor moveWithCells="1">
                  <from>
                    <xdr:col>29</xdr:col>
                    <xdr:colOff>323850</xdr:colOff>
                    <xdr:row>2</xdr:row>
                    <xdr:rowOff>28575</xdr:rowOff>
                  </from>
                  <to>
                    <xdr:col>32</xdr:col>
                    <xdr:colOff>190500</xdr:colOff>
                    <xdr:row>3</xdr:row>
                    <xdr:rowOff>47625</xdr:rowOff>
                  </to>
                </anchor>
              </controlPr>
            </control>
          </mc:Choice>
        </mc:AlternateContent>
        <mc:AlternateContent xmlns:mc="http://schemas.openxmlformats.org/markup-compatibility/2006">
          <mc:Choice Requires="x14">
            <control shapeId="10271" r:id="rId6" name="Button 31">
              <controlPr defaultSize="0" print="0" autoFill="0" autoPict="0" macro="[0]!go_HSDMCongviec">
                <anchor moveWithCells="1" sizeWithCells="1">
                  <from>
                    <xdr:col>29</xdr:col>
                    <xdr:colOff>19050</xdr:colOff>
                    <xdr:row>0</xdr:row>
                    <xdr:rowOff>9525</xdr:rowOff>
                  </from>
                  <to>
                    <xdr:col>32</xdr:col>
                    <xdr:colOff>180975</xdr:colOff>
                    <xdr:row>2</xdr:row>
                    <xdr:rowOff>9525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NBCV2">
    <tabColor rgb="FFFF6D6D"/>
  </sheetPr>
  <dimension ref="A1:AG61"/>
  <sheetViews>
    <sheetView showZeros="0" view="pageBreakPreview" zoomScale="85" zoomScaleSheetLayoutView="85" workbookViewId="0">
      <selection activeCell="C1" sqref="C1:O2"/>
    </sheetView>
  </sheetViews>
  <sheetFormatPr defaultColWidth="8.88671875" defaultRowHeight="16.5"/>
  <cols>
    <col min="1" max="1" width="22.33203125" style="18" customWidth="1"/>
    <col min="2" max="2" width="3.6640625" style="18" customWidth="1"/>
    <col min="3" max="3" width="3.88671875" style="18" customWidth="1"/>
    <col min="4" max="6" width="3.5546875" style="18" customWidth="1"/>
    <col min="7" max="10" width="2.88671875" style="18" customWidth="1"/>
    <col min="11" max="11" width="3.44140625" style="18" customWidth="1"/>
    <col min="12" max="12" width="3.33203125" style="18" customWidth="1"/>
    <col min="13" max="13" width="2.33203125" style="18" customWidth="1"/>
    <col min="14" max="14" width="3" style="18" customWidth="1"/>
    <col min="15" max="15" width="2.88671875" style="18" customWidth="1"/>
    <col min="16" max="17" width="3.21875" style="18" customWidth="1"/>
    <col min="18" max="23" width="3" style="18" customWidth="1"/>
    <col min="24" max="28" width="2.88671875" style="18" customWidth="1"/>
    <col min="29" max="29" width="2.6640625" style="18" customWidth="1"/>
    <col min="30" max="30" width="11.77734375" style="18" customWidth="1"/>
    <col min="31" max="31" width="5.77734375" style="18" customWidth="1"/>
    <col min="32" max="40" width="3.77734375" style="18" customWidth="1"/>
    <col min="41" max="16384" width="8.88671875" style="18"/>
  </cols>
  <sheetData>
    <row r="1" spans="1:33" ht="20.100000000000001" customHeight="1">
      <c r="A1" s="2750" t="s">
        <v>148</v>
      </c>
      <c r="B1" s="164"/>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c r="AD1" s="419">
        <v>2</v>
      </c>
      <c r="AE1" s="784"/>
      <c r="AF1" s="784" t="b">
        <v>0</v>
      </c>
      <c r="AG1" s="2123"/>
    </row>
    <row r="2" spans="1:33" ht="20.100000000000001" customHeight="1">
      <c r="A2" s="2750"/>
      <c r="B2" s="164"/>
      <c r="C2" s="2301"/>
      <c r="D2" s="2300"/>
      <c r="E2" s="2300"/>
      <c r="F2" s="2300"/>
      <c r="G2" s="2300"/>
      <c r="H2" s="2300"/>
      <c r="I2" s="2300"/>
      <c r="J2" s="2300"/>
      <c r="K2" s="2300"/>
      <c r="L2" s="2300"/>
      <c r="M2" s="2300"/>
      <c r="N2" s="2300"/>
      <c r="O2" s="2300"/>
      <c r="P2" s="172" t="s">
        <v>150</v>
      </c>
      <c r="Q2" s="171"/>
      <c r="R2" s="819"/>
      <c r="S2" s="171"/>
      <c r="T2" s="171"/>
      <c r="U2" s="171"/>
      <c r="V2" s="171"/>
      <c r="W2" s="171"/>
      <c r="X2" s="171"/>
      <c r="Y2" s="171"/>
      <c r="Z2" s="171"/>
      <c r="AA2" s="171"/>
      <c r="AB2" s="171"/>
      <c r="AC2" s="171"/>
      <c r="AD2" s="165"/>
      <c r="AE2" s="784"/>
      <c r="AF2" s="19"/>
    </row>
    <row r="3" spans="1:33" ht="20.100000000000001" customHeight="1">
      <c r="A3" s="2750"/>
      <c r="B3" s="164"/>
      <c r="F3" s="1783"/>
      <c r="G3" s="164"/>
      <c r="H3" s="164"/>
      <c r="J3" s="164"/>
      <c r="K3" s="164"/>
      <c r="L3" s="164"/>
      <c r="M3" s="164"/>
      <c r="N3" s="164"/>
      <c r="P3" s="164"/>
      <c r="Q3" s="164"/>
      <c r="R3" s="1784"/>
      <c r="T3" s="164"/>
      <c r="U3" s="164"/>
      <c r="V3" s="164"/>
      <c r="W3" s="164"/>
      <c r="X3" s="164"/>
      <c r="Y3" s="164"/>
      <c r="Z3" s="164"/>
      <c r="AA3" s="164"/>
      <c r="AB3" s="164"/>
      <c r="AC3" s="164"/>
      <c r="AD3" s="165"/>
      <c r="AE3" s="19"/>
      <c r="AF3" s="19"/>
    </row>
    <row r="4" spans="1:33" ht="20.100000000000001" customHeight="1">
      <c r="A4" s="2750"/>
      <c r="B4" s="166"/>
      <c r="C4" s="19"/>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374" t="s">
        <v>3557</v>
      </c>
      <c r="AD4" s="168">
        <v>1</v>
      </c>
      <c r="AE4" s="19"/>
      <c r="AF4" s="19"/>
    </row>
    <row r="5" spans="1:33" ht="20.100000000000001" customHeight="1">
      <c r="A5" s="169"/>
      <c r="B5" s="208"/>
      <c r="C5" s="170" t="s">
        <v>2937</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036">
        <v>1</v>
      </c>
      <c r="AE5" s="1037" t="e">
        <f>"Công việc số: "&amp;'Danh muc NT cong viec'!#REF!</f>
        <v>#REF!</v>
      </c>
      <c r="AF5" s="19"/>
    </row>
    <row r="6" spans="1:33" ht="20.100000000000001" customHeight="1">
      <c r="A6" s="169"/>
      <c r="B6" s="209"/>
      <c r="C6" s="172" t="s">
        <v>268</v>
      </c>
      <c r="D6" s="171"/>
      <c r="E6" s="171"/>
      <c r="F6" s="171"/>
      <c r="G6" s="171"/>
      <c r="H6" s="171"/>
      <c r="I6" s="171"/>
      <c r="J6" s="171"/>
      <c r="K6" s="171"/>
      <c r="L6" s="171"/>
      <c r="M6" s="171"/>
      <c r="N6" s="171"/>
      <c r="O6" s="171"/>
      <c r="P6" s="171"/>
      <c r="Q6" s="171"/>
      <c r="R6" s="171"/>
      <c r="S6" s="171"/>
      <c r="T6" s="171"/>
      <c r="U6" s="171"/>
      <c r="V6" s="171"/>
      <c r="W6" s="171"/>
      <c r="X6" s="171"/>
      <c r="Y6" s="171"/>
      <c r="Z6" s="171"/>
      <c r="AA6" s="171"/>
      <c r="AB6" s="171"/>
      <c r="AC6" s="171"/>
      <c r="AD6" s="168"/>
      <c r="AE6" s="19"/>
    </row>
    <row r="7" spans="1:33" ht="9.9499999999999993" customHeight="1">
      <c r="A7" s="169"/>
      <c r="B7" s="210"/>
      <c r="C7" s="211"/>
      <c r="D7" s="33"/>
      <c r="E7" s="33"/>
      <c r="F7" s="33"/>
      <c r="G7" s="33"/>
      <c r="H7" s="33"/>
      <c r="I7" s="33"/>
      <c r="J7" s="33"/>
      <c r="K7" s="33"/>
      <c r="L7" s="33"/>
      <c r="M7" s="33"/>
      <c r="N7" s="33"/>
      <c r="O7" s="33"/>
      <c r="P7" s="33"/>
      <c r="Q7" s="33"/>
      <c r="R7" s="33"/>
      <c r="S7" s="33"/>
      <c r="T7" s="33"/>
      <c r="U7" s="33"/>
      <c r="V7" s="33"/>
      <c r="W7" s="33"/>
      <c r="X7" s="33"/>
      <c r="Y7" s="33"/>
      <c r="Z7" s="33"/>
      <c r="AA7" s="33"/>
      <c r="AB7" s="33"/>
      <c r="AC7" s="33"/>
      <c r="AD7" s="19"/>
      <c r="AE7" s="19"/>
    </row>
    <row r="8" spans="1:33" ht="20.100000000000001" customHeight="1">
      <c r="A8" s="169"/>
      <c r="B8" s="210"/>
      <c r="C8" s="211"/>
      <c r="D8" s="173" t="s">
        <v>1</v>
      </c>
      <c r="E8" s="171"/>
      <c r="F8" s="171"/>
      <c r="G8" s="174" t="str">
        <f>TTIN_DUAN</f>
        <v>Đường cứu hộ cứu nạn từ Nguyệt Áng - Nam Long đi Trường Xuân</v>
      </c>
      <c r="H8" s="33"/>
      <c r="I8" s="33"/>
      <c r="J8" s="33"/>
      <c r="K8" s="33"/>
      <c r="L8" s="33"/>
      <c r="M8" s="33"/>
      <c r="N8" s="33"/>
      <c r="O8" s="33"/>
      <c r="P8" s="33"/>
      <c r="Q8" s="33"/>
      <c r="R8" s="33"/>
      <c r="S8" s="33"/>
      <c r="T8" s="33"/>
      <c r="U8" s="33"/>
      <c r="V8" s="33"/>
      <c r="W8" s="33"/>
      <c r="X8" s="33"/>
      <c r="Y8" s="33"/>
      <c r="Z8" s="33"/>
      <c r="AA8" s="33"/>
      <c r="AB8" s="33"/>
      <c r="AC8" s="33"/>
      <c r="AD8" s="19"/>
      <c r="AE8" s="19"/>
    </row>
    <row r="9" spans="1:33" ht="20.100000000000001" customHeight="1">
      <c r="A9" s="169"/>
      <c r="B9" s="210"/>
      <c r="C9" s="211"/>
      <c r="D9" s="173" t="s">
        <v>4</v>
      </c>
      <c r="E9" s="171"/>
      <c r="F9" s="171"/>
      <c r="G9" s="174" t="str">
        <f>TTIN_GTHAU</f>
        <v>Xây lắp (bao gồm chí phí xây dựng + chi phí dự phòng + chi phí đảm bảo giao thông)</v>
      </c>
      <c r="H9" s="33"/>
      <c r="I9" s="33"/>
      <c r="J9" s="33"/>
      <c r="K9" s="33"/>
      <c r="L9" s="33"/>
      <c r="M9" s="33"/>
      <c r="N9" s="33"/>
      <c r="O9" s="33"/>
      <c r="P9" s="33"/>
      <c r="Q9" s="33"/>
      <c r="R9" s="33"/>
      <c r="S9" s="33"/>
      <c r="T9" s="33"/>
      <c r="U9" s="33"/>
      <c r="V9" s="33"/>
      <c r="W9" s="33"/>
      <c r="X9" s="33"/>
      <c r="Y9" s="33"/>
      <c r="Z9" s="33"/>
      <c r="AA9" s="33"/>
      <c r="AB9" s="33"/>
      <c r="AC9" s="33"/>
      <c r="AD9" s="19"/>
      <c r="AE9" s="19"/>
    </row>
    <row r="10" spans="1:33" ht="20.100000000000001" customHeight="1">
      <c r="A10" s="169"/>
      <c r="B10" s="169"/>
      <c r="C10" s="33"/>
      <c r="D10" s="182" t="s">
        <v>2</v>
      </c>
      <c r="E10" s="33"/>
      <c r="F10" s="33"/>
      <c r="G10" s="174" t="str">
        <f>TTIN_CTRINH</f>
        <v>Đường cứu hộ cứu nạn từ Nguyệt Áng - Nam Long đi Trường Xuân</v>
      </c>
      <c r="H10" s="33"/>
      <c r="I10" s="212"/>
      <c r="J10" s="212"/>
      <c r="K10" s="212"/>
      <c r="L10" s="212"/>
      <c r="M10" s="212"/>
      <c r="N10" s="212"/>
      <c r="O10" s="173"/>
      <c r="P10" s="173"/>
      <c r="Q10" s="173"/>
      <c r="R10" s="173"/>
      <c r="S10" s="173"/>
      <c r="T10" s="173"/>
      <c r="U10" s="173"/>
      <c r="V10" s="173"/>
      <c r="W10" s="173"/>
      <c r="X10" s="173"/>
      <c r="Y10" s="173"/>
      <c r="Z10" s="173"/>
      <c r="AA10" s="173"/>
      <c r="AB10" s="173"/>
      <c r="AC10" s="33"/>
      <c r="AD10" s="19"/>
      <c r="AE10" s="19"/>
    </row>
    <row r="11" spans="1:33" ht="18" customHeight="1">
      <c r="A11" s="169"/>
      <c r="B11" s="169"/>
      <c r="C11" s="33"/>
      <c r="D11" s="182" t="s">
        <v>3</v>
      </c>
      <c r="E11" s="33"/>
      <c r="F11" s="33"/>
      <c r="G11" s="178" t="s">
        <v>2200</v>
      </c>
      <c r="H11" s="33"/>
      <c r="I11" s="212"/>
      <c r="J11" s="212"/>
      <c r="K11" s="212"/>
      <c r="L11" s="212"/>
      <c r="M11" s="212"/>
      <c r="N11" s="212"/>
      <c r="O11" s="173"/>
      <c r="P11" s="173"/>
      <c r="Q11" s="173"/>
      <c r="R11" s="173"/>
      <c r="S11" s="173"/>
      <c r="T11" s="173"/>
      <c r="U11" s="173"/>
      <c r="V11" s="173"/>
      <c r="W11" s="173"/>
      <c r="X11" s="173"/>
      <c r="Y11" s="173"/>
      <c r="Z11" s="173"/>
      <c r="AA11" s="173"/>
      <c r="AB11" s="212"/>
      <c r="AC11" s="33"/>
      <c r="AD11" s="19"/>
      <c r="AE11" s="19"/>
    </row>
    <row r="12" spans="1:33" ht="18" customHeight="1">
      <c r="A12" s="169"/>
      <c r="B12" s="169"/>
      <c r="C12" s="33"/>
      <c r="D12" s="182" t="s">
        <v>190</v>
      </c>
      <c r="E12" s="173"/>
      <c r="F12" s="33"/>
      <c r="G12" s="178" t="s">
        <v>3577</v>
      </c>
      <c r="H12" s="33"/>
      <c r="I12" s="212"/>
      <c r="J12" s="212"/>
      <c r="K12" s="212"/>
      <c r="L12" s="212"/>
      <c r="M12" s="212"/>
      <c r="N12" s="212"/>
      <c r="O12" s="173"/>
      <c r="P12" s="173"/>
      <c r="Q12" s="173"/>
      <c r="R12" s="173"/>
      <c r="S12" s="173"/>
      <c r="T12" s="173"/>
      <c r="U12" s="173"/>
      <c r="V12" s="173"/>
      <c r="W12" s="173"/>
      <c r="X12" s="173"/>
      <c r="Y12" s="173"/>
      <c r="Z12" s="173"/>
      <c r="AA12" s="173"/>
      <c r="AB12" s="212"/>
      <c r="AC12" s="33"/>
      <c r="AD12" s="165"/>
      <c r="AE12" s="19"/>
    </row>
    <row r="13" spans="1:33" ht="20.100000000000001" customHeight="1">
      <c r="A13" s="169"/>
      <c r="B13" s="169"/>
      <c r="C13" s="33"/>
      <c r="D13" s="182" t="s">
        <v>155</v>
      </c>
      <c r="E13" s="173"/>
      <c r="F13" s="33"/>
      <c r="G13" s="191" t="str">
        <f>TTIN_DDIEM</f>
        <v>Xã Xuân Ninh, Hiền Ninh và xã Trường Xuân, huyện Quảng Ninh, tỉnh Quảng Bình</v>
      </c>
      <c r="H13" s="33"/>
      <c r="I13" s="212"/>
      <c r="J13" s="212"/>
      <c r="K13" s="212"/>
      <c r="L13" s="212"/>
      <c r="M13" s="212"/>
      <c r="N13" s="212"/>
      <c r="O13" s="173"/>
      <c r="P13" s="173"/>
      <c r="Q13" s="173"/>
      <c r="R13" s="173"/>
      <c r="S13" s="173"/>
      <c r="T13" s="173"/>
      <c r="U13" s="173"/>
      <c r="V13" s="173"/>
      <c r="W13" s="173"/>
      <c r="X13" s="173"/>
      <c r="Y13" s="173"/>
      <c r="Z13" s="173"/>
      <c r="AA13" s="173"/>
      <c r="AB13" s="212"/>
      <c r="AC13" s="33"/>
      <c r="AD13" s="165"/>
      <c r="AE13" s="19"/>
    </row>
    <row r="14" spans="1:33" ht="9.9499999999999993" customHeight="1">
      <c r="A14" s="169"/>
      <c r="B14" s="169"/>
      <c r="C14" s="33"/>
      <c r="D14" s="182"/>
      <c r="E14" s="173"/>
      <c r="F14" s="33"/>
      <c r="G14" s="191"/>
      <c r="H14" s="33"/>
      <c r="I14" s="212"/>
      <c r="J14" s="212"/>
      <c r="K14" s="212"/>
      <c r="L14" s="212"/>
      <c r="M14" s="212"/>
      <c r="N14" s="212"/>
      <c r="O14" s="173"/>
      <c r="P14" s="173"/>
      <c r="Q14" s="173"/>
      <c r="R14" s="173"/>
      <c r="S14" s="173"/>
      <c r="T14" s="173"/>
      <c r="U14" s="173"/>
      <c r="V14" s="173"/>
      <c r="W14" s="173"/>
      <c r="X14" s="173"/>
      <c r="Y14" s="173"/>
      <c r="Z14" s="173"/>
      <c r="AA14" s="173"/>
      <c r="AB14" s="212"/>
      <c r="AC14" s="33"/>
      <c r="AD14" s="165"/>
      <c r="AE14" s="19"/>
    </row>
    <row r="15" spans="1:33" ht="20.100000000000001" customHeight="1">
      <c r="A15" s="169"/>
      <c r="B15" s="210"/>
      <c r="C15" s="222" t="s">
        <v>191</v>
      </c>
      <c r="D15" s="182" t="s">
        <v>192</v>
      </c>
      <c r="E15" s="182"/>
      <c r="F15" s="185"/>
      <c r="G15" s="185"/>
      <c r="H15" s="185"/>
      <c r="I15" s="185"/>
      <c r="J15" s="185"/>
      <c r="K15" s="185"/>
      <c r="L15" s="185"/>
      <c r="M15" s="185"/>
      <c r="N15" s="185"/>
      <c r="O15" s="182"/>
      <c r="P15" s="182"/>
      <c r="Q15" s="182"/>
      <c r="R15" s="182"/>
      <c r="S15" s="182"/>
      <c r="T15" s="182"/>
      <c r="U15" s="182"/>
      <c r="V15" s="182"/>
      <c r="W15" s="182"/>
      <c r="X15" s="182"/>
      <c r="Y15" s="182"/>
      <c r="Z15" s="182"/>
      <c r="AA15" s="182"/>
      <c r="AB15" s="182"/>
      <c r="AC15" s="33"/>
      <c r="AD15" s="19"/>
      <c r="AE15" s="19"/>
    </row>
    <row r="16" spans="1:33" ht="36" customHeight="1">
      <c r="A16" s="169"/>
      <c r="B16" s="210"/>
      <c r="C16" s="222"/>
      <c r="D16" s="2783" t="s">
        <v>3586</v>
      </c>
      <c r="E16" s="2784"/>
      <c r="F16" s="2784"/>
      <c r="G16" s="2784"/>
      <c r="H16" s="2784"/>
      <c r="I16" s="2784"/>
      <c r="J16" s="2784"/>
      <c r="K16" s="2784"/>
      <c r="L16" s="2784"/>
      <c r="M16" s="2784"/>
      <c r="N16" s="2784"/>
      <c r="O16" s="2784"/>
      <c r="P16" s="2784"/>
      <c r="Q16" s="2784"/>
      <c r="R16" s="2784"/>
      <c r="S16" s="2784"/>
      <c r="T16" s="2784"/>
      <c r="U16" s="2784"/>
      <c r="V16" s="2784"/>
      <c r="W16" s="2784"/>
      <c r="X16" s="2784"/>
      <c r="Y16" s="2784"/>
      <c r="Z16" s="2784"/>
      <c r="AA16" s="2784"/>
      <c r="AB16" s="2784"/>
      <c r="AC16" s="2784"/>
      <c r="AD16" s="19"/>
      <c r="AE16" s="19"/>
    </row>
    <row r="17" spans="1:31" s="33" customFormat="1" ht="36" hidden="1" customHeight="1">
      <c r="A17" s="19"/>
      <c r="B17" s="443"/>
      <c r="C17" s="222"/>
      <c r="D17" s="345"/>
      <c r="E17" s="345"/>
      <c r="F17" s="345"/>
      <c r="G17" s="345"/>
      <c r="H17" s="345"/>
      <c r="I17" s="345"/>
      <c r="J17" s="345"/>
      <c r="K17" s="345"/>
      <c r="L17" s="345"/>
      <c r="M17" s="345"/>
      <c r="N17" s="345"/>
      <c r="O17" s="345"/>
      <c r="P17" s="345"/>
      <c r="Q17" s="345"/>
      <c r="R17" s="345"/>
      <c r="S17" s="345"/>
      <c r="T17" s="345"/>
      <c r="U17" s="345"/>
      <c r="V17" s="345"/>
      <c r="W17" s="345"/>
      <c r="X17" s="345"/>
      <c r="Y17" s="345"/>
      <c r="Z17" s="345"/>
      <c r="AA17" s="345"/>
      <c r="AB17" s="345"/>
      <c r="AC17" s="345"/>
      <c r="AD17" s="19"/>
      <c r="AE17" s="19"/>
    </row>
    <row r="18" spans="1:31" ht="18" customHeight="1">
      <c r="A18" s="169"/>
      <c r="B18" s="229"/>
      <c r="C18" s="1052"/>
      <c r="D18" s="185" t="s">
        <v>193</v>
      </c>
      <c r="E18" s="33"/>
      <c r="F18" s="33"/>
      <c r="G18" s="19"/>
      <c r="H18" s="180" t="s">
        <v>3584</v>
      </c>
      <c r="I18" s="213"/>
      <c r="J18" s="213"/>
      <c r="K18" s="213"/>
      <c r="L18" s="213"/>
      <c r="M18" s="213"/>
      <c r="N18" s="213"/>
      <c r="O18" s="213"/>
      <c r="P18" s="213"/>
      <c r="Q18" s="213"/>
      <c r="R18" s="213"/>
      <c r="S18" s="213"/>
      <c r="T18" s="213"/>
      <c r="U18" s="213"/>
      <c r="V18" s="213"/>
      <c r="W18" s="213"/>
      <c r="X18" s="213"/>
      <c r="Y18" s="213"/>
      <c r="Z18" s="213"/>
      <c r="AA18" s="213"/>
      <c r="AB18" s="213"/>
      <c r="AC18" s="213"/>
      <c r="AD18" s="19"/>
      <c r="AE18" s="19"/>
    </row>
    <row r="19" spans="1:31" s="33" customFormat="1" ht="18" hidden="1" customHeight="1">
      <c r="A19" s="19"/>
      <c r="B19" s="282"/>
      <c r="C19" s="1052"/>
      <c r="D19" s="185"/>
      <c r="G19" s="19"/>
      <c r="H19" s="185"/>
      <c r="I19" s="173"/>
      <c r="J19" s="173"/>
      <c r="K19" s="173"/>
      <c r="L19" s="173"/>
      <c r="M19" s="173"/>
      <c r="N19" s="173"/>
      <c r="O19" s="173"/>
      <c r="P19" s="173"/>
      <c r="Q19" s="173"/>
      <c r="R19" s="173"/>
      <c r="S19" s="173"/>
      <c r="T19" s="173"/>
      <c r="U19" s="173"/>
      <c r="V19" s="173"/>
      <c r="W19" s="173"/>
      <c r="X19" s="173"/>
      <c r="Y19" s="173"/>
      <c r="Z19" s="173"/>
      <c r="AA19" s="173"/>
      <c r="AB19" s="173"/>
      <c r="AC19" s="173"/>
      <c r="AD19" s="19"/>
      <c r="AE19" s="19"/>
    </row>
    <row r="20" spans="1:31" ht="20.100000000000001" hidden="1" customHeight="1">
      <c r="A20" s="19"/>
      <c r="B20" s="282"/>
      <c r="C20" s="1052"/>
      <c r="D20" s="185"/>
      <c r="E20" s="33"/>
      <c r="F20" s="33"/>
      <c r="G20" s="19"/>
      <c r="H20" s="33"/>
      <c r="I20" s="173"/>
      <c r="J20" s="173"/>
      <c r="K20" s="173"/>
      <c r="L20" s="173"/>
      <c r="M20" s="173"/>
      <c r="N20" s="173"/>
      <c r="O20" s="173"/>
      <c r="P20" s="173"/>
      <c r="Q20" s="173"/>
      <c r="R20" s="173"/>
      <c r="S20" s="173"/>
      <c r="T20" s="173"/>
      <c r="U20" s="173"/>
      <c r="V20" s="173"/>
      <c r="W20" s="173"/>
      <c r="X20" s="173"/>
      <c r="Y20" s="173"/>
      <c r="Z20" s="173"/>
      <c r="AA20" s="173"/>
      <c r="AB20" s="173"/>
      <c r="AC20" s="173"/>
      <c r="AD20" s="19"/>
      <c r="AE20" s="19"/>
    </row>
    <row r="21" spans="1:31" ht="20.100000000000001" customHeight="1">
      <c r="A21" s="169"/>
      <c r="B21" s="210"/>
      <c r="C21" s="1045" t="s">
        <v>194</v>
      </c>
      <c r="D21" s="182" t="s">
        <v>195</v>
      </c>
      <c r="E21" s="182"/>
      <c r="F21" s="182"/>
      <c r="G21" s="182"/>
      <c r="H21" s="182"/>
      <c r="I21" s="182"/>
      <c r="J21" s="182"/>
      <c r="K21" s="182"/>
      <c r="L21" s="182"/>
      <c r="M21" s="182"/>
      <c r="N21" s="182"/>
      <c r="O21" s="182"/>
      <c r="P21" s="182"/>
      <c r="Q21" s="182"/>
      <c r="R21" s="454"/>
      <c r="S21" s="182"/>
      <c r="T21" s="182"/>
      <c r="U21" s="182"/>
      <c r="V21" s="182"/>
      <c r="W21" s="182"/>
      <c r="X21" s="182"/>
      <c r="Y21" s="182"/>
      <c r="Z21" s="182"/>
      <c r="AA21" s="182"/>
      <c r="AB21" s="182"/>
      <c r="AC21" s="33"/>
      <c r="AD21" s="19"/>
      <c r="AE21" s="19"/>
    </row>
    <row r="22" spans="1:31" s="2133" customFormat="1" ht="17.100000000000001" customHeight="1">
      <c r="A22" s="2130"/>
      <c r="B22" s="2130"/>
      <c r="C22" s="2131" t="s">
        <v>169</v>
      </c>
      <c r="D22" s="2132" t="str">
        <f>'Ky bien ban'!B67&amp;": "&amp;INDEX(_DSTencongty,MATCH('Ky bien ban'!B67,_DSthanhphan2,0),2+VLOOKUP($AD$1,B_DMBBNTCV,COLUMN(DMBB_KBB),0))</f>
        <v>Chủ đầu tư: Công ty CP Giá Xây Dựng</v>
      </c>
      <c r="AD22" s="2130"/>
      <c r="AE22" s="2130"/>
    </row>
    <row r="23" spans="1:31" s="2126" customFormat="1" ht="20.100000000000001" customHeight="1">
      <c r="A23" s="2128"/>
      <c r="B23" s="2128"/>
      <c r="D23" s="2126" t="s">
        <v>170</v>
      </c>
      <c r="G23" s="2129" t="str">
        <f>INDEX(_KyNghiemthu,1,1+VLOOKUP($AD$1,B_DMBBNTCV,COLUMN(DMBB_KBB),0))</f>
        <v>Nguyễn Thế Anh</v>
      </c>
      <c r="Q23" s="2125" t="s">
        <v>19</v>
      </c>
      <c r="R23" s="2129" t="str">
        <f>IF(G23=0,"",VLOOKUP(G23,_tenchucdanh,3,0))</f>
        <v>Giám sát chính</v>
      </c>
      <c r="AD23" s="2128"/>
      <c r="AE23" s="2128"/>
    </row>
    <row r="24" spans="1:31" s="2126" customFormat="1" ht="20.100000000000001" customHeight="1">
      <c r="A24" s="2128"/>
      <c r="B24" s="2128"/>
      <c r="D24" s="2126" t="s">
        <v>170</v>
      </c>
      <c r="G24" s="2129" t="str">
        <f>INDEX(_KyNghiemthu,2,1+VLOOKUP($AD$1,B_DMBBNTCV,COLUMN(DMBB_KBB),0))</f>
        <v>Phạm Hùng Mạnh</v>
      </c>
      <c r="Q24" s="2125" t="s">
        <v>19</v>
      </c>
      <c r="R24" s="2129" t="str">
        <f>IF(G24=0,"",VLOOKUP(G24,_tenchucdanh,3,0))</f>
        <v>Giám sát viên</v>
      </c>
      <c r="AD24" s="2128"/>
      <c r="AE24" s="2128"/>
    </row>
    <row r="25" spans="1:31" s="2133" customFormat="1" ht="17.100000000000001" customHeight="1">
      <c r="A25" s="2130"/>
      <c r="B25" s="2130"/>
      <c r="C25" s="2131" t="s">
        <v>171</v>
      </c>
      <c r="D25" s="2132" t="str">
        <f>'Ky bien ban'!B71&amp;": "&amp;INDEX(_DSTencongty,MATCH('Ky bien ban'!B71,_DSthanhphan2,0),2+VLOOKUP($AD$1,B_DMBBNTCV,COLUMN(DMBB_KBB),0))</f>
        <v>Nhà thầu thi công: Công ty Cổ phần Xây dựng Trường Xuân</v>
      </c>
      <c r="AD25" s="2130"/>
      <c r="AE25" s="2130"/>
    </row>
    <row r="26" spans="1:31" s="2126" customFormat="1" ht="20.100000000000001" customHeight="1">
      <c r="A26" s="2128"/>
      <c r="B26" s="2128"/>
      <c r="D26" s="2126" t="s">
        <v>170</v>
      </c>
      <c r="G26" s="2129" t="str">
        <f>INDEX(_KyNghiemthu,3,1+VLOOKUP($AD$1,B_DMBBNTCV,COLUMN(DMBB_KBB),0))</f>
        <v>Nguyễn Ngọc Duy</v>
      </c>
      <c r="Q26" s="2125" t="s">
        <v>19</v>
      </c>
      <c r="R26" s="2129" t="str">
        <f>IF(G26=0,"",VLOOKUP(G26,_tenchucdanh,3,0))</f>
        <v>Chỉ huy trưởng</v>
      </c>
      <c r="AD26" s="2128"/>
      <c r="AE26" s="2128"/>
    </row>
    <row r="27" spans="1:31" s="2126" customFormat="1" ht="20.100000000000001" customHeight="1">
      <c r="A27" s="2128"/>
      <c r="B27" s="2143"/>
      <c r="D27" s="2126" t="s">
        <v>170</v>
      </c>
      <c r="G27" s="2129" t="str">
        <f>INDEX(_KyNghiemthu,4,1+VLOOKUP($AD$1,B_DMBBNTCV,COLUMN(DMBB_KBB),0))</f>
        <v>Phạm Bá Lai</v>
      </c>
      <c r="Q27" s="2125" t="s">
        <v>19</v>
      </c>
      <c r="R27" s="2129" t="str">
        <f>IF(G27=0,"",VLOOKUP(G27,_tenchucdanh,3,0))</f>
        <v>Cán bộ kỹ thuật</v>
      </c>
      <c r="Z27" s="2144"/>
      <c r="AA27" s="2144"/>
      <c r="AB27" s="2144"/>
      <c r="AD27" s="2128"/>
      <c r="AE27" s="2128"/>
    </row>
    <row r="28" spans="1:31" ht="20.100000000000001" customHeight="1">
      <c r="A28" s="205"/>
      <c r="B28" s="210"/>
      <c r="C28" s="222" t="s">
        <v>172</v>
      </c>
      <c r="D28" s="173" t="s">
        <v>196</v>
      </c>
      <c r="E28" s="173"/>
      <c r="F28" s="173"/>
      <c r="G28" s="185"/>
      <c r="H28" s="185"/>
      <c r="I28" s="182"/>
      <c r="J28" s="173"/>
      <c r="K28" s="173"/>
      <c r="L28" s="173"/>
      <c r="M28" s="173"/>
      <c r="N28" s="173"/>
      <c r="O28" s="173"/>
      <c r="P28" s="173"/>
      <c r="Q28" s="173"/>
      <c r="R28" s="199"/>
      <c r="S28" s="200"/>
      <c r="T28" s="173"/>
      <c r="U28" s="173"/>
      <c r="V28" s="173"/>
      <c r="W28" s="173"/>
      <c r="X28" s="173"/>
      <c r="Y28" s="173"/>
      <c r="Z28" s="173"/>
      <c r="AA28" s="173"/>
      <c r="AB28" s="173"/>
      <c r="AC28" s="33"/>
      <c r="AD28" s="19"/>
      <c r="AE28" s="19"/>
    </row>
    <row r="29" spans="1:31" ht="20.100000000000001" customHeight="1">
      <c r="A29" s="169"/>
      <c r="B29" s="169"/>
      <c r="C29" s="202"/>
      <c r="D29" s="185" t="s">
        <v>174</v>
      </c>
      <c r="E29" s="33"/>
      <c r="F29" s="33"/>
      <c r="G29" s="180" t="s">
        <v>3558</v>
      </c>
      <c r="H29" s="33"/>
      <c r="I29" s="33"/>
      <c r="J29" s="33"/>
      <c r="K29" s="33"/>
      <c r="L29" s="33"/>
      <c r="M29" s="33"/>
      <c r="N29" s="33"/>
      <c r="O29" s="33"/>
      <c r="P29" s="33"/>
      <c r="Q29" s="33"/>
      <c r="R29" s="33"/>
      <c r="S29" s="33"/>
      <c r="T29" s="33"/>
      <c r="U29" s="33"/>
      <c r="V29" s="33"/>
      <c r="W29" s="33"/>
      <c r="X29" s="33"/>
      <c r="Y29" s="33"/>
      <c r="Z29" s="33"/>
      <c r="AA29" s="33"/>
      <c r="AB29" s="33"/>
      <c r="AC29" s="33"/>
      <c r="AD29" s="19"/>
      <c r="AE29" s="19"/>
    </row>
    <row r="30" spans="1:31" ht="20.100000000000001" customHeight="1">
      <c r="A30" s="169"/>
      <c r="B30" s="169"/>
      <c r="C30" s="202"/>
      <c r="D30" s="185" t="s">
        <v>175</v>
      </c>
      <c r="E30" s="33"/>
      <c r="F30" s="33"/>
      <c r="G30" s="180" t="s">
        <v>3559</v>
      </c>
      <c r="H30" s="33"/>
      <c r="I30" s="33"/>
      <c r="J30" s="33"/>
      <c r="K30" s="33"/>
      <c r="L30" s="33"/>
      <c r="M30" s="33"/>
      <c r="N30" s="33"/>
      <c r="O30" s="33"/>
      <c r="P30" s="33"/>
      <c r="Q30" s="33"/>
      <c r="R30" s="33"/>
      <c r="S30" s="33"/>
      <c r="T30" s="33"/>
      <c r="U30" s="33"/>
      <c r="V30" s="33"/>
      <c r="W30" s="33"/>
      <c r="X30" s="33"/>
      <c r="Y30" s="33"/>
      <c r="Z30" s="33"/>
      <c r="AA30" s="33"/>
      <c r="AB30" s="33"/>
      <c r="AC30" s="33"/>
      <c r="AD30" s="19"/>
      <c r="AE30" s="19"/>
    </row>
    <row r="31" spans="1:31" ht="20.100000000000001" customHeight="1">
      <c r="A31" s="169"/>
      <c r="B31" s="169"/>
      <c r="C31" s="202"/>
      <c r="D31" s="185" t="s">
        <v>155</v>
      </c>
      <c r="E31" s="33"/>
      <c r="F31" s="33"/>
      <c r="G31" s="191" t="str">
        <f>G13</f>
        <v>Xã Xuân Ninh, Hiền Ninh và xã Trường Xuân, huyện Quảng Ninh, tỉnh Quảng Bình</v>
      </c>
      <c r="H31" s="33"/>
      <c r="I31" s="33"/>
      <c r="J31" s="33"/>
      <c r="K31" s="33"/>
      <c r="L31" s="33"/>
      <c r="M31" s="33"/>
      <c r="N31" s="33"/>
      <c r="O31" s="33"/>
      <c r="P31" s="33"/>
      <c r="Q31" s="33"/>
      <c r="R31" s="33"/>
      <c r="S31" s="33"/>
      <c r="T31" s="33"/>
      <c r="U31" s="33"/>
      <c r="V31" s="33"/>
      <c r="W31" s="33"/>
      <c r="X31" s="33"/>
      <c r="Y31" s="33"/>
      <c r="Z31" s="33"/>
      <c r="AA31" s="33"/>
      <c r="AB31" s="33"/>
      <c r="AC31" s="33"/>
      <c r="AD31" s="19"/>
      <c r="AE31" s="19"/>
    </row>
    <row r="32" spans="1:31" ht="20.100000000000001" customHeight="1">
      <c r="A32" s="169"/>
      <c r="B32" s="210"/>
      <c r="C32" s="222" t="s">
        <v>200</v>
      </c>
      <c r="D32" s="173" t="s">
        <v>269</v>
      </c>
      <c r="E32" s="173"/>
      <c r="F32" s="173"/>
      <c r="G32" s="173"/>
      <c r="H32" s="173"/>
      <c r="I32" s="173"/>
      <c r="J32" s="173"/>
      <c r="K32" s="173"/>
      <c r="L32" s="173"/>
      <c r="M32" s="173"/>
      <c r="N32" s="173"/>
      <c r="O32" s="173"/>
      <c r="P32" s="173"/>
      <c r="Q32" s="173"/>
      <c r="R32" s="173"/>
      <c r="S32" s="173"/>
      <c r="T32" s="173"/>
      <c r="U32" s="173"/>
      <c r="V32" s="173"/>
      <c r="W32" s="173"/>
      <c r="X32" s="173"/>
      <c r="Y32" s="173"/>
      <c r="Z32" s="173"/>
      <c r="AA32" s="173"/>
      <c r="AB32" s="173"/>
      <c r="AC32" s="33"/>
      <c r="AD32" s="19"/>
      <c r="AE32" s="223"/>
    </row>
    <row r="33" spans="1:31" ht="20.100000000000001" customHeight="1">
      <c r="A33" s="224"/>
      <c r="B33" s="225"/>
      <c r="C33" s="275" t="s">
        <v>158</v>
      </c>
      <c r="D33" s="178" t="s">
        <v>3567</v>
      </c>
      <c r="E33" s="191"/>
      <c r="F33" s="191"/>
      <c r="G33" s="191"/>
      <c r="H33" s="191"/>
      <c r="I33" s="191"/>
      <c r="J33" s="191"/>
      <c r="K33" s="191"/>
      <c r="L33" s="191"/>
      <c r="M33" s="191"/>
      <c r="N33" s="191"/>
      <c r="O33" s="191"/>
      <c r="P33" s="191"/>
      <c r="Q33" s="191"/>
      <c r="R33" s="191"/>
      <c r="S33" s="191"/>
      <c r="T33" s="191"/>
      <c r="U33" s="191"/>
      <c r="V33" s="191"/>
      <c r="W33" s="191"/>
      <c r="X33" s="191"/>
      <c r="Y33" s="191"/>
      <c r="Z33" s="191"/>
      <c r="AA33" s="191"/>
      <c r="AB33" s="191"/>
      <c r="AC33" s="191"/>
      <c r="AD33" s="223"/>
      <c r="AE33" s="19"/>
    </row>
    <row r="34" spans="1:31" ht="20.100000000000001" customHeight="1">
      <c r="A34" s="169"/>
      <c r="B34" s="267"/>
      <c r="C34" s="275" t="s">
        <v>158</v>
      </c>
      <c r="D34" s="178" t="s">
        <v>3568</v>
      </c>
      <c r="E34" s="191"/>
      <c r="F34" s="191"/>
      <c r="G34" s="191"/>
      <c r="H34" s="191"/>
      <c r="I34" s="191"/>
      <c r="J34" s="191"/>
      <c r="K34" s="191"/>
      <c r="L34" s="191"/>
      <c r="M34" s="191"/>
      <c r="N34" s="191"/>
      <c r="O34" s="191"/>
      <c r="P34" s="191"/>
      <c r="Q34" s="191"/>
      <c r="R34" s="191"/>
      <c r="S34" s="191"/>
      <c r="T34" s="191"/>
      <c r="U34" s="191"/>
      <c r="V34" s="191"/>
      <c r="W34" s="191"/>
      <c r="X34" s="191"/>
      <c r="Y34" s="191"/>
      <c r="Z34" s="191"/>
      <c r="AA34" s="191"/>
      <c r="AB34" s="191"/>
      <c r="AC34" s="191"/>
      <c r="AD34" s="19"/>
      <c r="AE34" s="19"/>
    </row>
    <row r="35" spans="1:31" ht="20.100000000000001" customHeight="1">
      <c r="A35" s="169"/>
      <c r="B35" s="267"/>
      <c r="C35" s="186" t="s">
        <v>158</v>
      </c>
      <c r="D35" s="33" t="s">
        <v>270</v>
      </c>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19"/>
      <c r="AE35" s="19"/>
    </row>
    <row r="36" spans="1:31" s="33" customFormat="1" ht="20.100000000000001" hidden="1" customHeight="1">
      <c r="A36" s="19"/>
      <c r="B36" s="165"/>
      <c r="C36" s="186"/>
      <c r="AD36" s="19"/>
      <c r="AE36" s="19"/>
    </row>
    <row r="37" spans="1:31" ht="20.100000000000001" customHeight="1">
      <c r="A37" s="169"/>
      <c r="B37" s="267"/>
      <c r="C37" s="1056" t="s">
        <v>234</v>
      </c>
      <c r="D37" s="173" t="s">
        <v>271</v>
      </c>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19"/>
      <c r="AE37" s="19"/>
    </row>
    <row r="38" spans="1:31" ht="20.100000000000001" customHeight="1">
      <c r="A38" s="169"/>
      <c r="B38" s="169"/>
      <c r="C38" s="186" t="s">
        <v>158</v>
      </c>
      <c r="D38" s="33" t="s">
        <v>272</v>
      </c>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19"/>
      <c r="AE38" s="19"/>
    </row>
    <row r="39" spans="1:31" ht="20.100000000000001" customHeight="1">
      <c r="A39" s="169"/>
      <c r="B39" s="169"/>
      <c r="C39" s="1056" t="s">
        <v>236</v>
      </c>
      <c r="D39" s="173" t="s">
        <v>273</v>
      </c>
      <c r="E39" s="324"/>
      <c r="F39" s="324"/>
      <c r="G39" s="324"/>
      <c r="H39" s="324"/>
      <c r="I39" s="324"/>
      <c r="J39" s="324"/>
      <c r="K39" s="324"/>
      <c r="L39" s="324"/>
      <c r="M39" s="324"/>
      <c r="N39" s="324"/>
      <c r="O39" s="324"/>
      <c r="P39" s="324"/>
      <c r="Q39" s="324"/>
      <c r="R39" s="324"/>
      <c r="S39" s="324"/>
      <c r="T39" s="324"/>
      <c r="U39" s="324"/>
      <c r="V39" s="324"/>
      <c r="W39" s="324"/>
      <c r="X39" s="324"/>
      <c r="Y39" s="324"/>
      <c r="Z39" s="324"/>
      <c r="AA39" s="324"/>
      <c r="AB39" s="324"/>
      <c r="AC39" s="324"/>
      <c r="AD39" s="19"/>
      <c r="AE39" s="19"/>
    </row>
    <row r="40" spans="1:31" ht="21.95" customHeight="1">
      <c r="A40" s="169"/>
      <c r="B40" s="169"/>
      <c r="C40" s="871" t="s">
        <v>160</v>
      </c>
      <c r="D40" s="187" t="s">
        <v>263</v>
      </c>
      <c r="E40" s="188"/>
      <c r="F40" s="188"/>
      <c r="G40" s="188"/>
      <c r="H40" s="188"/>
      <c r="I40" s="188"/>
      <c r="J40" s="188"/>
      <c r="K40" s="188"/>
      <c r="L40" s="188"/>
      <c r="M40" s="188"/>
      <c r="N40" s="188"/>
      <c r="O40" s="188"/>
      <c r="P40" s="1022" t="s">
        <v>103</v>
      </c>
      <c r="Q40" s="188"/>
      <c r="R40" s="187" t="s">
        <v>274</v>
      </c>
      <c r="S40" s="188"/>
      <c r="T40" s="188"/>
      <c r="U40" s="188"/>
      <c r="V40" s="188"/>
      <c r="W40" s="188"/>
      <c r="X40" s="188"/>
      <c r="Y40" s="188"/>
      <c r="Z40" s="188"/>
      <c r="AA40" s="188"/>
      <c r="AB40" s="188"/>
      <c r="AC40" s="395"/>
      <c r="AD40" s="19"/>
      <c r="AE40" s="19"/>
    </row>
    <row r="41" spans="1:31" s="29" customFormat="1" ht="21.95" hidden="1" customHeight="1">
      <c r="A41" s="289"/>
      <c r="B41" s="289"/>
      <c r="C41" s="1833"/>
      <c r="D41" s="1844"/>
      <c r="E41" s="1834"/>
      <c r="F41" s="1834"/>
      <c r="G41" s="1834"/>
      <c r="H41" s="1834"/>
      <c r="I41" s="1834"/>
      <c r="J41" s="1834"/>
      <c r="K41" s="1834"/>
      <c r="L41" s="1834"/>
      <c r="M41" s="1834"/>
      <c r="N41" s="1834"/>
      <c r="O41" s="1834"/>
      <c r="P41" s="1845"/>
      <c r="Q41" s="1846"/>
      <c r="R41" s="1839"/>
      <c r="S41" s="1840"/>
      <c r="T41" s="1840"/>
      <c r="U41" s="1840"/>
      <c r="V41" s="1840"/>
      <c r="W41" s="1840"/>
      <c r="X41" s="1840"/>
      <c r="Y41" s="1840"/>
      <c r="Z41" s="1840"/>
      <c r="AA41" s="1840"/>
      <c r="AB41" s="1840"/>
      <c r="AC41" s="1841"/>
      <c r="AD41" s="33"/>
      <c r="AE41" s="33"/>
    </row>
    <row r="42" spans="1:31" s="29" customFormat="1" ht="21.95" customHeight="1">
      <c r="A42" s="289"/>
      <c r="B42" s="289"/>
      <c r="C42" s="1835"/>
      <c r="D42" s="1836"/>
      <c r="E42" s="1837"/>
      <c r="F42" s="1837"/>
      <c r="G42" s="1837"/>
      <c r="H42" s="1837"/>
      <c r="I42" s="1837"/>
      <c r="J42" s="1837"/>
      <c r="K42" s="1837"/>
      <c r="L42" s="1837"/>
      <c r="M42" s="1837"/>
      <c r="N42" s="1837"/>
      <c r="O42" s="1837"/>
      <c r="P42" s="1838"/>
      <c r="Q42" s="1847"/>
      <c r="R42" s="1842"/>
      <c r="S42" s="1848"/>
      <c r="T42" s="1848"/>
      <c r="U42" s="1848"/>
      <c r="V42" s="1848"/>
      <c r="W42" s="1848"/>
      <c r="X42" s="1848"/>
      <c r="Y42" s="1848"/>
      <c r="Z42" s="1848"/>
      <c r="AA42" s="1848"/>
      <c r="AB42" s="1848"/>
      <c r="AC42" s="1843"/>
      <c r="AD42" s="33"/>
      <c r="AE42" s="33"/>
    </row>
    <row r="43" spans="1:31" ht="9.9499999999999993" customHeight="1">
      <c r="A43" s="289"/>
      <c r="B43" s="289"/>
      <c r="C43" s="284"/>
      <c r="D43" s="284"/>
      <c r="E43" s="284"/>
      <c r="F43" s="284"/>
      <c r="G43" s="284"/>
      <c r="H43" s="284"/>
      <c r="I43" s="284"/>
      <c r="J43" s="284"/>
      <c r="K43" s="284"/>
      <c r="L43" s="284"/>
      <c r="M43" s="284"/>
      <c r="N43" s="284"/>
      <c r="O43" s="284"/>
      <c r="P43" s="228"/>
      <c r="Q43" s="228"/>
      <c r="R43" s="186"/>
      <c r="S43" s="186"/>
      <c r="T43" s="186"/>
      <c r="U43" s="186"/>
      <c r="V43" s="186"/>
      <c r="W43" s="186"/>
      <c r="X43" s="186"/>
      <c r="Y43" s="186"/>
      <c r="Z43" s="186"/>
      <c r="AA43" s="186"/>
      <c r="AB43" s="186"/>
      <c r="AC43" s="186"/>
      <c r="AD43" s="33"/>
      <c r="AE43" s="226"/>
    </row>
    <row r="44" spans="1:31" ht="20.100000000000001" customHeight="1">
      <c r="A44" s="289"/>
      <c r="B44" s="289"/>
      <c r="C44" s="222" t="s">
        <v>265</v>
      </c>
      <c r="D44" s="173" t="s">
        <v>225</v>
      </c>
      <c r="E44" s="33"/>
      <c r="F44" s="33"/>
      <c r="G44" s="33"/>
      <c r="H44" s="33"/>
      <c r="I44" s="33"/>
      <c r="J44" s="33"/>
      <c r="K44" s="33"/>
      <c r="L44" s="33"/>
      <c r="M44" s="33"/>
      <c r="N44" s="33"/>
      <c r="O44" s="33"/>
      <c r="P44" s="33"/>
      <c r="Q44" s="33"/>
      <c r="R44" s="33"/>
      <c r="S44" s="33"/>
      <c r="T44" s="33"/>
      <c r="U44" s="33"/>
      <c r="V44" s="33"/>
      <c r="W44" s="33"/>
      <c r="X44" s="33"/>
      <c r="Y44" s="33"/>
      <c r="Z44" s="33"/>
      <c r="AA44" s="33"/>
      <c r="AB44" s="63"/>
      <c r="AC44" s="63"/>
      <c r="AD44" s="185"/>
      <c r="AE44" s="33"/>
    </row>
    <row r="45" spans="1:31" ht="21.95" customHeight="1">
      <c r="A45" s="169"/>
      <c r="B45" s="169"/>
      <c r="C45" s="1039" t="s">
        <v>160</v>
      </c>
      <c r="D45" s="187" t="s">
        <v>226</v>
      </c>
      <c r="E45" s="188"/>
      <c r="F45" s="188"/>
      <c r="G45" s="188"/>
      <c r="H45" s="188"/>
      <c r="I45" s="188"/>
      <c r="J45" s="188"/>
      <c r="K45" s="188"/>
      <c r="L45" s="188"/>
      <c r="M45" s="188"/>
      <c r="N45" s="188"/>
      <c r="O45" s="188"/>
      <c r="P45" s="1022" t="s">
        <v>103</v>
      </c>
      <c r="Q45" s="188"/>
      <c r="R45" s="187" t="s">
        <v>275</v>
      </c>
      <c r="S45" s="188"/>
      <c r="T45" s="188"/>
      <c r="U45" s="188"/>
      <c r="V45" s="188"/>
      <c r="W45" s="188"/>
      <c r="X45" s="188"/>
      <c r="Y45" s="188"/>
      <c r="Z45" s="188"/>
      <c r="AA45" s="188"/>
      <c r="AB45" s="188"/>
      <c r="AC45" s="395"/>
      <c r="AD45" s="165"/>
      <c r="AE45" s="19"/>
    </row>
    <row r="46" spans="1:31" s="29" customFormat="1" ht="21.95" customHeight="1">
      <c r="A46" s="289"/>
      <c r="B46" s="289"/>
      <c r="C46" s="286"/>
      <c r="D46" s="293"/>
      <c r="E46" s="294"/>
      <c r="F46" s="294"/>
      <c r="G46" s="294"/>
      <c r="H46" s="294"/>
      <c r="I46" s="294"/>
      <c r="J46" s="294"/>
      <c r="K46" s="294"/>
      <c r="L46" s="294"/>
      <c r="M46" s="294"/>
      <c r="N46" s="294"/>
      <c r="O46" s="295"/>
      <c r="P46" s="426"/>
      <c r="Q46" s="428"/>
      <c r="R46" s="1060"/>
      <c r="S46" s="1061"/>
      <c r="T46" s="1061"/>
      <c r="U46" s="1061"/>
      <c r="V46" s="1061"/>
      <c r="W46" s="1061"/>
      <c r="X46" s="1061"/>
      <c r="Y46" s="1061"/>
      <c r="Z46" s="1061"/>
      <c r="AA46" s="1061"/>
      <c r="AB46" s="1061"/>
      <c r="AC46" s="1062"/>
      <c r="AD46" s="185"/>
      <c r="AE46" s="33"/>
    </row>
    <row r="47" spans="1:31" s="29" customFormat="1" ht="21.95" customHeight="1">
      <c r="A47" s="289"/>
      <c r="B47" s="289"/>
      <c r="C47" s="58"/>
      <c r="D47" s="307"/>
      <c r="E47" s="308"/>
      <c r="F47" s="308"/>
      <c r="G47" s="308"/>
      <c r="H47" s="308"/>
      <c r="I47" s="308"/>
      <c r="J47" s="308"/>
      <c r="K47" s="308"/>
      <c r="L47" s="308"/>
      <c r="M47" s="308"/>
      <c r="N47" s="308"/>
      <c r="O47" s="1063"/>
      <c r="P47" s="309"/>
      <c r="Q47" s="291"/>
      <c r="R47" s="1057"/>
      <c r="S47" s="1058"/>
      <c r="T47" s="1058"/>
      <c r="U47" s="1058"/>
      <c r="V47" s="1058"/>
      <c r="W47" s="1058"/>
      <c r="X47" s="1058"/>
      <c r="Y47" s="1058"/>
      <c r="Z47" s="1058"/>
      <c r="AA47" s="1058"/>
      <c r="AB47" s="1058"/>
      <c r="AC47" s="1059"/>
      <c r="AD47" s="185"/>
      <c r="AE47" s="33"/>
    </row>
    <row r="48" spans="1:31" ht="9.9499999999999993" customHeight="1">
      <c r="A48" s="289"/>
      <c r="B48" s="289"/>
      <c r="C48" s="258"/>
      <c r="D48" s="185"/>
      <c r="E48" s="185"/>
      <c r="F48" s="185"/>
      <c r="G48" s="185"/>
      <c r="H48" s="185"/>
      <c r="I48" s="185"/>
      <c r="J48" s="185"/>
      <c r="K48" s="185"/>
      <c r="L48" s="185"/>
      <c r="M48" s="185"/>
      <c r="N48" s="185"/>
      <c r="O48" s="185"/>
      <c r="P48" s="33"/>
      <c r="Q48" s="33"/>
      <c r="R48" s="202"/>
      <c r="S48" s="202"/>
      <c r="T48" s="202"/>
      <c r="U48" s="202"/>
      <c r="V48" s="202"/>
      <c r="W48" s="202"/>
      <c r="X48" s="202"/>
      <c r="Y48" s="202"/>
      <c r="Z48" s="202"/>
      <c r="AA48" s="202"/>
      <c r="AB48" s="202"/>
      <c r="AC48" s="202"/>
      <c r="AD48" s="185"/>
      <c r="AE48" s="33"/>
    </row>
    <row r="49" spans="1:31" ht="20.100000000000001" customHeight="1">
      <c r="A49" s="224"/>
      <c r="B49" s="265"/>
      <c r="C49" s="222" t="s">
        <v>276</v>
      </c>
      <c r="D49" s="173" t="s">
        <v>3539</v>
      </c>
      <c r="E49" s="226"/>
      <c r="F49" s="226"/>
      <c r="G49" s="226"/>
      <c r="H49" s="226"/>
      <c r="I49" s="226"/>
      <c r="J49" s="226"/>
      <c r="K49" s="226"/>
      <c r="L49" s="226"/>
      <c r="M49" s="226"/>
      <c r="N49" s="226"/>
      <c r="O49" s="226"/>
      <c r="P49" s="226"/>
      <c r="Q49" s="226"/>
      <c r="R49" s="226"/>
      <c r="S49" s="226"/>
      <c r="T49" s="226"/>
      <c r="U49" s="226"/>
      <c r="V49" s="226"/>
      <c r="W49" s="226"/>
      <c r="X49" s="226"/>
      <c r="Y49" s="226"/>
      <c r="Z49" s="226"/>
      <c r="AA49" s="226"/>
      <c r="AB49" s="226"/>
      <c r="AC49" s="226"/>
      <c r="AD49" s="266"/>
      <c r="AE49" s="223"/>
    </row>
    <row r="50" spans="1:31" ht="20.100000000000001" customHeight="1">
      <c r="A50" s="169"/>
      <c r="B50" s="267"/>
      <c r="C50" s="202"/>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165"/>
      <c r="AE50" s="19"/>
    </row>
    <row r="51" spans="1:31" ht="20.100000000000001" customHeight="1">
      <c r="A51" s="169"/>
      <c r="B51" s="169"/>
      <c r="C51" s="222" t="s">
        <v>277</v>
      </c>
      <c r="D51" s="182" t="s">
        <v>186</v>
      </c>
      <c r="E51" s="182"/>
      <c r="F51" s="182"/>
      <c r="G51" s="182"/>
      <c r="H51" s="182"/>
      <c r="I51" s="182"/>
      <c r="J51" s="182"/>
      <c r="K51" s="182"/>
      <c r="L51" s="182"/>
      <c r="M51" s="182"/>
      <c r="N51" s="182"/>
      <c r="O51" s="182"/>
      <c r="P51" s="182"/>
      <c r="Q51" s="182"/>
      <c r="R51" s="182"/>
      <c r="S51" s="182"/>
      <c r="T51" s="182"/>
      <c r="U51" s="182"/>
      <c r="V51" s="182"/>
      <c r="W51" s="182"/>
      <c r="X51" s="182"/>
      <c r="Y51" s="182"/>
      <c r="Z51" s="182"/>
      <c r="AA51" s="182"/>
      <c r="AB51" s="182"/>
      <c r="AC51" s="182"/>
      <c r="AD51" s="19"/>
      <c r="AE51" s="19"/>
    </row>
    <row r="52" spans="1:31" ht="20.100000000000001" customHeight="1">
      <c r="A52" s="169"/>
      <c r="B52" s="169"/>
      <c r="C52" s="186" t="s">
        <v>278</v>
      </c>
      <c r="D52" s="185" t="s">
        <v>279</v>
      </c>
      <c r="E52" s="185"/>
      <c r="F52" s="185"/>
      <c r="G52" s="185"/>
      <c r="H52" s="185"/>
      <c r="I52" s="185"/>
      <c r="J52" s="185"/>
      <c r="K52" s="185"/>
      <c r="L52" s="185"/>
      <c r="M52" s="185"/>
      <c r="N52" s="185"/>
      <c r="O52" s="185"/>
      <c r="P52" s="185"/>
      <c r="Q52" s="185"/>
      <c r="R52" s="185"/>
      <c r="S52" s="185"/>
      <c r="T52" s="185"/>
      <c r="U52" s="185"/>
      <c r="V52" s="185"/>
      <c r="W52" s="185"/>
      <c r="X52" s="185"/>
      <c r="Y52" s="185"/>
      <c r="Z52" s="185"/>
      <c r="AA52" s="185"/>
      <c r="AB52" s="185"/>
      <c r="AC52" s="185"/>
      <c r="AD52" s="19"/>
      <c r="AE52" s="19"/>
    </row>
    <row r="53" spans="1:31" ht="9.9499999999999993" customHeight="1">
      <c r="A53" s="169"/>
      <c r="B53" s="169"/>
      <c r="C53" s="284"/>
      <c r="D53" s="185"/>
      <c r="E53" s="185"/>
      <c r="F53" s="185"/>
      <c r="G53" s="185"/>
      <c r="H53" s="185"/>
      <c r="I53" s="185"/>
      <c r="J53" s="185"/>
      <c r="K53" s="185"/>
      <c r="L53" s="185"/>
      <c r="M53" s="185"/>
      <c r="N53" s="185"/>
      <c r="O53" s="185"/>
      <c r="P53" s="185"/>
      <c r="Q53" s="185"/>
      <c r="R53" s="185"/>
      <c r="S53" s="185"/>
      <c r="T53" s="185"/>
      <c r="U53" s="185"/>
      <c r="V53" s="185"/>
      <c r="W53" s="185"/>
      <c r="X53" s="185"/>
      <c r="Y53" s="185"/>
      <c r="Z53" s="185"/>
      <c r="AA53" s="185"/>
      <c r="AB53" s="185"/>
      <c r="AC53" s="185"/>
      <c r="AD53" s="19"/>
      <c r="AE53" s="19"/>
    </row>
    <row r="54" spans="1:31" s="2132" customFormat="1" ht="20.100000000000001" customHeight="1">
      <c r="A54" s="2134"/>
      <c r="B54" s="2134"/>
      <c r="D54" s="2138" t="str">
        <f>IF(LEN(D59)&gt;1,_xll.UpperUni1('Ky bien ban'!B67),"")</f>
        <v>CHỦ ĐẦU TƯ</v>
      </c>
      <c r="E54" s="2138"/>
      <c r="F54" s="2138"/>
      <c r="G54" s="2138"/>
      <c r="H54" s="2138"/>
      <c r="I54" s="2138"/>
      <c r="J54" s="2138"/>
      <c r="K54" s="2138"/>
      <c r="L54" s="2138"/>
      <c r="M54" s="2138"/>
      <c r="N54" s="2138"/>
      <c r="O54" s="2138"/>
      <c r="P54" s="2138" t="str">
        <f>IF(LEN(P59)&gt;1,_xll.UpperUni1('Ky bien ban'!B71),"")</f>
        <v>NHÀ THẦU THI CÔNG</v>
      </c>
      <c r="Q54" s="2138"/>
      <c r="R54" s="2138"/>
      <c r="S54" s="2138"/>
      <c r="T54" s="2138"/>
      <c r="U54" s="2138"/>
      <c r="V54" s="2138"/>
      <c r="W54" s="2138"/>
      <c r="X54" s="2138"/>
      <c r="Y54" s="2138"/>
      <c r="Z54" s="2138"/>
      <c r="AA54" s="2138"/>
      <c r="AB54" s="2138"/>
      <c r="AC54" s="2138"/>
      <c r="AD54" s="2134"/>
      <c r="AE54" s="2134"/>
    </row>
    <row r="55" spans="1:31" s="2132" customFormat="1" ht="20.100000000000001" customHeight="1">
      <c r="A55" s="2134"/>
      <c r="B55" s="2134"/>
      <c r="D55" s="2138"/>
      <c r="E55" s="2138"/>
      <c r="F55" s="2138"/>
      <c r="G55" s="2138"/>
      <c r="H55" s="2138"/>
      <c r="I55" s="2138"/>
      <c r="J55" s="2138"/>
      <c r="K55" s="2138"/>
      <c r="L55" s="2138"/>
      <c r="M55" s="2138"/>
      <c r="N55" s="2138"/>
      <c r="O55" s="2138"/>
      <c r="P55" s="2138"/>
      <c r="Q55" s="2138"/>
      <c r="R55" s="2138"/>
      <c r="S55" s="2138"/>
      <c r="T55" s="2138"/>
      <c r="U55" s="2138"/>
      <c r="V55" s="2138"/>
      <c r="W55" s="2138"/>
      <c r="X55" s="2138"/>
      <c r="Y55" s="2138"/>
      <c r="Z55" s="2138"/>
      <c r="AA55" s="2138"/>
      <c r="AB55" s="2138"/>
      <c r="AC55" s="2138"/>
      <c r="AD55" s="2134"/>
      <c r="AE55" s="2134"/>
    </row>
    <row r="56" spans="1:31" s="2132" customFormat="1" ht="20.100000000000001" customHeight="1">
      <c r="A56" s="2134"/>
      <c r="B56" s="2134"/>
      <c r="D56" s="2138"/>
      <c r="E56" s="2138"/>
      <c r="F56" s="2138"/>
      <c r="G56" s="2138"/>
      <c r="H56" s="2138"/>
      <c r="I56" s="2138"/>
      <c r="J56" s="2138"/>
      <c r="K56" s="2138"/>
      <c r="L56" s="2138"/>
      <c r="M56" s="2138"/>
      <c r="N56" s="2138"/>
      <c r="O56" s="2138"/>
      <c r="P56" s="2138"/>
      <c r="Q56" s="2138"/>
      <c r="R56" s="2138"/>
      <c r="S56" s="2138"/>
      <c r="T56" s="2138"/>
      <c r="U56" s="2138"/>
      <c r="V56" s="2138"/>
      <c r="W56" s="2138"/>
      <c r="X56" s="2138"/>
      <c r="Y56" s="2138"/>
      <c r="Z56" s="2138"/>
      <c r="AA56" s="2138"/>
      <c r="AB56" s="2138"/>
      <c r="AC56" s="2138"/>
      <c r="AD56" s="2134"/>
      <c r="AE56" s="2134"/>
    </row>
    <row r="57" spans="1:31" s="2132" customFormat="1" ht="20.100000000000001" customHeight="1">
      <c r="A57" s="2134"/>
      <c r="B57" s="2134"/>
      <c r="D57" s="2138"/>
      <c r="E57" s="2138"/>
      <c r="F57" s="2138"/>
      <c r="G57" s="2138"/>
      <c r="H57" s="2138"/>
      <c r="I57" s="2138"/>
      <c r="J57" s="2138"/>
      <c r="K57" s="2138"/>
      <c r="L57" s="2138"/>
      <c r="M57" s="2138"/>
      <c r="N57" s="2138"/>
      <c r="O57" s="2138"/>
      <c r="P57" s="2138"/>
      <c r="Q57" s="2138"/>
      <c r="R57" s="2138"/>
      <c r="S57" s="2138"/>
      <c r="T57" s="2138"/>
      <c r="U57" s="2138"/>
      <c r="V57" s="2138"/>
      <c r="W57" s="2138"/>
      <c r="X57" s="2138"/>
      <c r="Y57" s="2138"/>
      <c r="Z57" s="2138"/>
      <c r="AA57" s="2138"/>
      <c r="AB57" s="2138"/>
      <c r="AC57" s="2138"/>
      <c r="AD57" s="2134"/>
      <c r="AE57" s="2134"/>
    </row>
    <row r="58" spans="1:31" s="2132" customFormat="1" ht="20.100000000000001" customHeight="1">
      <c r="A58" s="2134"/>
      <c r="B58" s="2134"/>
      <c r="D58" s="2138"/>
      <c r="E58" s="2138"/>
      <c r="F58" s="2138"/>
      <c r="G58" s="2138"/>
      <c r="H58" s="2138"/>
      <c r="I58" s="2138"/>
      <c r="J58" s="2138"/>
      <c r="K58" s="2138"/>
      <c r="L58" s="2138"/>
      <c r="M58" s="2138"/>
      <c r="N58" s="2138"/>
      <c r="O58" s="2138"/>
      <c r="P58" s="2138"/>
      <c r="Q58" s="2138"/>
      <c r="R58" s="2138"/>
      <c r="S58" s="2138"/>
      <c r="T58" s="2138"/>
      <c r="U58" s="2138"/>
      <c r="V58" s="2138"/>
      <c r="W58" s="2138"/>
      <c r="X58" s="2138"/>
      <c r="Y58" s="2138"/>
      <c r="Z58" s="2138"/>
      <c r="AA58" s="2138"/>
      <c r="AB58" s="2138"/>
      <c r="AC58" s="2138"/>
      <c r="AD58" s="2134"/>
      <c r="AE58" s="2134"/>
    </row>
    <row r="59" spans="1:31" s="2132" customFormat="1" ht="20.100000000000001" customHeight="1">
      <c r="A59" s="2134"/>
      <c r="B59" s="2137"/>
      <c r="D59" s="2138" t="str">
        <f>G23</f>
        <v>Nguyễn Thế Anh</v>
      </c>
      <c r="E59" s="2138"/>
      <c r="F59" s="2138"/>
      <c r="G59" s="2138"/>
      <c r="H59" s="2138"/>
      <c r="I59" s="2138"/>
      <c r="J59" s="2138"/>
      <c r="K59" s="2138"/>
      <c r="L59" s="2138"/>
      <c r="M59" s="2138"/>
      <c r="N59" s="2138"/>
      <c r="O59" s="2138"/>
      <c r="P59" s="2138" t="str">
        <f>G26</f>
        <v>Nguyễn Ngọc Duy</v>
      </c>
      <c r="Q59" s="2138"/>
      <c r="R59" s="2138"/>
      <c r="S59" s="2138"/>
      <c r="T59" s="2138"/>
      <c r="U59" s="2138"/>
      <c r="V59" s="2138"/>
      <c r="W59" s="2138"/>
      <c r="X59" s="2138"/>
      <c r="Y59" s="2138"/>
      <c r="Z59" s="2138"/>
      <c r="AA59" s="2138"/>
      <c r="AB59" s="2138"/>
      <c r="AC59" s="2138"/>
      <c r="AD59" s="2134"/>
      <c r="AE59" s="2134"/>
    </row>
    <row r="60" spans="1:31" ht="20.100000000000001" customHeight="1">
      <c r="A60" s="19"/>
      <c r="B60" s="177"/>
      <c r="C60" s="173"/>
      <c r="D60" s="173"/>
      <c r="E60" s="173"/>
      <c r="F60" s="173"/>
      <c r="G60" s="173"/>
      <c r="H60" s="173"/>
      <c r="I60" s="173"/>
      <c r="J60" s="173"/>
      <c r="K60" s="173"/>
      <c r="L60" s="173"/>
      <c r="M60" s="173"/>
      <c r="N60" s="173"/>
      <c r="O60" s="173"/>
      <c r="P60" s="268"/>
      <c r="Q60" s="268"/>
      <c r="R60" s="268"/>
      <c r="S60" s="268"/>
      <c r="T60" s="268"/>
      <c r="U60" s="268"/>
      <c r="V60" s="268"/>
      <c r="W60" s="268"/>
      <c r="X60" s="268"/>
      <c r="Y60" s="268"/>
      <c r="Z60" s="268"/>
      <c r="AA60" s="268"/>
      <c r="AB60" s="268"/>
      <c r="AC60" s="268"/>
      <c r="AD60" s="19"/>
      <c r="AE60" s="19"/>
    </row>
    <row r="61" spans="1:31" ht="20.100000000000001" customHeight="1"/>
  </sheetData>
  <mergeCells count="3">
    <mergeCell ref="D16:AC16"/>
    <mergeCell ref="A1:A4"/>
    <mergeCell ref="C1:O2"/>
  </mergeCells>
  <pageMargins left="0.59055118110236227" right="0.19685039370078741" top="0.59055118110236227" bottom="0.39370078740157483" header="0.19685039370078741" footer="0.19685039370078741"/>
  <pageSetup paperSize="9" scale="96" orientation="portrait" blackAndWhite="1" r:id="rId1"/>
  <ignoredErrors>
    <ignoredError sqref="C37:C40 C20:C21 C28:C35 C43:C45 C48:C51 C15:C16 C18"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1285" r:id="rId4" name="Spinner 21">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11288" r:id="rId5" name="Check Box 24">
              <controlPr defaultSize="0" autoFill="0" autoLine="0" autoPict="0" macro="[0]!zClickPanelSpin">
                <anchor moveWithCells="1">
                  <from>
                    <xdr:col>29</xdr:col>
                    <xdr:colOff>323850</xdr:colOff>
                    <xdr:row>2</xdr:row>
                    <xdr:rowOff>28575</xdr:rowOff>
                  </from>
                  <to>
                    <xdr:col>32</xdr:col>
                    <xdr:colOff>190500</xdr:colOff>
                    <xdr:row>3</xdr:row>
                    <xdr:rowOff>47625</xdr:rowOff>
                  </to>
                </anchor>
              </controlPr>
            </control>
          </mc:Choice>
        </mc:AlternateContent>
        <mc:AlternateContent xmlns:mc="http://schemas.openxmlformats.org/markup-compatibility/2006">
          <mc:Choice Requires="x14">
            <control shapeId="11300" r:id="rId6" name="Button 36">
              <controlPr defaultSize="0" print="0" autoFill="0" autoPict="0" macro="[0]!go_HSDMCongviec">
                <anchor moveWithCells="1" sizeWithCells="1">
                  <from>
                    <xdr:col>29</xdr:col>
                    <xdr:colOff>28575</xdr:colOff>
                    <xdr:row>0</xdr:row>
                    <xdr:rowOff>9525</xdr:rowOff>
                  </from>
                  <to>
                    <xdr:col>32</xdr:col>
                    <xdr:colOff>180975</xdr:colOff>
                    <xdr:row>2</xdr:row>
                    <xdr:rowOff>9525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Project">
    <tabColor rgb="FF99FF99"/>
  </sheetPr>
  <dimension ref="A1:F7"/>
  <sheetViews>
    <sheetView workbookViewId="0"/>
  </sheetViews>
  <sheetFormatPr defaultColWidth="8.88671875" defaultRowHeight="16.5"/>
  <cols>
    <col min="1" max="1" width="45.6640625" style="733" customWidth="1"/>
    <col min="2" max="2" width="10" style="742" customWidth="1"/>
    <col min="3" max="4" width="13" style="1191" customWidth="1"/>
    <col min="5" max="5" width="12" style="742" customWidth="1"/>
    <col min="6" max="6" width="36.5546875" style="733" customWidth="1"/>
    <col min="7" max="16384" width="8.88671875" style="8"/>
  </cols>
  <sheetData>
    <row r="1" spans="1:6" s="1190" customFormat="1" ht="33.75" customHeight="1">
      <c r="A1" s="1508" t="s">
        <v>1541</v>
      </c>
      <c r="B1" s="1508" t="s">
        <v>1542</v>
      </c>
      <c r="C1" s="1648" t="s">
        <v>1543</v>
      </c>
      <c r="D1" s="1648" t="s">
        <v>1544</v>
      </c>
      <c r="E1" s="1508" t="s">
        <v>1546</v>
      </c>
      <c r="F1" s="1508" t="s">
        <v>1545</v>
      </c>
    </row>
    <row r="2" spans="1:6">
      <c r="A2" s="669"/>
      <c r="B2" s="668"/>
      <c r="C2" s="670"/>
      <c r="D2" s="670"/>
      <c r="E2" s="668"/>
      <c r="F2" s="669"/>
    </row>
    <row r="3" spans="1:6">
      <c r="A3" s="672"/>
      <c r="B3" s="671"/>
      <c r="C3" s="673"/>
      <c r="D3" s="673"/>
      <c r="E3" s="671"/>
      <c r="F3" s="672"/>
    </row>
    <row r="4" spans="1:6">
      <c r="A4" s="672"/>
      <c r="B4" s="671"/>
      <c r="C4" s="673"/>
      <c r="D4" s="673"/>
      <c r="E4" s="671"/>
      <c r="F4" s="672"/>
    </row>
    <row r="5" spans="1:6">
      <c r="A5" s="672"/>
      <c r="B5" s="671"/>
      <c r="C5" s="673"/>
      <c r="D5" s="673"/>
      <c r="E5" s="671"/>
      <c r="F5" s="672"/>
    </row>
    <row r="6" spans="1:6">
      <c r="A6" s="672"/>
      <c r="B6" s="671"/>
      <c r="C6" s="673"/>
      <c r="D6" s="673"/>
      <c r="E6" s="671"/>
      <c r="F6" s="672"/>
    </row>
    <row r="7" spans="1:6">
      <c r="A7" s="678"/>
      <c r="B7" s="677"/>
      <c r="C7" s="679"/>
      <c r="D7" s="679"/>
      <c r="E7" s="677"/>
      <c r="F7" s="678"/>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Khoiluong">
    <tabColor theme="9" tint="0.39997558519241921"/>
  </sheetPr>
  <dimension ref="A1:AA21"/>
  <sheetViews>
    <sheetView showZeros="0" workbookViewId="0">
      <selection activeCell="I8" sqref="I8"/>
    </sheetView>
  </sheetViews>
  <sheetFormatPr defaultColWidth="8.88671875" defaultRowHeight="16.5"/>
  <cols>
    <col min="1" max="1" width="5" style="18" customWidth="1"/>
    <col min="2" max="2" width="10.77734375" style="18" customWidth="1"/>
    <col min="3" max="4" width="8.88671875" style="18" hidden="1" customWidth="1"/>
    <col min="5" max="5" width="11.33203125" style="18" customWidth="1"/>
    <col min="6" max="6" width="33.33203125" style="18" customWidth="1"/>
    <col min="7" max="7" width="9.109375" style="18" customWidth="1"/>
    <col min="8" max="8" width="10.88671875" style="18" customWidth="1"/>
    <col min="9" max="9" width="11.77734375" style="693" customWidth="1"/>
    <col min="10" max="17" width="8.88671875" style="18" hidden="1" customWidth="1"/>
    <col min="18" max="18" width="8.109375" style="18" customWidth="1"/>
    <col min="19" max="20" width="8" style="18" customWidth="1"/>
    <col min="21" max="21" width="10.88671875" style="18" bestFit="1" customWidth="1"/>
    <col min="22" max="22" width="7" style="18" customWidth="1"/>
    <col min="23" max="23" width="9.6640625" style="18" bestFit="1" customWidth="1"/>
    <col min="24" max="24" width="10.5546875" style="18" bestFit="1" customWidth="1"/>
    <col min="25" max="25" width="9.44140625" style="18" customWidth="1"/>
    <col min="26" max="26" width="8.77734375" style="18" customWidth="1"/>
    <col min="27" max="27" width="7" style="18"/>
    <col min="28" max="16384" width="8.88671875" style="18"/>
  </cols>
  <sheetData>
    <row r="1" spans="1:27" s="580" customFormat="1" ht="30" customHeight="1">
      <c r="A1" s="842" t="s">
        <v>538</v>
      </c>
      <c r="B1" s="172"/>
      <c r="C1" s="1651"/>
      <c r="D1" s="1652"/>
      <c r="E1" s="1652"/>
      <c r="F1" s="1652"/>
      <c r="G1" s="1652"/>
      <c r="H1" s="1653"/>
      <c r="I1" s="1654"/>
      <c r="J1" s="1651"/>
      <c r="K1" s="1651"/>
      <c r="L1" s="1651"/>
      <c r="M1" s="1651"/>
      <c r="N1" s="1651"/>
      <c r="O1" s="1651"/>
      <c r="P1" s="1651"/>
      <c r="Q1" s="1651"/>
      <c r="R1" s="1651"/>
      <c r="S1" s="1653"/>
      <c r="T1" s="1653"/>
      <c r="U1" s="1653"/>
      <c r="V1" s="1651"/>
      <c r="W1" s="1653"/>
      <c r="X1" s="1653"/>
      <c r="Y1" s="1653"/>
      <c r="Z1" s="1657"/>
      <c r="AA1" s="579"/>
    </row>
    <row r="2" spans="1:27" s="615" customFormat="1" ht="20.100000000000001" customHeight="1">
      <c r="A2" s="1226" t="str">
        <f>"CÔNG TRÌNH: "&amp;TTIN_CTRINH</f>
        <v>CÔNG TRÌNH: Đường cứu hộ cứu nạn từ Nguyệt Áng - Nam Long đi Trường Xuân</v>
      </c>
      <c r="B2" s="1671"/>
      <c r="C2" s="1656"/>
      <c r="D2" s="1656"/>
      <c r="E2" s="1656"/>
      <c r="F2" s="1656"/>
      <c r="G2" s="1656"/>
      <c r="H2" s="1657"/>
      <c r="I2" s="1658"/>
      <c r="J2" s="1659"/>
      <c r="K2" s="1659"/>
      <c r="L2" s="1659"/>
      <c r="M2" s="1659"/>
      <c r="N2" s="1659"/>
      <c r="O2" s="1659"/>
      <c r="P2" s="1659"/>
      <c r="Q2" s="1659"/>
      <c r="R2" s="1651"/>
      <c r="S2" s="1657"/>
      <c r="T2" s="1657"/>
      <c r="U2" s="1657"/>
      <c r="V2" s="1659"/>
      <c r="W2" s="1657"/>
      <c r="X2" s="1657"/>
      <c r="Y2" s="1657"/>
      <c r="Z2" s="1657"/>
      <c r="AA2" s="625"/>
    </row>
    <row r="3" spans="1:27" s="615" customFormat="1" ht="20.100000000000001" customHeight="1">
      <c r="A3" s="1226" t="str">
        <f>"HẠNG MỤC: "&amp;TTIN_HMUC</f>
        <v xml:space="preserve">HẠNG MỤC: </v>
      </c>
      <c r="B3" s="1671"/>
      <c r="C3" s="1656"/>
      <c r="D3" s="1656"/>
      <c r="E3" s="1656"/>
      <c r="F3" s="1656"/>
      <c r="G3" s="1656"/>
      <c r="H3" s="1657"/>
      <c r="I3" s="1658"/>
      <c r="J3" s="1659"/>
      <c r="K3" s="1659"/>
      <c r="L3" s="1659"/>
      <c r="M3" s="1659"/>
      <c r="N3" s="1659"/>
      <c r="O3" s="1659"/>
      <c r="P3" s="1659"/>
      <c r="Q3" s="1659"/>
      <c r="R3" s="1651"/>
      <c r="S3" s="1657"/>
      <c r="T3" s="1657"/>
      <c r="U3" s="1657"/>
      <c r="V3" s="1659"/>
      <c r="W3" s="1657"/>
      <c r="X3" s="1657"/>
      <c r="Y3" s="1657"/>
      <c r="Z3" s="1657"/>
      <c r="AA3" s="625"/>
    </row>
    <row r="4" spans="1:27" s="615" customFormat="1" ht="20.100000000000001" customHeight="1">
      <c r="A4" s="1660" t="s">
        <v>539</v>
      </c>
      <c r="B4" s="1655"/>
      <c r="C4" s="1656"/>
      <c r="D4" s="1656"/>
      <c r="E4" s="1656"/>
      <c r="F4" s="1656"/>
      <c r="G4" s="1661">
        <v>1</v>
      </c>
      <c r="H4" s="1649"/>
      <c r="I4" s="1662"/>
      <c r="J4" s="1663"/>
      <c r="K4" s="1663"/>
      <c r="L4" s="1663"/>
      <c r="M4" s="1663"/>
      <c r="N4" s="1663"/>
      <c r="O4" s="1663"/>
      <c r="P4" s="1663"/>
      <c r="Q4" s="1663"/>
      <c r="R4" s="1664"/>
      <c r="S4" s="1663"/>
      <c r="T4" s="1663"/>
      <c r="U4" s="1663"/>
      <c r="V4" s="1663"/>
      <c r="W4" s="1663"/>
      <c r="X4" s="1663"/>
      <c r="Y4" s="1657"/>
      <c r="Z4" s="545"/>
      <c r="AA4" s="625"/>
    </row>
    <row r="5" spans="1:27" ht="27" customHeight="1">
      <c r="A5" s="547"/>
      <c r="B5" s="547"/>
      <c r="C5" s="548"/>
      <c r="D5" s="548"/>
      <c r="E5" s="548"/>
      <c r="F5" s="548"/>
      <c r="G5" s="548"/>
      <c r="H5" s="545"/>
      <c r="I5" s="549"/>
      <c r="J5" s="1"/>
      <c r="K5" s="1"/>
      <c r="L5" s="1"/>
      <c r="M5" s="1"/>
      <c r="N5" s="1"/>
      <c r="O5" s="1"/>
      <c r="P5" s="1"/>
      <c r="Q5" s="550" t="s">
        <v>281</v>
      </c>
      <c r="R5" s="1"/>
      <c r="S5" s="545"/>
      <c r="T5" s="545"/>
      <c r="U5" s="545"/>
      <c r="V5" s="1"/>
      <c r="W5" s="545"/>
      <c r="X5" s="545"/>
      <c r="Y5" s="545"/>
      <c r="Z5" s="545"/>
      <c r="AA5" s="546"/>
    </row>
    <row r="6" spans="1:27" s="624" customFormat="1" ht="37.5" customHeight="1">
      <c r="A6" s="2793" t="s">
        <v>88</v>
      </c>
      <c r="B6" s="2793" t="s">
        <v>99</v>
      </c>
      <c r="C6" s="2787" t="s">
        <v>96</v>
      </c>
      <c r="D6" s="2787" t="s">
        <v>540</v>
      </c>
      <c r="E6" s="2787" t="s">
        <v>541</v>
      </c>
      <c r="F6" s="2787" t="s">
        <v>100</v>
      </c>
      <c r="G6" s="2787" t="s">
        <v>103</v>
      </c>
      <c r="H6" s="2785" t="s">
        <v>542</v>
      </c>
      <c r="I6" s="2789" t="s">
        <v>543</v>
      </c>
      <c r="J6" s="1665" t="s">
        <v>544</v>
      </c>
      <c r="K6" s="1665"/>
      <c r="L6" s="1665"/>
      <c r="M6" s="1665"/>
      <c r="N6" s="1665" t="s">
        <v>287</v>
      </c>
      <c r="O6" s="1665"/>
      <c r="P6" s="1665"/>
      <c r="Q6" s="1665"/>
      <c r="R6" s="2791" t="s">
        <v>545</v>
      </c>
      <c r="S6" s="1666" t="s">
        <v>321</v>
      </c>
      <c r="T6" s="1666"/>
      <c r="U6" s="1666"/>
      <c r="V6" s="2791" t="s">
        <v>546</v>
      </c>
      <c r="W6" s="1667" t="s">
        <v>547</v>
      </c>
      <c r="X6" s="1668"/>
      <c r="Y6" s="2785" t="s">
        <v>548</v>
      </c>
      <c r="Z6" s="2785" t="s">
        <v>286</v>
      </c>
      <c r="AA6" s="623"/>
    </row>
    <row r="7" spans="1:27" s="624" customFormat="1" ht="37.5" customHeight="1">
      <c r="A7" s="2794"/>
      <c r="B7" s="2794"/>
      <c r="C7" s="2788"/>
      <c r="D7" s="2788"/>
      <c r="E7" s="2788"/>
      <c r="F7" s="2788"/>
      <c r="G7" s="2788"/>
      <c r="H7" s="2786"/>
      <c r="I7" s="2790"/>
      <c r="J7" s="574" t="s">
        <v>549</v>
      </c>
      <c r="K7" s="574" t="s">
        <v>550</v>
      </c>
      <c r="L7" s="574" t="s">
        <v>551</v>
      </c>
      <c r="M7" s="574" t="s">
        <v>552</v>
      </c>
      <c r="N7" s="574" t="s">
        <v>549</v>
      </c>
      <c r="O7" s="574" t="s">
        <v>550</v>
      </c>
      <c r="P7" s="574" t="s">
        <v>551</v>
      </c>
      <c r="Q7" s="574" t="s">
        <v>552</v>
      </c>
      <c r="R7" s="2792"/>
      <c r="S7" s="1669" t="s">
        <v>553</v>
      </c>
      <c r="T7" s="1669" t="s">
        <v>554</v>
      </c>
      <c r="U7" s="1669" t="s">
        <v>555</v>
      </c>
      <c r="V7" s="2792"/>
      <c r="W7" s="1670" t="s">
        <v>556</v>
      </c>
      <c r="X7" s="1670" t="s">
        <v>557</v>
      </c>
      <c r="Y7" s="2786"/>
      <c r="Z7" s="2786"/>
      <c r="AA7" s="623"/>
    </row>
    <row r="8" spans="1:27" ht="20.100000000000001" customHeight="1">
      <c r="A8" s="551" t="s">
        <v>89</v>
      </c>
      <c r="B8" s="384" t="s">
        <v>90</v>
      </c>
      <c r="C8" s="551" t="s">
        <v>558</v>
      </c>
      <c r="D8" s="551" t="s">
        <v>559</v>
      </c>
      <c r="E8" s="384" t="s">
        <v>74</v>
      </c>
      <c r="F8" s="384" t="s">
        <v>75</v>
      </c>
      <c r="G8" s="552" t="s">
        <v>76</v>
      </c>
      <c r="H8" s="553" t="s">
        <v>77</v>
      </c>
      <c r="I8" s="838" t="s">
        <v>78</v>
      </c>
      <c r="J8" s="554" t="s">
        <v>79</v>
      </c>
      <c r="K8" s="554" t="s">
        <v>560</v>
      </c>
      <c r="L8" s="554" t="s">
        <v>80</v>
      </c>
      <c r="M8" s="554" t="s">
        <v>81</v>
      </c>
      <c r="N8" s="554" t="s">
        <v>561</v>
      </c>
      <c r="O8" s="554" t="s">
        <v>562</v>
      </c>
      <c r="P8" s="554" t="s">
        <v>563</v>
      </c>
      <c r="Q8" s="554" t="s">
        <v>564</v>
      </c>
      <c r="R8" s="553" t="s">
        <v>79</v>
      </c>
      <c r="S8" s="553" t="s">
        <v>80</v>
      </c>
      <c r="T8" s="553" t="s">
        <v>81</v>
      </c>
      <c r="U8" s="553" t="s">
        <v>82</v>
      </c>
      <c r="V8" s="553" t="s">
        <v>83</v>
      </c>
      <c r="W8" s="553" t="s">
        <v>135</v>
      </c>
      <c r="X8" s="553" t="s">
        <v>136</v>
      </c>
      <c r="Y8" s="553" t="s">
        <v>137</v>
      </c>
      <c r="Z8" s="553" t="s">
        <v>138</v>
      </c>
      <c r="AA8" s="546"/>
    </row>
    <row r="9" spans="1:27" ht="20.100000000000001" customHeight="1">
      <c r="A9" s="555"/>
      <c r="B9" s="555"/>
      <c r="C9" s="556"/>
      <c r="D9" s="556"/>
      <c r="E9" s="557"/>
      <c r="F9" s="2095" t="s">
        <v>4101</v>
      </c>
      <c r="G9" s="557"/>
      <c r="H9" s="558"/>
      <c r="I9" s="559"/>
      <c r="J9" s="560"/>
      <c r="K9" s="560"/>
      <c r="L9" s="560"/>
      <c r="M9" s="560"/>
      <c r="N9" s="560"/>
      <c r="O9" s="560"/>
      <c r="P9" s="560"/>
      <c r="Q9" s="560"/>
      <c r="R9" s="560"/>
      <c r="S9" s="558"/>
      <c r="T9" s="558"/>
      <c r="U9" s="561"/>
      <c r="V9" s="562"/>
      <c r="W9" s="561"/>
      <c r="X9" s="561"/>
      <c r="Y9" s="561"/>
      <c r="Z9" s="558"/>
      <c r="AA9" s="546"/>
    </row>
    <row r="10" spans="1:27" ht="20.100000000000001" customHeight="1">
      <c r="A10" s="563"/>
      <c r="B10" s="563"/>
      <c r="C10" s="564"/>
      <c r="D10" s="564"/>
      <c r="E10" s="565"/>
      <c r="F10" s="566"/>
      <c r="G10" s="567"/>
      <c r="H10" s="561"/>
      <c r="I10" s="568"/>
      <c r="J10" s="569"/>
      <c r="K10" s="569"/>
      <c r="L10" s="569"/>
      <c r="M10" s="569"/>
      <c r="N10" s="569"/>
      <c r="O10" s="569"/>
      <c r="P10" s="569"/>
      <c r="Q10" s="569"/>
      <c r="R10" s="569"/>
      <c r="S10" s="561"/>
      <c r="T10" s="561"/>
      <c r="U10" s="561"/>
      <c r="V10" s="562"/>
      <c r="W10" s="561"/>
      <c r="X10" s="561"/>
      <c r="Y10" s="561"/>
      <c r="Z10" s="561"/>
      <c r="AA10" s="546"/>
    </row>
    <row r="11" spans="1:27" ht="20.100000000000001" customHeight="1">
      <c r="A11" s="563"/>
      <c r="B11" s="563"/>
      <c r="C11" s="564"/>
      <c r="D11" s="564"/>
      <c r="E11" s="567"/>
      <c r="F11" s="566"/>
      <c r="G11" s="567"/>
      <c r="H11" s="561"/>
      <c r="I11" s="568"/>
      <c r="J11" s="569"/>
      <c r="K11" s="569"/>
      <c r="L11" s="569"/>
      <c r="M11" s="569"/>
      <c r="N11" s="569"/>
      <c r="O11" s="569"/>
      <c r="P11" s="569"/>
      <c r="Q11" s="569"/>
      <c r="R11" s="569"/>
      <c r="S11" s="561"/>
      <c r="T11" s="561"/>
      <c r="U11" s="561"/>
      <c r="V11" s="562"/>
      <c r="W11" s="561"/>
      <c r="X11" s="561"/>
      <c r="Y11" s="561"/>
      <c r="Z11" s="561"/>
      <c r="AA11" s="546"/>
    </row>
    <row r="12" spans="1:27" ht="20.100000000000001" customHeight="1">
      <c r="A12" s="563"/>
      <c r="B12" s="563"/>
      <c r="C12" s="564"/>
      <c r="D12" s="564"/>
      <c r="E12" s="567"/>
      <c r="F12" s="2094" t="s">
        <v>4102</v>
      </c>
      <c r="G12" s="567"/>
      <c r="H12" s="561"/>
      <c r="I12" s="568"/>
      <c r="J12" s="569"/>
      <c r="K12" s="569"/>
      <c r="L12" s="569"/>
      <c r="M12" s="569"/>
      <c r="N12" s="569"/>
      <c r="O12" s="569"/>
      <c r="P12" s="569"/>
      <c r="Q12" s="569"/>
      <c r="R12" s="569"/>
      <c r="S12" s="561"/>
      <c r="T12" s="561"/>
      <c r="U12" s="561"/>
      <c r="V12" s="562"/>
      <c r="W12" s="561"/>
      <c r="X12" s="561"/>
      <c r="Y12" s="561"/>
      <c r="Z12" s="561"/>
      <c r="AA12" s="546"/>
    </row>
    <row r="13" spans="1:27" ht="20.100000000000001" customHeight="1">
      <c r="A13" s="563"/>
      <c r="B13" s="563"/>
      <c r="C13" s="564"/>
      <c r="D13" s="564"/>
      <c r="E13" s="567"/>
      <c r="F13" s="566"/>
      <c r="G13" s="567"/>
      <c r="H13" s="561"/>
      <c r="I13" s="568"/>
      <c r="J13" s="569"/>
      <c r="K13" s="569"/>
      <c r="L13" s="569"/>
      <c r="M13" s="569"/>
      <c r="N13" s="569"/>
      <c r="O13" s="569"/>
      <c r="P13" s="569"/>
      <c r="Q13" s="569"/>
      <c r="R13" s="569"/>
      <c r="S13" s="561"/>
      <c r="T13" s="561"/>
      <c r="U13" s="561"/>
      <c r="V13" s="562"/>
      <c r="W13" s="561"/>
      <c r="X13" s="561"/>
      <c r="Y13" s="561"/>
      <c r="Z13" s="561"/>
      <c r="AA13" s="546"/>
    </row>
    <row r="14" spans="1:27" ht="20.100000000000001" customHeight="1">
      <c r="A14" s="563"/>
      <c r="B14" s="563"/>
      <c r="C14" s="564"/>
      <c r="D14" s="564"/>
      <c r="E14" s="567"/>
      <c r="F14" s="566"/>
      <c r="G14" s="567"/>
      <c r="H14" s="561"/>
      <c r="I14" s="568"/>
      <c r="J14" s="569"/>
      <c r="K14" s="569"/>
      <c r="L14" s="569"/>
      <c r="M14" s="569"/>
      <c r="N14" s="569"/>
      <c r="O14" s="569"/>
      <c r="P14" s="569"/>
      <c r="Q14" s="569"/>
      <c r="R14" s="569"/>
      <c r="S14" s="561"/>
      <c r="T14" s="561"/>
      <c r="U14" s="561"/>
      <c r="V14" s="562"/>
      <c r="W14" s="561"/>
      <c r="X14" s="561"/>
      <c r="Y14" s="561"/>
      <c r="Z14" s="561"/>
      <c r="AA14" s="546"/>
    </row>
    <row r="15" spans="1:27" ht="20.100000000000001" customHeight="1">
      <c r="A15" s="570"/>
      <c r="B15" s="570"/>
      <c r="C15" s="571"/>
      <c r="D15" s="571"/>
      <c r="E15" s="572"/>
      <c r="F15" s="1650"/>
      <c r="G15" s="572"/>
      <c r="H15" s="573"/>
      <c r="I15" s="814"/>
      <c r="J15" s="573"/>
      <c r="K15" s="573"/>
      <c r="L15" s="573"/>
      <c r="M15" s="573"/>
      <c r="N15" s="574">
        <v>0</v>
      </c>
      <c r="O15" s="574">
        <v>0</v>
      </c>
      <c r="P15" s="574">
        <v>0</v>
      </c>
      <c r="Q15" s="574">
        <v>0</v>
      </c>
      <c r="R15" s="575"/>
      <c r="S15" s="573"/>
      <c r="T15" s="573"/>
      <c r="U15" s="573"/>
      <c r="V15" s="573"/>
      <c r="W15" s="573"/>
      <c r="X15" s="573"/>
      <c r="Y15" s="573"/>
      <c r="Z15" s="573"/>
      <c r="AA15" s="1"/>
    </row>
    <row r="16" spans="1:27" ht="20.100000000000001" customHeight="1">
      <c r="A16" s="1"/>
      <c r="B16" s="1"/>
      <c r="C16" s="548"/>
      <c r="D16" s="548"/>
      <c r="E16" s="548"/>
      <c r="F16" s="548"/>
      <c r="G16" s="548"/>
      <c r="H16" s="545"/>
      <c r="I16" s="576"/>
      <c r="J16" s="1"/>
      <c r="K16" s="1"/>
      <c r="L16" s="1"/>
      <c r="M16" s="1"/>
      <c r="N16" s="577" t="s">
        <v>565</v>
      </c>
      <c r="O16" s="577" t="s">
        <v>566</v>
      </c>
      <c r="P16" s="577" t="s">
        <v>567</v>
      </c>
      <c r="Q16" s="577" t="s">
        <v>568</v>
      </c>
      <c r="R16" s="1"/>
      <c r="S16" s="545"/>
      <c r="T16" s="545"/>
      <c r="U16" s="545"/>
      <c r="V16" s="578"/>
      <c r="W16" s="545"/>
      <c r="X16" s="545"/>
      <c r="Y16" s="545"/>
      <c r="Z16" s="545"/>
      <c r="AA16" s="546"/>
    </row>
    <row r="17" spans="1:26">
      <c r="A17" s="29"/>
      <c r="B17" s="29"/>
      <c r="C17" s="29"/>
      <c r="D17" s="29"/>
      <c r="E17" s="29"/>
      <c r="F17" s="29"/>
      <c r="G17" s="29"/>
      <c r="H17" s="29"/>
      <c r="I17" s="30"/>
      <c r="J17" s="29"/>
      <c r="K17" s="29"/>
      <c r="L17" s="29"/>
      <c r="M17" s="29"/>
      <c r="N17" s="29"/>
      <c r="O17" s="29"/>
      <c r="P17" s="29"/>
      <c r="Q17" s="29"/>
      <c r="R17" s="29"/>
      <c r="S17" s="29"/>
      <c r="T17" s="29"/>
      <c r="U17" s="29"/>
      <c r="V17" s="29"/>
      <c r="W17" s="29"/>
      <c r="X17" s="29"/>
      <c r="Y17" s="29"/>
      <c r="Z17" s="29"/>
    </row>
    <row r="18" spans="1:26">
      <c r="A18" s="29"/>
      <c r="B18" s="29"/>
      <c r="C18" s="29"/>
      <c r="D18" s="29"/>
      <c r="E18" s="29"/>
      <c r="F18" s="29"/>
      <c r="G18" s="29"/>
      <c r="H18" s="29"/>
      <c r="I18" s="30"/>
      <c r="J18" s="29"/>
      <c r="K18" s="29"/>
      <c r="L18" s="29"/>
      <c r="M18" s="29"/>
      <c r="N18" s="29"/>
      <c r="O18" s="29"/>
      <c r="P18" s="29"/>
      <c r="Q18" s="29"/>
      <c r="R18" s="29"/>
      <c r="S18" s="29"/>
      <c r="T18" s="29"/>
      <c r="U18" s="29"/>
      <c r="V18" s="29"/>
      <c r="W18" s="29"/>
      <c r="X18" s="29"/>
      <c r="Y18" s="29"/>
      <c r="Z18" s="29"/>
    </row>
    <row r="19" spans="1:26">
      <c r="A19" s="29"/>
      <c r="B19" s="29"/>
      <c r="C19" s="29"/>
      <c r="D19" s="29"/>
      <c r="E19" s="29"/>
      <c r="F19" s="29"/>
      <c r="G19" s="29"/>
      <c r="H19" s="29"/>
      <c r="I19" s="30"/>
      <c r="J19" s="29"/>
      <c r="K19" s="29"/>
      <c r="L19" s="29"/>
      <c r="M19" s="29"/>
      <c r="N19" s="29"/>
      <c r="O19" s="29"/>
      <c r="P19" s="29"/>
      <c r="Q19" s="29"/>
      <c r="R19" s="29"/>
      <c r="S19" s="29"/>
      <c r="T19" s="29"/>
      <c r="U19" s="29"/>
      <c r="V19" s="29"/>
      <c r="W19" s="29"/>
      <c r="X19" s="29"/>
      <c r="Y19" s="29"/>
      <c r="Z19" s="29"/>
    </row>
    <row r="20" spans="1:26">
      <c r="A20" s="29"/>
      <c r="B20" s="29"/>
      <c r="C20" s="29"/>
      <c r="D20" s="29"/>
      <c r="E20" s="29"/>
      <c r="F20" s="29"/>
      <c r="G20" s="29"/>
      <c r="H20" s="29"/>
      <c r="I20" s="30"/>
      <c r="J20" s="29"/>
      <c r="K20" s="29"/>
      <c r="L20" s="29"/>
      <c r="M20" s="29"/>
      <c r="N20" s="29"/>
      <c r="O20" s="29"/>
      <c r="P20" s="29"/>
      <c r="Q20" s="29"/>
      <c r="R20" s="29"/>
      <c r="S20" s="29"/>
      <c r="T20" s="29"/>
      <c r="U20" s="29"/>
      <c r="V20" s="29"/>
      <c r="W20" s="29"/>
      <c r="X20" s="29"/>
      <c r="Y20" s="29"/>
      <c r="Z20" s="29"/>
    </row>
    <row r="21" spans="1:26">
      <c r="A21" s="29"/>
      <c r="B21" s="29"/>
      <c r="C21" s="29"/>
      <c r="D21" s="29"/>
      <c r="E21" s="29"/>
      <c r="F21" s="29"/>
      <c r="G21" s="29"/>
      <c r="H21" s="29"/>
      <c r="I21" s="30"/>
      <c r="J21" s="29"/>
      <c r="K21" s="29"/>
      <c r="L21" s="29"/>
      <c r="M21" s="29"/>
      <c r="N21" s="29"/>
      <c r="O21" s="29"/>
      <c r="P21" s="29"/>
      <c r="Q21" s="29"/>
      <c r="R21" s="29"/>
      <c r="S21" s="29"/>
      <c r="T21" s="29"/>
      <c r="U21" s="29"/>
      <c r="V21" s="29"/>
      <c r="W21" s="29"/>
      <c r="X21" s="29"/>
      <c r="Y21" s="29"/>
      <c r="Z21" s="29"/>
    </row>
  </sheetData>
  <autoFilter ref="A8:Z8"/>
  <mergeCells count="13">
    <mergeCell ref="F6:F7"/>
    <mergeCell ref="A6:A7"/>
    <mergeCell ref="B6:B7"/>
    <mergeCell ref="C6:C7"/>
    <mergeCell ref="D6:D7"/>
    <mergeCell ref="E6:E7"/>
    <mergeCell ref="Y6:Y7"/>
    <mergeCell ref="Z6:Z7"/>
    <mergeCell ref="G6:G7"/>
    <mergeCell ref="H6:H7"/>
    <mergeCell ref="I6:I7"/>
    <mergeCell ref="R6:R7"/>
    <mergeCell ref="V6:V7"/>
  </mergeCells>
  <conditionalFormatting sqref="AA8 Z9:AA12">
    <cfRule type="cellIs" dxfId="14" priority="5" stopIfTrue="1" operator="notEqual">
      <formula>J8</formula>
    </cfRule>
  </conditionalFormatting>
  <conditionalFormatting sqref="AA8">
    <cfRule type="cellIs" dxfId="13" priority="4" stopIfTrue="1" operator="notEqual">
      <formula>K8</formula>
    </cfRule>
  </conditionalFormatting>
  <conditionalFormatting sqref="AA8">
    <cfRule type="cellIs" dxfId="12" priority="3" stopIfTrue="1" operator="notEqual">
      <formula>K8</formula>
    </cfRule>
  </conditionalFormatting>
  <pageMargins left="0.59055118110236227" right="0.19685039370078741" top="0.59055118110236227" bottom="0.39370078740157483" header="0.19685039370078741" footer="0.19685039370078741"/>
  <pageSetup paperSize="9" orientation="landscape" blackAndWhite="1" r:id="rId1"/>
  <ignoredErrors>
    <ignoredError sqref="A2:A3"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26629" r:id="rId4" name="Button 5">
              <controlPr defaultSize="0" print="0" autoFill="0" autoPict="0" macro="[0]!go_HSDMCongviec">
                <anchor moveWithCells="1" sizeWithCells="1">
                  <from>
                    <xdr:col>0</xdr:col>
                    <xdr:colOff>9525</xdr:colOff>
                    <xdr:row>4</xdr:row>
                    <xdr:rowOff>9525</xdr:rowOff>
                  </from>
                  <to>
                    <xdr:col>4</xdr:col>
                    <xdr:colOff>514350</xdr:colOff>
                    <xdr:row>4</xdr:row>
                    <xdr:rowOff>247650</xdr:rowOff>
                  </to>
                </anchor>
              </controlPr>
            </control>
          </mc:Choice>
        </mc:AlternateContent>
        <mc:AlternateContent xmlns:mc="http://schemas.openxmlformats.org/markup-compatibility/2006">
          <mc:Choice Requires="x14">
            <control shapeId="26630" r:id="rId5" name="Button 6">
              <controlPr defaultSize="0" print="0" autoFill="0" autoPict="0" macro="[0]!goK_TonghopKLG">
                <anchor moveWithCells="1" sizeWithCells="1">
                  <from>
                    <xdr:col>4</xdr:col>
                    <xdr:colOff>514350</xdr:colOff>
                    <xdr:row>4</xdr:row>
                    <xdr:rowOff>9525</xdr:rowOff>
                  </from>
                  <to>
                    <xdr:col>5</xdr:col>
                    <xdr:colOff>1247775</xdr:colOff>
                    <xdr:row>4</xdr:row>
                    <xdr:rowOff>247650</xdr:rowOff>
                  </to>
                </anchor>
              </controlPr>
            </control>
          </mc:Choice>
        </mc:AlternateContent>
        <mc:AlternateContent xmlns:mc="http://schemas.openxmlformats.org/markup-compatibility/2006">
          <mc:Choice Requires="x14">
            <control shapeId="26632" r:id="rId6" name="Check Box 8">
              <controlPr defaultSize="0" autoFill="0" autoLine="0" autoPict="0" macro="[0]!zTinhdiengiaiME">
                <anchor moveWithCells="1">
                  <from>
                    <xdr:col>5</xdr:col>
                    <xdr:colOff>1285875</xdr:colOff>
                    <xdr:row>4</xdr:row>
                    <xdr:rowOff>28575</xdr:rowOff>
                  </from>
                  <to>
                    <xdr:col>7</xdr:col>
                    <xdr:colOff>9525</xdr:colOff>
                    <xdr:row>4</xdr:row>
                    <xdr:rowOff>247650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onghopKL">
    <tabColor rgb="FF0000FF"/>
  </sheetPr>
  <dimension ref="A1:T20"/>
  <sheetViews>
    <sheetView showZeros="0" topLeftCell="B1" workbookViewId="0">
      <selection activeCell="F10" sqref="F10"/>
    </sheetView>
  </sheetViews>
  <sheetFormatPr defaultColWidth="8.88671875" defaultRowHeight="16.5"/>
  <cols>
    <col min="1" max="1" width="4.33203125" style="18" hidden="1" customWidth="1"/>
    <col min="2" max="2" width="4.77734375" style="8" customWidth="1"/>
    <col min="3" max="4" width="7.88671875" style="8" customWidth="1"/>
    <col min="5" max="5" width="10.5546875" style="742" customWidth="1"/>
    <col min="6" max="6" width="27.5546875" style="743" customWidth="1"/>
    <col min="7" max="7" width="7.21875" style="8" customWidth="1"/>
    <col min="8" max="8" width="15" style="1125" customWidth="1"/>
    <col min="9" max="11" width="13.109375" style="1125" customWidth="1"/>
    <col min="12" max="16" width="9.88671875" style="1125" customWidth="1"/>
    <col min="17" max="18" width="8.88671875" style="1125" customWidth="1"/>
    <col min="19" max="19" width="10.88671875" style="827" customWidth="1"/>
    <col min="20" max="16384" width="8.88671875" style="18"/>
  </cols>
  <sheetData>
    <row r="1" spans="1:20" s="1095" customFormat="1" ht="32.25" customHeight="1">
      <c r="B1" s="842" t="s">
        <v>587</v>
      </c>
      <c r="C1" s="974"/>
      <c r="D1" s="974"/>
      <c r="E1" s="1672"/>
      <c r="F1" s="1673"/>
      <c r="G1" s="974"/>
      <c r="H1" s="1674"/>
      <c r="I1" s="1674"/>
      <c r="J1" s="1674"/>
      <c r="K1" s="1674"/>
      <c r="L1" s="1674"/>
      <c r="M1" s="1674"/>
      <c r="N1" s="1674"/>
      <c r="O1" s="1674"/>
      <c r="P1" s="1674"/>
      <c r="Q1" s="1674"/>
      <c r="R1" s="1674"/>
      <c r="S1" s="974"/>
      <c r="T1" s="1094"/>
    </row>
    <row r="2" spans="1:20" s="615" customFormat="1" ht="20.100000000000001" customHeight="1">
      <c r="B2" s="1230" t="str">
        <f>"CÔNG TRÌNH: "&amp;TTIN_CTRINH</f>
        <v>CÔNG TRÌNH: Đường cứu hộ cứu nạn từ Nguyệt Áng - Nam Long đi Trường Xuân</v>
      </c>
      <c r="C2" s="172"/>
      <c r="D2" s="172"/>
      <c r="E2" s="1677"/>
      <c r="F2" s="1678"/>
      <c r="G2" s="171"/>
      <c r="H2" s="1675"/>
      <c r="I2" s="1675"/>
      <c r="J2" s="1675"/>
      <c r="K2" s="1675"/>
      <c r="L2" s="1675"/>
      <c r="M2" s="1675"/>
      <c r="N2" s="1675"/>
      <c r="O2" s="1675"/>
      <c r="P2" s="1675"/>
      <c r="Q2" s="1675"/>
      <c r="R2" s="1675"/>
      <c r="S2" s="171"/>
      <c r="T2" s="614"/>
    </row>
    <row r="3" spans="1:20" s="615" customFormat="1" ht="20.100000000000001" customHeight="1">
      <c r="B3" s="1230" t="str">
        <f>"HẠNG MỤC: "&amp;TTIN_HMUC</f>
        <v xml:space="preserve">HẠNG MỤC: </v>
      </c>
      <c r="C3" s="172"/>
      <c r="D3" s="172"/>
      <c r="E3" s="1677"/>
      <c r="F3" s="1678"/>
      <c r="G3" s="171"/>
      <c r="H3" s="1675"/>
      <c r="I3" s="1675"/>
      <c r="J3" s="1675"/>
      <c r="K3" s="1675"/>
      <c r="L3" s="1675"/>
      <c r="M3" s="1675"/>
      <c r="N3" s="1675"/>
      <c r="O3" s="1675"/>
      <c r="P3" s="1675"/>
      <c r="Q3" s="1675"/>
      <c r="R3" s="1675"/>
      <c r="S3" s="171"/>
      <c r="T3" s="614"/>
    </row>
    <row r="4" spans="1:20" ht="24.75" customHeight="1">
      <c r="B4" s="63"/>
      <c r="C4" s="63"/>
      <c r="D4" s="63"/>
      <c r="E4" s="1676"/>
      <c r="F4" s="220" t="s">
        <v>4116</v>
      </c>
      <c r="G4" s="2108">
        <v>4</v>
      </c>
      <c r="H4" s="348"/>
      <c r="I4" s="348"/>
      <c r="J4" s="348"/>
      <c r="K4" s="348"/>
      <c r="L4" s="348"/>
      <c r="M4" s="348"/>
      <c r="N4" s="348"/>
      <c r="O4" s="348"/>
      <c r="P4" s="348"/>
      <c r="Q4" s="348"/>
      <c r="R4" s="348"/>
      <c r="S4" s="288"/>
      <c r="T4" s="333"/>
    </row>
    <row r="5" spans="1:20" s="613" customFormat="1" ht="26.25" customHeight="1">
      <c r="A5" s="2795" t="s">
        <v>1299</v>
      </c>
      <c r="B5" s="2795" t="s">
        <v>160</v>
      </c>
      <c r="C5" s="2795" t="s">
        <v>96</v>
      </c>
      <c r="D5" s="2795" t="s">
        <v>95</v>
      </c>
      <c r="E5" s="2795" t="s">
        <v>4103</v>
      </c>
      <c r="F5" s="2795" t="s">
        <v>226</v>
      </c>
      <c r="G5" s="2795" t="s">
        <v>4118</v>
      </c>
      <c r="H5" s="2795" t="s">
        <v>4119</v>
      </c>
      <c r="I5" s="2795" t="s">
        <v>548</v>
      </c>
      <c r="J5" s="2795" t="s">
        <v>4114</v>
      </c>
      <c r="K5" s="2795" t="s">
        <v>4115</v>
      </c>
      <c r="L5" s="2105" t="s">
        <v>588</v>
      </c>
      <c r="M5" s="2106"/>
      <c r="N5" s="2106"/>
      <c r="O5" s="2106"/>
      <c r="P5" s="2107"/>
      <c r="Q5" s="2105" t="s">
        <v>286</v>
      </c>
      <c r="R5" s="2107"/>
      <c r="S5" s="2795" t="s">
        <v>230</v>
      </c>
      <c r="T5" s="344"/>
    </row>
    <row r="6" spans="1:20" s="613" customFormat="1" ht="26.25" customHeight="1">
      <c r="A6" s="2797"/>
      <c r="B6" s="2796"/>
      <c r="C6" s="2796"/>
      <c r="D6" s="2796"/>
      <c r="E6" s="2796"/>
      <c r="F6" s="2796"/>
      <c r="G6" s="2796"/>
      <c r="H6" s="2796"/>
      <c r="I6" s="2796"/>
      <c r="J6" s="2796"/>
      <c r="K6" s="2796"/>
      <c r="L6" s="1213" t="s">
        <v>589</v>
      </c>
      <c r="M6" s="1213" t="s">
        <v>590</v>
      </c>
      <c r="N6" s="1213" t="s">
        <v>4112</v>
      </c>
      <c r="O6" s="1213" t="s">
        <v>4113</v>
      </c>
      <c r="P6" s="2798" t="s">
        <v>4104</v>
      </c>
      <c r="Q6" s="2798" t="s">
        <v>232</v>
      </c>
      <c r="R6" s="2798" t="s">
        <v>233</v>
      </c>
      <c r="S6" s="2796"/>
      <c r="T6" s="344"/>
    </row>
    <row r="7" spans="1:20" s="613" customFormat="1" ht="26.25" customHeight="1">
      <c r="A7" s="2109"/>
      <c r="B7" s="2797"/>
      <c r="C7" s="2797"/>
      <c r="D7" s="2797"/>
      <c r="E7" s="2797"/>
      <c r="F7" s="2797"/>
      <c r="G7" s="2797"/>
      <c r="H7" s="2797"/>
      <c r="I7" s="2797"/>
      <c r="J7" s="2797"/>
      <c r="K7" s="2797"/>
      <c r="L7" s="2110" t="s">
        <v>4120</v>
      </c>
      <c r="M7" s="2110" t="s">
        <v>4121</v>
      </c>
      <c r="N7" s="2110" t="s">
        <v>4122</v>
      </c>
      <c r="O7" s="2110" t="s">
        <v>4123</v>
      </c>
      <c r="P7" s="2799"/>
      <c r="Q7" s="2799"/>
      <c r="R7" s="2799"/>
      <c r="S7" s="2797"/>
      <c r="T7" s="344"/>
    </row>
    <row r="8" spans="1:20" s="29" customFormat="1" ht="18.75" customHeight="1">
      <c r="A8" s="616" t="s">
        <v>4117</v>
      </c>
      <c r="B8" s="616" t="s">
        <v>89</v>
      </c>
      <c r="C8" s="616" t="s">
        <v>90</v>
      </c>
      <c r="D8" s="616" t="s">
        <v>74</v>
      </c>
      <c r="E8" s="616" t="s">
        <v>75</v>
      </c>
      <c r="F8" s="616" t="s">
        <v>76</v>
      </c>
      <c r="G8" s="616" t="s">
        <v>77</v>
      </c>
      <c r="H8" s="616" t="s">
        <v>78</v>
      </c>
      <c r="I8" s="616" t="s">
        <v>79</v>
      </c>
      <c r="J8" s="616" t="s">
        <v>80</v>
      </c>
      <c r="K8" s="616" t="s">
        <v>81</v>
      </c>
      <c r="L8" s="616" t="s">
        <v>82</v>
      </c>
      <c r="M8" s="616" t="s">
        <v>83</v>
      </c>
      <c r="N8" s="616" t="s">
        <v>135</v>
      </c>
      <c r="O8" s="616" t="s">
        <v>136</v>
      </c>
      <c r="P8" s="616" t="s">
        <v>137</v>
      </c>
      <c r="Q8" s="616" t="s">
        <v>138</v>
      </c>
      <c r="R8" s="616" t="s">
        <v>4024</v>
      </c>
      <c r="S8" s="616" t="s">
        <v>2983</v>
      </c>
      <c r="T8" s="33"/>
    </row>
    <row r="9" spans="1:20" s="29" customFormat="1" ht="20.100000000000001" customHeight="1">
      <c r="A9" s="758" t="s">
        <v>565</v>
      </c>
      <c r="B9" s="758" t="s">
        <v>565</v>
      </c>
      <c r="C9" s="758"/>
      <c r="D9" s="758"/>
      <c r="E9" s="1114"/>
      <c r="F9" s="2097" t="s">
        <v>4101</v>
      </c>
      <c r="G9" s="758"/>
      <c r="H9" s="1117"/>
      <c r="I9" s="1118"/>
      <c r="J9" s="1118"/>
      <c r="K9" s="1118"/>
      <c r="L9" s="1118"/>
      <c r="M9" s="1118"/>
      <c r="N9" s="1118"/>
      <c r="O9" s="1118"/>
      <c r="P9" s="1118"/>
      <c r="Q9" s="1118"/>
      <c r="R9" s="1118"/>
      <c r="S9" s="1126"/>
      <c r="T9" s="33"/>
    </row>
    <row r="10" spans="1:20" s="29" customFormat="1" ht="20.100000000000001" customHeight="1">
      <c r="A10" s="565"/>
      <c r="B10" s="565"/>
      <c r="C10" s="565"/>
      <c r="D10" s="565"/>
      <c r="E10" s="1115"/>
      <c r="F10" s="617"/>
      <c r="G10" s="565"/>
      <c r="H10" s="1119"/>
      <c r="I10" s="1120"/>
      <c r="J10" s="1120"/>
      <c r="K10" s="1120"/>
      <c r="L10" s="1120"/>
      <c r="M10" s="1120"/>
      <c r="N10" s="1120"/>
      <c r="O10" s="1120"/>
      <c r="P10" s="1120"/>
      <c r="Q10" s="1120"/>
      <c r="R10" s="1120"/>
      <c r="S10" s="1127"/>
      <c r="T10" s="33"/>
    </row>
    <row r="11" spans="1:20" s="29" customFormat="1" ht="20.100000000000001" customHeight="1">
      <c r="A11" s="565"/>
      <c r="B11" s="565"/>
      <c r="C11" s="565"/>
      <c r="D11" s="565"/>
      <c r="E11" s="1115"/>
      <c r="F11" s="617"/>
      <c r="G11" s="565"/>
      <c r="H11" s="1119"/>
      <c r="I11" s="1120"/>
      <c r="J11" s="1120"/>
      <c r="K11" s="1120"/>
      <c r="L11" s="1120"/>
      <c r="M11" s="1120"/>
      <c r="N11" s="1120"/>
      <c r="O11" s="1120"/>
      <c r="P11" s="1120"/>
      <c r="Q11" s="1120"/>
      <c r="R11" s="1120"/>
      <c r="S11" s="1127"/>
      <c r="T11" s="33"/>
    </row>
    <row r="12" spans="1:20" s="29" customFormat="1" ht="20.100000000000001" customHeight="1">
      <c r="A12" s="565"/>
      <c r="B12" s="565"/>
      <c r="C12" s="565"/>
      <c r="D12" s="565"/>
      <c r="E12" s="1115"/>
      <c r="F12" s="617"/>
      <c r="G12" s="565"/>
      <c r="H12" s="1119"/>
      <c r="I12" s="1120"/>
      <c r="J12" s="1120"/>
      <c r="K12" s="1120"/>
      <c r="L12" s="1120"/>
      <c r="M12" s="1120"/>
      <c r="N12" s="1120"/>
      <c r="O12" s="1120"/>
      <c r="P12" s="1120"/>
      <c r="Q12" s="1120"/>
      <c r="R12" s="1120"/>
      <c r="S12" s="1127"/>
      <c r="T12" s="33"/>
    </row>
    <row r="13" spans="1:20" s="29" customFormat="1" ht="20.100000000000001" customHeight="1">
      <c r="A13" s="565"/>
      <c r="B13" s="565"/>
      <c r="C13" s="565"/>
      <c r="D13" s="565"/>
      <c r="E13" s="1115"/>
      <c r="F13" s="617"/>
      <c r="G13" s="565"/>
      <c r="H13" s="1119"/>
      <c r="I13" s="1120"/>
      <c r="J13" s="1120"/>
      <c r="K13" s="1120"/>
      <c r="L13" s="1120"/>
      <c r="M13" s="1120"/>
      <c r="N13" s="1120"/>
      <c r="O13" s="1120"/>
      <c r="P13" s="1120"/>
      <c r="Q13" s="1120"/>
      <c r="R13" s="1120"/>
      <c r="S13" s="1127"/>
      <c r="T13" s="33"/>
    </row>
    <row r="14" spans="1:20" s="29" customFormat="1" ht="20.100000000000001" customHeight="1">
      <c r="A14" s="619" t="s">
        <v>567</v>
      </c>
      <c r="B14" s="619" t="s">
        <v>567</v>
      </c>
      <c r="C14" s="619"/>
      <c r="D14" s="619"/>
      <c r="E14" s="1116"/>
      <c r="F14" s="2096" t="s">
        <v>4102</v>
      </c>
      <c r="G14" s="619"/>
      <c r="H14" s="1121"/>
      <c r="I14" s="1122"/>
      <c r="J14" s="1122"/>
      <c r="K14" s="1122"/>
      <c r="L14" s="1122"/>
      <c r="M14" s="1122"/>
      <c r="N14" s="1122"/>
      <c r="O14" s="1122"/>
      <c r="P14" s="1122"/>
      <c r="Q14" s="1122"/>
      <c r="R14" s="1122"/>
      <c r="S14" s="1128"/>
      <c r="T14" s="33"/>
    </row>
    <row r="15" spans="1:20" s="29" customFormat="1" ht="20.100000000000001" customHeight="1">
      <c r="A15" s="565"/>
      <c r="B15" s="565"/>
      <c r="C15" s="565"/>
      <c r="D15" s="565"/>
      <c r="E15" s="1115"/>
      <c r="F15" s="617"/>
      <c r="G15" s="565"/>
      <c r="H15" s="1119"/>
      <c r="I15" s="1120"/>
      <c r="J15" s="1120"/>
      <c r="K15" s="1120"/>
      <c r="L15" s="1120"/>
      <c r="M15" s="1120"/>
      <c r="N15" s="1120"/>
      <c r="O15" s="1120"/>
      <c r="P15" s="1120"/>
      <c r="Q15" s="1120"/>
      <c r="R15" s="1120"/>
      <c r="S15" s="1127"/>
      <c r="T15" s="33"/>
    </row>
    <row r="16" spans="1:20" s="29" customFormat="1" ht="20.100000000000001" customHeight="1">
      <c r="A16" s="565"/>
      <c r="B16" s="565"/>
      <c r="C16" s="565"/>
      <c r="D16" s="565"/>
      <c r="E16" s="1115"/>
      <c r="F16" s="617"/>
      <c r="G16" s="565"/>
      <c r="H16" s="1119"/>
      <c r="I16" s="1120"/>
      <c r="J16" s="1120"/>
      <c r="K16" s="1120"/>
      <c r="L16" s="1120"/>
      <c r="M16" s="1120"/>
      <c r="N16" s="1120"/>
      <c r="O16" s="1120"/>
      <c r="P16" s="1120"/>
      <c r="Q16" s="1120"/>
      <c r="R16" s="1120"/>
      <c r="S16" s="1127"/>
      <c r="T16" s="33"/>
    </row>
    <row r="17" spans="1:20" s="29" customFormat="1" ht="20.100000000000001" customHeight="1">
      <c r="A17" s="565"/>
      <c r="B17" s="565"/>
      <c r="C17" s="565"/>
      <c r="D17" s="565"/>
      <c r="E17" s="620"/>
      <c r="F17" s="617"/>
      <c r="G17" s="565"/>
      <c r="H17" s="1119"/>
      <c r="I17" s="1120"/>
      <c r="J17" s="1120"/>
      <c r="K17" s="1120"/>
      <c r="L17" s="1120"/>
      <c r="M17" s="1120"/>
      <c r="N17" s="1120"/>
      <c r="O17" s="1120"/>
      <c r="P17" s="1120"/>
      <c r="Q17" s="1120"/>
      <c r="R17" s="1120"/>
      <c r="S17" s="1127"/>
      <c r="T17" s="33"/>
    </row>
    <row r="18" spans="1:20" s="29" customFormat="1" ht="20.100000000000001" customHeight="1">
      <c r="A18" s="763"/>
      <c r="B18" s="763"/>
      <c r="C18" s="763"/>
      <c r="D18" s="763"/>
      <c r="E18" s="621"/>
      <c r="F18" s="622"/>
      <c r="G18" s="763"/>
      <c r="H18" s="1123"/>
      <c r="I18" s="1124"/>
      <c r="J18" s="1124"/>
      <c r="K18" s="1124"/>
      <c r="L18" s="1124"/>
      <c r="M18" s="1124"/>
      <c r="N18" s="1124"/>
      <c r="O18" s="1124"/>
      <c r="P18" s="1124"/>
      <c r="Q18" s="1124"/>
      <c r="R18" s="1124"/>
      <c r="S18" s="1129"/>
      <c r="T18" s="33"/>
    </row>
    <row r="19" spans="1:20" s="29" customFormat="1" ht="20.100000000000001" customHeight="1">
      <c r="B19" s="63"/>
      <c r="C19" s="63"/>
      <c r="D19" s="63"/>
      <c r="E19" s="62"/>
      <c r="F19" s="61"/>
      <c r="G19" s="63"/>
      <c r="H19" s="348"/>
      <c r="I19" s="348"/>
      <c r="J19" s="348"/>
      <c r="K19" s="348"/>
      <c r="L19" s="348"/>
      <c r="M19" s="348"/>
      <c r="N19" s="348"/>
      <c r="O19" s="348"/>
      <c r="P19" s="348"/>
      <c r="Q19" s="348"/>
      <c r="R19" s="348"/>
      <c r="S19" s="185"/>
      <c r="T19" s="33"/>
    </row>
    <row r="20" spans="1:20">
      <c r="B20" s="2111" t="s">
        <v>4124</v>
      </c>
    </row>
  </sheetData>
  <autoFilter ref="B8:S8"/>
  <mergeCells count="15">
    <mergeCell ref="Q6:Q7"/>
    <mergeCell ref="R6:R7"/>
    <mergeCell ref="S5:S7"/>
    <mergeCell ref="H5:H7"/>
    <mergeCell ref="I5:I7"/>
    <mergeCell ref="J5:J7"/>
    <mergeCell ref="K5:K7"/>
    <mergeCell ref="P6:P7"/>
    <mergeCell ref="F5:F7"/>
    <mergeCell ref="G5:G7"/>
    <mergeCell ref="A5:A6"/>
    <mergeCell ref="B5:B7"/>
    <mergeCell ref="C5:C7"/>
    <mergeCell ref="D5:D7"/>
    <mergeCell ref="E5:E7"/>
  </mergeCells>
  <pageMargins left="0.59055118110236227" right="0.19685039370078741" top="0.59055118110236227" bottom="0.39370078740157483" header="0.19685039370078741" footer="0.19685039370078741"/>
  <pageSetup paperSize="9"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27652" r:id="rId4" name="Button 4">
              <controlPr defaultSize="0" print="0" autoFill="0" autoPict="0" macro="[0]!go_HSDMCongviec">
                <anchor moveWithCells="1" sizeWithCells="1">
                  <from>
                    <xdr:col>1</xdr:col>
                    <xdr:colOff>76200</xdr:colOff>
                    <xdr:row>3</xdr:row>
                    <xdr:rowOff>0</xdr:rowOff>
                  </from>
                  <to>
                    <xdr:col>3</xdr:col>
                    <xdr:colOff>657225</xdr:colOff>
                    <xdr:row>3</xdr:row>
                    <xdr:rowOff>238125</xdr:rowOff>
                  </to>
                </anchor>
              </controlPr>
            </control>
          </mc:Choice>
        </mc:AlternateContent>
        <mc:AlternateContent xmlns:mc="http://schemas.openxmlformats.org/markup-compatibility/2006">
          <mc:Choice Requires="x14">
            <control shapeId="27653" r:id="rId5" name="Button 5">
              <controlPr defaultSize="0" print="0" autoFill="0" autoPict="0" macro="[0]!goK_Khoiluong">
                <anchor moveWithCells="1" sizeWithCells="1">
                  <from>
                    <xdr:col>4</xdr:col>
                    <xdr:colOff>0</xdr:colOff>
                    <xdr:row>3</xdr:row>
                    <xdr:rowOff>0</xdr:rowOff>
                  </from>
                  <to>
                    <xdr:col>5</xdr:col>
                    <xdr:colOff>409575</xdr:colOff>
                    <xdr:row>3</xdr:row>
                    <xdr:rowOff>238125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KLHoanthanh">
    <tabColor theme="9" tint="0.39997558519241921"/>
  </sheetPr>
  <dimension ref="A1:U18"/>
  <sheetViews>
    <sheetView topLeftCell="B1" zoomScale="85" zoomScaleNormal="85" workbookViewId="0">
      <selection activeCell="B9" sqref="B9"/>
    </sheetView>
  </sheetViews>
  <sheetFormatPr defaultRowHeight="16.5"/>
  <cols>
    <col min="1" max="1" width="6.5546875" style="849" hidden="1" customWidth="1"/>
    <col min="2" max="2" width="6.88671875" customWidth="1"/>
    <col min="3" max="4" width="8.88671875" hidden="1" customWidth="1"/>
    <col min="5" max="5" width="11.33203125" customWidth="1"/>
    <col min="6" max="6" width="38.109375" customWidth="1"/>
    <col min="7" max="7" width="7.109375"/>
    <col min="8" max="8" width="10.6640625" customWidth="1"/>
    <col min="9" max="11" width="5.5546875" customWidth="1"/>
    <col min="12" max="12" width="8.88671875" customWidth="1"/>
    <col min="13" max="13" width="4.44140625" customWidth="1"/>
    <col min="14" max="14" width="10.77734375" customWidth="1"/>
    <col min="15" max="15" width="13.33203125" customWidth="1"/>
    <col min="16" max="16" width="12.109375" customWidth="1"/>
    <col min="17" max="19" width="9" customWidth="1"/>
    <col min="20" max="20" width="10.33203125" customWidth="1"/>
    <col min="21" max="21" width="8.77734375" customWidth="1"/>
  </cols>
  <sheetData>
    <row r="1" spans="1:21" s="351" customFormat="1" ht="30" customHeight="1">
      <c r="A1" s="63"/>
      <c r="B1" s="842" t="s">
        <v>1315</v>
      </c>
      <c r="C1" s="1695"/>
      <c r="D1" s="1695"/>
      <c r="E1" s="171"/>
      <c r="F1" s="1696"/>
      <c r="G1" s="1697"/>
      <c r="H1" s="1698"/>
      <c r="I1" s="1698"/>
      <c r="J1" s="1698"/>
      <c r="K1" s="1698"/>
      <c r="L1" s="1698"/>
      <c r="M1" s="1698"/>
      <c r="N1" s="1698"/>
      <c r="O1" s="1698"/>
      <c r="P1" s="1698"/>
      <c r="Q1" s="1698"/>
      <c r="R1" s="1698"/>
      <c r="S1" s="1698"/>
      <c r="T1" s="1698"/>
      <c r="U1" s="1698"/>
    </row>
    <row r="2" spans="1:21" s="735" customFormat="1" ht="20.100000000000001" customHeight="1">
      <c r="A2" s="63"/>
      <c r="B2" s="529" t="str">
        <f>"CÔNG TRÌNH: "&amp;TTIN_CTRINH</f>
        <v>CÔNG TRÌNH: Đường cứu hộ cứu nạn từ Nguyệt Áng - Nam Long đi Trường Xuân</v>
      </c>
      <c r="C2" s="172"/>
      <c r="D2" s="172"/>
      <c r="E2" s="171"/>
      <c r="F2" s="1699"/>
      <c r="G2" s="1700"/>
      <c r="H2" s="1099"/>
      <c r="I2" s="1099"/>
      <c r="J2" s="1099"/>
      <c r="K2" s="1099"/>
      <c r="L2" s="1099"/>
      <c r="M2" s="1099"/>
      <c r="N2" s="1099"/>
      <c r="O2" s="1099"/>
      <c r="P2" s="1099"/>
      <c r="Q2" s="1099"/>
      <c r="R2" s="1099"/>
      <c r="S2" s="1099"/>
      <c r="T2" s="1099"/>
      <c r="U2" s="1099"/>
    </row>
    <row r="3" spans="1:21" s="735" customFormat="1" ht="20.100000000000001" customHeight="1">
      <c r="A3" s="63"/>
      <c r="B3" s="529" t="str">
        <f>"GÓI THẦU: "&amp;TTIN_GTHAU</f>
        <v>GÓI THẦU: Xây lắp (bao gồm chí phí xây dựng + chi phí dự phòng + chi phí đảm bảo giao thông)</v>
      </c>
      <c r="C3" s="172"/>
      <c r="D3" s="172"/>
      <c r="E3" s="171"/>
      <c r="F3" s="1699"/>
      <c r="G3" s="1700"/>
      <c r="H3" s="1099"/>
      <c r="I3" s="1099"/>
      <c r="J3" s="1099"/>
      <c r="K3" s="1099"/>
      <c r="L3" s="1099"/>
      <c r="M3" s="1099"/>
      <c r="N3" s="1099"/>
      <c r="O3" s="1099"/>
      <c r="P3" s="1099"/>
      <c r="Q3" s="1099"/>
      <c r="R3" s="1099"/>
      <c r="S3" s="1099"/>
      <c r="T3" s="1099"/>
      <c r="U3" s="1099"/>
    </row>
    <row r="4" spans="1:21" s="3" customFormat="1" ht="20.100000000000001" customHeight="1">
      <c r="A4" s="211"/>
      <c r="B4" s="1038" t="s">
        <v>1316</v>
      </c>
      <c r="C4" s="173"/>
      <c r="D4" s="173"/>
      <c r="E4" s="63"/>
      <c r="F4" s="1096"/>
      <c r="G4" s="1097"/>
      <c r="H4" s="1098"/>
      <c r="I4" s="1098"/>
      <c r="J4" s="1098"/>
      <c r="K4" s="1098"/>
      <c r="L4" s="1099"/>
      <c r="M4" s="1098"/>
      <c r="N4" s="1098"/>
      <c r="O4" s="60"/>
      <c r="P4" s="1100"/>
      <c r="Q4" s="1098"/>
      <c r="R4" s="1098"/>
      <c r="S4" s="1098"/>
      <c r="T4" s="60"/>
      <c r="U4" s="1099"/>
    </row>
    <row r="5" spans="1:21" s="29" customFormat="1" ht="20.100000000000001" customHeight="1">
      <c r="A5" s="1102" t="s">
        <v>589</v>
      </c>
      <c r="B5" s="1107" t="s">
        <v>1325</v>
      </c>
      <c r="C5" s="1103"/>
      <c r="D5" s="1103"/>
      <c r="E5" s="1104">
        <v>1</v>
      </c>
      <c r="F5" s="1105"/>
      <c r="G5" s="348"/>
      <c r="H5" s="348"/>
      <c r="I5" s="348"/>
      <c r="J5" s="348"/>
      <c r="K5" s="348"/>
      <c r="L5" s="348"/>
      <c r="M5" s="348"/>
      <c r="N5" s="348"/>
      <c r="O5" s="33"/>
      <c r="P5" s="1106"/>
      <c r="Q5" s="348"/>
      <c r="R5" s="348"/>
      <c r="S5" s="348"/>
      <c r="T5" s="33"/>
      <c r="U5" s="348"/>
    </row>
    <row r="6" spans="1:21" ht="25.5" customHeight="1">
      <c r="A6" s="2802" t="s">
        <v>1299</v>
      </c>
      <c r="B6" s="2800" t="s">
        <v>88</v>
      </c>
      <c r="C6" s="2804" t="s">
        <v>96</v>
      </c>
      <c r="D6" s="2804" t="s">
        <v>1317</v>
      </c>
      <c r="E6" s="2800" t="s">
        <v>1301</v>
      </c>
      <c r="F6" s="2800" t="s">
        <v>100</v>
      </c>
      <c r="G6" s="2800" t="s">
        <v>1318</v>
      </c>
      <c r="H6" s="2806" t="s">
        <v>545</v>
      </c>
      <c r="I6" s="2101" t="s">
        <v>321</v>
      </c>
      <c r="J6" s="2102"/>
      <c r="K6" s="2103"/>
      <c r="L6" s="2806" t="s">
        <v>4108</v>
      </c>
      <c r="M6" s="2806" t="s">
        <v>546</v>
      </c>
      <c r="N6" s="2808" t="s">
        <v>4105</v>
      </c>
      <c r="O6" s="2808" t="s">
        <v>4109</v>
      </c>
      <c r="P6" s="2809" t="s">
        <v>4106</v>
      </c>
      <c r="Q6" s="2809" t="s">
        <v>4110</v>
      </c>
      <c r="R6" s="2808" t="s">
        <v>4111</v>
      </c>
      <c r="S6" s="2809" t="s">
        <v>4107</v>
      </c>
      <c r="T6" s="2811" t="s">
        <v>940</v>
      </c>
      <c r="U6" s="2806" t="s">
        <v>1319</v>
      </c>
    </row>
    <row r="7" spans="1:21" ht="45" customHeight="1">
      <c r="A7" s="2803"/>
      <c r="B7" s="2801"/>
      <c r="C7" s="2805"/>
      <c r="D7" s="2805"/>
      <c r="E7" s="2801"/>
      <c r="F7" s="2801"/>
      <c r="G7" s="2801"/>
      <c r="H7" s="2807"/>
      <c r="I7" s="2104" t="s">
        <v>1320</v>
      </c>
      <c r="J7" s="2104" t="s">
        <v>1321</v>
      </c>
      <c r="K7" s="2104" t="s">
        <v>1322</v>
      </c>
      <c r="L7" s="2807"/>
      <c r="M7" s="2807"/>
      <c r="N7" s="2809"/>
      <c r="O7" s="2809"/>
      <c r="P7" s="2810"/>
      <c r="Q7" s="2810"/>
      <c r="R7" s="2809"/>
      <c r="S7" s="2810"/>
      <c r="T7" s="2812"/>
      <c r="U7" s="2807"/>
    </row>
    <row r="8" spans="1:21" s="18" customFormat="1" ht="18.75" customHeight="1">
      <c r="A8" s="630" t="s">
        <v>89</v>
      </c>
      <c r="B8" s="10" t="s">
        <v>89</v>
      </c>
      <c r="C8" s="10" t="s">
        <v>1323</v>
      </c>
      <c r="D8" s="10" t="s">
        <v>1324</v>
      </c>
      <c r="E8" s="10" t="s">
        <v>90</v>
      </c>
      <c r="F8" s="2099" t="s">
        <v>74</v>
      </c>
      <c r="G8" s="10" t="s">
        <v>75</v>
      </c>
      <c r="H8" s="2100" t="s">
        <v>76</v>
      </c>
      <c r="I8" s="2100" t="s">
        <v>77</v>
      </c>
      <c r="J8" s="10" t="s">
        <v>78</v>
      </c>
      <c r="K8" s="10" t="s">
        <v>79</v>
      </c>
      <c r="L8" s="10" t="s">
        <v>80</v>
      </c>
      <c r="M8" s="10" t="s">
        <v>81</v>
      </c>
      <c r="N8" s="10" t="s">
        <v>82</v>
      </c>
      <c r="O8" s="10" t="s">
        <v>83</v>
      </c>
      <c r="P8" s="10" t="s">
        <v>135</v>
      </c>
      <c r="Q8" s="2100" t="s">
        <v>136</v>
      </c>
      <c r="R8" s="2100" t="s">
        <v>137</v>
      </c>
      <c r="S8" s="2100" t="s">
        <v>138</v>
      </c>
      <c r="T8" s="2100" t="s">
        <v>4024</v>
      </c>
      <c r="U8" s="2100" t="s">
        <v>2983</v>
      </c>
    </row>
    <row r="9" spans="1:21" s="1101" customFormat="1" ht="20.100000000000001" customHeight="1">
      <c r="A9" s="1679"/>
      <c r="B9" s="1679"/>
      <c r="C9" s="1679"/>
      <c r="D9" s="1679"/>
      <c r="E9" s="1679"/>
      <c r="F9" s="1680"/>
      <c r="G9" s="1681"/>
      <c r="H9" s="1682"/>
      <c r="I9" s="1682"/>
      <c r="J9" s="1682"/>
      <c r="K9" s="1682"/>
      <c r="L9" s="1682"/>
      <c r="M9" s="1682"/>
      <c r="N9" s="1682"/>
      <c r="O9" s="1682"/>
      <c r="P9" s="1682"/>
      <c r="Q9" s="1682"/>
      <c r="R9" s="1682"/>
      <c r="S9" s="1682"/>
      <c r="T9" s="1682"/>
      <c r="U9" s="1682"/>
    </row>
    <row r="10" spans="1:21" s="1101" customFormat="1" ht="20.100000000000001" customHeight="1">
      <c r="A10" s="1683"/>
      <c r="B10" s="1683"/>
      <c r="C10" s="1683"/>
      <c r="D10" s="1683"/>
      <c r="E10" s="1683"/>
      <c r="F10" s="1684"/>
      <c r="G10" s="1685"/>
      <c r="H10" s="1686"/>
      <c r="I10" s="1686"/>
      <c r="J10" s="1686"/>
      <c r="K10" s="1686"/>
      <c r="L10" s="1686"/>
      <c r="M10" s="1686"/>
      <c r="N10" s="1686"/>
      <c r="O10" s="1686"/>
      <c r="P10" s="1686"/>
      <c r="Q10" s="1686"/>
      <c r="R10" s="1686"/>
      <c r="S10" s="1686"/>
      <c r="T10" s="1686"/>
      <c r="U10" s="1686"/>
    </row>
    <row r="11" spans="1:21" s="1101" customFormat="1" ht="20.100000000000001" customHeight="1">
      <c r="A11" s="1683"/>
      <c r="B11" s="1683"/>
      <c r="C11" s="1683"/>
      <c r="D11" s="1683"/>
      <c r="E11" s="1683"/>
      <c r="F11" s="1684"/>
      <c r="G11" s="1685"/>
      <c r="H11" s="1686"/>
      <c r="I11" s="1686"/>
      <c r="J11" s="1686"/>
      <c r="K11" s="1686"/>
      <c r="L11" s="1686"/>
      <c r="M11" s="1686"/>
      <c r="N11" s="1686"/>
      <c r="O11" s="1686"/>
      <c r="P11" s="1686"/>
      <c r="Q11" s="1686"/>
      <c r="R11" s="1686"/>
      <c r="S11" s="1686"/>
      <c r="T11" s="1686"/>
      <c r="U11" s="1686"/>
    </row>
    <row r="12" spans="1:21" s="1101" customFormat="1" ht="20.100000000000001" customHeight="1">
      <c r="A12" s="1683"/>
      <c r="B12" s="1683"/>
      <c r="C12" s="1683"/>
      <c r="D12" s="1683"/>
      <c r="E12" s="1683"/>
      <c r="F12" s="1684"/>
      <c r="G12" s="1685"/>
      <c r="H12" s="1686"/>
      <c r="I12" s="1686"/>
      <c r="J12" s="1686"/>
      <c r="K12" s="1686"/>
      <c r="L12" s="1686"/>
      <c r="M12" s="1686"/>
      <c r="N12" s="1686"/>
      <c r="O12" s="1686"/>
      <c r="P12" s="1686"/>
      <c r="Q12" s="1686"/>
      <c r="R12" s="1686"/>
      <c r="S12" s="1686"/>
      <c r="T12" s="1686"/>
      <c r="U12" s="1686"/>
    </row>
    <row r="13" spans="1:21" s="1101" customFormat="1" ht="20.100000000000001" customHeight="1">
      <c r="A13" s="1683"/>
      <c r="B13" s="1683"/>
      <c r="C13" s="1683"/>
      <c r="D13" s="1683"/>
      <c r="E13" s="1683"/>
      <c r="F13" s="1684"/>
      <c r="G13" s="1685"/>
      <c r="H13" s="1686"/>
      <c r="I13" s="1686"/>
      <c r="J13" s="1686"/>
      <c r="K13" s="1686"/>
      <c r="L13" s="1686"/>
      <c r="M13" s="1686"/>
      <c r="N13" s="1686"/>
      <c r="O13" s="1686"/>
      <c r="P13" s="1686"/>
      <c r="Q13" s="1686"/>
      <c r="R13" s="1686"/>
      <c r="S13" s="1686"/>
      <c r="T13" s="1686"/>
      <c r="U13" s="1686"/>
    </row>
    <row r="14" spans="1:21" s="1101" customFormat="1" ht="20.100000000000001" customHeight="1">
      <c r="A14" s="1683"/>
      <c r="B14" s="1683"/>
      <c r="C14" s="1683"/>
      <c r="D14" s="1683"/>
      <c r="E14" s="1683"/>
      <c r="F14" s="1684"/>
      <c r="G14" s="1685"/>
      <c r="H14" s="1686"/>
      <c r="I14" s="1686"/>
      <c r="J14" s="1686"/>
      <c r="K14" s="1686"/>
      <c r="L14" s="1686"/>
      <c r="M14" s="1686"/>
      <c r="N14" s="1686"/>
      <c r="O14" s="1686"/>
      <c r="P14" s="1686"/>
      <c r="Q14" s="1686"/>
      <c r="R14" s="1686"/>
      <c r="S14" s="1686"/>
      <c r="T14" s="1686"/>
      <c r="U14" s="1686"/>
    </row>
    <row r="15" spans="1:21" s="1101" customFormat="1" ht="20.100000000000001" customHeight="1">
      <c r="A15" s="1687"/>
      <c r="B15" s="1687"/>
      <c r="C15" s="1687"/>
      <c r="D15" s="1687"/>
      <c r="E15" s="1687"/>
      <c r="F15" s="1688"/>
      <c r="G15" s="1689"/>
      <c r="H15" s="1690"/>
      <c r="I15" s="1690"/>
      <c r="J15" s="1690"/>
      <c r="K15" s="1690"/>
      <c r="L15" s="1690"/>
      <c r="M15" s="1690"/>
      <c r="N15" s="1690"/>
      <c r="O15" s="1690"/>
      <c r="P15" s="1690"/>
      <c r="Q15" s="1690"/>
      <c r="R15" s="2098"/>
      <c r="S15" s="2098"/>
      <c r="T15" s="1690"/>
      <c r="U15" s="1690"/>
    </row>
    <row r="16" spans="1:21" s="1101" customFormat="1" ht="20.100000000000001" customHeight="1">
      <c r="A16" s="1687"/>
      <c r="B16" s="1687"/>
      <c r="C16" s="1687"/>
      <c r="D16" s="1687"/>
      <c r="E16" s="1687"/>
      <c r="F16" s="1688"/>
      <c r="G16" s="1689"/>
      <c r="H16" s="1690"/>
      <c r="I16" s="1690"/>
      <c r="J16" s="1690"/>
      <c r="K16" s="1690"/>
      <c r="L16" s="1690"/>
      <c r="M16" s="1690"/>
      <c r="N16" s="1690"/>
      <c r="O16" s="1690"/>
      <c r="P16" s="1690"/>
      <c r="Q16" s="1690"/>
      <c r="R16" s="2098"/>
      <c r="S16" s="2098"/>
      <c r="T16" s="1690"/>
      <c r="U16" s="1690"/>
    </row>
    <row r="17" spans="1:21" s="1101" customFormat="1" ht="20.100000000000001" customHeight="1">
      <c r="A17" s="1691"/>
      <c r="B17" s="1691"/>
      <c r="C17" s="1691"/>
      <c r="D17" s="1691"/>
      <c r="E17" s="1691"/>
      <c r="F17" s="1692"/>
      <c r="G17" s="1693"/>
      <c r="H17" s="1694"/>
      <c r="I17" s="1694"/>
      <c r="J17" s="1694"/>
      <c r="K17" s="1694"/>
      <c r="L17" s="1694"/>
      <c r="M17" s="1694"/>
      <c r="N17" s="1694"/>
      <c r="O17" s="1694"/>
      <c r="P17" s="1694"/>
      <c r="Q17" s="1694"/>
      <c r="R17" s="1694"/>
      <c r="S17" s="1694"/>
      <c r="T17" s="1694"/>
      <c r="U17" s="1694"/>
    </row>
    <row r="18" spans="1:21" ht="20.100000000000001" customHeight="1"/>
  </sheetData>
  <mergeCells count="18">
    <mergeCell ref="U6:U7"/>
    <mergeCell ref="G6:G7"/>
    <mergeCell ref="H6:H7"/>
    <mergeCell ref="L6:L7"/>
    <mergeCell ref="M6:M7"/>
    <mergeCell ref="N6:N7"/>
    <mergeCell ref="Q6:Q7"/>
    <mergeCell ref="P6:P7"/>
    <mergeCell ref="T6:T7"/>
    <mergeCell ref="O6:O7"/>
    <mergeCell ref="R6:R7"/>
    <mergeCell ref="S6:S7"/>
    <mergeCell ref="F6:F7"/>
    <mergeCell ref="A6:A7"/>
    <mergeCell ref="B6:B7"/>
    <mergeCell ref="C6:C7"/>
    <mergeCell ref="D6:D7"/>
    <mergeCell ref="E6:E7"/>
  </mergeCells>
  <pageMargins left="0.7" right="0.7" top="0.75" bottom="0.75" header="0.3" footer="0.3"/>
  <legacyDrawing r:id="rId1"/>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KThep">
    <tabColor rgb="FFFFC000"/>
  </sheetPr>
  <dimension ref="A1:AE16"/>
  <sheetViews>
    <sheetView showZeros="0" workbookViewId="0">
      <selection activeCell="C7" sqref="C7"/>
    </sheetView>
  </sheetViews>
  <sheetFormatPr defaultColWidth="8.88671875" defaultRowHeight="16.5"/>
  <cols>
    <col min="1" max="14" width="7.44140625" style="18" customWidth="1"/>
    <col min="15" max="15" width="3.33203125" style="18" customWidth="1"/>
    <col min="16" max="16" width="8.6640625" style="18" bestFit="1" customWidth="1"/>
    <col min="17" max="17" width="5.44140625" style="18" bestFit="1" customWidth="1"/>
    <col min="18" max="18" width="5.77734375" style="18" bestFit="1" customWidth="1"/>
    <col min="19" max="30" width="5.44140625" style="18" bestFit="1" customWidth="1"/>
    <col min="31" max="16384" width="8.88671875" style="18"/>
  </cols>
  <sheetData>
    <row r="1" spans="1:31" ht="30" customHeight="1">
      <c r="A1" s="842" t="s">
        <v>569</v>
      </c>
      <c r="B1" s="1651"/>
      <c r="C1" s="1651"/>
      <c r="D1" s="1651"/>
      <c r="E1" s="1651"/>
      <c r="F1" s="1651"/>
      <c r="G1" s="1651"/>
      <c r="H1" s="1651"/>
      <c r="I1" s="1651"/>
      <c r="J1" s="1651"/>
      <c r="K1" s="1651"/>
      <c r="L1" s="1651"/>
      <c r="M1" s="1651"/>
      <c r="N1" s="1651"/>
      <c r="O1" s="29"/>
      <c r="P1" s="1753" t="s">
        <v>570</v>
      </c>
      <c r="Q1" s="1754">
        <v>6</v>
      </c>
      <c r="R1" s="1754">
        <v>8</v>
      </c>
      <c r="S1" s="1754">
        <v>10</v>
      </c>
      <c r="T1" s="1754">
        <v>12</v>
      </c>
      <c r="U1" s="1754">
        <v>14</v>
      </c>
      <c r="V1" s="1754">
        <v>16</v>
      </c>
      <c r="W1" s="1754">
        <v>18</v>
      </c>
      <c r="X1" s="1754">
        <v>20</v>
      </c>
      <c r="Y1" s="1754">
        <v>22</v>
      </c>
      <c r="Z1" s="1754">
        <v>24</v>
      </c>
      <c r="AA1" s="1754">
        <v>26</v>
      </c>
      <c r="AB1" s="1754">
        <v>28</v>
      </c>
      <c r="AC1" s="1754">
        <v>30</v>
      </c>
      <c r="AD1" s="1750">
        <v>32</v>
      </c>
      <c r="AE1" s="29"/>
    </row>
    <row r="2" spans="1:31" ht="20.25" customHeight="1">
      <c r="A2" s="1215" t="str">
        <f>"CÔNG TRÌNH: "&amp;TTIN_CTRINH</f>
        <v>CÔNG TRÌNH: Đường cứu hộ cứu nạn từ Nguyệt Áng - Nam Long đi Trường Xuân</v>
      </c>
      <c r="B2" s="495"/>
      <c r="C2" s="495"/>
      <c r="D2" s="495"/>
      <c r="E2" s="495"/>
      <c r="F2" s="495"/>
      <c r="G2" s="495"/>
      <c r="H2" s="495"/>
      <c r="I2" s="495"/>
      <c r="J2" s="495"/>
      <c r="K2" s="495"/>
      <c r="L2" s="495"/>
      <c r="M2" s="495"/>
      <c r="N2" s="495"/>
      <c r="O2" s="29"/>
      <c r="P2" s="1753" t="s">
        <v>571</v>
      </c>
      <c r="Q2" s="1755">
        <v>0.222</v>
      </c>
      <c r="R2" s="1755">
        <v>0.39500000000000002</v>
      </c>
      <c r="S2" s="1755">
        <v>0.61699999999999999</v>
      </c>
      <c r="T2" s="1755">
        <v>0.88800000000000001</v>
      </c>
      <c r="U2" s="1755">
        <v>1.208</v>
      </c>
      <c r="V2" s="1755">
        <v>1.5780000000000001</v>
      </c>
      <c r="W2" s="1755">
        <v>1.998</v>
      </c>
      <c r="X2" s="1755">
        <v>2.4660000000000002</v>
      </c>
      <c r="Y2" s="1755">
        <v>2.984</v>
      </c>
      <c r="Z2" s="1755">
        <v>3.5510000000000002</v>
      </c>
      <c r="AA2" s="1755">
        <v>4.1680000000000001</v>
      </c>
      <c r="AB2" s="1755">
        <v>4.8339999999999996</v>
      </c>
      <c r="AC2" s="1755">
        <v>5.5490000000000004</v>
      </c>
      <c r="AD2" s="1751">
        <v>6.3129999999999997</v>
      </c>
      <c r="AE2" s="29"/>
    </row>
    <row r="3" spans="1:31" ht="20.25" customHeight="1">
      <c r="A3" s="1215" t="str">
        <f>"HẠNG MỤC: "&amp;TTIN_HMUC</f>
        <v xml:space="preserve">HẠNG MỤC: </v>
      </c>
      <c r="B3" s="495"/>
      <c r="C3" s="495"/>
      <c r="D3" s="495"/>
      <c r="E3" s="495"/>
      <c r="F3" s="495"/>
      <c r="G3" s="495"/>
      <c r="H3" s="495"/>
      <c r="I3" s="495"/>
      <c r="J3" s="495"/>
      <c r="K3" s="495"/>
      <c r="L3" s="495"/>
      <c r="M3" s="495"/>
      <c r="N3" s="495"/>
      <c r="O3" s="29"/>
      <c r="P3" s="29"/>
      <c r="Q3" s="191">
        <v>7850</v>
      </c>
      <c r="R3" s="191" t="s">
        <v>572</v>
      </c>
      <c r="S3" s="29"/>
      <c r="T3" s="29"/>
      <c r="U3" s="29"/>
      <c r="V3" s="29"/>
      <c r="W3" s="29"/>
      <c r="X3" s="29"/>
      <c r="Y3" s="29"/>
      <c r="Z3" s="29"/>
      <c r="AA3" s="29"/>
      <c r="AB3" s="29"/>
      <c r="AC3" s="29"/>
      <c r="AD3" s="29"/>
      <c r="AE3" s="29"/>
    </row>
    <row r="4" spans="1:31" ht="20.100000000000001" customHeight="1">
      <c r="A4" s="29"/>
      <c r="B4" s="29"/>
      <c r="C4" s="29"/>
      <c r="D4" s="29"/>
      <c r="E4" s="29"/>
      <c r="F4" s="29"/>
      <c r="G4" s="29"/>
      <c r="H4" s="29"/>
      <c r="I4" s="29"/>
      <c r="J4" s="29"/>
      <c r="K4" s="29"/>
      <c r="L4" s="29"/>
      <c r="M4" s="29"/>
      <c r="N4" s="29"/>
      <c r="O4" s="29"/>
      <c r="P4" s="29"/>
      <c r="Q4" s="29"/>
      <c r="R4" s="29"/>
      <c r="S4" s="29"/>
      <c r="T4" s="29"/>
      <c r="U4" s="29"/>
      <c r="V4" s="29"/>
      <c r="W4" s="29"/>
      <c r="X4" s="29"/>
      <c r="Y4" s="29"/>
      <c r="Z4" s="29"/>
      <c r="AA4" s="29"/>
      <c r="AB4" s="29"/>
      <c r="AC4" s="29"/>
      <c r="AD4" s="29"/>
      <c r="AE4" s="29"/>
    </row>
    <row r="5" spans="1:31" s="492" customFormat="1" ht="30.95" customHeight="1">
      <c r="A5" s="2757" t="s">
        <v>573</v>
      </c>
      <c r="B5" s="2757" t="s">
        <v>574</v>
      </c>
      <c r="C5" s="2814" t="s">
        <v>575</v>
      </c>
      <c r="D5" s="2815"/>
      <c r="E5" s="2816"/>
      <c r="F5" s="2820" t="s">
        <v>576</v>
      </c>
      <c r="G5" s="2820" t="s">
        <v>577</v>
      </c>
      <c r="H5" s="2757" t="s">
        <v>578</v>
      </c>
      <c r="I5" s="2757" t="s">
        <v>579</v>
      </c>
      <c r="J5" s="2612" t="s">
        <v>580</v>
      </c>
      <c r="K5" s="2614"/>
      <c r="L5" s="2612" t="s">
        <v>581</v>
      </c>
      <c r="M5" s="2614"/>
      <c r="N5" s="2757" t="s">
        <v>582</v>
      </c>
      <c r="O5" s="29"/>
      <c r="P5" s="29"/>
      <c r="Q5" s="29"/>
      <c r="R5" s="29"/>
      <c r="S5" s="29"/>
      <c r="T5" s="29"/>
      <c r="U5" s="29"/>
      <c r="V5" s="29"/>
      <c r="W5" s="29"/>
      <c r="X5" s="29"/>
      <c r="Y5" s="29"/>
      <c r="Z5" s="29"/>
      <c r="AA5" s="29"/>
      <c r="AB5" s="29"/>
      <c r="AC5" s="29"/>
      <c r="AD5" s="29"/>
      <c r="AE5" s="29"/>
    </row>
    <row r="6" spans="1:31" s="492" customFormat="1" ht="30.95" customHeight="1">
      <c r="A6" s="2813"/>
      <c r="B6" s="2813"/>
      <c r="C6" s="2817"/>
      <c r="D6" s="2818"/>
      <c r="E6" s="2819"/>
      <c r="F6" s="2821"/>
      <c r="G6" s="2821"/>
      <c r="H6" s="2813"/>
      <c r="I6" s="2813"/>
      <c r="J6" s="1508" t="s">
        <v>583</v>
      </c>
      <c r="K6" s="1508" t="s">
        <v>584</v>
      </c>
      <c r="L6" s="1508" t="s">
        <v>583</v>
      </c>
      <c r="M6" s="1508" t="s">
        <v>584</v>
      </c>
      <c r="N6" s="2813"/>
      <c r="O6" s="29"/>
      <c r="P6" s="29"/>
      <c r="Q6" s="29"/>
      <c r="R6" s="29"/>
      <c r="S6" s="29"/>
      <c r="T6" s="29"/>
      <c r="U6" s="29"/>
      <c r="V6" s="29"/>
      <c r="W6" s="29"/>
      <c r="X6" s="29"/>
      <c r="Y6" s="29"/>
      <c r="Z6" s="29"/>
      <c r="AA6" s="29"/>
      <c r="AB6" s="29"/>
      <c r="AC6" s="29"/>
      <c r="AD6" s="29"/>
      <c r="AE6" s="29"/>
    </row>
    <row r="7" spans="1:31" s="29" customFormat="1" ht="20.100000000000001" customHeight="1">
      <c r="A7" s="22" t="s">
        <v>585</v>
      </c>
      <c r="B7" s="581"/>
      <c r="C7" s="582"/>
      <c r="D7" s="583"/>
      <c r="E7" s="584"/>
      <c r="F7" s="585"/>
      <c r="G7" s="585"/>
      <c r="H7" s="592"/>
      <c r="I7" s="592"/>
      <c r="J7" s="592"/>
      <c r="K7" s="592"/>
      <c r="L7" s="592"/>
      <c r="M7" s="586"/>
      <c r="N7" s="587"/>
    </row>
    <row r="8" spans="1:31" s="29" customFormat="1" ht="20.100000000000001" customHeight="1">
      <c r="A8" s="588"/>
      <c r="B8" s="581">
        <v>1</v>
      </c>
      <c r="C8" s="589"/>
      <c r="D8" s="590"/>
      <c r="E8" s="591"/>
      <c r="F8" s="581"/>
      <c r="G8" s="581"/>
      <c r="H8" s="592">
        <v>6</v>
      </c>
      <c r="I8" s="592">
        <v>4</v>
      </c>
      <c r="J8" s="592">
        <v>4</v>
      </c>
      <c r="K8" s="592">
        <v>0</v>
      </c>
      <c r="L8" s="592">
        <v>16</v>
      </c>
      <c r="M8" s="586">
        <v>0</v>
      </c>
      <c r="N8" s="587">
        <v>0</v>
      </c>
    </row>
    <row r="9" spans="1:31" s="29" customFormat="1" ht="20.100000000000001" customHeight="1">
      <c r="A9" s="698"/>
      <c r="B9" s="581">
        <v>2</v>
      </c>
      <c r="C9" s="589"/>
      <c r="D9" s="590"/>
      <c r="E9" s="591"/>
      <c r="F9" s="581"/>
      <c r="G9" s="581"/>
      <c r="H9" s="592">
        <v>18</v>
      </c>
      <c r="I9" s="592">
        <v>4</v>
      </c>
      <c r="J9" s="592">
        <v>4</v>
      </c>
      <c r="K9" s="592">
        <v>0</v>
      </c>
      <c r="L9" s="592">
        <v>16</v>
      </c>
      <c r="M9" s="586">
        <v>0</v>
      </c>
      <c r="N9" s="587">
        <v>0</v>
      </c>
    </row>
    <row r="10" spans="1:31" s="29" customFormat="1" ht="20.100000000000001" customHeight="1">
      <c r="A10" s="698"/>
      <c r="B10" s="593">
        <v>3</v>
      </c>
      <c r="C10" s="594"/>
      <c r="D10" s="595"/>
      <c r="E10" s="596"/>
      <c r="F10" s="593"/>
      <c r="G10" s="593"/>
      <c r="H10" s="592">
        <v>22</v>
      </c>
      <c r="I10" s="592">
        <v>4</v>
      </c>
      <c r="J10" s="592">
        <v>2</v>
      </c>
      <c r="K10" s="592">
        <v>0</v>
      </c>
      <c r="L10" s="592">
        <v>8</v>
      </c>
      <c r="M10" s="586">
        <v>0</v>
      </c>
      <c r="N10" s="587">
        <v>0</v>
      </c>
    </row>
    <row r="11" spans="1:31" s="29" customFormat="1" ht="20.100000000000001" customHeight="1">
      <c r="A11" s="597"/>
      <c r="B11" s="598" t="s">
        <v>133</v>
      </c>
      <c r="C11" s="599"/>
      <c r="D11" s="600"/>
      <c r="E11" s="601"/>
      <c r="F11" s="598"/>
      <c r="G11" s="598"/>
      <c r="H11" s="729"/>
      <c r="I11" s="729"/>
      <c r="J11" s="729"/>
      <c r="K11" s="729"/>
      <c r="L11" s="729"/>
      <c r="M11" s="602"/>
      <c r="N11" s="603"/>
    </row>
    <row r="12" spans="1:31" s="29" customFormat="1" ht="20.100000000000001" customHeight="1">
      <c r="A12" s="699"/>
      <c r="B12" s="699"/>
      <c r="C12" s="700"/>
      <c r="D12" s="701"/>
      <c r="E12" s="702"/>
      <c r="F12" s="703"/>
      <c r="G12" s="703"/>
      <c r="H12" s="604">
        <v>10</v>
      </c>
      <c r="I12" s="605"/>
      <c r="J12" s="699"/>
      <c r="K12" s="699"/>
      <c r="L12" s="699"/>
      <c r="M12" s="699"/>
      <c r="N12" s="704">
        <v>0</v>
      </c>
    </row>
    <row r="13" spans="1:31" s="29" customFormat="1" ht="20.100000000000001" customHeight="1">
      <c r="A13" s="592"/>
      <c r="B13" s="592"/>
      <c r="C13" s="606"/>
      <c r="D13" s="607" t="s">
        <v>586</v>
      </c>
      <c r="E13" s="608"/>
      <c r="F13" s="592"/>
      <c r="G13" s="592"/>
      <c r="H13" s="609">
        <v>18</v>
      </c>
      <c r="I13" s="610"/>
      <c r="J13" s="592"/>
      <c r="K13" s="592"/>
      <c r="L13" s="592"/>
      <c r="M13" s="592"/>
      <c r="N13" s="705">
        <v>0</v>
      </c>
    </row>
    <row r="14" spans="1:31" s="29" customFormat="1" ht="20.100000000000001" customHeight="1">
      <c r="A14" s="729"/>
      <c r="B14" s="729"/>
      <c r="C14" s="706"/>
      <c r="D14" s="707"/>
      <c r="E14" s="708"/>
      <c r="F14" s="729"/>
      <c r="G14" s="729"/>
      <c r="H14" s="611">
        <v>18</v>
      </c>
      <c r="I14" s="611"/>
      <c r="J14" s="729"/>
      <c r="K14" s="729"/>
      <c r="L14" s="729"/>
      <c r="M14" s="729"/>
      <c r="N14" s="709">
        <v>0</v>
      </c>
      <c r="P14" s="710"/>
    </row>
    <row r="15" spans="1:31" ht="20.100000000000001" customHeight="1">
      <c r="A15" s="1752"/>
      <c r="B15" s="29"/>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row>
    <row r="16" spans="1:31" ht="20.100000000000001" customHeight="1">
      <c r="A16" s="29"/>
      <c r="B16" s="29"/>
      <c r="C16" s="29"/>
      <c r="D16" s="29"/>
      <c r="E16" s="29"/>
      <c r="F16" s="29"/>
      <c r="G16" s="29"/>
      <c r="H16" s="29"/>
      <c r="I16" s="29"/>
      <c r="J16" s="29"/>
      <c r="K16" s="29"/>
      <c r="L16" s="29"/>
      <c r="M16" s="29"/>
      <c r="N16" s="29"/>
      <c r="O16" s="29"/>
      <c r="P16" s="29"/>
      <c r="Q16" s="29"/>
      <c r="R16" s="29"/>
      <c r="S16" s="29"/>
      <c r="T16" s="29"/>
      <c r="U16" s="29"/>
      <c r="V16" s="29"/>
      <c r="W16" s="29"/>
      <c r="X16" s="29"/>
      <c r="Y16" s="29"/>
      <c r="Z16" s="29"/>
      <c r="AA16" s="29"/>
      <c r="AB16" s="29"/>
      <c r="AC16" s="29"/>
      <c r="AD16" s="29"/>
      <c r="AE16" s="29"/>
    </row>
  </sheetData>
  <mergeCells count="10">
    <mergeCell ref="I5:I6"/>
    <mergeCell ref="J5:K5"/>
    <mergeCell ref="L5:M5"/>
    <mergeCell ref="N5:N6"/>
    <mergeCell ref="A5:A6"/>
    <mergeCell ref="B5:B6"/>
    <mergeCell ref="C5:E6"/>
    <mergeCell ref="F5:F6"/>
    <mergeCell ref="G5:G6"/>
    <mergeCell ref="H5:H6"/>
  </mergeCells>
  <pageMargins left="0.59055118110236227" right="0.19685039370078741" top="0.59055118110236227" bottom="0.39370078740157483" header="0.19685039370078741" footer="0.19685039370078741"/>
  <pageSetup paperSize="9" orientation="landscape" blackAndWhite="1" r:id="rId1"/>
  <ignoredErrors>
    <ignoredError sqref="A2:A3" unlockedFormula="1"/>
  </ignoredErrors>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rgb="FFFFC000"/>
  </sheetPr>
  <dimension ref="A1:U13"/>
  <sheetViews>
    <sheetView showZeros="0" zoomScale="85" zoomScaleNormal="85" workbookViewId="0">
      <selection activeCell="C8" sqref="C8"/>
    </sheetView>
  </sheetViews>
  <sheetFormatPr defaultRowHeight="16.5"/>
  <cols>
    <col min="1" max="1" width="4.88671875" customWidth="1"/>
    <col min="2" max="2" width="8.88671875" hidden="1" customWidth="1"/>
    <col min="3" max="3" width="9.88671875" style="849" customWidth="1"/>
    <col min="4" max="4" width="31.33203125" customWidth="1"/>
    <col min="5" max="5" width="26.109375" customWidth="1"/>
    <col min="6" max="6" width="10.88671875" customWidth="1"/>
    <col min="7" max="7" width="13.21875" customWidth="1"/>
    <col min="8" max="8" width="9.88671875" style="849" customWidth="1"/>
    <col min="9" max="12" width="11.21875" style="1142" customWidth="1"/>
    <col min="13" max="13" width="14.21875" style="1142" customWidth="1"/>
    <col min="14" max="14" width="9.88671875" style="1142" customWidth="1"/>
    <col min="15" max="15" width="9.88671875" customWidth="1"/>
    <col min="16" max="16" width="9.88671875" style="1142" customWidth="1"/>
    <col min="17" max="17" width="9.88671875" customWidth="1"/>
    <col min="18" max="18" width="9.88671875" style="1142" customWidth="1"/>
    <col min="19" max="19" width="8.33203125" customWidth="1"/>
    <col min="20" max="20" width="9.88671875" customWidth="1"/>
  </cols>
  <sheetData>
    <row r="1" spans="1:21" ht="30" customHeight="1">
      <c r="A1" s="842" t="s">
        <v>624</v>
      </c>
      <c r="B1" s="1701"/>
      <c r="C1" s="496"/>
      <c r="D1" s="496"/>
      <c r="E1" s="496"/>
      <c r="F1" s="496"/>
      <c r="G1" s="496"/>
      <c r="H1" s="496"/>
      <c r="I1" s="1702"/>
      <c r="J1" s="1702"/>
      <c r="K1" s="1702"/>
      <c r="L1" s="1702"/>
      <c r="M1" s="1702"/>
      <c r="N1" s="1702"/>
      <c r="O1" s="496"/>
      <c r="P1" s="1702"/>
      <c r="Q1" s="496"/>
      <c r="R1" s="1702"/>
      <c r="S1" s="496"/>
      <c r="T1" s="496"/>
      <c r="U1" s="666"/>
    </row>
    <row r="2" spans="1:21" s="735" customFormat="1" ht="21" customHeight="1">
      <c r="A2" s="1230" t="str">
        <f>"DỰ ÁN: "&amp;TTIN_DUAN</f>
        <v>DỰ ÁN: Đường cứu hộ cứu nạn từ Nguyệt Áng - Nam Long đi Trường Xuân</v>
      </c>
      <c r="B2" s="496"/>
      <c r="C2" s="496"/>
      <c r="D2" s="496"/>
      <c r="E2" s="496"/>
      <c r="F2" s="496"/>
      <c r="G2" s="496"/>
      <c r="H2" s="496"/>
      <c r="I2" s="1702"/>
      <c r="J2" s="1702"/>
      <c r="K2" s="1702"/>
      <c r="L2" s="1702"/>
      <c r="M2" s="1702"/>
      <c r="N2" s="1702"/>
      <c r="O2" s="496"/>
      <c r="P2" s="1702"/>
      <c r="Q2" s="496"/>
      <c r="R2" s="1702"/>
      <c r="S2" s="496"/>
      <c r="T2" s="496"/>
      <c r="U2" s="785"/>
    </row>
    <row r="3" spans="1:21" s="735" customFormat="1" ht="21" customHeight="1">
      <c r="A3" s="1230" t="str">
        <f>"CÔNG TRÌNH: "&amp;TTIN_CTRINH</f>
        <v>CÔNG TRÌNH: Đường cứu hộ cứu nạn từ Nguyệt Áng - Nam Long đi Trường Xuân</v>
      </c>
      <c r="B3" s="496"/>
      <c r="C3" s="496"/>
      <c r="D3" s="496"/>
      <c r="E3" s="496"/>
      <c r="F3" s="496"/>
      <c r="G3" s="496"/>
      <c r="H3" s="496"/>
      <c r="I3" s="1702"/>
      <c r="J3" s="1702"/>
      <c r="K3" s="1702"/>
      <c r="L3" s="1702"/>
      <c r="M3" s="1702"/>
      <c r="N3" s="1702"/>
      <c r="O3" s="496"/>
      <c r="P3" s="1702"/>
      <c r="Q3" s="496"/>
      <c r="R3" s="1702"/>
      <c r="S3" s="496"/>
      <c r="T3" s="496"/>
      <c r="U3" s="785"/>
    </row>
    <row r="4" spans="1:21" ht="27.75" customHeight="1">
      <c r="A4" s="494"/>
      <c r="B4" s="496"/>
      <c r="C4" s="16"/>
      <c r="D4" s="496"/>
      <c r="E4" s="496"/>
      <c r="F4" s="496"/>
      <c r="G4" s="496"/>
      <c r="H4" s="16"/>
      <c r="I4" s="681"/>
      <c r="J4" s="681"/>
      <c r="K4" s="681"/>
      <c r="L4" s="681"/>
      <c r="M4" s="681"/>
      <c r="N4" s="681"/>
      <c r="O4" s="496"/>
      <c r="P4" s="681"/>
      <c r="Q4" s="496"/>
      <c r="R4" s="681"/>
      <c r="S4" s="496"/>
      <c r="T4" s="496"/>
      <c r="U4" s="666"/>
    </row>
    <row r="5" spans="1:21" ht="33.6" customHeight="1">
      <c r="A5" s="2757" t="s">
        <v>88</v>
      </c>
      <c r="B5" s="2757" t="s">
        <v>625</v>
      </c>
      <c r="C5" s="2757" t="s">
        <v>4025</v>
      </c>
      <c r="D5" s="2757" t="s">
        <v>626</v>
      </c>
      <c r="E5" s="2757" t="s">
        <v>101</v>
      </c>
      <c r="F5" s="2757" t="s">
        <v>627</v>
      </c>
      <c r="G5" s="2757" t="s">
        <v>628</v>
      </c>
      <c r="H5" s="2757" t="s">
        <v>629</v>
      </c>
      <c r="I5" s="2822" t="s">
        <v>4001</v>
      </c>
      <c r="J5" s="2822" t="s">
        <v>4023</v>
      </c>
      <c r="K5" s="2822" t="s">
        <v>4021</v>
      </c>
      <c r="L5" s="2822" t="s">
        <v>4022</v>
      </c>
      <c r="M5" s="2822" t="s">
        <v>4002</v>
      </c>
      <c r="N5" s="1703" t="s">
        <v>630</v>
      </c>
      <c r="O5" s="1704"/>
      <c r="P5" s="1703" t="s">
        <v>631</v>
      </c>
      <c r="Q5" s="1704"/>
      <c r="R5" s="1703" t="s">
        <v>632</v>
      </c>
      <c r="S5" s="1704"/>
      <c r="T5" s="2757" t="s">
        <v>230</v>
      </c>
      <c r="U5" s="667"/>
    </row>
    <row r="6" spans="1:21" ht="21.95" customHeight="1">
      <c r="A6" s="2813"/>
      <c r="B6" s="2813"/>
      <c r="C6" s="2813"/>
      <c r="D6" s="2813"/>
      <c r="E6" s="2813"/>
      <c r="F6" s="2813"/>
      <c r="G6" s="2813"/>
      <c r="H6" s="2813"/>
      <c r="I6" s="2823"/>
      <c r="J6" s="2823"/>
      <c r="K6" s="2823"/>
      <c r="L6" s="2823"/>
      <c r="M6" s="2823"/>
      <c r="N6" s="1648" t="s">
        <v>119</v>
      </c>
      <c r="O6" s="1508" t="s">
        <v>633</v>
      </c>
      <c r="P6" s="1648" t="s">
        <v>119</v>
      </c>
      <c r="Q6" s="1508" t="s">
        <v>633</v>
      </c>
      <c r="R6" s="1648" t="s">
        <v>119</v>
      </c>
      <c r="S6" s="1508" t="s">
        <v>633</v>
      </c>
      <c r="T6" s="2813"/>
      <c r="U6" s="667"/>
    </row>
    <row r="7" spans="1:21" s="3" customFormat="1" ht="20.100000000000001" customHeight="1">
      <c r="A7" s="1422" t="str">
        <f>GetColumn</f>
        <v>[1]</v>
      </c>
      <c r="B7" s="1422" t="str">
        <f>GetColumn</f>
        <v>[2]</v>
      </c>
      <c r="C7" s="1422" t="str">
        <f>GetColumn</f>
        <v>[3]</v>
      </c>
      <c r="D7" s="1422" t="str">
        <f>GetColumn</f>
        <v>[4]</v>
      </c>
      <c r="E7" s="1422" t="str">
        <f>GetColumn</f>
        <v>[5]</v>
      </c>
      <c r="F7" s="1422" t="str">
        <f>GetColumn</f>
        <v>[6]</v>
      </c>
      <c r="G7" s="1422" t="str">
        <f>GetColumn</f>
        <v>[7]</v>
      </c>
      <c r="H7" s="1422" t="str">
        <f>GetColumn</f>
        <v>[8]</v>
      </c>
      <c r="I7" s="1422" t="str">
        <f>GetColumn</f>
        <v>[9]</v>
      </c>
      <c r="J7" s="1422" t="str">
        <f>GetColumn</f>
        <v>[10]</v>
      </c>
      <c r="K7" s="1422" t="str">
        <f>GetColumn</f>
        <v>[11]</v>
      </c>
      <c r="L7" s="1422" t="str">
        <f>GetColumn</f>
        <v>[12]</v>
      </c>
      <c r="M7" s="1422" t="str">
        <f>GetColumn</f>
        <v>[13]</v>
      </c>
      <c r="N7" s="1422" t="str">
        <f>GetColumn</f>
        <v>[14]</v>
      </c>
      <c r="O7" s="1422" t="str">
        <f>GetColumn</f>
        <v>[15]</v>
      </c>
      <c r="P7" s="1422" t="str">
        <f>GetColumn</f>
        <v>[16]</v>
      </c>
      <c r="Q7" s="1422" t="str">
        <f>GetColumn</f>
        <v>[17]</v>
      </c>
      <c r="R7" s="1422" t="str">
        <f>GetColumn</f>
        <v>[18]</v>
      </c>
      <c r="S7" s="1422" t="str">
        <f>GetColumn</f>
        <v>[19]</v>
      </c>
      <c r="T7" s="1422" t="str">
        <f>GetColumn</f>
        <v>[20]</v>
      </c>
      <c r="U7" s="16"/>
    </row>
    <row r="8" spans="1:21" ht="20.100000000000001" customHeight="1">
      <c r="A8" s="668"/>
      <c r="B8" s="668"/>
      <c r="C8" s="668"/>
      <c r="D8" s="669"/>
      <c r="E8" s="669"/>
      <c r="F8" s="668"/>
      <c r="G8" s="668"/>
      <c r="H8" s="668"/>
      <c r="I8" s="670"/>
      <c r="J8" s="2056"/>
      <c r="K8" s="2056"/>
      <c r="L8" s="2056"/>
      <c r="M8" s="2056"/>
      <c r="N8" s="670"/>
      <c r="O8" s="668"/>
      <c r="P8" s="670"/>
      <c r="Q8" s="668"/>
      <c r="R8" s="670"/>
      <c r="S8" s="668"/>
      <c r="T8" s="668"/>
      <c r="U8" s="666"/>
    </row>
    <row r="9" spans="1:21" ht="20.100000000000001" customHeight="1">
      <c r="A9" s="671"/>
      <c r="B9" s="671"/>
      <c r="C9" s="671"/>
      <c r="D9" s="672"/>
      <c r="E9" s="672"/>
      <c r="F9" s="671"/>
      <c r="G9" s="671"/>
      <c r="H9" s="671"/>
      <c r="I9" s="673"/>
      <c r="J9" s="2057"/>
      <c r="K9" s="2057"/>
      <c r="L9" s="2057"/>
      <c r="M9" s="2057"/>
      <c r="N9" s="673"/>
      <c r="O9" s="671"/>
      <c r="P9" s="673"/>
      <c r="Q9" s="671"/>
      <c r="R9" s="673"/>
      <c r="S9" s="671"/>
      <c r="T9" s="671"/>
      <c r="U9" s="666"/>
    </row>
    <row r="10" spans="1:21" ht="20.100000000000001" customHeight="1">
      <c r="A10" s="674"/>
      <c r="B10" s="674"/>
      <c r="C10" s="674"/>
      <c r="D10" s="675"/>
      <c r="E10" s="675"/>
      <c r="F10" s="674"/>
      <c r="G10" s="674"/>
      <c r="H10" s="674"/>
      <c r="I10" s="676"/>
      <c r="J10" s="676"/>
      <c r="K10" s="676"/>
      <c r="L10" s="676"/>
      <c r="M10" s="676"/>
      <c r="N10" s="673"/>
      <c r="O10" s="671"/>
      <c r="P10" s="673"/>
      <c r="Q10" s="671"/>
      <c r="R10" s="673"/>
      <c r="S10" s="671"/>
      <c r="T10" s="44"/>
      <c r="U10" s="666"/>
    </row>
    <row r="11" spans="1:21" ht="20.100000000000001" customHeight="1">
      <c r="A11" s="677"/>
      <c r="B11" s="677"/>
      <c r="C11" s="677"/>
      <c r="D11" s="678"/>
      <c r="E11" s="678"/>
      <c r="F11" s="677"/>
      <c r="G11" s="677"/>
      <c r="H11" s="677"/>
      <c r="I11" s="679"/>
      <c r="J11" s="2058"/>
      <c r="K11" s="2058"/>
      <c r="L11" s="2058"/>
      <c r="M11" s="2058"/>
      <c r="N11" s="679"/>
      <c r="O11" s="677"/>
      <c r="P11" s="679"/>
      <c r="Q11" s="677"/>
      <c r="R11" s="679"/>
      <c r="S11" s="677"/>
      <c r="T11" s="677"/>
      <c r="U11" s="666"/>
    </row>
    <row r="12" spans="1:21" ht="20.100000000000001" customHeight="1">
      <c r="A12" s="16"/>
      <c r="B12" s="16"/>
      <c r="C12" s="16"/>
      <c r="D12" s="680"/>
      <c r="E12" s="680"/>
      <c r="F12" s="16"/>
      <c r="G12" s="16"/>
      <c r="H12" s="16"/>
      <c r="I12" s="681"/>
      <c r="J12" s="681"/>
      <c r="K12" s="681"/>
      <c r="L12" s="681"/>
      <c r="M12" s="681"/>
      <c r="N12" s="681"/>
      <c r="O12" s="16"/>
      <c r="P12" s="681"/>
      <c r="Q12" s="16"/>
      <c r="R12" s="681"/>
      <c r="S12" s="16"/>
      <c r="T12" s="16"/>
      <c r="U12" s="666"/>
    </row>
    <row r="13" spans="1:21" ht="20.100000000000001" customHeight="1"/>
  </sheetData>
  <autoFilter ref="A7:T7"/>
  <mergeCells count="14">
    <mergeCell ref="H5:H6"/>
    <mergeCell ref="I5:I6"/>
    <mergeCell ref="T5:T6"/>
    <mergeCell ref="A5:A6"/>
    <mergeCell ref="B5:B6"/>
    <mergeCell ref="C5:C6"/>
    <mergeCell ref="D5:D6"/>
    <mergeCell ref="F5:F6"/>
    <mergeCell ref="G5:G6"/>
    <mergeCell ref="E5:E6"/>
    <mergeCell ref="M5:M6"/>
    <mergeCell ref="K5:K6"/>
    <mergeCell ref="L5:L6"/>
    <mergeCell ref="J5:J6"/>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2773" r:id="rId3" name="Button 5">
              <controlPr defaultSize="0" print="0" autoFill="0" autoPict="0" macro="[0]!go_HSDMCongviec">
                <anchor moveWithCells="1" sizeWithCells="1">
                  <from>
                    <xdr:col>0</xdr:col>
                    <xdr:colOff>9525</xdr:colOff>
                    <xdr:row>3</xdr:row>
                    <xdr:rowOff>9525</xdr:rowOff>
                  </from>
                  <to>
                    <xdr:col>3</xdr:col>
                    <xdr:colOff>504825</xdr:colOff>
                    <xdr:row>3</xdr:row>
                    <xdr:rowOff>247650</xdr:rowOff>
                  </to>
                </anchor>
              </controlPr>
            </control>
          </mc:Choice>
        </mc:AlternateContent>
        <mc:AlternateContent xmlns:mc="http://schemas.openxmlformats.org/markup-compatibility/2006">
          <mc:Choice Requires="x14">
            <control shapeId="32774" r:id="rId4" name="Button 6">
              <controlPr defaultSize="0" print="0" autoFill="0" autoPict="0" macro="[0]!goK_Khoiluong">
                <anchor moveWithCells="1" sizeWithCells="1">
                  <from>
                    <xdr:col>3</xdr:col>
                    <xdr:colOff>514350</xdr:colOff>
                    <xdr:row>3</xdr:row>
                    <xdr:rowOff>9525</xdr:rowOff>
                  </from>
                  <to>
                    <xdr:col>4</xdr:col>
                    <xdr:colOff>0</xdr:colOff>
                    <xdr:row>3</xdr:row>
                    <xdr:rowOff>247650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KQLaymau">
    <tabColor rgb="FFFFC000"/>
  </sheetPr>
  <dimension ref="A1:H17"/>
  <sheetViews>
    <sheetView showZeros="0" workbookViewId="0">
      <selection activeCell="B8" sqref="B8"/>
    </sheetView>
  </sheetViews>
  <sheetFormatPr defaultColWidth="8.88671875" defaultRowHeight="20.100000000000001" customHeight="1"/>
  <cols>
    <col min="1" max="1" width="5.21875" style="8" customWidth="1"/>
    <col min="2" max="2" width="30.33203125" style="18" customWidth="1"/>
    <col min="3" max="3" width="24.5546875" style="18" customWidth="1"/>
    <col min="4" max="7" width="12.77734375" style="18" customWidth="1"/>
    <col min="8" max="8" width="17.5546875" style="18" customWidth="1"/>
    <col min="9" max="16384" width="8.88671875" style="18"/>
  </cols>
  <sheetData>
    <row r="1" spans="1:8" s="1283" customFormat="1" ht="30" customHeight="1">
      <c r="A1" s="842"/>
      <c r="B1" s="842" t="s">
        <v>2895</v>
      </c>
      <c r="C1" s="192"/>
      <c r="D1" s="192"/>
      <c r="E1" s="192"/>
      <c r="F1" s="192"/>
      <c r="G1" s="192"/>
      <c r="H1" s="192"/>
    </row>
    <row r="2" spans="1:8" ht="40.5" customHeight="1">
      <c r="A2" s="2824" t="str">
        <f>"DỰ ÁN: "&amp;TTIN_DUAN &amp;CHAR(10) &amp;"CÔNG TRÌNH: "&amp;TTIN_CTRINH</f>
        <v>DỰ ÁN: Đường cứu hộ cứu nạn từ Nguyệt Áng - Nam Long đi Trường Xuân
CÔNG TRÌNH: Đường cứu hộ cứu nạn từ Nguyệt Áng - Nam Long đi Trường Xuân</v>
      </c>
      <c r="B2" s="2824"/>
      <c r="C2" s="2824"/>
      <c r="D2" s="2824"/>
      <c r="E2" s="2824"/>
      <c r="F2" s="2824"/>
      <c r="G2" s="2824"/>
      <c r="H2" s="2824"/>
    </row>
    <row r="3" spans="1:8" ht="9.75" customHeight="1">
      <c r="A3" s="15"/>
      <c r="B3" s="29"/>
      <c r="C3" s="29"/>
      <c r="D3" s="29"/>
      <c r="E3" s="29"/>
      <c r="F3" s="29"/>
      <c r="G3" s="29"/>
      <c r="H3" s="29"/>
    </row>
    <row r="4" spans="1:8" s="1284" customFormat="1" ht="20.100000000000001" customHeight="1">
      <c r="A4" s="1507" t="s">
        <v>88</v>
      </c>
      <c r="B4" s="1507" t="s">
        <v>2891</v>
      </c>
      <c r="C4" s="1507" t="s">
        <v>1533</v>
      </c>
      <c r="D4" s="1507" t="s">
        <v>2892</v>
      </c>
      <c r="E4" s="1507" t="s">
        <v>2893</v>
      </c>
      <c r="F4" s="1507" t="s">
        <v>121</v>
      </c>
      <c r="G4" s="1507" t="s">
        <v>2894</v>
      </c>
      <c r="H4" s="1507" t="s">
        <v>230</v>
      </c>
    </row>
    <row r="5" spans="1:8" ht="20.100000000000001" customHeight="1">
      <c r="A5" s="1285" t="s">
        <v>565</v>
      </c>
      <c r="B5" s="1286" t="s">
        <v>2896</v>
      </c>
      <c r="C5" s="1286"/>
      <c r="D5" s="1286"/>
      <c r="E5" s="1286"/>
      <c r="F5" s="1286"/>
      <c r="G5" s="1286"/>
      <c r="H5" s="1286"/>
    </row>
    <row r="6" spans="1:8" ht="20.100000000000001" customHeight="1">
      <c r="A6" s="1180">
        <v>1</v>
      </c>
      <c r="B6" s="1705"/>
      <c r="C6" s="1705"/>
      <c r="D6" s="1705"/>
      <c r="E6" s="1705"/>
      <c r="F6" s="1705"/>
      <c r="G6" s="1705"/>
      <c r="H6" s="1705"/>
    </row>
    <row r="7" spans="1:8" ht="20.100000000000001" customHeight="1">
      <c r="A7" s="1180">
        <v>2</v>
      </c>
      <c r="B7" s="1705"/>
      <c r="C7" s="1705"/>
      <c r="D7" s="1705"/>
      <c r="E7" s="1705"/>
      <c r="F7" s="1705"/>
      <c r="G7" s="1705"/>
      <c r="H7" s="1705"/>
    </row>
    <row r="8" spans="1:8" ht="20.100000000000001" customHeight="1">
      <c r="A8" s="1180" t="s">
        <v>133</v>
      </c>
      <c r="B8" s="1705"/>
      <c r="C8" s="1705"/>
      <c r="D8" s="1705"/>
      <c r="E8" s="1705"/>
      <c r="F8" s="1705"/>
      <c r="G8" s="1705"/>
      <c r="H8" s="1705"/>
    </row>
    <row r="9" spans="1:8" ht="20.100000000000001" customHeight="1">
      <c r="A9" s="1180"/>
      <c r="B9" s="1705"/>
      <c r="C9" s="1705"/>
      <c r="D9" s="1705"/>
      <c r="E9" s="1705"/>
      <c r="F9" s="1705"/>
      <c r="G9" s="1705"/>
      <c r="H9" s="1705"/>
    </row>
    <row r="10" spans="1:8" ht="20.100000000000001" customHeight="1">
      <c r="A10" s="1185"/>
      <c r="B10" s="1706"/>
      <c r="C10" s="1706"/>
      <c r="D10" s="1706"/>
      <c r="E10" s="1706"/>
      <c r="F10" s="1706"/>
      <c r="G10" s="1706"/>
      <c r="H10" s="1706"/>
    </row>
    <row r="11" spans="1:8" ht="20.100000000000001" customHeight="1">
      <c r="A11" s="1285" t="s">
        <v>567</v>
      </c>
      <c r="B11" s="1286" t="s">
        <v>2897</v>
      </c>
      <c r="C11" s="1286"/>
      <c r="D11" s="1286"/>
      <c r="E11" s="1286"/>
      <c r="F11" s="1286"/>
      <c r="G11" s="1286"/>
      <c r="H11" s="1286"/>
    </row>
    <row r="12" spans="1:8" ht="20.100000000000001" customHeight="1">
      <c r="A12" s="1180">
        <v>1</v>
      </c>
      <c r="B12" s="1705"/>
      <c r="C12" s="1705"/>
      <c r="D12" s="1705"/>
      <c r="E12" s="1705"/>
      <c r="F12" s="1705"/>
      <c r="G12" s="1705"/>
      <c r="H12" s="1705"/>
    </row>
    <row r="13" spans="1:8" ht="20.100000000000001" customHeight="1">
      <c r="A13" s="1180">
        <v>2</v>
      </c>
      <c r="B13" s="1705"/>
      <c r="C13" s="1705"/>
      <c r="D13" s="1705"/>
      <c r="E13" s="1705"/>
      <c r="F13" s="1705"/>
      <c r="G13" s="1705"/>
      <c r="H13" s="1705"/>
    </row>
    <row r="14" spans="1:8" ht="20.100000000000001" customHeight="1">
      <c r="A14" s="1180" t="s">
        <v>133</v>
      </c>
      <c r="B14" s="1705"/>
      <c r="C14" s="1705"/>
      <c r="D14" s="1705"/>
      <c r="E14" s="1705"/>
      <c r="F14" s="1705"/>
      <c r="G14" s="1705"/>
      <c r="H14" s="1705"/>
    </row>
    <row r="15" spans="1:8" ht="20.100000000000001" customHeight="1">
      <c r="A15" s="1180"/>
      <c r="B15" s="1705"/>
      <c r="C15" s="1705"/>
      <c r="D15" s="1705"/>
      <c r="E15" s="1705"/>
      <c r="F15" s="1705"/>
      <c r="G15" s="1705"/>
      <c r="H15" s="1705"/>
    </row>
    <row r="16" spans="1:8" ht="20.100000000000001" customHeight="1">
      <c r="A16" s="1180"/>
      <c r="B16" s="1705"/>
      <c r="C16" s="1705"/>
      <c r="D16" s="1705"/>
      <c r="E16" s="1705"/>
      <c r="F16" s="1705"/>
      <c r="G16" s="1705"/>
      <c r="H16" s="1705"/>
    </row>
    <row r="17" spans="1:8" ht="20.100000000000001" customHeight="1">
      <c r="A17" s="1707"/>
      <c r="B17" s="1708"/>
      <c r="C17" s="1708"/>
      <c r="D17" s="1708"/>
      <c r="E17" s="1708"/>
      <c r="F17" s="1708"/>
      <c r="G17" s="1708"/>
      <c r="H17" s="1708"/>
    </row>
  </sheetData>
  <mergeCells count="1">
    <mergeCell ref="A2:H2"/>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VL">
    <tabColor rgb="FF92D050"/>
  </sheetPr>
  <dimension ref="A1:AG31"/>
  <sheetViews>
    <sheetView showZeros="0" zoomScale="70" zoomScaleNormal="70" workbookViewId="0">
      <pane xSplit="5" ySplit="8" topLeftCell="F9" activePane="bottomRight" state="frozen"/>
      <selection activeCell="C1" sqref="C1:O2"/>
      <selection pane="topRight" activeCell="C1" sqref="C1:O2"/>
      <selection pane="bottomLeft" activeCell="C1" sqref="C1:O2"/>
      <selection pane="bottomRight" activeCell="C45" sqref="C45"/>
    </sheetView>
  </sheetViews>
  <sheetFormatPr defaultColWidth="8.88671875" defaultRowHeight="16.5"/>
  <cols>
    <col min="1" max="1" width="4.44140625" style="18" customWidth="1"/>
    <col min="2" max="2" width="11.77734375" style="743" customWidth="1"/>
    <col min="3" max="3" width="8.77734375" style="18" customWidth="1"/>
    <col min="4" max="4" width="11.88671875" style="743" customWidth="1"/>
    <col min="5" max="5" width="43.5546875" style="18" customWidth="1"/>
    <col min="6" max="6" width="14.6640625" style="18" customWidth="1"/>
    <col min="7" max="7" width="11.5546875" style="18" customWidth="1"/>
    <col min="8" max="8" width="7.88671875" style="18" hidden="1" customWidth="1"/>
    <col min="9" max="9" width="17.5546875" style="18" customWidth="1"/>
    <col min="10" max="10" width="13.33203125" style="18" customWidth="1"/>
    <col min="11" max="11" width="9.21875" style="18" customWidth="1"/>
    <col min="12" max="14" width="11.77734375" style="18" customWidth="1"/>
    <col min="15" max="16" width="9.44140625" style="18" customWidth="1"/>
    <col min="17" max="22" width="11.77734375" style="18" customWidth="1"/>
    <col min="23" max="23" width="9.88671875" style="18" customWidth="1"/>
    <col min="24" max="24" width="9.21875" style="18" hidden="1" customWidth="1"/>
    <col min="25" max="27" width="8.88671875" style="18" hidden="1" customWidth="1"/>
    <col min="28" max="29" width="11.77734375" style="18" hidden="1" customWidth="1"/>
    <col min="30" max="30" width="13.77734375" style="18" hidden="1" customWidth="1"/>
    <col min="31" max="32" width="10.21875" style="18" customWidth="1"/>
    <col min="33" max="33" width="8.88671875" style="18" hidden="1" customWidth="1"/>
    <col min="34" max="16384" width="8.88671875" style="18"/>
  </cols>
  <sheetData>
    <row r="1" spans="1:33" ht="30" customHeight="1">
      <c r="A1" s="1749" t="s">
        <v>313</v>
      </c>
      <c r="B1" s="442"/>
      <c r="C1" s="390"/>
      <c r="D1" s="442"/>
      <c r="E1" s="498"/>
      <c r="F1" s="498"/>
      <c r="G1" s="498"/>
      <c r="H1" s="498"/>
      <c r="I1" s="390"/>
      <c r="J1" s="388"/>
      <c r="K1" s="389"/>
      <c r="L1" s="388"/>
      <c r="M1" s="390"/>
      <c r="N1" s="391"/>
      <c r="O1" s="390"/>
      <c r="P1" s="390"/>
      <c r="Q1" s="499"/>
      <c r="R1" s="390"/>
      <c r="S1" s="499"/>
      <c r="T1" s="390"/>
      <c r="U1" s="499"/>
      <c r="V1" s="390"/>
      <c r="W1" s="60"/>
      <c r="X1" s="392"/>
      <c r="Y1" s="392"/>
      <c r="Z1" s="60"/>
      <c r="AA1" s="60"/>
      <c r="AB1" s="60"/>
      <c r="AC1" s="60"/>
      <c r="AD1" s="60"/>
      <c r="AE1" s="60"/>
      <c r="AF1" s="60"/>
    </row>
    <row r="2" spans="1:33" s="692" customFormat="1" ht="23.1" customHeight="1">
      <c r="A2" s="1647" t="str">
        <f>"CÔNG TRÌNH: "&amp;TTIN_CTRINH</f>
        <v>CÔNG TRÌNH: Đường cứu hộ cứu nạn từ Nguyệt Áng - Nam Long đi Trường Xuân</v>
      </c>
      <c r="B2" s="440"/>
      <c r="C2" s="172"/>
      <c r="D2" s="1709"/>
      <c r="E2" s="440"/>
      <c r="F2" s="440"/>
      <c r="G2" s="744"/>
      <c r="H2" s="744"/>
      <c r="I2" s="440"/>
      <c r="J2" s="1710"/>
      <c r="K2" s="440"/>
      <c r="L2" s="1710"/>
      <c r="M2" s="2825" t="s">
        <v>1007</v>
      </c>
      <c r="N2" s="2825"/>
      <c r="O2" s="440"/>
      <c r="P2" s="440"/>
      <c r="Q2" s="1710"/>
      <c r="R2" s="440"/>
      <c r="S2" s="1710"/>
      <c r="T2" s="440"/>
      <c r="U2" s="1710"/>
      <c r="V2" s="440"/>
      <c r="W2" s="969"/>
      <c r="X2" s="1711"/>
      <c r="Y2" s="1711"/>
      <c r="Z2" s="969"/>
      <c r="AA2" s="969"/>
      <c r="AB2" s="969"/>
      <c r="AC2" s="969"/>
      <c r="AD2" s="969"/>
      <c r="AE2" s="969"/>
      <c r="AF2" s="969"/>
    </row>
    <row r="3" spans="1:33" s="628" customFormat="1" ht="23.1" customHeight="1">
      <c r="A3" s="1647" t="str">
        <f>"GÓI THẦU: "&amp;TTIN_GTHAU</f>
        <v>GÓI THẦU: Xây lắp (bao gồm chí phí xây dựng + chi phí dự phòng + chi phí đảm bảo giao thông)</v>
      </c>
      <c r="B3" s="442"/>
      <c r="C3" s="171"/>
      <c r="D3" s="407"/>
      <c r="E3" s="393"/>
      <c r="F3" s="393"/>
      <c r="G3" s="452"/>
      <c r="H3" s="452"/>
      <c r="I3" s="393"/>
      <c r="J3" s="501"/>
      <c r="K3" s="393"/>
      <c r="L3" s="501"/>
      <c r="M3" s="1712" t="s">
        <v>976</v>
      </c>
      <c r="N3" s="1712" t="s">
        <v>977</v>
      </c>
      <c r="O3" s="393"/>
      <c r="P3" s="393"/>
      <c r="Q3" s="501"/>
      <c r="R3" s="393"/>
      <c r="S3" s="501"/>
      <c r="T3" s="393"/>
      <c r="U3" s="502"/>
      <c r="V3" s="442"/>
      <c r="W3" s="60"/>
      <c r="X3" s="392"/>
      <c r="Y3" s="392"/>
      <c r="Z3" s="60"/>
      <c r="AA3" s="60"/>
      <c r="AB3" s="60"/>
      <c r="AC3" s="60"/>
      <c r="AD3" s="60"/>
      <c r="AE3" s="60"/>
      <c r="AF3" s="60"/>
    </row>
    <row r="4" spans="1:33" ht="21.95" customHeight="1">
      <c r="A4" s="171"/>
      <c r="B4" s="442"/>
      <c r="C4" s="171"/>
      <c r="D4" s="394"/>
      <c r="E4" s="394"/>
      <c r="F4" s="394"/>
      <c r="G4" s="35"/>
      <c r="H4" s="35"/>
      <c r="I4" s="394"/>
      <c r="J4" s="503"/>
      <c r="K4" s="394"/>
      <c r="L4" s="503"/>
      <c r="M4" s="1712" t="str">
        <f>getMinDate($J$8:$J$31,$L$8:$L$31,$Q$8:$Q$31,$S$8:$S$31,$U$8:$U$31)</f>
        <v>06/05/2021</v>
      </c>
      <c r="N4" s="1712" t="str">
        <f>getMaxDate($J$8:$J$31,$L$8:$L$31,$Q$8:$Q$31,$S$8:$S$31,$U$8:$U$31)</f>
        <v>18/05/2021</v>
      </c>
      <c r="O4" s="394"/>
      <c r="P4" s="394"/>
      <c r="Q4" s="503"/>
      <c r="R4" s="394"/>
      <c r="S4" s="501"/>
      <c r="T4" s="393"/>
      <c r="U4" s="502"/>
      <c r="V4" s="442"/>
      <c r="W4" s="60"/>
      <c r="X4" s="392"/>
      <c r="Y4" s="392"/>
      <c r="Z4" s="60"/>
      <c r="AA4" s="60"/>
      <c r="AB4" s="60"/>
      <c r="AC4" s="60"/>
      <c r="AD4" s="60"/>
      <c r="AE4" s="60"/>
      <c r="AF4" s="60"/>
    </row>
    <row r="5" spans="1:33" ht="21.95" customHeight="1">
      <c r="A5" s="2359" t="s">
        <v>88</v>
      </c>
      <c r="B5" s="2359" t="s">
        <v>298</v>
      </c>
      <c r="C5" s="2359" t="s">
        <v>299</v>
      </c>
      <c r="D5" s="2359" t="s">
        <v>99</v>
      </c>
      <c r="E5" s="2359" t="s">
        <v>100</v>
      </c>
      <c r="F5" s="2359" t="s">
        <v>1533</v>
      </c>
      <c r="G5" s="2755" t="s">
        <v>300</v>
      </c>
      <c r="H5" s="2755" t="s">
        <v>102</v>
      </c>
      <c r="I5" s="2359" t="s">
        <v>107</v>
      </c>
      <c r="J5" s="1713" t="s">
        <v>301</v>
      </c>
      <c r="K5" s="1714"/>
      <c r="L5" s="1715" t="s">
        <v>302</v>
      </c>
      <c r="M5" s="1716"/>
      <c r="N5" s="1717"/>
      <c r="O5" s="1718"/>
      <c r="P5" s="1718"/>
      <c r="Q5" s="1713" t="s">
        <v>109</v>
      </c>
      <c r="R5" s="1719"/>
      <c r="S5" s="1638" t="s">
        <v>110</v>
      </c>
      <c r="T5" s="1715"/>
      <c r="U5" s="1713" t="s">
        <v>303</v>
      </c>
      <c r="V5" s="1714"/>
      <c r="W5" s="2359" t="s">
        <v>304</v>
      </c>
      <c r="X5" s="1639" t="s">
        <v>115</v>
      </c>
      <c r="Y5" s="1639"/>
      <c r="Z5" s="1639"/>
      <c r="AA5" s="1639"/>
      <c r="AB5" s="1720" t="s">
        <v>116</v>
      </c>
      <c r="AC5" s="1721"/>
      <c r="AD5" s="1722"/>
      <c r="AE5" s="1723" t="s">
        <v>3509</v>
      </c>
      <c r="AF5" s="1723"/>
      <c r="AG5" s="2753" t="s">
        <v>2890</v>
      </c>
    </row>
    <row r="6" spans="1:33" ht="21.95" customHeight="1">
      <c r="A6" s="2627"/>
      <c r="B6" s="2627"/>
      <c r="C6" s="2627"/>
      <c r="D6" s="2370"/>
      <c r="E6" s="2370"/>
      <c r="F6" s="2370"/>
      <c r="G6" s="2756"/>
      <c r="H6" s="2756"/>
      <c r="I6" s="2826"/>
      <c r="J6" s="1724" t="s">
        <v>119</v>
      </c>
      <c r="K6" s="1724" t="s">
        <v>305</v>
      </c>
      <c r="L6" s="1725" t="s">
        <v>119</v>
      </c>
      <c r="M6" s="1725" t="s">
        <v>120</v>
      </c>
      <c r="N6" s="1725" t="s">
        <v>121</v>
      </c>
      <c r="O6" s="1725" t="s">
        <v>122</v>
      </c>
      <c r="P6" s="1725" t="s">
        <v>180</v>
      </c>
      <c r="Q6" s="1724" t="s">
        <v>119</v>
      </c>
      <c r="R6" s="1724" t="s">
        <v>120</v>
      </c>
      <c r="S6" s="1725" t="s">
        <v>119</v>
      </c>
      <c r="T6" s="1725" t="s">
        <v>120</v>
      </c>
      <c r="U6" s="1724" t="s">
        <v>119</v>
      </c>
      <c r="V6" s="1724" t="s">
        <v>120</v>
      </c>
      <c r="W6" s="2370"/>
      <c r="X6" s="1646" t="s">
        <v>123</v>
      </c>
      <c r="Y6" s="1646" t="s">
        <v>946</v>
      </c>
      <c r="Z6" s="1646" t="s">
        <v>1548</v>
      </c>
      <c r="AA6" s="1646" t="s">
        <v>1547</v>
      </c>
      <c r="AB6" s="1726" t="s">
        <v>125</v>
      </c>
      <c r="AC6" s="1726" t="s">
        <v>126</v>
      </c>
      <c r="AD6" s="1726" t="s">
        <v>127</v>
      </c>
      <c r="AE6" s="1513" t="s">
        <v>3640</v>
      </c>
      <c r="AF6" s="2006" t="s">
        <v>133</v>
      </c>
      <c r="AG6" s="2753"/>
    </row>
    <row r="7" spans="1:33" ht="20.100000000000001" customHeight="1">
      <c r="A7" s="1422" t="s">
        <v>89</v>
      </c>
      <c r="B7" s="1422" t="s">
        <v>90</v>
      </c>
      <c r="C7" s="1422" t="s">
        <v>74</v>
      </c>
      <c r="D7" s="1422" t="s">
        <v>75</v>
      </c>
      <c r="E7" s="1422" t="s">
        <v>76</v>
      </c>
      <c r="F7" s="1422" t="s">
        <v>77</v>
      </c>
      <c r="G7" s="1422" t="s">
        <v>78</v>
      </c>
      <c r="H7" s="1422" t="s">
        <v>79</v>
      </c>
      <c r="I7" s="1422" t="s">
        <v>80</v>
      </c>
      <c r="J7" s="1422" t="s">
        <v>81</v>
      </c>
      <c r="K7" s="1422" t="s">
        <v>82</v>
      </c>
      <c r="L7" s="1422" t="s">
        <v>83</v>
      </c>
      <c r="M7" s="1422" t="s">
        <v>135</v>
      </c>
      <c r="N7" s="1422" t="s">
        <v>136</v>
      </c>
      <c r="O7" s="1422" t="s">
        <v>137</v>
      </c>
      <c r="P7" s="1422"/>
      <c r="Q7" s="1422" t="s">
        <v>138</v>
      </c>
      <c r="R7" s="1422" t="s">
        <v>4024</v>
      </c>
      <c r="S7" s="1422" t="s">
        <v>2983</v>
      </c>
      <c r="T7" s="1422" t="s">
        <v>2984</v>
      </c>
      <c r="U7" s="1422" t="s">
        <v>2985</v>
      </c>
      <c r="V7" s="1422" t="s">
        <v>2986</v>
      </c>
      <c r="W7" s="1422" t="s">
        <v>2987</v>
      </c>
      <c r="X7" s="1422" t="s">
        <v>2988</v>
      </c>
      <c r="Y7" s="1422" t="s">
        <v>2989</v>
      </c>
      <c r="Z7" s="1422" t="s">
        <v>2990</v>
      </c>
      <c r="AA7" s="1422" t="s">
        <v>2991</v>
      </c>
      <c r="AB7" s="1422" t="s">
        <v>4052</v>
      </c>
      <c r="AC7" s="1422" t="s">
        <v>4053</v>
      </c>
      <c r="AD7" s="1422" t="s">
        <v>4054</v>
      </c>
      <c r="AE7" s="1422" t="s">
        <v>4055</v>
      </c>
      <c r="AF7" s="1422" t="s">
        <v>4056</v>
      </c>
      <c r="AG7" s="40" t="str">
        <f>"["&amp;COLUMN()&amp;"]"</f>
        <v>[33]</v>
      </c>
    </row>
    <row r="8" spans="1:33" ht="20.100000000000001" hidden="1" customHeight="1">
      <c r="A8" s="411">
        <v>0</v>
      </c>
      <c r="B8" s="1110"/>
      <c r="C8" s="411"/>
      <c r="D8" s="1110"/>
      <c r="E8" s="412"/>
      <c r="F8" s="412"/>
      <c r="G8" s="413"/>
      <c r="H8" s="413"/>
      <c r="I8" s="414"/>
      <c r="J8" s="415"/>
      <c r="K8" s="416"/>
      <c r="L8" s="415"/>
      <c r="M8" s="416"/>
      <c r="N8" s="415"/>
      <c r="O8" s="416"/>
      <c r="P8" s="416"/>
      <c r="Q8" s="415"/>
      <c r="R8" s="416"/>
      <c r="S8" s="415"/>
      <c r="T8" s="416"/>
      <c r="U8" s="415"/>
      <c r="V8" s="417"/>
      <c r="W8" s="416"/>
      <c r="X8" s="416"/>
      <c r="Y8" s="416"/>
      <c r="Z8" s="416"/>
      <c r="AA8" s="416"/>
      <c r="AB8" s="416"/>
      <c r="AC8" s="416"/>
      <c r="AD8" s="416"/>
      <c r="AE8" s="416"/>
      <c r="AF8" s="416"/>
    </row>
    <row r="9" spans="1:33" ht="20.100000000000001" customHeight="1">
      <c r="A9" s="396"/>
      <c r="B9" s="397" t="s">
        <v>139</v>
      </c>
      <c r="C9" s="397"/>
      <c r="D9" s="397" t="s">
        <v>140</v>
      </c>
      <c r="E9" s="397" t="s">
        <v>2929</v>
      </c>
      <c r="F9" s="397"/>
      <c r="G9" s="397"/>
      <c r="H9" s="397"/>
      <c r="I9" s="397"/>
      <c r="J9" s="398"/>
      <c r="K9" s="397"/>
      <c r="L9" s="398"/>
      <c r="M9" s="397"/>
      <c r="N9" s="398"/>
      <c r="O9" s="397"/>
      <c r="P9" s="397"/>
      <c r="Q9" s="398"/>
      <c r="R9" s="397"/>
      <c r="S9" s="398"/>
      <c r="T9" s="397"/>
      <c r="U9" s="398"/>
      <c r="V9" s="397"/>
      <c r="W9" s="1151"/>
      <c r="X9" s="1151"/>
      <c r="Y9" s="1151"/>
      <c r="Z9" s="1151"/>
      <c r="AA9" s="1151"/>
      <c r="AB9" s="1151"/>
      <c r="AC9" s="1151"/>
      <c r="AD9" s="1151"/>
      <c r="AE9" s="1151"/>
      <c r="AF9" s="1151"/>
    </row>
    <row r="10" spans="1:33" s="1038" customFormat="1" ht="20.100000000000001" customHeight="1">
      <c r="A10" s="1152"/>
      <c r="B10" s="1153" t="s">
        <v>141</v>
      </c>
      <c r="C10" s="1152"/>
      <c r="D10" s="1153" t="s">
        <v>142</v>
      </c>
      <c r="E10" s="1154" t="s">
        <v>2930</v>
      </c>
      <c r="F10" s="1154"/>
      <c r="G10" s="1153"/>
      <c r="H10" s="1153"/>
      <c r="I10" s="1155"/>
      <c r="J10" s="1156"/>
      <c r="K10" s="1152"/>
      <c r="L10" s="1156"/>
      <c r="M10" s="1157"/>
      <c r="N10" s="1156"/>
      <c r="O10" s="1157"/>
      <c r="P10" s="2117"/>
      <c r="Q10" s="1156"/>
      <c r="R10" s="1157"/>
      <c r="S10" s="1156"/>
      <c r="T10" s="1157"/>
      <c r="U10" s="1156"/>
      <c r="V10" s="1157"/>
      <c r="W10" s="1157"/>
      <c r="X10" s="1155"/>
      <c r="Y10" s="1155"/>
      <c r="Z10" s="1157"/>
      <c r="AA10" s="1157"/>
      <c r="AB10" s="1157"/>
      <c r="AC10" s="1157"/>
      <c r="AD10" s="1157"/>
      <c r="AE10" s="1157"/>
      <c r="AF10" s="1157"/>
    </row>
    <row r="11" spans="1:33" ht="20.100000000000001" customHeight="1">
      <c r="A11" s="42">
        <v>1</v>
      </c>
      <c r="B11" s="44" t="s">
        <v>1334</v>
      </c>
      <c r="C11" s="42"/>
      <c r="D11" s="1158" t="s">
        <v>1335</v>
      </c>
      <c r="E11" s="43" t="s">
        <v>1336</v>
      </c>
      <c r="F11" s="43"/>
      <c r="G11" s="44" t="s">
        <v>1333</v>
      </c>
      <c r="H11" s="44"/>
      <c r="I11" s="47" t="str">
        <f>'Tieu chuan'!$B$123</f>
        <v>TC VL Xi măng</v>
      </c>
      <c r="J11" s="474">
        <v>44322</v>
      </c>
      <c r="K11" s="41" t="s">
        <v>1337</v>
      </c>
      <c r="L11" s="474">
        <v>44324</v>
      </c>
      <c r="M11" s="42" t="s">
        <v>3556</v>
      </c>
      <c r="N11" s="474">
        <v>44331</v>
      </c>
      <c r="O11" s="42" t="s">
        <v>1339</v>
      </c>
      <c r="P11" s="1912"/>
      <c r="Q11" s="474">
        <v>44334</v>
      </c>
      <c r="R11" s="42" t="s">
        <v>1338</v>
      </c>
      <c r="S11" s="474">
        <v>44334</v>
      </c>
      <c r="T11" s="42" t="s">
        <v>1338</v>
      </c>
      <c r="U11" s="474">
        <v>44334</v>
      </c>
      <c r="V11" s="42" t="s">
        <v>307</v>
      </c>
      <c r="W11" s="400"/>
      <c r="X11" s="788"/>
      <c r="Y11" s="788"/>
      <c r="Z11" s="400"/>
      <c r="AA11" s="400"/>
      <c r="AB11" s="400"/>
      <c r="AC11" s="400"/>
      <c r="AD11" s="400"/>
      <c r="AE11" s="47"/>
      <c r="AF11" s="2007"/>
    </row>
    <row r="12" spans="1:33" ht="33">
      <c r="A12" s="42"/>
      <c r="B12" s="44"/>
      <c r="C12" s="42" t="s">
        <v>308</v>
      </c>
      <c r="D12" s="44"/>
      <c r="E12" s="1149" t="s">
        <v>1340</v>
      </c>
      <c r="F12" s="1149"/>
      <c r="G12" s="1159"/>
      <c r="H12" s="1159"/>
      <c r="I12" s="47"/>
      <c r="J12" s="474" t="s">
        <v>147</v>
      </c>
      <c r="K12" s="42"/>
      <c r="L12" s="474"/>
      <c r="M12" s="42"/>
      <c r="N12" s="474"/>
      <c r="O12" s="42"/>
      <c r="P12" s="1912"/>
      <c r="Q12" s="474"/>
      <c r="R12" s="42"/>
      <c r="S12" s="474"/>
      <c r="T12" s="42"/>
      <c r="U12" s="474"/>
      <c r="V12" s="42"/>
      <c r="W12" s="406"/>
      <c r="X12" s="789"/>
      <c r="Y12" s="789"/>
      <c r="Z12" s="404"/>
      <c r="AA12" s="404"/>
      <c r="AB12" s="404"/>
      <c r="AC12" s="404"/>
      <c r="AD12" s="404"/>
      <c r="AE12" s="403"/>
      <c r="AF12" s="399"/>
    </row>
    <row r="13" spans="1:33" s="29" customFormat="1" ht="20.100000000000001" customHeight="1">
      <c r="A13" s="41"/>
      <c r="B13" s="44"/>
      <c r="C13" s="41"/>
      <c r="D13" s="44"/>
      <c r="E13" s="43"/>
      <c r="F13" s="43"/>
      <c r="G13" s="44"/>
      <c r="H13" s="44"/>
      <c r="I13" s="47"/>
      <c r="J13" s="474"/>
      <c r="K13" s="41"/>
      <c r="L13" s="474"/>
      <c r="M13" s="42"/>
      <c r="N13" s="474"/>
      <c r="O13" s="42"/>
      <c r="P13" s="1912"/>
      <c r="Q13" s="474"/>
      <c r="R13" s="42"/>
      <c r="S13" s="474"/>
      <c r="T13" s="42"/>
      <c r="U13" s="474"/>
      <c r="V13" s="42"/>
      <c r="W13" s="42"/>
      <c r="X13" s="414"/>
      <c r="Y13" s="414"/>
      <c r="Z13" s="416"/>
      <c r="AA13" s="416"/>
      <c r="AB13" s="416"/>
      <c r="AC13" s="416"/>
      <c r="AD13" s="416"/>
      <c r="AE13" s="416"/>
      <c r="AF13" s="416"/>
    </row>
    <row r="14" spans="1:33" s="29" customFormat="1" ht="20.100000000000001" customHeight="1">
      <c r="A14" s="411"/>
      <c r="B14" s="1110"/>
      <c r="C14" s="411"/>
      <c r="D14" s="1110"/>
      <c r="E14" s="1148"/>
      <c r="F14" s="1148"/>
      <c r="G14" s="1110"/>
      <c r="H14" s="1110"/>
      <c r="I14" s="414"/>
      <c r="J14" s="415"/>
      <c r="K14" s="411"/>
      <c r="L14" s="415"/>
      <c r="M14" s="416"/>
      <c r="N14" s="415"/>
      <c r="O14" s="416"/>
      <c r="P14" s="416"/>
      <c r="Q14" s="415"/>
      <c r="R14" s="416"/>
      <c r="S14" s="415"/>
      <c r="T14" s="416"/>
      <c r="U14" s="415"/>
      <c r="V14" s="416"/>
      <c r="W14" s="416"/>
      <c r="X14" s="414"/>
      <c r="Y14" s="414"/>
      <c r="Z14" s="416"/>
      <c r="AA14" s="416"/>
      <c r="AB14" s="416"/>
      <c r="AC14" s="416"/>
      <c r="AD14" s="416"/>
      <c r="AE14" s="416"/>
      <c r="AF14" s="416"/>
    </row>
    <row r="15" spans="1:33" s="29" customFormat="1" ht="20.100000000000001" customHeight="1">
      <c r="A15" s="411"/>
      <c r="B15" s="1110"/>
      <c r="C15" s="411"/>
      <c r="D15" s="1110"/>
      <c r="E15" s="1148"/>
      <c r="F15" s="1148"/>
      <c r="G15" s="1110"/>
      <c r="H15" s="1110"/>
      <c r="I15" s="414"/>
      <c r="J15" s="415"/>
      <c r="K15" s="411"/>
      <c r="L15" s="415"/>
      <c r="M15" s="416"/>
      <c r="N15" s="415"/>
      <c r="O15" s="416"/>
      <c r="P15" s="416"/>
      <c r="Q15" s="415"/>
      <c r="R15" s="416"/>
      <c r="S15" s="415"/>
      <c r="T15" s="416"/>
      <c r="U15" s="415"/>
      <c r="V15" s="416"/>
      <c r="W15" s="416"/>
      <c r="X15" s="414"/>
      <c r="Y15" s="414"/>
      <c r="Z15" s="416"/>
      <c r="AA15" s="416"/>
      <c r="AB15" s="416"/>
      <c r="AC15" s="416"/>
      <c r="AD15" s="416"/>
      <c r="AE15" s="416"/>
      <c r="AF15" s="416"/>
    </row>
    <row r="16" spans="1:33" s="29" customFormat="1" ht="20.100000000000001" customHeight="1">
      <c r="A16" s="411"/>
      <c r="B16" s="1110"/>
      <c r="C16" s="411"/>
      <c r="D16" s="1110"/>
      <c r="E16" s="1148"/>
      <c r="F16" s="1148"/>
      <c r="G16" s="1110"/>
      <c r="H16" s="1110"/>
      <c r="I16" s="414"/>
      <c r="J16" s="415"/>
      <c r="K16" s="411"/>
      <c r="L16" s="415"/>
      <c r="M16" s="416"/>
      <c r="N16" s="415"/>
      <c r="O16" s="416"/>
      <c r="P16" s="416"/>
      <c r="Q16" s="415"/>
      <c r="R16" s="416"/>
      <c r="S16" s="415"/>
      <c r="T16" s="416"/>
      <c r="U16" s="415"/>
      <c r="V16" s="416"/>
      <c r="W16" s="416"/>
      <c r="X16" s="414"/>
      <c r="Y16" s="414"/>
      <c r="Z16" s="416"/>
      <c r="AA16" s="416"/>
      <c r="AB16" s="416"/>
      <c r="AC16" s="416"/>
      <c r="AD16" s="416"/>
      <c r="AE16" s="416"/>
      <c r="AF16" s="416"/>
    </row>
    <row r="17" spans="1:32" s="29" customFormat="1" ht="20.100000000000001" customHeight="1">
      <c r="A17" s="411"/>
      <c r="B17" s="1110"/>
      <c r="C17" s="411"/>
      <c r="D17" s="1110"/>
      <c r="E17" s="1148"/>
      <c r="F17" s="1148"/>
      <c r="G17" s="1110"/>
      <c r="H17" s="1110"/>
      <c r="I17" s="414"/>
      <c r="J17" s="415"/>
      <c r="K17" s="411"/>
      <c r="L17" s="415"/>
      <c r="M17" s="416"/>
      <c r="N17" s="415"/>
      <c r="O17" s="416"/>
      <c r="P17" s="416"/>
      <c r="Q17" s="415"/>
      <c r="R17" s="416"/>
      <c r="S17" s="415"/>
      <c r="T17" s="416"/>
      <c r="U17" s="415"/>
      <c r="V17" s="416"/>
      <c r="W17" s="416"/>
      <c r="X17" s="414"/>
      <c r="Y17" s="414"/>
      <c r="Z17" s="416"/>
      <c r="AA17" s="416"/>
      <c r="AB17" s="416"/>
      <c r="AC17" s="416"/>
      <c r="AD17" s="416"/>
      <c r="AE17" s="416"/>
      <c r="AF17" s="416"/>
    </row>
    <row r="18" spans="1:32" s="29" customFormat="1" ht="20.100000000000001" customHeight="1">
      <c r="A18" s="411"/>
      <c r="B18" s="1110"/>
      <c r="C18" s="411"/>
      <c r="D18" s="1110"/>
      <c r="E18" s="1148"/>
      <c r="F18" s="1148"/>
      <c r="G18" s="1110"/>
      <c r="H18" s="1110"/>
      <c r="I18" s="414"/>
      <c r="J18" s="415"/>
      <c r="K18" s="411"/>
      <c r="L18" s="415"/>
      <c r="M18" s="416"/>
      <c r="N18" s="415"/>
      <c r="O18" s="416"/>
      <c r="P18" s="416"/>
      <c r="Q18" s="415"/>
      <c r="R18" s="416"/>
      <c r="S18" s="415"/>
      <c r="T18" s="416"/>
      <c r="U18" s="415"/>
      <c r="V18" s="416"/>
      <c r="W18" s="416"/>
      <c r="X18" s="414"/>
      <c r="Y18" s="414"/>
      <c r="Z18" s="416"/>
      <c r="AA18" s="416"/>
      <c r="AB18" s="416"/>
      <c r="AC18" s="416"/>
      <c r="AD18" s="416"/>
      <c r="AE18" s="416"/>
      <c r="AF18" s="416"/>
    </row>
    <row r="19" spans="1:32" s="29" customFormat="1" ht="20.100000000000001" customHeight="1">
      <c r="A19" s="411"/>
      <c r="B19" s="1110"/>
      <c r="C19" s="411"/>
      <c r="D19" s="1110"/>
      <c r="E19" s="1148"/>
      <c r="F19" s="1148"/>
      <c r="G19" s="1110"/>
      <c r="H19" s="1110"/>
      <c r="I19" s="414"/>
      <c r="J19" s="415"/>
      <c r="K19" s="411"/>
      <c r="L19" s="415"/>
      <c r="M19" s="416"/>
      <c r="N19" s="415"/>
      <c r="O19" s="416"/>
      <c r="P19" s="416"/>
      <c r="Q19" s="415"/>
      <c r="R19" s="416"/>
      <c r="S19" s="415"/>
      <c r="T19" s="416"/>
      <c r="U19" s="415"/>
      <c r="V19" s="416"/>
      <c r="W19" s="416"/>
      <c r="X19" s="414"/>
      <c r="Y19" s="414"/>
      <c r="Z19" s="416"/>
      <c r="AA19" s="416"/>
      <c r="AB19" s="416"/>
      <c r="AC19" s="416"/>
      <c r="AD19" s="416"/>
      <c r="AE19" s="416"/>
      <c r="AF19" s="416"/>
    </row>
    <row r="20" spans="1:32" s="29" customFormat="1" ht="20.100000000000001" customHeight="1">
      <c r="A20" s="411"/>
      <c r="B20" s="1110"/>
      <c r="C20" s="411"/>
      <c r="D20" s="1110"/>
      <c r="E20" s="1148"/>
      <c r="F20" s="1148"/>
      <c r="G20" s="1110"/>
      <c r="H20" s="1110"/>
      <c r="I20" s="414"/>
      <c r="J20" s="415"/>
      <c r="K20" s="411"/>
      <c r="L20" s="415"/>
      <c r="M20" s="416"/>
      <c r="N20" s="415"/>
      <c r="O20" s="416"/>
      <c r="P20" s="416"/>
      <c r="Q20" s="415"/>
      <c r="R20" s="416"/>
      <c r="S20" s="415"/>
      <c r="T20" s="416"/>
      <c r="U20" s="415"/>
      <c r="V20" s="416"/>
      <c r="W20" s="416"/>
      <c r="X20" s="414"/>
      <c r="Y20" s="414"/>
      <c r="Z20" s="416"/>
      <c r="AA20" s="416"/>
      <c r="AB20" s="416"/>
      <c r="AC20" s="416"/>
      <c r="AD20" s="416"/>
      <c r="AE20" s="416"/>
      <c r="AF20" s="416"/>
    </row>
    <row r="21" spans="1:32" s="29" customFormat="1" ht="20.100000000000001" customHeight="1">
      <c r="A21" s="411"/>
      <c r="B21" s="1110"/>
      <c r="C21" s="411"/>
      <c r="D21" s="1110"/>
      <c r="E21" s="1148"/>
      <c r="F21" s="1148"/>
      <c r="G21" s="1110"/>
      <c r="H21" s="1110"/>
      <c r="I21" s="414"/>
      <c r="J21" s="415"/>
      <c r="K21" s="411"/>
      <c r="L21" s="415"/>
      <c r="M21" s="416"/>
      <c r="N21" s="415"/>
      <c r="O21" s="416"/>
      <c r="P21" s="416"/>
      <c r="Q21" s="415"/>
      <c r="R21" s="416"/>
      <c r="S21" s="415"/>
      <c r="T21" s="416"/>
      <c r="U21" s="415"/>
      <c r="V21" s="416"/>
      <c r="W21" s="416"/>
      <c r="X21" s="414"/>
      <c r="Y21" s="414"/>
      <c r="Z21" s="416"/>
      <c r="AA21" s="416"/>
      <c r="AB21" s="416"/>
      <c r="AC21" s="416"/>
      <c r="AD21" s="416"/>
      <c r="AE21" s="416"/>
      <c r="AF21" s="416"/>
    </row>
    <row r="22" spans="1:32" s="29" customFormat="1" ht="20.100000000000001" customHeight="1">
      <c r="A22" s="411"/>
      <c r="B22" s="1110"/>
      <c r="C22" s="411"/>
      <c r="D22" s="1110"/>
      <c r="E22" s="1148"/>
      <c r="F22" s="1148"/>
      <c r="G22" s="1110"/>
      <c r="H22" s="1110"/>
      <c r="I22" s="414"/>
      <c r="J22" s="415"/>
      <c r="K22" s="411"/>
      <c r="L22" s="415"/>
      <c r="M22" s="416"/>
      <c r="N22" s="415"/>
      <c r="O22" s="416"/>
      <c r="P22" s="416"/>
      <c r="Q22" s="415"/>
      <c r="R22" s="416"/>
      <c r="S22" s="415"/>
      <c r="T22" s="416"/>
      <c r="U22" s="415"/>
      <c r="V22" s="416"/>
      <c r="W22" s="416"/>
      <c r="X22" s="414"/>
      <c r="Y22" s="414"/>
      <c r="Z22" s="416"/>
      <c r="AA22" s="416"/>
      <c r="AB22" s="416"/>
      <c r="AC22" s="416"/>
      <c r="AD22" s="416"/>
      <c r="AE22" s="416"/>
      <c r="AF22" s="416"/>
    </row>
    <row r="23" spans="1:32" s="29" customFormat="1" ht="20.100000000000001" customHeight="1">
      <c r="A23" s="411"/>
      <c r="B23" s="1110"/>
      <c r="C23" s="411"/>
      <c r="D23" s="1110"/>
      <c r="E23" s="1148"/>
      <c r="F23" s="1148"/>
      <c r="G23" s="1110"/>
      <c r="H23" s="1110"/>
      <c r="I23" s="414"/>
      <c r="J23" s="415"/>
      <c r="K23" s="411"/>
      <c r="L23" s="415"/>
      <c r="M23" s="416"/>
      <c r="N23" s="415"/>
      <c r="O23" s="416"/>
      <c r="P23" s="416"/>
      <c r="Q23" s="415"/>
      <c r="R23" s="416"/>
      <c r="S23" s="415"/>
      <c r="T23" s="416"/>
      <c r="U23" s="415"/>
      <c r="V23" s="416"/>
      <c r="W23" s="416"/>
      <c r="X23" s="414"/>
      <c r="Y23" s="414"/>
      <c r="Z23" s="416"/>
      <c r="AA23" s="416"/>
      <c r="AB23" s="416"/>
      <c r="AC23" s="416"/>
      <c r="AD23" s="416"/>
      <c r="AE23" s="416"/>
      <c r="AF23" s="416"/>
    </row>
    <row r="24" spans="1:32" s="29" customFormat="1" ht="20.100000000000001" customHeight="1">
      <c r="A24" s="411"/>
      <c r="B24" s="1110"/>
      <c r="C24" s="411"/>
      <c r="D24" s="1110"/>
      <c r="E24" s="1148"/>
      <c r="F24" s="1148"/>
      <c r="G24" s="1110"/>
      <c r="H24" s="1110"/>
      <c r="I24" s="414"/>
      <c r="J24" s="415"/>
      <c r="K24" s="411"/>
      <c r="L24" s="415"/>
      <c r="M24" s="416"/>
      <c r="N24" s="415"/>
      <c r="O24" s="416"/>
      <c r="P24" s="416"/>
      <c r="Q24" s="415"/>
      <c r="R24" s="416"/>
      <c r="S24" s="415"/>
      <c r="T24" s="416"/>
      <c r="U24" s="415"/>
      <c r="V24" s="416"/>
      <c r="W24" s="416"/>
      <c r="X24" s="414"/>
      <c r="Y24" s="414"/>
      <c r="Z24" s="416"/>
      <c r="AA24" s="416"/>
      <c r="AB24" s="416"/>
      <c r="AC24" s="416"/>
      <c r="AD24" s="416"/>
      <c r="AE24" s="416"/>
      <c r="AF24" s="416"/>
    </row>
    <row r="25" spans="1:32" s="29" customFormat="1" ht="20.100000000000001" customHeight="1">
      <c r="A25" s="411"/>
      <c r="B25" s="1110"/>
      <c r="C25" s="411"/>
      <c r="D25" s="1110"/>
      <c r="E25" s="1148"/>
      <c r="F25" s="1148"/>
      <c r="G25" s="1110"/>
      <c r="H25" s="1110"/>
      <c r="I25" s="414"/>
      <c r="J25" s="415"/>
      <c r="K25" s="411"/>
      <c r="L25" s="415"/>
      <c r="M25" s="416"/>
      <c r="N25" s="415"/>
      <c r="O25" s="416"/>
      <c r="P25" s="416"/>
      <c r="Q25" s="415"/>
      <c r="R25" s="416"/>
      <c r="S25" s="415"/>
      <c r="T25" s="416"/>
      <c r="U25" s="415"/>
      <c r="V25" s="416"/>
      <c r="W25" s="416"/>
      <c r="X25" s="414"/>
      <c r="Y25" s="414"/>
      <c r="Z25" s="416"/>
      <c r="AA25" s="416"/>
      <c r="AB25" s="416"/>
      <c r="AC25" s="416"/>
      <c r="AD25" s="416"/>
      <c r="AE25" s="416"/>
      <c r="AF25" s="416"/>
    </row>
    <row r="26" spans="1:32" s="29" customFormat="1" ht="20.100000000000001" customHeight="1">
      <c r="A26" s="411"/>
      <c r="B26" s="1110"/>
      <c r="C26" s="411"/>
      <c r="D26" s="1110"/>
      <c r="E26" s="1148"/>
      <c r="F26" s="1148"/>
      <c r="G26" s="1110"/>
      <c r="H26" s="1110"/>
      <c r="I26" s="414"/>
      <c r="J26" s="415"/>
      <c r="K26" s="411"/>
      <c r="L26" s="415"/>
      <c r="M26" s="416"/>
      <c r="N26" s="415"/>
      <c r="O26" s="416"/>
      <c r="P26" s="416"/>
      <c r="Q26" s="415"/>
      <c r="R26" s="416"/>
      <c r="S26" s="415"/>
      <c r="T26" s="416"/>
      <c r="U26" s="415"/>
      <c r="V26" s="416"/>
      <c r="W26" s="416"/>
      <c r="X26" s="414"/>
      <c r="Y26" s="414"/>
      <c r="Z26" s="416"/>
      <c r="AA26" s="416"/>
      <c r="AB26" s="416"/>
      <c r="AC26" s="416"/>
      <c r="AD26" s="416"/>
      <c r="AE26" s="416"/>
      <c r="AF26" s="416"/>
    </row>
    <row r="27" spans="1:32" s="29" customFormat="1" ht="20.100000000000001" customHeight="1">
      <c r="A27" s="411"/>
      <c r="B27" s="1110"/>
      <c r="C27" s="411"/>
      <c r="D27" s="1110"/>
      <c r="E27" s="1148"/>
      <c r="F27" s="1148"/>
      <c r="G27" s="1110"/>
      <c r="H27" s="1110"/>
      <c r="I27" s="414"/>
      <c r="J27" s="415"/>
      <c r="K27" s="411"/>
      <c r="L27" s="415"/>
      <c r="M27" s="416"/>
      <c r="N27" s="415"/>
      <c r="O27" s="416"/>
      <c r="P27" s="416"/>
      <c r="Q27" s="415"/>
      <c r="R27" s="416"/>
      <c r="S27" s="415"/>
      <c r="T27" s="416"/>
      <c r="U27" s="415"/>
      <c r="V27" s="416"/>
      <c r="W27" s="416"/>
      <c r="X27" s="414"/>
      <c r="Y27" s="414"/>
      <c r="Z27" s="416"/>
      <c r="AA27" s="416"/>
      <c r="AB27" s="416"/>
      <c r="AC27" s="416"/>
      <c r="AD27" s="416"/>
      <c r="AE27" s="416"/>
      <c r="AF27" s="416"/>
    </row>
    <row r="28" spans="1:32" s="29" customFormat="1" ht="20.100000000000001" customHeight="1">
      <c r="A28" s="411"/>
      <c r="B28" s="1110"/>
      <c r="C28" s="411"/>
      <c r="D28" s="1110"/>
      <c r="E28" s="1148"/>
      <c r="F28" s="1148"/>
      <c r="G28" s="1110"/>
      <c r="H28" s="1110"/>
      <c r="I28" s="414"/>
      <c r="J28" s="415"/>
      <c r="K28" s="411"/>
      <c r="L28" s="415"/>
      <c r="M28" s="416"/>
      <c r="N28" s="415"/>
      <c r="O28" s="416"/>
      <c r="P28" s="416"/>
      <c r="Q28" s="415"/>
      <c r="R28" s="416"/>
      <c r="S28" s="415"/>
      <c r="T28" s="416"/>
      <c r="U28" s="415"/>
      <c r="V28" s="416"/>
      <c r="W28" s="416"/>
      <c r="X28" s="414"/>
      <c r="Y28" s="414"/>
      <c r="Z28" s="416"/>
      <c r="AA28" s="416"/>
      <c r="AB28" s="416"/>
      <c r="AC28" s="416"/>
      <c r="AD28" s="416"/>
      <c r="AE28" s="416"/>
      <c r="AF28" s="416"/>
    </row>
    <row r="29" spans="1:32" ht="20.100000000000001" customHeight="1">
      <c r="A29" s="399"/>
      <c r="B29" s="734"/>
      <c r="C29" s="399"/>
      <c r="D29" s="734"/>
      <c r="E29" s="401"/>
      <c r="F29" s="401"/>
      <c r="G29" s="402"/>
      <c r="H29" s="402"/>
      <c r="I29" s="403"/>
      <c r="J29" s="405"/>
      <c r="K29" s="399"/>
      <c r="L29" s="405"/>
      <c r="M29" s="399"/>
      <c r="N29" s="405"/>
      <c r="O29" s="399"/>
      <c r="P29" s="399"/>
      <c r="Q29" s="405"/>
      <c r="R29" s="399"/>
      <c r="S29" s="405"/>
      <c r="T29" s="399"/>
      <c r="U29" s="405"/>
      <c r="V29" s="399"/>
      <c r="W29" s="404"/>
      <c r="X29" s="789"/>
      <c r="Y29" s="789"/>
      <c r="Z29" s="404"/>
      <c r="AA29" s="404"/>
      <c r="AB29" s="404"/>
      <c r="AC29" s="404"/>
      <c r="AD29" s="404"/>
      <c r="AE29" s="399"/>
      <c r="AF29" s="399"/>
    </row>
    <row r="30" spans="1:32" s="492" customFormat="1" ht="20.100000000000001" customHeight="1">
      <c r="A30" s="1727"/>
      <c r="B30" s="1327"/>
      <c r="C30" s="1728"/>
      <c r="D30" s="1327"/>
      <c r="E30" s="1729"/>
      <c r="F30" s="1729"/>
      <c r="G30" s="1327"/>
      <c r="H30" s="1327"/>
      <c r="I30" s="1730"/>
      <c r="J30" s="1731"/>
      <c r="K30" s="1728"/>
      <c r="L30" s="1731"/>
      <c r="M30" s="1728"/>
      <c r="N30" s="1731"/>
      <c r="O30" s="1728"/>
      <c r="P30" s="1728"/>
      <c r="Q30" s="1731"/>
      <c r="R30" s="1728"/>
      <c r="S30" s="1731"/>
      <c r="T30" s="1728"/>
      <c r="U30" s="1731"/>
      <c r="V30" s="1728"/>
      <c r="W30" s="1727"/>
      <c r="X30" s="1732"/>
      <c r="Y30" s="1732"/>
      <c r="Z30" s="1727"/>
      <c r="AA30" s="1727"/>
      <c r="AB30" s="1727"/>
      <c r="AC30" s="1727"/>
      <c r="AD30" s="1727"/>
      <c r="AE30" s="1728"/>
      <c r="AF30" s="1728"/>
    </row>
    <row r="31" spans="1:32" ht="20.100000000000001" customHeight="1">
      <c r="A31" s="60"/>
      <c r="B31" s="407"/>
      <c r="C31" s="60"/>
      <c r="D31" s="407"/>
      <c r="E31" s="407"/>
      <c r="F31" s="407"/>
      <c r="G31" s="408"/>
      <c r="H31" s="408"/>
      <c r="I31" s="60"/>
      <c r="J31" s="409"/>
      <c r="K31" s="60"/>
      <c r="L31" s="409"/>
      <c r="M31" s="60"/>
      <c r="N31" s="410"/>
      <c r="O31" s="392"/>
      <c r="P31" s="392"/>
      <c r="Q31" s="409"/>
      <c r="R31" s="60"/>
      <c r="S31" s="409"/>
      <c r="T31" s="60"/>
      <c r="U31" s="409"/>
      <c r="V31" s="60"/>
      <c r="W31" s="60"/>
      <c r="X31" s="465"/>
      <c r="Y31" s="465"/>
      <c r="Z31" s="60"/>
      <c r="AA31" s="60"/>
      <c r="AB31" s="60"/>
      <c r="AC31" s="60"/>
      <c r="AD31" s="60"/>
      <c r="AE31" s="60"/>
      <c r="AF31" s="60"/>
    </row>
  </sheetData>
  <autoFilter ref="A7:AF31"/>
  <mergeCells count="12">
    <mergeCell ref="AG5:AG6"/>
    <mergeCell ref="W5:W6"/>
    <mergeCell ref="M2:N2"/>
    <mergeCell ref="F5:F6"/>
    <mergeCell ref="A5:A6"/>
    <mergeCell ref="B5:B6"/>
    <mergeCell ref="C5:C6"/>
    <mergeCell ref="D5:D6"/>
    <mergeCell ref="E5:E6"/>
    <mergeCell ref="G5:G6"/>
    <mergeCell ref="H5:H6"/>
    <mergeCell ref="I5:I6"/>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21" r:id="rId3" name="Check Box 9">
              <controlPr defaultSize="0" autoFill="0" autoLine="0" autoPict="0">
                <anchor moveWithCells="1" sizeWithCells="1">
                  <from>
                    <xdr:col>0</xdr:col>
                    <xdr:colOff>19050</xdr:colOff>
                    <xdr:row>3</xdr:row>
                    <xdr:rowOff>19050</xdr:rowOff>
                  </from>
                  <to>
                    <xdr:col>2</xdr:col>
                    <xdr:colOff>647700</xdr:colOff>
                    <xdr:row>3</xdr:row>
                    <xdr:rowOff>238125</xdr:rowOff>
                  </to>
                </anchor>
              </controlPr>
            </control>
          </mc:Choice>
        </mc:AlternateContent>
        <mc:AlternateContent xmlns:mc="http://schemas.openxmlformats.org/markup-compatibility/2006">
          <mc:Choice Requires="x14">
            <control shapeId="13322" r:id="rId4" name="Check Box 10">
              <controlPr defaultSize="0" autoFill="0" autoLine="0" autoPict="0" macro="[0]!unHideTimeDMVL">
                <anchor moveWithCells="1" sizeWithCells="1">
                  <from>
                    <xdr:col>2</xdr:col>
                    <xdr:colOff>704850</xdr:colOff>
                    <xdr:row>3</xdr:row>
                    <xdr:rowOff>19050</xdr:rowOff>
                  </from>
                  <to>
                    <xdr:col>3</xdr:col>
                    <xdr:colOff>962025</xdr:colOff>
                    <xdr:row>3</xdr:row>
                    <xdr:rowOff>238125</xdr:rowOff>
                  </to>
                </anchor>
              </controlPr>
            </control>
          </mc:Choice>
        </mc:AlternateContent>
        <mc:AlternateContent xmlns:mc="http://schemas.openxmlformats.org/markup-compatibility/2006">
          <mc:Choice Requires="x14">
            <control shapeId="13323" r:id="rId5" name="Check Box 11">
              <controlPr defaultSize="0" autoFill="0" autoLine="0" autoPict="0" macro="[0]!unHideBangmauDMVL">
                <anchor moveWithCells="1" sizeWithCells="1">
                  <from>
                    <xdr:col>4</xdr:col>
                    <xdr:colOff>0</xdr:colOff>
                    <xdr:row>3</xdr:row>
                    <xdr:rowOff>19050</xdr:rowOff>
                  </from>
                  <to>
                    <xdr:col>4</xdr:col>
                    <xdr:colOff>952500</xdr:colOff>
                    <xdr:row>3</xdr:row>
                    <xdr:rowOff>238125</xdr:rowOff>
                  </to>
                </anchor>
              </controlPr>
            </control>
          </mc:Choice>
        </mc:AlternateContent>
        <mc:AlternateContent xmlns:mc="http://schemas.openxmlformats.org/markup-compatibility/2006">
          <mc:Choice Requires="x14">
            <control shapeId="13324" r:id="rId6" name="Check Box 12">
              <controlPr defaultSize="0" autoFill="0" autoLine="0" autoPict="0" macro="[0]!unHideYKKhacDMVL">
                <anchor moveWithCells="1" sizeWithCells="1">
                  <from>
                    <xdr:col>4</xdr:col>
                    <xdr:colOff>962025</xdr:colOff>
                    <xdr:row>3</xdr:row>
                    <xdr:rowOff>19050</xdr:rowOff>
                  </from>
                  <to>
                    <xdr:col>4</xdr:col>
                    <xdr:colOff>1990725</xdr:colOff>
                    <xdr:row>3</xdr:row>
                    <xdr:rowOff>238125</xdr:rowOff>
                  </to>
                </anchor>
              </controlPr>
            </control>
          </mc:Choice>
        </mc:AlternateContent>
        <mc:AlternateContent xmlns:mc="http://schemas.openxmlformats.org/markup-compatibility/2006">
          <mc:Choice Requires="x14">
            <control shapeId="13341" r:id="rId7" name="Button 29">
              <controlPr defaultSize="0" print="0" autoFill="0" autoPict="0" macro="[0]!VL_goLaymauVL">
                <anchor moveWithCells="1" sizeWithCells="1">
                  <from>
                    <xdr:col>9</xdr:col>
                    <xdr:colOff>9525</xdr:colOff>
                    <xdr:row>0</xdr:row>
                    <xdr:rowOff>0</xdr:rowOff>
                  </from>
                  <to>
                    <xdr:col>10</xdr:col>
                    <xdr:colOff>133350</xdr:colOff>
                    <xdr:row>0</xdr:row>
                    <xdr:rowOff>295275</xdr:rowOff>
                  </to>
                </anchor>
              </controlPr>
            </control>
          </mc:Choice>
        </mc:AlternateContent>
        <mc:AlternateContent xmlns:mc="http://schemas.openxmlformats.org/markup-compatibility/2006">
          <mc:Choice Requires="x14">
            <control shapeId="13342" r:id="rId8" name="Button 30">
              <controlPr defaultSize="0" print="0" autoFill="0" autoPict="0" macro="[0]!VL_goYCNTVL">
                <anchor moveWithCells="1" sizeWithCells="1">
                  <from>
                    <xdr:col>9</xdr:col>
                    <xdr:colOff>9525</xdr:colOff>
                    <xdr:row>0</xdr:row>
                    <xdr:rowOff>304800</xdr:rowOff>
                  </from>
                  <to>
                    <xdr:col>10</xdr:col>
                    <xdr:colOff>133350</xdr:colOff>
                    <xdr:row>1</xdr:row>
                    <xdr:rowOff>238125</xdr:rowOff>
                  </to>
                </anchor>
              </controlPr>
            </control>
          </mc:Choice>
        </mc:AlternateContent>
        <mc:AlternateContent xmlns:mc="http://schemas.openxmlformats.org/markup-compatibility/2006">
          <mc:Choice Requires="x14">
            <control shapeId="13343" r:id="rId9" name="Button 31">
              <controlPr defaultSize="0" print="0" autoFill="0" autoPict="0" macro="[0]!VL_goNTNoiboVL">
                <anchor moveWithCells="1" sizeWithCells="1">
                  <from>
                    <xdr:col>9</xdr:col>
                    <xdr:colOff>9525</xdr:colOff>
                    <xdr:row>1</xdr:row>
                    <xdr:rowOff>247650</xdr:rowOff>
                  </from>
                  <to>
                    <xdr:col>10</xdr:col>
                    <xdr:colOff>133350</xdr:colOff>
                    <xdr:row>2</xdr:row>
                    <xdr:rowOff>257175</xdr:rowOff>
                  </to>
                </anchor>
              </controlPr>
            </control>
          </mc:Choice>
        </mc:AlternateContent>
        <mc:AlternateContent xmlns:mc="http://schemas.openxmlformats.org/markup-compatibility/2006">
          <mc:Choice Requires="x14">
            <control shapeId="13344" r:id="rId10" name="Button 32">
              <controlPr defaultSize="0" print="0" autoFill="0" autoPict="0" macro="[0]!VL_goNghiemthuVL">
                <anchor moveWithCells="1" sizeWithCells="1">
                  <from>
                    <xdr:col>9</xdr:col>
                    <xdr:colOff>9525</xdr:colOff>
                    <xdr:row>2</xdr:row>
                    <xdr:rowOff>266700</xdr:rowOff>
                  </from>
                  <to>
                    <xdr:col>10</xdr:col>
                    <xdr:colOff>133350</xdr:colOff>
                    <xdr:row>3</xdr:row>
                    <xdr:rowOff>266700</xdr:rowOff>
                  </to>
                </anchor>
              </controlPr>
            </control>
          </mc:Choice>
        </mc:AlternateContent>
        <mc:AlternateContent xmlns:mc="http://schemas.openxmlformats.org/markup-compatibility/2006">
          <mc:Choice Requires="x14">
            <control shapeId="13349" r:id="rId11" name="Button 37">
              <controlPr defaultSize="0" print="0" autoFill="0" autoPict="0" macro="[0]!zKiemtraNghile">
                <anchor moveWithCells="1" sizeWithCells="1">
                  <from>
                    <xdr:col>7</xdr:col>
                    <xdr:colOff>0</xdr:colOff>
                    <xdr:row>0</xdr:row>
                    <xdr:rowOff>0</xdr:rowOff>
                  </from>
                  <to>
                    <xdr:col>8</xdr:col>
                    <xdr:colOff>1485900</xdr:colOff>
                    <xdr:row>0</xdr:row>
                    <xdr:rowOff>295275</xdr:rowOff>
                  </to>
                </anchor>
              </controlPr>
            </control>
          </mc:Choice>
        </mc:AlternateContent>
        <mc:AlternateContent xmlns:mc="http://schemas.openxmlformats.org/markup-compatibility/2006">
          <mc:Choice Requires="x14">
            <control shapeId="13350" r:id="rId12" name="Button 38">
              <controlPr defaultSize="0" print="0" autoFill="0" autoPict="0" macro="[0]!goK_NhomTieuchuan">
                <anchor moveWithCells="1" sizeWithCells="1">
                  <from>
                    <xdr:col>7</xdr:col>
                    <xdr:colOff>0</xdr:colOff>
                    <xdr:row>0</xdr:row>
                    <xdr:rowOff>304800</xdr:rowOff>
                  </from>
                  <to>
                    <xdr:col>8</xdr:col>
                    <xdr:colOff>1485900</xdr:colOff>
                    <xdr:row>1</xdr:row>
                    <xdr:rowOff>238125</xdr:rowOff>
                  </to>
                </anchor>
              </controlPr>
            </control>
          </mc:Choice>
        </mc:AlternateContent>
        <mc:AlternateContent xmlns:mc="http://schemas.openxmlformats.org/markup-compatibility/2006">
          <mc:Choice Requires="x14">
            <control shapeId="13351" r:id="rId13" name="Button 39">
              <controlPr defaultSize="0" print="0" autoFill="0" autoPict="0" macro="[0]!goK_Quycachlaymau">
                <anchor moveWithCells="1" sizeWithCells="1">
                  <from>
                    <xdr:col>7</xdr:col>
                    <xdr:colOff>0</xdr:colOff>
                    <xdr:row>1</xdr:row>
                    <xdr:rowOff>247650</xdr:rowOff>
                  </from>
                  <to>
                    <xdr:col>8</xdr:col>
                    <xdr:colOff>1485900</xdr:colOff>
                    <xdr:row>2</xdr:row>
                    <xdr:rowOff>257175</xdr:rowOff>
                  </to>
                </anchor>
              </controlPr>
            </control>
          </mc:Choice>
        </mc:AlternateContent>
        <mc:AlternateContent xmlns:mc="http://schemas.openxmlformats.org/markup-compatibility/2006">
          <mc:Choice Requires="x14">
            <control shapeId="13352" r:id="rId14" name="Button 40">
              <controlPr defaultSize="0" print="0" autoFill="0" autoPict="0" macro="[0]!goK_NhatkyThicong">
                <anchor moveWithCells="1" sizeWithCells="1">
                  <from>
                    <xdr:col>7</xdr:col>
                    <xdr:colOff>0</xdr:colOff>
                    <xdr:row>2</xdr:row>
                    <xdr:rowOff>266700</xdr:rowOff>
                  </from>
                  <to>
                    <xdr:col>8</xdr:col>
                    <xdr:colOff>1485900</xdr:colOff>
                    <xdr:row>3</xdr:row>
                    <xdr:rowOff>266700</xdr:rowOff>
                  </to>
                </anchor>
              </controlPr>
            </control>
          </mc:Choice>
        </mc:AlternateContent>
        <mc:AlternateContent xmlns:mc="http://schemas.openxmlformats.org/markup-compatibility/2006">
          <mc:Choice Requires="x14">
            <control shapeId="13353" r:id="rId15" name="Button 41">
              <controlPr defaultSize="0" print="0" autoFill="0" autoPict="0" macro="[0]!goK_BangmauNT">
                <anchor moveWithCells="1" sizeWithCells="1">
                  <from>
                    <xdr:col>10</xdr:col>
                    <xdr:colOff>133350</xdr:colOff>
                    <xdr:row>0</xdr:row>
                    <xdr:rowOff>0</xdr:rowOff>
                  </from>
                  <to>
                    <xdr:col>12</xdr:col>
                    <xdr:colOff>0</xdr:colOff>
                    <xdr:row>0</xdr:row>
                    <xdr:rowOff>295275</xdr:rowOff>
                  </to>
                </anchor>
              </controlPr>
            </control>
          </mc:Choice>
        </mc:AlternateContent>
        <mc:AlternateContent xmlns:mc="http://schemas.openxmlformats.org/markup-compatibility/2006">
          <mc:Choice Requires="x14">
            <control shapeId="13354" r:id="rId16" name="Button 42">
              <controlPr defaultSize="0" print="0" autoFill="0" autoPict="0" macro="[0]!goK_Tonghopvattu">
                <anchor moveWithCells="1" sizeWithCells="1">
                  <from>
                    <xdr:col>10</xdr:col>
                    <xdr:colOff>133350</xdr:colOff>
                    <xdr:row>0</xdr:row>
                    <xdr:rowOff>304800</xdr:rowOff>
                  </from>
                  <to>
                    <xdr:col>12</xdr:col>
                    <xdr:colOff>0</xdr:colOff>
                    <xdr:row>1</xdr:row>
                    <xdr:rowOff>238125</xdr:rowOff>
                  </to>
                </anchor>
              </controlPr>
            </control>
          </mc:Choice>
        </mc:AlternateContent>
        <mc:AlternateContent xmlns:mc="http://schemas.openxmlformats.org/markup-compatibility/2006">
          <mc:Choice Requires="x14">
            <control shapeId="13355" r:id="rId17" name="Button 43">
              <controlPr defaultSize="0" print="0" autoFill="0" autoPict="0" macro="[0]!goK_VatlieuNhapve">
                <anchor moveWithCells="1" sizeWithCells="1">
                  <from>
                    <xdr:col>10</xdr:col>
                    <xdr:colOff>133350</xdr:colOff>
                    <xdr:row>1</xdr:row>
                    <xdr:rowOff>247650</xdr:rowOff>
                  </from>
                  <to>
                    <xdr:col>12</xdr:col>
                    <xdr:colOff>0</xdr:colOff>
                    <xdr:row>2</xdr:row>
                    <xdr:rowOff>257175</xdr:rowOff>
                  </to>
                </anchor>
              </controlPr>
            </control>
          </mc:Choice>
        </mc:AlternateContent>
        <mc:AlternateContent xmlns:mc="http://schemas.openxmlformats.org/markup-compatibility/2006">
          <mc:Choice Requires="x14">
            <control shapeId="13356" r:id="rId18" name="Button 44">
              <controlPr defaultSize="0" print="0" autoFill="0" autoPict="0" macro="[0]!goK_DanhmucHoso">
                <anchor moveWithCells="1" sizeWithCells="1">
                  <from>
                    <xdr:col>10</xdr:col>
                    <xdr:colOff>133350</xdr:colOff>
                    <xdr:row>2</xdr:row>
                    <xdr:rowOff>266700</xdr:rowOff>
                  </from>
                  <to>
                    <xdr:col>12</xdr:col>
                    <xdr:colOff>0</xdr:colOff>
                    <xdr:row>3</xdr:row>
                    <xdr:rowOff>266700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VLLAYM">
    <tabColor rgb="FF92D050"/>
  </sheetPr>
  <dimension ref="A1:AG53"/>
  <sheetViews>
    <sheetView showZeros="0" view="pageBreakPreview" topLeftCell="A10" zoomScale="80" zoomScaleSheetLayoutView="80" workbookViewId="0">
      <selection activeCell="AC42" sqref="AC42"/>
    </sheetView>
  </sheetViews>
  <sheetFormatPr defaultColWidth="8.88671875" defaultRowHeight="16.5"/>
  <cols>
    <col min="1" max="1" width="22.33203125" style="18" customWidth="1"/>
    <col min="2" max="2" width="3.6640625" style="18" customWidth="1"/>
    <col min="3" max="3" width="3.88671875" style="18" customWidth="1"/>
    <col min="4" max="6" width="3.5546875" style="18" customWidth="1"/>
    <col min="7" max="10" width="2.88671875" style="18" customWidth="1"/>
    <col min="11" max="11" width="3.44140625" style="18" customWidth="1"/>
    <col min="12" max="12" width="2.33203125" style="18" customWidth="1"/>
    <col min="13" max="13" width="3.33203125" style="18" customWidth="1"/>
    <col min="14" max="14" width="3" style="29" customWidth="1"/>
    <col min="15" max="15" width="2.88671875" style="18" customWidth="1"/>
    <col min="16" max="17" width="3.21875" style="18" customWidth="1"/>
    <col min="18" max="23" width="3" style="18" customWidth="1"/>
    <col min="24" max="28" width="2.88671875" style="18" customWidth="1"/>
    <col min="29" max="29" width="2.6640625" style="18" customWidth="1"/>
    <col min="30" max="30" width="11.77734375" style="18" customWidth="1"/>
    <col min="31" max="31" width="5.77734375" style="18" customWidth="1"/>
    <col min="32" max="40" width="3.77734375" style="18" customWidth="1"/>
    <col min="41" max="16384" width="8.88671875" style="18"/>
  </cols>
  <sheetData>
    <row r="1" spans="1:33" ht="20.100000000000001" customHeight="1">
      <c r="A1" s="2750" t="s">
        <v>148</v>
      </c>
      <c r="B1" s="164"/>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c r="AD1" s="419">
        <v>1</v>
      </c>
      <c r="AE1" s="784"/>
      <c r="AF1" s="784" t="b">
        <v>0</v>
      </c>
      <c r="AG1" s="2123"/>
    </row>
    <row r="2" spans="1:33" ht="20.100000000000001" customHeight="1">
      <c r="A2" s="2750"/>
      <c r="B2" s="164"/>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c r="AD2" s="165"/>
      <c r="AE2" s="784"/>
      <c r="AF2" s="19"/>
    </row>
    <row r="3" spans="1:33" ht="20.100000000000001" customHeight="1">
      <c r="A3" s="2750"/>
      <c r="B3" s="164"/>
      <c r="F3" s="1783"/>
      <c r="G3" s="164"/>
      <c r="H3" s="164"/>
      <c r="J3" s="164"/>
      <c r="K3" s="164"/>
      <c r="L3" s="164"/>
      <c r="M3" s="164"/>
      <c r="N3" s="171"/>
      <c r="P3" s="164"/>
      <c r="Q3" s="164"/>
      <c r="R3" s="1784"/>
      <c r="T3" s="164"/>
      <c r="U3" s="164"/>
      <c r="V3" s="164"/>
      <c r="W3" s="164"/>
      <c r="X3" s="164"/>
      <c r="Y3" s="164"/>
      <c r="Z3" s="164"/>
      <c r="AA3" s="164"/>
      <c r="AB3" s="164"/>
      <c r="AC3" s="164"/>
      <c r="AD3" s="165"/>
      <c r="AE3" s="19"/>
      <c r="AF3" s="19"/>
    </row>
    <row r="4" spans="1:33" ht="20.100000000000001" customHeight="1">
      <c r="A4" s="2750"/>
      <c r="B4" s="166"/>
      <c r="C4" s="167"/>
      <c r="D4" s="164"/>
      <c r="E4" s="164"/>
      <c r="F4" s="164"/>
      <c r="G4" s="164"/>
      <c r="H4" s="164"/>
      <c r="I4" s="164"/>
      <c r="J4" s="166"/>
      <c r="K4" s="166"/>
      <c r="L4" s="166"/>
      <c r="M4" s="166"/>
      <c r="N4" s="171"/>
      <c r="O4" s="164"/>
      <c r="P4" s="164"/>
      <c r="Q4" s="164"/>
      <c r="R4" s="164"/>
      <c r="S4" s="164"/>
      <c r="T4" s="164"/>
      <c r="U4" s="164"/>
      <c r="V4" s="164"/>
      <c r="W4" s="164"/>
      <c r="X4" s="164"/>
      <c r="Y4" s="164"/>
      <c r="Z4" s="164"/>
      <c r="AA4" s="164"/>
      <c r="AB4" s="164"/>
      <c r="AC4" s="418" t="s">
        <v>3569</v>
      </c>
      <c r="AD4" s="168">
        <v>1</v>
      </c>
      <c r="AE4" s="19"/>
      <c r="AF4" s="19"/>
    </row>
    <row r="5" spans="1:33" ht="20.100000000000001" customHeight="1">
      <c r="A5" s="169"/>
      <c r="B5" s="169"/>
      <c r="C5" s="170" t="s">
        <v>2919</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036">
        <v>1</v>
      </c>
      <c r="AE5" s="1037" t="str">
        <f>"Công việc số: "&amp;'Danh muc NT vat lieu'!$A$11</f>
        <v>Công việc số: 1</v>
      </c>
      <c r="AF5" s="19"/>
    </row>
    <row r="6" spans="1:33" ht="20.100000000000001" customHeight="1">
      <c r="A6" s="169"/>
      <c r="B6" s="169"/>
      <c r="C6" s="172" t="s">
        <v>314</v>
      </c>
      <c r="D6" s="171"/>
      <c r="E6" s="171"/>
      <c r="F6" s="171"/>
      <c r="G6" s="171"/>
      <c r="H6" s="171"/>
      <c r="I6" s="171"/>
      <c r="J6" s="171"/>
      <c r="K6" s="171"/>
      <c r="L6" s="171"/>
      <c r="M6" s="171"/>
      <c r="N6" s="171"/>
      <c r="O6" s="171"/>
      <c r="P6" s="171"/>
      <c r="Q6" s="171"/>
      <c r="R6" s="171"/>
      <c r="S6" s="171"/>
      <c r="T6" s="171"/>
      <c r="U6" s="171"/>
      <c r="V6" s="171"/>
      <c r="W6" s="171"/>
      <c r="X6" s="171"/>
      <c r="Y6" s="171"/>
      <c r="Z6" s="171"/>
      <c r="AA6" s="171"/>
      <c r="AB6" s="171"/>
      <c r="AC6" s="171"/>
      <c r="AD6" s="168"/>
      <c r="AE6" s="19"/>
    </row>
    <row r="7" spans="1:33" ht="9.9499999999999993" customHeight="1">
      <c r="A7" s="169"/>
      <c r="B7" s="169"/>
      <c r="C7" s="172"/>
      <c r="D7" s="171"/>
      <c r="E7" s="171"/>
      <c r="F7" s="171"/>
      <c r="G7" s="171"/>
      <c r="H7" s="171"/>
      <c r="I7" s="171"/>
      <c r="J7" s="171"/>
      <c r="K7" s="171"/>
      <c r="L7" s="171"/>
      <c r="M7" s="171"/>
      <c r="N7" s="171"/>
      <c r="O7" s="171"/>
      <c r="P7" s="171"/>
      <c r="Q7" s="171"/>
      <c r="R7" s="171"/>
      <c r="S7" s="171"/>
      <c r="T7" s="171"/>
      <c r="U7" s="171"/>
      <c r="V7" s="171"/>
      <c r="W7" s="171"/>
      <c r="X7" s="171"/>
      <c r="Y7" s="171"/>
      <c r="Z7" s="171"/>
      <c r="AA7" s="171"/>
      <c r="AB7" s="171"/>
      <c r="AC7" s="171"/>
      <c r="AD7" s="19"/>
      <c r="AE7" s="19"/>
    </row>
    <row r="8" spans="1:33" ht="20.100000000000001" customHeight="1">
      <c r="A8" s="169"/>
      <c r="B8" s="169"/>
      <c r="C8" s="172"/>
      <c r="D8" s="173" t="s">
        <v>1</v>
      </c>
      <c r="E8" s="171"/>
      <c r="F8" s="171"/>
      <c r="G8" s="174" t="str">
        <f>TTIN_DUAN</f>
        <v>Đường cứu hộ cứu nạn từ Nguyệt Áng - Nam Long đi Trường Xuân</v>
      </c>
      <c r="H8" s="171"/>
      <c r="I8" s="171"/>
      <c r="J8" s="171"/>
      <c r="K8" s="171"/>
      <c r="L8" s="171"/>
      <c r="M8" s="171"/>
      <c r="N8" s="171"/>
      <c r="O8" s="171"/>
      <c r="P8" s="171"/>
      <c r="Q8" s="171"/>
      <c r="R8" s="171"/>
      <c r="S8" s="171"/>
      <c r="T8" s="171"/>
      <c r="U8" s="171"/>
      <c r="V8" s="171"/>
      <c r="W8" s="171"/>
      <c r="X8" s="171"/>
      <c r="Y8" s="171"/>
      <c r="Z8" s="171"/>
      <c r="AA8" s="171"/>
      <c r="AB8" s="171"/>
      <c r="AC8" s="171"/>
      <c r="AD8" s="19"/>
      <c r="AE8" s="19"/>
    </row>
    <row r="9" spans="1:33" ht="20.100000000000001" customHeight="1">
      <c r="A9" s="169"/>
      <c r="B9" s="169"/>
      <c r="C9" s="172"/>
      <c r="D9" s="173" t="s">
        <v>4</v>
      </c>
      <c r="E9" s="171"/>
      <c r="F9" s="171"/>
      <c r="G9" s="174" t="str">
        <f>TTIN_GTHAU</f>
        <v>Xây lắp (bao gồm chí phí xây dựng + chi phí dự phòng + chi phí đảm bảo giao thông)</v>
      </c>
      <c r="H9" s="171"/>
      <c r="I9" s="171"/>
      <c r="J9" s="171"/>
      <c r="K9" s="171"/>
      <c r="L9" s="171"/>
      <c r="M9" s="171"/>
      <c r="N9" s="171"/>
      <c r="O9" s="171"/>
      <c r="P9" s="171"/>
      <c r="Q9" s="171"/>
      <c r="R9" s="171"/>
      <c r="S9" s="171"/>
      <c r="T9" s="171"/>
      <c r="U9" s="171"/>
      <c r="V9" s="171"/>
      <c r="W9" s="171"/>
      <c r="X9" s="171"/>
      <c r="Y9" s="171"/>
      <c r="Z9" s="171"/>
      <c r="AA9" s="171"/>
      <c r="AB9" s="171"/>
      <c r="AC9" s="171"/>
      <c r="AD9" s="19"/>
      <c r="AE9" s="19"/>
    </row>
    <row r="10" spans="1:33" ht="20.100000000000001" customHeight="1">
      <c r="A10" s="175"/>
      <c r="B10" s="175"/>
      <c r="C10" s="176"/>
      <c r="D10" s="173" t="s">
        <v>2</v>
      </c>
      <c r="E10" s="176"/>
      <c r="F10" s="176"/>
      <c r="G10" s="174" t="str">
        <f>TTIN_CTRINH</f>
        <v>Đường cứu hộ cứu nạn từ Nguyệt Áng - Nam Long đi Trường Xuân</v>
      </c>
      <c r="H10" s="176"/>
      <c r="I10" s="173"/>
      <c r="J10" s="173"/>
      <c r="K10" s="173"/>
      <c r="L10" s="173"/>
      <c r="M10" s="173"/>
      <c r="N10" s="173"/>
      <c r="O10" s="173"/>
      <c r="P10" s="173"/>
      <c r="Q10" s="173"/>
      <c r="R10" s="173"/>
      <c r="S10" s="173"/>
      <c r="T10" s="173"/>
      <c r="U10" s="173"/>
      <c r="V10" s="173"/>
      <c r="W10" s="173"/>
      <c r="X10" s="173"/>
      <c r="Y10" s="173"/>
      <c r="Z10" s="173"/>
      <c r="AA10" s="173"/>
      <c r="AB10" s="173"/>
      <c r="AC10" s="173"/>
      <c r="AD10" s="19"/>
      <c r="AE10" s="177"/>
    </row>
    <row r="11" spans="1:33" ht="18" customHeight="1">
      <c r="A11" s="175"/>
      <c r="B11" s="175"/>
      <c r="C11" s="176"/>
      <c r="D11" s="173" t="s">
        <v>3</v>
      </c>
      <c r="E11" s="176"/>
      <c r="F11" s="176"/>
      <c r="G11" s="178" t="s">
        <v>2929</v>
      </c>
      <c r="H11" s="176"/>
      <c r="I11" s="173"/>
      <c r="J11" s="173"/>
      <c r="K11" s="173"/>
      <c r="L11" s="173"/>
      <c r="M11" s="173"/>
      <c r="N11" s="173"/>
      <c r="O11" s="173"/>
      <c r="P11" s="173"/>
      <c r="Q11" s="173"/>
      <c r="R11" s="173"/>
      <c r="S11" s="173"/>
      <c r="T11" s="173"/>
      <c r="U11" s="173"/>
      <c r="V11" s="173"/>
      <c r="W11" s="173"/>
      <c r="X11" s="173"/>
      <c r="Y11" s="173"/>
      <c r="Z11" s="173"/>
      <c r="AA11" s="173"/>
      <c r="AB11" s="173"/>
      <c r="AC11" s="173"/>
      <c r="AD11" s="19"/>
      <c r="AE11" s="177"/>
    </row>
    <row r="12" spans="1:33" ht="18" customHeight="1">
      <c r="A12" s="175"/>
      <c r="B12" s="175"/>
      <c r="C12" s="176"/>
      <c r="D12" s="173" t="s">
        <v>190</v>
      </c>
      <c r="E12" s="176"/>
      <c r="F12" s="176"/>
      <c r="G12" s="180" t="s">
        <v>2930</v>
      </c>
      <c r="H12" s="181"/>
      <c r="I12" s="182"/>
      <c r="J12" s="182"/>
      <c r="K12" s="182"/>
      <c r="L12" s="173"/>
      <c r="M12" s="173"/>
      <c r="N12" s="173"/>
      <c r="O12" s="173"/>
      <c r="P12" s="173"/>
      <c r="Q12" s="173"/>
      <c r="R12" s="182"/>
      <c r="S12" s="182"/>
      <c r="T12" s="182"/>
      <c r="U12" s="182"/>
      <c r="V12" s="182"/>
      <c r="W12" s="182"/>
      <c r="X12" s="173"/>
      <c r="Y12" s="173"/>
      <c r="Z12" s="173"/>
      <c r="AA12" s="173"/>
      <c r="AB12" s="173"/>
      <c r="AC12" s="173"/>
      <c r="AD12" s="19"/>
      <c r="AE12" s="177"/>
    </row>
    <row r="13" spans="1:33" ht="20.100000000000001" customHeight="1">
      <c r="A13" s="175"/>
      <c r="B13" s="175"/>
      <c r="C13" s="176"/>
      <c r="D13" s="173" t="s">
        <v>155</v>
      </c>
      <c r="E13" s="176"/>
      <c r="F13" s="176"/>
      <c r="G13" s="191" t="str">
        <f>TTIN_DDIEM</f>
        <v>Xã Xuân Ninh, Hiền Ninh và xã Trường Xuân, huyện Quảng Ninh, tỉnh Quảng Bình</v>
      </c>
      <c r="H13" s="176"/>
      <c r="I13" s="173"/>
      <c r="J13" s="173"/>
      <c r="K13" s="173"/>
      <c r="L13" s="173"/>
      <c r="M13" s="173"/>
      <c r="N13" s="173"/>
      <c r="O13" s="173"/>
      <c r="P13" s="173"/>
      <c r="Q13" s="173"/>
      <c r="R13" s="173"/>
      <c r="S13" s="173"/>
      <c r="T13" s="173"/>
      <c r="U13" s="173"/>
      <c r="V13" s="173"/>
      <c r="W13" s="173"/>
      <c r="X13" s="173"/>
      <c r="Y13" s="173"/>
      <c r="Z13" s="173"/>
      <c r="AA13" s="173"/>
      <c r="AB13" s="173"/>
      <c r="AC13" s="173"/>
      <c r="AD13" s="19"/>
      <c r="AE13" s="177"/>
    </row>
    <row r="14" spans="1:33" ht="9.9499999999999993" customHeight="1">
      <c r="A14" s="175"/>
      <c r="B14" s="175"/>
      <c r="C14" s="176"/>
      <c r="D14" s="173"/>
      <c r="E14" s="176"/>
      <c r="F14" s="176"/>
      <c r="G14" s="191"/>
      <c r="H14" s="176"/>
      <c r="I14" s="173"/>
      <c r="J14" s="173"/>
      <c r="K14" s="173"/>
      <c r="L14" s="173"/>
      <c r="M14" s="173"/>
      <c r="N14" s="173"/>
      <c r="O14" s="173"/>
      <c r="P14" s="173"/>
      <c r="Q14" s="173"/>
      <c r="R14" s="173"/>
      <c r="S14" s="173"/>
      <c r="T14" s="173"/>
      <c r="U14" s="173"/>
      <c r="V14" s="173"/>
      <c r="W14" s="173"/>
      <c r="X14" s="173"/>
      <c r="Y14" s="173"/>
      <c r="Z14" s="173"/>
      <c r="AA14" s="173"/>
      <c r="AB14" s="173"/>
      <c r="AC14" s="173"/>
      <c r="AD14" s="19"/>
      <c r="AE14" s="177"/>
    </row>
    <row r="15" spans="1:33" ht="20.100000000000001" customHeight="1">
      <c r="A15" s="175"/>
      <c r="B15" s="175"/>
      <c r="C15" s="998" t="s">
        <v>191</v>
      </c>
      <c r="D15" s="173" t="s">
        <v>166</v>
      </c>
      <c r="E15" s="176"/>
      <c r="F15" s="176"/>
      <c r="G15" s="191"/>
      <c r="H15" s="176"/>
      <c r="I15" s="173"/>
      <c r="J15" s="173"/>
      <c r="K15" s="173"/>
      <c r="L15" s="173"/>
      <c r="M15" s="173"/>
      <c r="N15" s="173"/>
      <c r="O15" s="173"/>
      <c r="P15" s="173"/>
      <c r="Q15" s="173"/>
      <c r="R15" s="173"/>
      <c r="S15" s="173"/>
      <c r="T15" s="173"/>
      <c r="U15" s="173"/>
      <c r="V15" s="173"/>
      <c r="W15" s="173"/>
      <c r="X15" s="173"/>
      <c r="Y15" s="173"/>
      <c r="Z15" s="173"/>
      <c r="AA15" s="173"/>
      <c r="AB15" s="173"/>
      <c r="AC15" s="173"/>
      <c r="AD15" s="19"/>
      <c r="AE15" s="177"/>
    </row>
    <row r="16" spans="1:33" ht="18" customHeight="1">
      <c r="A16" s="175"/>
      <c r="B16" s="175"/>
      <c r="C16" s="202" t="s">
        <v>158</v>
      </c>
      <c r="D16" s="33" t="s">
        <v>315</v>
      </c>
      <c r="E16" s="33"/>
      <c r="F16" s="33"/>
      <c r="G16" s="33"/>
      <c r="H16" s="33"/>
      <c r="I16" s="33"/>
      <c r="J16" s="33"/>
      <c r="K16" s="33"/>
      <c r="L16" s="33"/>
      <c r="M16" s="180" t="s">
        <v>1336</v>
      </c>
      <c r="N16" s="173"/>
      <c r="O16" s="173"/>
      <c r="P16" s="173"/>
      <c r="Q16" s="173"/>
      <c r="R16" s="173"/>
      <c r="S16" s="173"/>
      <c r="T16" s="173"/>
      <c r="U16" s="173"/>
      <c r="V16" s="173"/>
      <c r="W16" s="173"/>
      <c r="X16" s="173"/>
      <c r="Y16" s="173"/>
      <c r="Z16" s="173"/>
      <c r="AA16" s="173"/>
      <c r="AB16" s="173"/>
      <c r="AC16" s="173"/>
      <c r="AD16" s="19"/>
      <c r="AE16" s="177"/>
    </row>
    <row r="17" spans="1:31" ht="20.100000000000001" hidden="1" customHeight="1">
      <c r="A17" s="177"/>
      <c r="B17" s="177"/>
      <c r="C17" s="202"/>
      <c r="D17" s="33"/>
      <c r="E17" s="33"/>
      <c r="F17" s="33"/>
      <c r="G17" s="33"/>
      <c r="H17" s="33"/>
      <c r="I17" s="33"/>
      <c r="J17" s="33"/>
      <c r="K17" s="33"/>
      <c r="L17" s="33"/>
      <c r="M17" s="33"/>
      <c r="N17" s="173"/>
      <c r="O17" s="173"/>
      <c r="P17" s="173"/>
      <c r="Q17" s="173"/>
      <c r="R17" s="173"/>
      <c r="S17" s="173"/>
      <c r="T17" s="173"/>
      <c r="U17" s="173"/>
      <c r="V17" s="173"/>
      <c r="W17" s="173"/>
      <c r="X17" s="173"/>
      <c r="Y17" s="173"/>
      <c r="Z17" s="173"/>
      <c r="AA17" s="173"/>
      <c r="AB17" s="173"/>
      <c r="AC17" s="173"/>
      <c r="AD17" s="19"/>
      <c r="AE17" s="177"/>
    </row>
    <row r="18" spans="1:31" ht="20.100000000000001" customHeight="1">
      <c r="A18" s="169"/>
      <c r="B18" s="169"/>
      <c r="C18" s="1049">
        <v>2</v>
      </c>
      <c r="D18" s="173" t="s">
        <v>168</v>
      </c>
      <c r="E18" s="173"/>
      <c r="F18" s="173"/>
      <c r="G18" s="182"/>
      <c r="H18" s="182"/>
      <c r="I18" s="185"/>
      <c r="J18" s="185"/>
      <c r="K18" s="185"/>
      <c r="L18" s="33"/>
      <c r="M18" s="33"/>
      <c r="N18" s="33"/>
      <c r="O18" s="33"/>
      <c r="P18" s="33"/>
      <c r="Q18" s="33"/>
      <c r="R18" s="201"/>
      <c r="S18" s="185"/>
      <c r="T18" s="185"/>
      <c r="U18" s="185"/>
      <c r="V18" s="185"/>
      <c r="W18" s="185"/>
      <c r="X18" s="33"/>
      <c r="Y18" s="33"/>
      <c r="Z18" s="33"/>
      <c r="AA18" s="33"/>
      <c r="AB18" s="33"/>
      <c r="AC18" s="33"/>
      <c r="AD18" s="19"/>
      <c r="AE18" s="19"/>
    </row>
    <row r="19" spans="1:31" s="2133" customFormat="1" ht="17.100000000000001" customHeight="1">
      <c r="A19" s="2130"/>
      <c r="B19" s="2130"/>
      <c r="C19" s="2141" t="s">
        <v>169</v>
      </c>
      <c r="D19" s="2132" t="str">
        <f>'Ky bien ban'!B67&amp;": "&amp;INDEX(_DSTencongty,MATCH('Ky bien ban'!B67,_DSthanhphan2,0),2+VLOOKUP($AD$1,B_DMVLDV,COLUMN(DMVL_KBB),0))</f>
        <v>Chủ đầu tư: Công ty CP Giá Xây Dựng</v>
      </c>
      <c r="AD19" s="2130"/>
      <c r="AE19" s="2130"/>
    </row>
    <row r="20" spans="1:31" s="2126" customFormat="1" ht="20.100000000000001" customHeight="1">
      <c r="A20" s="2128"/>
      <c r="B20" s="2128"/>
      <c r="C20" s="2140"/>
      <c r="D20" s="2126" t="s">
        <v>170</v>
      </c>
      <c r="G20" s="2129" t="str">
        <f>INDEX(_KyLM,1,1+VLOOKUP($AD$1,B_DMVLDV,COLUMN(DMVL_KBB),0))</f>
        <v>Nguyễn Thế Anh</v>
      </c>
      <c r="Q20" s="2125" t="s">
        <v>19</v>
      </c>
      <c r="R20" s="2129" t="str">
        <f>IF(G20=0,"",VLOOKUP(G20,_tenchucdanh,3,0))</f>
        <v>Giám sát chính</v>
      </c>
      <c r="AD20" s="2128"/>
      <c r="AE20" s="2128"/>
    </row>
    <row r="21" spans="1:31" s="2126" customFormat="1" ht="20.100000000000001" customHeight="1">
      <c r="A21" s="2128"/>
      <c r="B21" s="2128"/>
      <c r="C21" s="2140"/>
      <c r="D21" s="2126" t="s">
        <v>170</v>
      </c>
      <c r="G21" s="2129" t="str">
        <f>INDEX(_KyLM,2,1+VLOOKUP($AD$1,B_DMVLDV,COLUMN(DMVL_KBB),0))</f>
        <v>Kiều Mạnh Tú</v>
      </c>
      <c r="Q21" s="2125" t="s">
        <v>19</v>
      </c>
      <c r="R21" s="2129" t="str">
        <f>IF(G21=0,"",VLOOKUP(G21,_tenchucdanh,3,0))</f>
        <v>Giám sát viên</v>
      </c>
      <c r="AD21" s="2128"/>
      <c r="AE21" s="2128"/>
    </row>
    <row r="22" spans="1:31" s="2133" customFormat="1" ht="17.100000000000001" customHeight="1">
      <c r="A22" s="2130"/>
      <c r="B22" s="2130"/>
      <c r="C22" s="2141" t="s">
        <v>171</v>
      </c>
      <c r="D22" s="2132" t="str">
        <f>'Ky bien ban'!B71&amp;": "&amp;INDEX(_DSTencongty,MATCH('Ky bien ban'!B71,_DSthanhphan2,0),2+VLOOKUP($AD$1,B_DMVLDV,COLUMN(DMVL_KBB),0))</f>
        <v>Nhà thầu thi công: Công ty Cổ phần Xây dựng Trường Xuân</v>
      </c>
      <c r="AD22" s="2130"/>
      <c r="AE22" s="2130"/>
    </row>
    <row r="23" spans="1:31" s="2126" customFormat="1" ht="20.100000000000001" customHeight="1">
      <c r="A23" s="2128"/>
      <c r="B23" s="2128"/>
      <c r="C23" s="2140"/>
      <c r="D23" s="2126" t="s">
        <v>170</v>
      </c>
      <c r="G23" s="2129" t="str">
        <f>INDEX(_KyLM,3,1+VLOOKUP($AD$1,B_DMVLDV,COLUMN(DMVL_KBB),0))</f>
        <v>Nguyễn Ngọc Duy</v>
      </c>
      <c r="Q23" s="2125" t="s">
        <v>19</v>
      </c>
      <c r="R23" s="2129" t="str">
        <f>IF(G23=0,"",VLOOKUP(G23,_tenchucdanh,3,0))</f>
        <v>Chỉ huy trưởng</v>
      </c>
      <c r="AD23" s="2128"/>
      <c r="AE23" s="2128"/>
    </row>
    <row r="24" spans="1:31" s="2126" customFormat="1" ht="20.100000000000001" customHeight="1">
      <c r="A24" s="2128"/>
      <c r="B24" s="2128"/>
      <c r="C24" s="2140"/>
      <c r="D24" s="2126" t="s">
        <v>170</v>
      </c>
      <c r="G24" s="2129" t="str">
        <f>INDEX(_KyLM,4,1+VLOOKUP($AD$1,B_DMVLDV,COLUMN(DMVL_KBB),0))</f>
        <v>Phạm Bá Lai</v>
      </c>
      <c r="Q24" s="2125" t="s">
        <v>19</v>
      </c>
      <c r="R24" s="2129" t="str">
        <f>IF(G24=0,"",VLOOKUP(G24,_tenchucdanh,3,0))</f>
        <v>Cán bộ kỹ thuật</v>
      </c>
      <c r="AD24" s="2128"/>
      <c r="AE24" s="2128"/>
    </row>
    <row r="25" spans="1:31" s="2133" customFormat="1" ht="17.100000000000001" customHeight="1">
      <c r="A25" s="2130"/>
      <c r="B25" s="2130"/>
      <c r="C25" s="2141" t="s">
        <v>224</v>
      </c>
      <c r="D25" s="2132" t="str">
        <f>'Ky bien ban'!B72&amp;": "&amp;INDEX(_DSTencongty,MATCH('Ky bien ban'!B72,_DSthanhphan2,0),2+VLOOKUP($AD$1,B_DMVLDV,COLUMN(DMVL_KBB),0))</f>
        <v>Đơn vị thí nghiệm: Phòng las số 9568</v>
      </c>
      <c r="AD25" s="2130"/>
      <c r="AE25" s="2130"/>
    </row>
    <row r="26" spans="1:31" s="2126" customFormat="1" ht="20.100000000000001" customHeight="1">
      <c r="A26" s="2128"/>
      <c r="B26" s="2128"/>
      <c r="C26" s="2140"/>
      <c r="D26" s="2126" t="s">
        <v>170</v>
      </c>
      <c r="G26" s="2129" t="str">
        <f>INDEX(_KyLM,5,1+VLOOKUP($AD$1,B_DMVLDV,COLUMN(DMVL_KBB),0))</f>
        <v>Lương Thanh Tuyến</v>
      </c>
      <c r="Q26" s="2125" t="s">
        <v>19</v>
      </c>
      <c r="R26" s="2129" t="str">
        <f>IF(G26=0,"",VLOOKUP(G26,_tenchucdanh,3,0))</f>
        <v>CB Thí nghiệm</v>
      </c>
      <c r="AD26" s="2128"/>
      <c r="AE26" s="2128"/>
    </row>
    <row r="27" spans="1:31" s="2126" customFormat="1" ht="20.100000000000001" customHeight="1">
      <c r="A27" s="2128"/>
      <c r="B27" s="2128"/>
      <c r="D27" s="2126" t="s">
        <v>170</v>
      </c>
      <c r="G27" s="2129"/>
      <c r="Q27" s="2125" t="s">
        <v>19</v>
      </c>
      <c r="R27" s="2129" t="str">
        <f>IF(G27=0,"",VLOOKUP(G27,_tenchucdanh,3,0))</f>
        <v/>
      </c>
      <c r="AD27" s="2128"/>
      <c r="AE27" s="2128"/>
    </row>
    <row r="28" spans="1:31" ht="20.100000000000001" customHeight="1">
      <c r="A28" s="19"/>
      <c r="B28" s="19"/>
      <c r="C28" s="998">
        <v>3</v>
      </c>
      <c r="D28" s="173" t="s">
        <v>316</v>
      </c>
      <c r="E28" s="33"/>
      <c r="F28" s="33"/>
      <c r="G28" s="185"/>
      <c r="H28" s="185"/>
      <c r="I28" s="185"/>
      <c r="J28" s="185"/>
      <c r="K28" s="185"/>
      <c r="L28" s="185"/>
      <c r="M28" s="33"/>
      <c r="N28" s="33"/>
      <c r="O28" s="33"/>
      <c r="P28" s="33"/>
      <c r="Q28" s="202"/>
      <c r="R28" s="277"/>
      <c r="S28" s="277"/>
      <c r="T28" s="277"/>
      <c r="U28" s="185"/>
      <c r="V28" s="185"/>
      <c r="W28" s="185"/>
      <c r="X28" s="33"/>
      <c r="Y28" s="33"/>
      <c r="Z28" s="33"/>
      <c r="AA28" s="33"/>
      <c r="AB28" s="33"/>
      <c r="AC28" s="33"/>
      <c r="AD28" s="19"/>
      <c r="AE28" s="19"/>
    </row>
    <row r="29" spans="1:31" ht="20.100000000000001" customHeight="1">
      <c r="A29" s="19"/>
      <c r="B29" s="19"/>
      <c r="C29" s="202"/>
      <c r="D29" s="185" t="s">
        <v>174</v>
      </c>
      <c r="E29" s="185"/>
      <c r="F29" s="185"/>
      <c r="G29" s="178" t="s">
        <v>3571</v>
      </c>
      <c r="H29" s="185"/>
      <c r="I29" s="185"/>
      <c r="J29" s="185"/>
      <c r="K29" s="185"/>
      <c r="L29" s="185"/>
      <c r="M29" s="33"/>
      <c r="N29" s="33"/>
      <c r="O29" s="33"/>
      <c r="P29" s="33"/>
      <c r="Q29" s="202"/>
      <c r="R29" s="277"/>
      <c r="S29" s="277"/>
      <c r="T29" s="277"/>
      <c r="U29" s="185"/>
      <c r="V29" s="185"/>
      <c r="W29" s="185"/>
      <c r="X29" s="33"/>
      <c r="Y29" s="33"/>
      <c r="Z29" s="33"/>
      <c r="AA29" s="33"/>
      <c r="AB29" s="33"/>
      <c r="AC29" s="33"/>
      <c r="AD29" s="19"/>
      <c r="AE29" s="19"/>
    </row>
    <row r="30" spans="1:31" ht="20.100000000000001" customHeight="1">
      <c r="A30" s="19"/>
      <c r="B30" s="19"/>
      <c r="C30" s="202"/>
      <c r="D30" s="185" t="s">
        <v>175</v>
      </c>
      <c r="E30" s="185"/>
      <c r="F30" s="185"/>
      <c r="G30" s="178" t="s">
        <v>3570</v>
      </c>
      <c r="H30" s="185"/>
      <c r="I30" s="185"/>
      <c r="J30" s="185"/>
      <c r="K30" s="185"/>
      <c r="L30" s="185"/>
      <c r="M30" s="33"/>
      <c r="N30" s="33"/>
      <c r="O30" s="33"/>
      <c r="P30" s="33"/>
      <c r="Q30" s="202"/>
      <c r="R30" s="277"/>
      <c r="S30" s="277"/>
      <c r="T30" s="277"/>
      <c r="U30" s="185"/>
      <c r="V30" s="185"/>
      <c r="W30" s="185"/>
      <c r="X30" s="33"/>
      <c r="Y30" s="33"/>
      <c r="Z30" s="33"/>
      <c r="AA30" s="33"/>
      <c r="AB30" s="33"/>
      <c r="AC30" s="33"/>
      <c r="AD30" s="19"/>
      <c r="AE30" s="19"/>
    </row>
    <row r="31" spans="1:31" ht="18" customHeight="1">
      <c r="A31" s="175"/>
      <c r="B31" s="175"/>
      <c r="C31" s="998">
        <v>4</v>
      </c>
      <c r="D31" s="182" t="s">
        <v>176</v>
      </c>
      <c r="E31" s="182"/>
      <c r="F31" s="182"/>
      <c r="G31" s="185"/>
      <c r="H31" s="185"/>
      <c r="I31" s="178" t="s">
        <v>2920</v>
      </c>
      <c r="J31" s="201"/>
      <c r="K31" s="201"/>
      <c r="L31" s="201"/>
      <c r="M31" s="201"/>
      <c r="N31" s="201"/>
      <c r="O31" s="201"/>
      <c r="P31" s="201"/>
      <c r="Q31" s="201"/>
      <c r="R31" s="199"/>
      <c r="S31" s="201"/>
      <c r="T31" s="201"/>
      <c r="U31" s="201"/>
      <c r="V31" s="201"/>
      <c r="W31" s="201"/>
      <c r="X31" s="201"/>
      <c r="Y31" s="201"/>
      <c r="Z31" s="201"/>
      <c r="AA31" s="201"/>
      <c r="AB31" s="201"/>
      <c r="AC31" s="201"/>
      <c r="AD31" s="177"/>
      <c r="AE31" s="177"/>
    </row>
    <row r="32" spans="1:31" ht="20.100000000000001" hidden="1" customHeight="1">
      <c r="A32" s="19"/>
      <c r="B32" s="19"/>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19"/>
      <c r="AE32" s="19"/>
    </row>
    <row r="33" spans="1:31" ht="36" customHeight="1">
      <c r="A33" s="19"/>
      <c r="B33" s="19"/>
      <c r="C33" s="204" t="s">
        <v>160</v>
      </c>
      <c r="D33" s="204"/>
      <c r="E33" s="1297" t="s">
        <v>357</v>
      </c>
      <c r="F33" s="1298"/>
      <c r="G33" s="1298"/>
      <c r="H33" s="1298"/>
      <c r="I33" s="1298"/>
      <c r="J33" s="1298"/>
      <c r="K33" s="1298"/>
      <c r="L33" s="1298"/>
      <c r="M33" s="1299"/>
      <c r="N33" s="2691" t="s">
        <v>2921</v>
      </c>
      <c r="O33" s="2692"/>
      <c r="P33" s="2692"/>
      <c r="Q33" s="2692"/>
      <c r="R33" s="2693"/>
      <c r="S33" s="204" t="s">
        <v>361</v>
      </c>
      <c r="T33" s="204"/>
      <c r="U33" s="204"/>
      <c r="V33" s="204" t="s">
        <v>2922</v>
      </c>
      <c r="W33" s="204"/>
      <c r="X33" s="204"/>
      <c r="Y33" s="204"/>
      <c r="Z33" s="204" t="s">
        <v>180</v>
      </c>
      <c r="AA33" s="204"/>
      <c r="AB33" s="204"/>
      <c r="AC33" s="204"/>
      <c r="AD33" s="19"/>
      <c r="AE33" s="19"/>
    </row>
    <row r="34" spans="1:31" ht="18" customHeight="1">
      <c r="A34" s="19"/>
      <c r="B34" s="19"/>
      <c r="C34" s="1293">
        <v>1</v>
      </c>
      <c r="D34" s="1293"/>
      <c r="E34" s="1294" t="s">
        <v>2923</v>
      </c>
      <c r="F34" s="1295"/>
      <c r="G34" s="1295"/>
      <c r="H34" s="1295"/>
      <c r="I34" s="1295"/>
      <c r="J34" s="1295"/>
      <c r="K34" s="1295"/>
      <c r="L34" s="1295"/>
      <c r="M34" s="1296"/>
      <c r="N34" s="1293">
        <v>50</v>
      </c>
      <c r="O34" s="1293"/>
      <c r="P34" s="1293"/>
      <c r="Q34" s="1293"/>
      <c r="R34" s="1293"/>
      <c r="S34" s="1293" t="s">
        <v>2924</v>
      </c>
      <c r="T34" s="1293"/>
      <c r="U34" s="1293"/>
      <c r="V34" s="1293" t="s">
        <v>2925</v>
      </c>
      <c r="W34" s="1293"/>
      <c r="X34" s="1293"/>
      <c r="Y34" s="1293"/>
      <c r="Z34" s="1293" t="s">
        <v>147</v>
      </c>
      <c r="AA34" s="1293"/>
      <c r="AB34" s="1293"/>
      <c r="AC34" s="1293"/>
      <c r="AD34" s="19"/>
      <c r="AE34" s="19"/>
    </row>
    <row r="35" spans="1:31" ht="20.100000000000001" hidden="1" customHeight="1">
      <c r="A35" s="169"/>
      <c r="B35" s="169"/>
      <c r="C35" s="2833" t="s">
        <v>160</v>
      </c>
      <c r="D35" s="2827" t="s">
        <v>73</v>
      </c>
      <c r="E35" s="2828"/>
      <c r="F35" s="2828"/>
      <c r="G35" s="2828"/>
      <c r="H35" s="2828"/>
      <c r="I35" s="2829"/>
      <c r="J35" s="2827" t="s">
        <v>103</v>
      </c>
      <c r="K35" s="2829"/>
      <c r="L35" s="2827" t="s">
        <v>104</v>
      </c>
      <c r="M35" s="2828"/>
      <c r="N35" s="2828"/>
      <c r="O35" s="2829"/>
      <c r="P35" s="2827" t="s">
        <v>317</v>
      </c>
      <c r="Q35" s="2828"/>
      <c r="R35" s="2829"/>
      <c r="S35" s="2827" t="s">
        <v>318</v>
      </c>
      <c r="T35" s="2828"/>
      <c r="U35" s="2829"/>
      <c r="V35" s="457" t="s">
        <v>319</v>
      </c>
      <c r="W35" s="1178"/>
      <c r="X35" s="1178"/>
      <c r="Y35" s="1178"/>
      <c r="Z35" s="1178"/>
      <c r="AA35" s="1178"/>
      <c r="AB35" s="1178"/>
      <c r="AC35" s="1179"/>
      <c r="AD35" s="19"/>
      <c r="AE35" s="19"/>
    </row>
    <row r="36" spans="1:31" ht="20.100000000000001" hidden="1" customHeight="1">
      <c r="A36" s="205"/>
      <c r="B36" s="205"/>
      <c r="C36" s="2834"/>
      <c r="D36" s="2830"/>
      <c r="E36" s="2831"/>
      <c r="F36" s="2831"/>
      <c r="G36" s="2831"/>
      <c r="H36" s="2831"/>
      <c r="I36" s="2832"/>
      <c r="J36" s="2830"/>
      <c r="K36" s="2832"/>
      <c r="L36" s="2830"/>
      <c r="M36" s="2831"/>
      <c r="N36" s="2831"/>
      <c r="O36" s="2832"/>
      <c r="P36" s="2830"/>
      <c r="Q36" s="2831"/>
      <c r="R36" s="2832"/>
      <c r="S36" s="2830"/>
      <c r="T36" s="2831"/>
      <c r="U36" s="2832"/>
      <c r="V36" s="457" t="s">
        <v>320</v>
      </c>
      <c r="W36" s="463"/>
      <c r="X36" s="463"/>
      <c r="Y36" s="464"/>
      <c r="Z36" s="457" t="s">
        <v>321</v>
      </c>
      <c r="AA36" s="463"/>
      <c r="AB36" s="463"/>
      <c r="AC36" s="464"/>
      <c r="AD36" s="206"/>
      <c r="AE36" s="206"/>
    </row>
    <row r="37" spans="1:31" s="29" customFormat="1" ht="20.100000000000001" hidden="1" customHeight="1">
      <c r="A37" s="169"/>
      <c r="B37" s="169"/>
      <c r="C37" s="420"/>
      <c r="D37" s="421"/>
      <c r="E37" s="422"/>
      <c r="F37" s="422"/>
      <c r="G37" s="422"/>
      <c r="H37" s="422"/>
      <c r="I37" s="423"/>
      <c r="J37" s="424"/>
      <c r="K37" s="425"/>
      <c r="L37" s="426"/>
      <c r="M37" s="427"/>
      <c r="N37" s="427"/>
      <c r="O37" s="428"/>
      <c r="P37" s="424"/>
      <c r="Q37" s="429"/>
      <c r="R37" s="425"/>
      <c r="S37" s="424"/>
      <c r="T37" s="429"/>
      <c r="U37" s="425"/>
      <c r="V37" s="424"/>
      <c r="W37" s="429"/>
      <c r="X37" s="429"/>
      <c r="Y37" s="425"/>
      <c r="Z37" s="424"/>
      <c r="AA37" s="429"/>
      <c r="AB37" s="429"/>
      <c r="AC37" s="425"/>
      <c r="AD37" s="19"/>
      <c r="AE37" s="19"/>
    </row>
    <row r="38" spans="1:31" s="29" customFormat="1" ht="20.100000000000001" hidden="1" customHeight="1">
      <c r="A38" s="169"/>
      <c r="B38" s="169"/>
      <c r="C38" s="59"/>
      <c r="D38" s="430"/>
      <c r="E38" s="431"/>
      <c r="F38" s="431"/>
      <c r="G38" s="431"/>
      <c r="H38" s="431"/>
      <c r="I38" s="432"/>
      <c r="J38" s="433"/>
      <c r="K38" s="434"/>
      <c r="L38" s="292"/>
      <c r="M38" s="435"/>
      <c r="N38" s="435"/>
      <c r="O38" s="291"/>
      <c r="P38" s="433"/>
      <c r="Q38" s="436"/>
      <c r="R38" s="434"/>
      <c r="S38" s="433"/>
      <c r="T38" s="436"/>
      <c r="U38" s="434"/>
      <c r="V38" s="433"/>
      <c r="W38" s="436"/>
      <c r="X38" s="436"/>
      <c r="Y38" s="434"/>
      <c r="Z38" s="433"/>
      <c r="AA38" s="436"/>
      <c r="AB38" s="436"/>
      <c r="AC38" s="434"/>
      <c r="AD38" s="19"/>
      <c r="AE38" s="19"/>
    </row>
    <row r="39" spans="1:31" ht="20.100000000000001" hidden="1" customHeight="1">
      <c r="A39" s="274"/>
      <c r="B39" s="274"/>
      <c r="C39" s="63"/>
      <c r="D39" s="185"/>
      <c r="E39" s="185"/>
      <c r="F39" s="185"/>
      <c r="G39" s="185"/>
      <c r="H39" s="185"/>
      <c r="I39" s="185"/>
      <c r="J39" s="63"/>
      <c r="K39" s="63"/>
      <c r="L39" s="63"/>
      <c r="M39" s="63"/>
      <c r="N39" s="34"/>
      <c r="O39" s="34"/>
      <c r="P39" s="34"/>
      <c r="Q39" s="34"/>
      <c r="R39" s="34"/>
      <c r="S39" s="34"/>
      <c r="T39" s="34"/>
      <c r="U39" s="34"/>
      <c r="V39" s="34"/>
      <c r="W39" s="34"/>
      <c r="X39" s="34"/>
      <c r="Y39" s="34"/>
      <c r="Z39" s="34"/>
      <c r="AA39" s="34"/>
      <c r="AB39" s="34"/>
      <c r="AC39" s="34"/>
      <c r="AD39" s="276"/>
      <c r="AE39" s="276"/>
    </row>
    <row r="40" spans="1:31" ht="20.100000000000001" customHeight="1">
      <c r="A40" s="169"/>
      <c r="B40" s="169"/>
      <c r="C40" s="998">
        <v>5</v>
      </c>
      <c r="D40" s="173" t="s">
        <v>322</v>
      </c>
      <c r="E40" s="173"/>
      <c r="F40" s="173"/>
      <c r="G40" s="173"/>
      <c r="H40" s="173"/>
      <c r="I40" s="33"/>
      <c r="J40" s="33"/>
      <c r="K40" s="33"/>
      <c r="L40" s="33"/>
      <c r="M40" s="33"/>
      <c r="N40" s="33"/>
      <c r="O40" s="33"/>
      <c r="P40" s="33"/>
      <c r="Q40" s="33"/>
      <c r="R40" s="33"/>
      <c r="S40" s="33"/>
      <c r="T40" s="33"/>
      <c r="U40" s="33"/>
      <c r="V40" s="33"/>
      <c r="W40" s="33"/>
      <c r="X40" s="33"/>
      <c r="Y40" s="33"/>
      <c r="Z40" s="33"/>
      <c r="AA40" s="33"/>
      <c r="AB40" s="33"/>
      <c r="AC40" s="61"/>
      <c r="AD40" s="19"/>
      <c r="AE40" s="19"/>
    </row>
    <row r="41" spans="1:31" ht="20.100000000000001" customHeight="1">
      <c r="A41" s="169"/>
      <c r="B41" s="169"/>
      <c r="C41" s="437" t="s">
        <v>158</v>
      </c>
      <c r="D41" s="228" t="s">
        <v>323</v>
      </c>
      <c r="E41" s="228"/>
      <c r="F41" s="228"/>
      <c r="G41" s="228"/>
      <c r="H41" s="228"/>
      <c r="I41" s="33"/>
      <c r="J41" s="33"/>
      <c r="K41" s="33"/>
      <c r="L41" s="33"/>
      <c r="M41" s="33"/>
      <c r="N41" s="33"/>
      <c r="O41" s="33"/>
      <c r="P41" s="33"/>
      <c r="Q41" s="33"/>
      <c r="R41" s="33"/>
      <c r="S41" s="33"/>
      <c r="T41" s="33"/>
      <c r="U41" s="33"/>
      <c r="V41" s="33"/>
      <c r="W41" s="33"/>
      <c r="X41" s="33"/>
      <c r="Y41" s="33"/>
      <c r="Z41" s="33"/>
      <c r="AA41" s="33"/>
      <c r="AB41" s="33"/>
      <c r="AC41" s="33"/>
      <c r="AD41" s="19"/>
      <c r="AE41" s="19"/>
    </row>
    <row r="42" spans="1:31" ht="18" customHeight="1">
      <c r="A42" s="169"/>
      <c r="B42" s="169"/>
      <c r="C42" s="998"/>
      <c r="D42" s="180" t="s">
        <v>484</v>
      </c>
      <c r="E42" s="178"/>
      <c r="F42" s="178"/>
      <c r="G42" s="178"/>
      <c r="H42" s="178"/>
      <c r="I42" s="178"/>
      <c r="J42" s="178"/>
      <c r="K42" s="178"/>
      <c r="L42" s="178"/>
      <c r="M42" s="178"/>
      <c r="N42" s="178"/>
      <c r="O42" s="178"/>
      <c r="P42" s="178"/>
      <c r="Q42" s="178"/>
      <c r="R42" s="178"/>
      <c r="S42" s="178"/>
      <c r="T42" s="178"/>
      <c r="U42" s="178"/>
      <c r="V42" s="178"/>
      <c r="W42" s="178"/>
      <c r="X42" s="178"/>
      <c r="Y42" s="178"/>
      <c r="Z42" s="178"/>
      <c r="AA42" s="178"/>
      <c r="AB42" s="178"/>
      <c r="AC42" s="178"/>
      <c r="AD42" s="19"/>
      <c r="AE42" s="19"/>
    </row>
    <row r="43" spans="1:31" ht="20.100000000000001" customHeight="1">
      <c r="A43" s="169"/>
      <c r="B43" s="169"/>
      <c r="C43" s="998">
        <v>6</v>
      </c>
      <c r="D43" s="173" t="s">
        <v>324</v>
      </c>
      <c r="E43" s="173"/>
      <c r="F43" s="173"/>
      <c r="G43" s="173"/>
      <c r="H43" s="173"/>
      <c r="I43" s="33"/>
      <c r="J43" s="33"/>
      <c r="K43" s="33"/>
      <c r="L43" s="33"/>
      <c r="M43" s="33"/>
      <c r="N43" s="33"/>
      <c r="O43" s="33"/>
      <c r="P43" s="33"/>
      <c r="Q43" s="33"/>
      <c r="R43" s="33"/>
      <c r="S43" s="33"/>
      <c r="T43" s="33"/>
      <c r="U43" s="33"/>
      <c r="V43" s="33"/>
      <c r="W43" s="33"/>
      <c r="X43" s="33"/>
      <c r="Y43" s="33"/>
      <c r="Z43" s="33"/>
      <c r="AA43" s="33"/>
      <c r="AB43" s="33"/>
      <c r="AC43" s="33"/>
      <c r="AD43" s="19"/>
      <c r="AE43" s="19"/>
    </row>
    <row r="44" spans="1:31" ht="20.100000000000001" customHeight="1">
      <c r="A44" s="169"/>
      <c r="B44" s="169"/>
      <c r="C44" s="202"/>
      <c r="D44" s="33" t="s">
        <v>325</v>
      </c>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19"/>
      <c r="AE44" s="19"/>
    </row>
    <row r="45" spans="1:31" ht="9.9499999999999993" customHeight="1">
      <c r="A45" s="169"/>
      <c r="B45" s="169"/>
      <c r="C45" s="202"/>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19"/>
      <c r="AE45" s="19"/>
    </row>
    <row r="46" spans="1:31" s="2132" customFormat="1" ht="20.100000000000001" customHeight="1">
      <c r="A46" s="2134"/>
      <c r="B46" s="2134"/>
      <c r="C46" s="2142"/>
      <c r="D46" s="2138" t="str">
        <f>IF(LEN(D51)&gt;1,_xll.UpperUni1('Ky bien ban'!B67),"")</f>
        <v>CHỦ ĐẦU TƯ</v>
      </c>
      <c r="E46" s="2138"/>
      <c r="F46" s="2138"/>
      <c r="G46" s="2138"/>
      <c r="H46" s="2138"/>
      <c r="I46" s="2138"/>
      <c r="J46" s="2138"/>
      <c r="K46" s="2138" t="str">
        <f>IF(LEN(K51)&gt;1,_xll.UpperUni1('Ky bien ban'!B71),"")</f>
        <v>NHÀ THẦU THI CÔNG</v>
      </c>
      <c r="L46" s="2139"/>
      <c r="M46" s="2138"/>
      <c r="N46" s="2138"/>
      <c r="O46" s="2138"/>
      <c r="P46" s="2139"/>
      <c r="Q46" s="2138"/>
      <c r="R46" s="2138"/>
      <c r="S46" s="2138" t="str">
        <f>IF(LEN(S51)&gt;1,_xll.UpperUni1('Ky bien ban'!B72),"")</f>
        <v>ĐƠN VỊ THÍ NGHIỆM</v>
      </c>
      <c r="T46" s="2138"/>
      <c r="U46" s="2138"/>
      <c r="V46" s="2138"/>
      <c r="W46" s="2138"/>
      <c r="X46" s="2138"/>
      <c r="Y46" s="2138"/>
      <c r="Z46" s="2138"/>
      <c r="AA46" s="2138"/>
      <c r="AB46" s="2138"/>
      <c r="AC46" s="2138"/>
      <c r="AD46" s="2134"/>
      <c r="AE46" s="2134"/>
    </row>
    <row r="47" spans="1:31" s="2132" customFormat="1" ht="20.100000000000001" customHeight="1">
      <c r="A47" s="2134"/>
      <c r="B47" s="2134"/>
      <c r="C47" s="2142"/>
      <c r="D47" s="2138"/>
      <c r="E47" s="2138"/>
      <c r="F47" s="2138"/>
      <c r="G47" s="2138"/>
      <c r="H47" s="2138"/>
      <c r="I47" s="2138"/>
      <c r="J47" s="2138"/>
      <c r="K47" s="2138"/>
      <c r="L47" s="2139"/>
      <c r="M47" s="2138"/>
      <c r="N47" s="2138"/>
      <c r="O47" s="2138"/>
      <c r="P47" s="2139"/>
      <c r="Q47" s="2138"/>
      <c r="R47" s="2138"/>
      <c r="S47" s="2138"/>
      <c r="T47" s="2138"/>
      <c r="U47" s="2138"/>
      <c r="V47" s="2138"/>
      <c r="W47" s="2138"/>
      <c r="X47" s="2138"/>
      <c r="Y47" s="2138"/>
      <c r="Z47" s="2138"/>
      <c r="AA47" s="2138"/>
      <c r="AB47" s="2138"/>
      <c r="AC47" s="2138"/>
      <c r="AD47" s="2134"/>
      <c r="AE47" s="2134"/>
    </row>
    <row r="48" spans="1:31" s="2132" customFormat="1" ht="20.100000000000001" customHeight="1">
      <c r="A48" s="2134"/>
      <c r="B48" s="2134"/>
      <c r="C48" s="2142"/>
      <c r="D48" s="2138"/>
      <c r="E48" s="2138"/>
      <c r="F48" s="2138"/>
      <c r="G48" s="2138"/>
      <c r="H48" s="2138"/>
      <c r="I48" s="2138"/>
      <c r="J48" s="2138"/>
      <c r="K48" s="2138"/>
      <c r="L48" s="2139"/>
      <c r="M48" s="2138"/>
      <c r="N48" s="2138"/>
      <c r="O48" s="2138"/>
      <c r="P48" s="2139"/>
      <c r="Q48" s="2138"/>
      <c r="R48" s="2138"/>
      <c r="S48" s="2138"/>
      <c r="T48" s="2138"/>
      <c r="U48" s="2138"/>
      <c r="V48" s="2138"/>
      <c r="W48" s="2138"/>
      <c r="X48" s="2138"/>
      <c r="Y48" s="2138"/>
      <c r="Z48" s="2138"/>
      <c r="AA48" s="2138"/>
      <c r="AB48" s="2138"/>
      <c r="AC48" s="2138"/>
      <c r="AD48" s="2134"/>
      <c r="AE48" s="2134"/>
    </row>
    <row r="49" spans="1:31" s="2132" customFormat="1" ht="20.100000000000001" customHeight="1">
      <c r="A49" s="2134"/>
      <c r="B49" s="2134"/>
      <c r="C49" s="2142"/>
      <c r="D49" s="2138"/>
      <c r="E49" s="2138"/>
      <c r="F49" s="2138"/>
      <c r="G49" s="2138"/>
      <c r="H49" s="2138"/>
      <c r="I49" s="2138"/>
      <c r="J49" s="2138"/>
      <c r="K49" s="2138"/>
      <c r="L49" s="2139"/>
      <c r="M49" s="2138"/>
      <c r="N49" s="2138"/>
      <c r="O49" s="2138"/>
      <c r="P49" s="2139"/>
      <c r="Q49" s="2138"/>
      <c r="R49" s="2138"/>
      <c r="S49" s="2138"/>
      <c r="T49" s="2138"/>
      <c r="U49" s="2138"/>
      <c r="V49" s="2138"/>
      <c r="W49" s="2138"/>
      <c r="X49" s="2138"/>
      <c r="Y49" s="2138"/>
      <c r="Z49" s="2138"/>
      <c r="AA49" s="2138"/>
      <c r="AB49" s="2138"/>
      <c r="AC49" s="2138"/>
      <c r="AD49" s="2134"/>
      <c r="AE49" s="2134"/>
    </row>
    <row r="50" spans="1:31" s="2132" customFormat="1" ht="20.100000000000001" customHeight="1">
      <c r="A50" s="2134"/>
      <c r="B50" s="2134"/>
      <c r="C50" s="2142"/>
      <c r="D50" s="2138"/>
      <c r="E50" s="2138"/>
      <c r="F50" s="2138"/>
      <c r="G50" s="2138"/>
      <c r="H50" s="2138"/>
      <c r="I50" s="2138"/>
      <c r="J50" s="2138"/>
      <c r="K50" s="2138"/>
      <c r="L50" s="2139"/>
      <c r="M50" s="2138"/>
      <c r="N50" s="2138"/>
      <c r="O50" s="2138"/>
      <c r="P50" s="2139"/>
      <c r="Q50" s="2138"/>
      <c r="R50" s="2138"/>
      <c r="S50" s="2138"/>
      <c r="T50" s="2138"/>
      <c r="U50" s="2138"/>
      <c r="V50" s="2138"/>
      <c r="W50" s="2138"/>
      <c r="X50" s="2138"/>
      <c r="Y50" s="2138"/>
      <c r="Z50" s="2138"/>
      <c r="AA50" s="2138"/>
      <c r="AB50" s="2138"/>
      <c r="AC50" s="2138"/>
      <c r="AD50" s="2134"/>
      <c r="AE50" s="2134"/>
    </row>
    <row r="51" spans="1:31" s="2132" customFormat="1" ht="20.100000000000001" customHeight="1">
      <c r="A51" s="2134"/>
      <c r="B51" s="2134"/>
      <c r="D51" s="2138" t="str">
        <f>G20</f>
        <v>Nguyễn Thế Anh</v>
      </c>
      <c r="E51" s="2138"/>
      <c r="F51" s="2138"/>
      <c r="G51" s="2138"/>
      <c r="H51" s="2138"/>
      <c r="I51" s="2138"/>
      <c r="J51" s="2138"/>
      <c r="K51" s="2138" t="str">
        <f>G23</f>
        <v>Nguyễn Ngọc Duy</v>
      </c>
      <c r="L51" s="2139"/>
      <c r="M51" s="2138"/>
      <c r="N51" s="2138"/>
      <c r="O51" s="2138"/>
      <c r="P51" s="2138"/>
      <c r="Q51" s="2138"/>
      <c r="R51" s="2138"/>
      <c r="S51" s="2138" t="str">
        <f>G26</f>
        <v>Lương Thanh Tuyến</v>
      </c>
      <c r="T51" s="2138"/>
      <c r="U51" s="2138"/>
      <c r="V51" s="2138"/>
      <c r="W51" s="2138"/>
      <c r="X51" s="2138"/>
      <c r="Y51" s="2138"/>
      <c r="Z51" s="2138"/>
      <c r="AA51" s="2138"/>
      <c r="AB51" s="2138"/>
      <c r="AC51" s="2138"/>
      <c r="AD51" s="2134"/>
      <c r="AE51" s="2134"/>
    </row>
    <row r="52" spans="1:31" ht="20.100000000000001" customHeight="1">
      <c r="A52" s="19"/>
      <c r="B52" s="19"/>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19"/>
      <c r="AE52" s="19"/>
    </row>
    <row r="53" spans="1:31" ht="20.100000000000001" customHeight="1"/>
  </sheetData>
  <mergeCells count="9">
    <mergeCell ref="S35:U36"/>
    <mergeCell ref="A1:A4"/>
    <mergeCell ref="C35:C36"/>
    <mergeCell ref="D35:I36"/>
    <mergeCell ref="J35:K36"/>
    <mergeCell ref="L35:O36"/>
    <mergeCell ref="P35:R36"/>
    <mergeCell ref="N33:R33"/>
    <mergeCell ref="C1:O2"/>
  </mergeCells>
  <pageMargins left="0.59055118110236227" right="0.19685039370078741" top="0.59055118110236227" bottom="0.39370078740157483" header="0.19685039370078741" footer="0.19685039370078741"/>
  <pageSetup paperSize="9" scale="96" orientation="portrait" blackAndWhite="1" r:id="rId1"/>
  <ignoredErrors>
    <ignoredError sqref="C15"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4356" r:id="rId4" name="Button 20">
              <controlPr defaultSize="0" print="0" autoFill="0" autoPict="0" macro="[0]!go_HSDMVatlieu">
                <anchor moveWithCells="1" sizeWithCells="1">
                  <from>
                    <xdr:col>29</xdr:col>
                    <xdr:colOff>19050</xdr:colOff>
                    <xdr:row>0</xdr:row>
                    <xdr:rowOff>9525</xdr:rowOff>
                  </from>
                  <to>
                    <xdr:col>32</xdr:col>
                    <xdr:colOff>180975</xdr:colOff>
                    <xdr:row>2</xdr:row>
                    <xdr:rowOff>9525</xdr:rowOff>
                  </to>
                </anchor>
              </controlPr>
            </control>
          </mc:Choice>
        </mc:AlternateContent>
        <mc:AlternateContent xmlns:mc="http://schemas.openxmlformats.org/markup-compatibility/2006">
          <mc:Choice Requires="x14">
            <control shapeId="14357" r:id="rId5" name="Spinner 21">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14360" r:id="rId6" name="Check Box 24">
              <controlPr defaultSize="0" autoFill="0" autoLine="0" autoPict="0" macro="[0]!zClickPanelSpin">
                <anchor moveWithCells="1">
                  <from>
                    <xdr:col>29</xdr:col>
                    <xdr:colOff>323850</xdr:colOff>
                    <xdr:row>2</xdr:row>
                    <xdr:rowOff>28575</xdr:rowOff>
                  </from>
                  <to>
                    <xdr:col>32</xdr:col>
                    <xdr:colOff>190500</xdr:colOff>
                    <xdr:row>3</xdr:row>
                    <xdr:rowOff>47625</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VLNBVL">
    <tabColor rgb="FF92D050"/>
  </sheetPr>
  <dimension ref="A1:AG59"/>
  <sheetViews>
    <sheetView showZeros="0" view="pageBreakPreview" topLeftCell="A37" zoomScale="85" zoomScaleSheetLayoutView="85" workbookViewId="0">
      <selection activeCell="AO67" sqref="AO67"/>
    </sheetView>
  </sheetViews>
  <sheetFormatPr defaultColWidth="8.88671875" defaultRowHeight="16.5"/>
  <cols>
    <col min="1" max="1" width="22.33203125" style="18" customWidth="1"/>
    <col min="2" max="2" width="3.6640625" style="18" customWidth="1"/>
    <col min="3" max="3" width="3.88671875" style="18" customWidth="1"/>
    <col min="4" max="6" width="3.5546875" style="18" customWidth="1"/>
    <col min="7" max="10" width="2.88671875" style="18" customWidth="1"/>
    <col min="11" max="11" width="3.44140625" style="18" customWidth="1"/>
    <col min="12" max="12" width="2.33203125" style="18" customWidth="1"/>
    <col min="13" max="13" width="3.33203125" style="18" customWidth="1"/>
    <col min="14" max="14" width="3" style="18" customWidth="1"/>
    <col min="15" max="15" width="2.88671875" style="18" customWidth="1"/>
    <col min="16" max="17" width="3.21875" style="18" customWidth="1"/>
    <col min="18" max="23" width="3" style="18" customWidth="1"/>
    <col min="24" max="28" width="2.88671875" style="18" customWidth="1"/>
    <col min="29" max="29" width="2.77734375" style="18" customWidth="1"/>
    <col min="30" max="30" width="11.77734375" style="18" customWidth="1"/>
    <col min="31" max="40" width="3.77734375" style="18" customWidth="1"/>
    <col min="41" max="16384" width="8.88671875" style="18"/>
  </cols>
  <sheetData>
    <row r="1" spans="1:33" ht="20.100000000000001" customHeight="1">
      <c r="A1" s="2750" t="s">
        <v>148</v>
      </c>
      <c r="B1" s="164"/>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c r="AD1" s="419">
        <f>NTNBVL_BB</f>
        <v>1</v>
      </c>
      <c r="AE1" s="784">
        <f>INDEX('Danh muc NT vat lieu'!Q:Q,MATCH('NT noi bo vat lieu'!NTNBVL_BB,'Danh muc NT vat lieu'!A:A,0))</f>
        <v>44334</v>
      </c>
      <c r="AF1" s="784" t="b">
        <v>0</v>
      </c>
      <c r="AG1" s="2123"/>
    </row>
    <row r="2" spans="1:33" ht="20.100000000000001" customHeight="1">
      <c r="A2" s="2750"/>
      <c r="B2" s="164"/>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c r="AD2" s="165"/>
      <c r="AE2" s="784">
        <f>INDEX('Danh muc NT vat lieu'!Q:Q,MATCH('NT noi bo vat lieu'!NTNBVL_BB,'Danh muc NT vat lieu'!A:A,0)+1)</f>
        <v>0</v>
      </c>
      <c r="AF2" s="19"/>
    </row>
    <row r="3" spans="1:33" ht="20.100000000000001" customHeight="1">
      <c r="A3" s="2750"/>
      <c r="B3" s="164"/>
      <c r="F3" s="1783"/>
      <c r="G3" s="164"/>
      <c r="H3" s="164"/>
      <c r="J3" s="164"/>
      <c r="K3" s="164"/>
      <c r="L3" s="164"/>
      <c r="M3" s="164"/>
      <c r="N3" s="164"/>
      <c r="P3" s="164"/>
      <c r="Q3" s="164"/>
      <c r="R3" s="1784"/>
      <c r="T3" s="164"/>
      <c r="U3" s="164"/>
      <c r="V3" s="164"/>
      <c r="W3" s="164"/>
      <c r="X3" s="164"/>
      <c r="Y3" s="164"/>
      <c r="Z3" s="164"/>
      <c r="AA3" s="164"/>
      <c r="AB3" s="164"/>
      <c r="AC3" s="164"/>
      <c r="AD3" s="165"/>
      <c r="AE3" s="19"/>
      <c r="AF3" s="19"/>
    </row>
    <row r="4" spans="1:33" ht="20.100000000000001" customHeight="1">
      <c r="A4" s="2750"/>
      <c r="B4" s="166"/>
      <c r="C4" s="438"/>
      <c r="D4" s="166"/>
      <c r="E4" s="166"/>
      <c r="F4" s="166"/>
      <c r="G4" s="166"/>
      <c r="H4" s="166"/>
      <c r="I4" s="164"/>
      <c r="J4" s="164"/>
      <c r="K4" s="164"/>
      <c r="L4" s="164"/>
      <c r="M4" s="164"/>
      <c r="N4" s="164"/>
      <c r="O4" s="164"/>
      <c r="P4" s="164"/>
      <c r="Q4" s="164"/>
      <c r="R4" s="164"/>
      <c r="S4" s="164"/>
      <c r="T4" s="164"/>
      <c r="U4" s="164"/>
      <c r="V4" s="164"/>
      <c r="W4" s="164"/>
      <c r="X4" s="164"/>
      <c r="Y4" s="164"/>
      <c r="Z4" s="164"/>
      <c r="AA4" s="164"/>
      <c r="AB4" s="164"/>
      <c r="AC4" s="207" t="str">
        <f>'Thong tin'!D9&amp;","&amp;ngay(IF(AE1&gt;0,AE1,AE2))</f>
        <v>Quảng Bình, ngày 18 tháng 05 năm 2021</v>
      </c>
      <c r="AD4" s="168">
        <v>1</v>
      </c>
      <c r="AE4" s="19"/>
      <c r="AF4" s="19"/>
    </row>
    <row r="5" spans="1:33" ht="20.100000000000001" customHeight="1">
      <c r="A5" s="169"/>
      <c r="B5" s="169"/>
      <c r="C5" s="192" t="str">
        <f>"BIÊN BẢN SỐ: "&amp;VLOOKUP(NTNBVL_BB,B_DMVLDV,COLUMN(DMVL_MAHS),0)</f>
        <v>BIÊN BẢN SỐ: 01/XM</v>
      </c>
      <c r="D5" s="439"/>
      <c r="E5" s="439"/>
      <c r="F5" s="439"/>
      <c r="G5" s="439"/>
      <c r="H5" s="439"/>
      <c r="I5" s="171"/>
      <c r="J5" s="171"/>
      <c r="K5" s="171"/>
      <c r="L5" s="171"/>
      <c r="M5" s="171"/>
      <c r="N5" s="171"/>
      <c r="O5" s="171"/>
      <c r="P5" s="171"/>
      <c r="Q5" s="171"/>
      <c r="R5" s="171"/>
      <c r="S5" s="171"/>
      <c r="T5" s="171"/>
      <c r="U5" s="171"/>
      <c r="V5" s="171"/>
      <c r="W5" s="171"/>
      <c r="X5" s="171"/>
      <c r="Y5" s="171"/>
      <c r="Z5" s="171"/>
      <c r="AA5" s="171"/>
      <c r="AB5" s="171"/>
      <c r="AC5" s="171"/>
      <c r="AD5" s="1036">
        <v>1</v>
      </c>
      <c r="AE5" s="1037"/>
      <c r="AF5" s="19"/>
    </row>
    <row r="6" spans="1:33" ht="39.950000000000003" customHeight="1">
      <c r="A6" s="169"/>
      <c r="B6" s="209"/>
      <c r="C6" s="440" t="s">
        <v>991</v>
      </c>
      <c r="D6" s="441"/>
      <c r="E6" s="441"/>
      <c r="F6" s="441"/>
      <c r="G6" s="441"/>
      <c r="H6" s="441"/>
      <c r="I6" s="442"/>
      <c r="J6" s="442"/>
      <c r="K6" s="442"/>
      <c r="L6" s="442"/>
      <c r="M6" s="442"/>
      <c r="N6" s="442"/>
      <c r="O6" s="442"/>
      <c r="P6" s="442"/>
      <c r="Q6" s="442"/>
      <c r="R6" s="442"/>
      <c r="S6" s="442"/>
      <c r="T6" s="442"/>
      <c r="U6" s="442"/>
      <c r="V6" s="442"/>
      <c r="W6" s="442"/>
      <c r="X6" s="442"/>
      <c r="Y6" s="442"/>
      <c r="Z6" s="442"/>
      <c r="AA6" s="442"/>
      <c r="AB6" s="442"/>
      <c r="AC6" s="442"/>
      <c r="AD6" s="168"/>
      <c r="AE6" s="19"/>
    </row>
    <row r="7" spans="1:33" ht="9.9499999999999993" customHeight="1">
      <c r="A7" s="169"/>
      <c r="B7" s="210"/>
      <c r="C7" s="182"/>
      <c r="D7" s="185"/>
      <c r="E7" s="185"/>
      <c r="F7" s="185"/>
      <c r="G7" s="185"/>
      <c r="H7" s="185"/>
      <c r="I7" s="185"/>
      <c r="J7" s="185"/>
      <c r="K7" s="185"/>
      <c r="L7" s="185"/>
      <c r="M7" s="185"/>
      <c r="N7" s="185"/>
      <c r="O7" s="185"/>
      <c r="P7" s="185"/>
      <c r="Q7" s="185"/>
      <c r="R7" s="185"/>
      <c r="S7" s="185"/>
      <c r="T7" s="185"/>
      <c r="U7" s="185"/>
      <c r="V7" s="185"/>
      <c r="W7" s="185"/>
      <c r="X7" s="185"/>
      <c r="Y7" s="185"/>
      <c r="Z7" s="185"/>
      <c r="AA7" s="185"/>
      <c r="AB7" s="185"/>
      <c r="AC7" s="33"/>
      <c r="AD7" s="19"/>
      <c r="AE7" s="19"/>
    </row>
    <row r="8" spans="1:33" ht="20.100000000000001" customHeight="1">
      <c r="A8" s="169"/>
      <c r="B8" s="210"/>
      <c r="C8" s="182"/>
      <c r="D8" s="173" t="s">
        <v>1</v>
      </c>
      <c r="E8" s="171"/>
      <c r="F8" s="171"/>
      <c r="G8" s="174" t="str">
        <f>TTIN_DUAN</f>
        <v>Đường cứu hộ cứu nạn từ Nguyệt Áng - Nam Long đi Trường Xuân</v>
      </c>
      <c r="H8" s="185"/>
      <c r="I8" s="185"/>
      <c r="J8" s="185"/>
      <c r="K8" s="185"/>
      <c r="L8" s="185"/>
      <c r="M8" s="185"/>
      <c r="N8" s="185"/>
      <c r="O8" s="185"/>
      <c r="P8" s="185"/>
      <c r="Q8" s="185"/>
      <c r="R8" s="185"/>
      <c r="S8" s="185"/>
      <c r="T8" s="185"/>
      <c r="U8" s="185"/>
      <c r="V8" s="185"/>
      <c r="W8" s="185"/>
      <c r="X8" s="185"/>
      <c r="Y8" s="185"/>
      <c r="Z8" s="185"/>
      <c r="AA8" s="185"/>
      <c r="AB8" s="185"/>
      <c r="AC8" s="33"/>
      <c r="AD8" s="19"/>
      <c r="AE8" s="19"/>
    </row>
    <row r="9" spans="1:33" ht="20.100000000000001" customHeight="1">
      <c r="A9" s="169"/>
      <c r="B9" s="210"/>
      <c r="C9" s="182"/>
      <c r="D9" s="173" t="s">
        <v>4</v>
      </c>
      <c r="E9" s="171"/>
      <c r="F9" s="171"/>
      <c r="G9" s="174" t="str">
        <f>TTIN_GTHAU</f>
        <v>Xây lắp (bao gồm chí phí xây dựng + chi phí dự phòng + chi phí đảm bảo giao thông)</v>
      </c>
      <c r="H9" s="185"/>
      <c r="I9" s="185"/>
      <c r="J9" s="185"/>
      <c r="K9" s="185"/>
      <c r="L9" s="185"/>
      <c r="M9" s="185"/>
      <c r="N9" s="185"/>
      <c r="O9" s="185"/>
      <c r="P9" s="185"/>
      <c r="Q9" s="185"/>
      <c r="R9" s="185"/>
      <c r="S9" s="185"/>
      <c r="T9" s="185"/>
      <c r="U9" s="185"/>
      <c r="V9" s="185"/>
      <c r="W9" s="185"/>
      <c r="X9" s="185"/>
      <c r="Y9" s="185"/>
      <c r="Z9" s="185"/>
      <c r="AA9" s="185"/>
      <c r="AB9" s="185"/>
      <c r="AC9" s="33"/>
      <c r="AD9" s="19"/>
      <c r="AE9" s="19"/>
    </row>
    <row r="10" spans="1:33" ht="20.100000000000001" customHeight="1">
      <c r="A10" s="169"/>
      <c r="B10" s="169"/>
      <c r="C10" s="33"/>
      <c r="D10" s="182" t="s">
        <v>239</v>
      </c>
      <c r="E10" s="182"/>
      <c r="F10" s="33"/>
      <c r="G10" s="174" t="str">
        <f>TTIN_CTRINH</f>
        <v>Đường cứu hộ cứu nạn từ Nguyệt Áng - Nam Long đi Trường Xuân</v>
      </c>
      <c r="H10" s="182"/>
      <c r="I10" s="33"/>
      <c r="J10" s="33"/>
      <c r="K10" s="212"/>
      <c r="L10" s="212"/>
      <c r="M10" s="173"/>
      <c r="N10" s="173"/>
      <c r="O10" s="173"/>
      <c r="P10" s="173"/>
      <c r="Q10" s="173"/>
      <c r="R10" s="173"/>
      <c r="S10" s="173"/>
      <c r="T10" s="173"/>
      <c r="U10" s="173"/>
      <c r="V10" s="173"/>
      <c r="W10" s="173"/>
      <c r="X10" s="173"/>
      <c r="Y10" s="173"/>
      <c r="Z10" s="173"/>
      <c r="AA10" s="173"/>
      <c r="AB10" s="173"/>
      <c r="AC10" s="33"/>
      <c r="AD10" s="19"/>
      <c r="AE10" s="19"/>
    </row>
    <row r="11" spans="1:33" ht="18" customHeight="1">
      <c r="A11" s="169"/>
      <c r="B11" s="169"/>
      <c r="C11" s="33"/>
      <c r="D11" s="182" t="s">
        <v>3</v>
      </c>
      <c r="E11" s="182"/>
      <c r="F11" s="33"/>
      <c r="G11" s="178" t="s">
        <v>2929</v>
      </c>
      <c r="H11" s="182"/>
      <c r="I11" s="33"/>
      <c r="J11" s="33"/>
      <c r="K11" s="212"/>
      <c r="L11" s="212"/>
      <c r="M11" s="173"/>
      <c r="N11" s="173"/>
      <c r="O11" s="173"/>
      <c r="P11" s="173"/>
      <c r="Q11" s="173"/>
      <c r="R11" s="173"/>
      <c r="S11" s="173"/>
      <c r="T11" s="173"/>
      <c r="U11" s="173"/>
      <c r="V11" s="173"/>
      <c r="W11" s="173"/>
      <c r="X11" s="173"/>
      <c r="Y11" s="212"/>
      <c r="Z11" s="212"/>
      <c r="AA11" s="212"/>
      <c r="AB11" s="212"/>
      <c r="AC11" s="33"/>
      <c r="AD11" s="19"/>
      <c r="AE11" s="19"/>
    </row>
    <row r="12" spans="1:33" ht="18" customHeight="1">
      <c r="A12" s="169"/>
      <c r="B12" s="169"/>
      <c r="C12" s="33"/>
      <c r="D12" s="182" t="s">
        <v>190</v>
      </c>
      <c r="E12" s="182"/>
      <c r="F12" s="33"/>
      <c r="G12" s="178" t="s">
        <v>2930</v>
      </c>
      <c r="H12" s="182"/>
      <c r="I12" s="33"/>
      <c r="J12" s="33"/>
      <c r="K12" s="212"/>
      <c r="L12" s="212"/>
      <c r="M12" s="173"/>
      <c r="N12" s="173"/>
      <c r="O12" s="173"/>
      <c r="P12" s="173"/>
      <c r="Q12" s="173"/>
      <c r="R12" s="173"/>
      <c r="S12" s="173"/>
      <c r="T12" s="173"/>
      <c r="U12" s="173"/>
      <c r="V12" s="173"/>
      <c r="W12" s="173"/>
      <c r="X12" s="173"/>
      <c r="Y12" s="185"/>
      <c r="Z12" s="185"/>
      <c r="AA12" s="185"/>
      <c r="AB12" s="185"/>
      <c r="AC12" s="273"/>
      <c r="AD12" s="179"/>
      <c r="AE12" s="19"/>
    </row>
    <row r="13" spans="1:33" ht="20.100000000000001" customHeight="1">
      <c r="A13" s="169"/>
      <c r="B13" s="169"/>
      <c r="C13" s="33"/>
      <c r="D13" s="182" t="s">
        <v>155</v>
      </c>
      <c r="E13" s="182"/>
      <c r="F13" s="33"/>
      <c r="G13" s="191" t="str">
        <f>TTIN_DDIEM</f>
        <v>Xã Xuân Ninh, Hiền Ninh và xã Trường Xuân, huyện Quảng Ninh, tỉnh Quảng Bình</v>
      </c>
      <c r="H13" s="182"/>
      <c r="I13" s="33"/>
      <c r="J13" s="33"/>
      <c r="K13" s="212"/>
      <c r="L13" s="212"/>
      <c r="M13" s="173"/>
      <c r="N13" s="173"/>
      <c r="O13" s="173"/>
      <c r="P13" s="173"/>
      <c r="Q13" s="173"/>
      <c r="R13" s="173"/>
      <c r="S13" s="173"/>
      <c r="T13" s="173"/>
      <c r="U13" s="173"/>
      <c r="V13" s="173"/>
      <c r="W13" s="173"/>
      <c r="X13" s="173"/>
      <c r="Y13" s="185"/>
      <c r="Z13" s="185"/>
      <c r="AA13" s="185"/>
      <c r="AB13" s="185"/>
      <c r="AC13" s="273"/>
      <c r="AD13" s="179"/>
      <c r="AE13" s="19"/>
    </row>
    <row r="14" spans="1:33" ht="9.9499999999999993" customHeight="1">
      <c r="A14" s="169"/>
      <c r="B14" s="169"/>
      <c r="C14" s="33"/>
      <c r="D14" s="182"/>
      <c r="E14" s="182"/>
      <c r="F14" s="33"/>
      <c r="G14" s="178"/>
      <c r="H14" s="182"/>
      <c r="I14" s="33"/>
      <c r="J14" s="33"/>
      <c r="K14" s="212"/>
      <c r="L14" s="212"/>
      <c r="M14" s="173"/>
      <c r="N14" s="173"/>
      <c r="O14" s="173"/>
      <c r="P14" s="173"/>
      <c r="Q14" s="173"/>
      <c r="R14" s="173"/>
      <c r="S14" s="173"/>
      <c r="T14" s="173"/>
      <c r="U14" s="173"/>
      <c r="V14" s="173"/>
      <c r="W14" s="173"/>
      <c r="X14" s="173"/>
      <c r="Y14" s="185"/>
      <c r="Z14" s="185"/>
      <c r="AA14" s="185"/>
      <c r="AB14" s="185"/>
      <c r="AC14" s="273"/>
      <c r="AD14" s="179"/>
      <c r="AE14" s="19"/>
    </row>
    <row r="15" spans="1:33" ht="20.100000000000001" customHeight="1">
      <c r="A15" s="169"/>
      <c r="B15" s="210"/>
      <c r="C15" s="222" t="s">
        <v>191</v>
      </c>
      <c r="D15" s="182" t="s">
        <v>192</v>
      </c>
      <c r="E15" s="182"/>
      <c r="F15" s="182"/>
      <c r="G15" s="182"/>
      <c r="H15" s="182"/>
      <c r="I15" s="173"/>
      <c r="J15" s="212"/>
      <c r="K15" s="212"/>
      <c r="L15" s="212"/>
      <c r="M15" s="212"/>
      <c r="N15" s="212"/>
      <c r="O15" s="212"/>
      <c r="P15" s="212"/>
      <c r="Q15" s="212"/>
      <c r="R15" s="212"/>
      <c r="S15" s="212"/>
      <c r="T15" s="212"/>
      <c r="U15" s="212"/>
      <c r="V15" s="212"/>
      <c r="W15" s="212"/>
      <c r="X15" s="212"/>
      <c r="Y15" s="212"/>
      <c r="Z15" s="212"/>
      <c r="AA15" s="212"/>
      <c r="AB15" s="212"/>
      <c r="AC15" s="33"/>
      <c r="AD15" s="19"/>
      <c r="AE15" s="19"/>
    </row>
    <row r="16" spans="1:33" ht="18" customHeight="1">
      <c r="A16" s="169"/>
      <c r="B16" s="210"/>
      <c r="C16" s="1045"/>
      <c r="D16" s="180" t="s">
        <v>1336</v>
      </c>
      <c r="E16" s="178"/>
      <c r="F16" s="213"/>
      <c r="G16" s="213"/>
      <c r="H16" s="213"/>
      <c r="I16" s="213"/>
      <c r="J16" s="213"/>
      <c r="K16" s="213"/>
      <c r="L16" s="213"/>
      <c r="M16" s="213"/>
      <c r="N16" s="213"/>
      <c r="O16" s="213"/>
      <c r="P16" s="213"/>
      <c r="Q16" s="213"/>
      <c r="R16" s="213"/>
      <c r="S16" s="213"/>
      <c r="T16" s="213"/>
      <c r="U16" s="213"/>
      <c r="V16" s="213"/>
      <c r="W16" s="213"/>
      <c r="X16" s="213"/>
      <c r="Y16" s="213"/>
      <c r="Z16" s="213"/>
      <c r="AA16" s="213"/>
      <c r="AB16" s="213"/>
      <c r="AC16" s="213"/>
      <c r="AD16" s="179"/>
      <c r="AE16" s="19"/>
    </row>
    <row r="17" spans="1:31" ht="20.100000000000001" hidden="1" customHeight="1">
      <c r="A17" s="19"/>
      <c r="B17" s="443"/>
      <c r="C17" s="222"/>
      <c r="D17" s="33"/>
      <c r="E17" s="33"/>
      <c r="F17" s="173"/>
      <c r="G17" s="173"/>
      <c r="H17" s="173"/>
      <c r="I17" s="173"/>
      <c r="J17" s="173"/>
      <c r="K17" s="173"/>
      <c r="L17" s="173"/>
      <c r="M17" s="173"/>
      <c r="N17" s="173"/>
      <c r="O17" s="173"/>
      <c r="P17" s="173"/>
      <c r="Q17" s="173"/>
      <c r="R17" s="173"/>
      <c r="S17" s="173"/>
      <c r="T17" s="173"/>
      <c r="U17" s="173"/>
      <c r="V17" s="173"/>
      <c r="W17" s="173"/>
      <c r="X17" s="173"/>
      <c r="Y17" s="173"/>
      <c r="Z17" s="173"/>
      <c r="AA17" s="173"/>
      <c r="AB17" s="173"/>
      <c r="AC17" s="173"/>
      <c r="AD17" s="179"/>
      <c r="AE17" s="19"/>
    </row>
    <row r="18" spans="1:31" ht="20.100000000000001" customHeight="1">
      <c r="A18" s="169"/>
      <c r="B18" s="210"/>
      <c r="C18" s="1045" t="s">
        <v>194</v>
      </c>
      <c r="D18" s="173" t="s">
        <v>195</v>
      </c>
      <c r="E18" s="173"/>
      <c r="F18" s="173"/>
      <c r="G18" s="185"/>
      <c r="H18" s="185"/>
      <c r="I18" s="182"/>
      <c r="J18" s="182"/>
      <c r="K18" s="182"/>
      <c r="L18" s="182"/>
      <c r="M18" s="182"/>
      <c r="N18" s="182"/>
      <c r="O18" s="182"/>
      <c r="P18" s="182"/>
      <c r="Q18" s="182"/>
      <c r="R18" s="185"/>
      <c r="S18" s="182"/>
      <c r="T18" s="182"/>
      <c r="U18" s="182"/>
      <c r="V18" s="182"/>
      <c r="W18" s="182"/>
      <c r="X18" s="182"/>
      <c r="Y18" s="182"/>
      <c r="Z18" s="182"/>
      <c r="AA18" s="182"/>
      <c r="AB18" s="182"/>
      <c r="AC18" s="33"/>
      <c r="AD18" s="19"/>
      <c r="AE18" s="19"/>
    </row>
    <row r="19" spans="1:31" s="2133" customFormat="1" ht="17.100000000000001" customHeight="1">
      <c r="A19" s="2130"/>
      <c r="B19" s="2130"/>
      <c r="C19" s="2131" t="s">
        <v>169</v>
      </c>
      <c r="D19" s="2132" t="str">
        <f>"Đại diện công trường: "</f>
        <v xml:space="preserve">Đại diện công trường: </v>
      </c>
      <c r="AD19" s="2130"/>
      <c r="AE19" s="2130"/>
    </row>
    <row r="20" spans="1:31" s="2126" customFormat="1" ht="20.100000000000001" customHeight="1">
      <c r="A20" s="2128"/>
      <c r="B20" s="2128"/>
      <c r="D20" s="2126" t="s">
        <v>170</v>
      </c>
      <c r="G20" s="2129" t="str">
        <f>INDEX(_KyNoibo,1,1+VLOOKUP($AD$1,B_DMVLDV,COLUMN(DMVL_KBB),0))</f>
        <v>Nguyễn Ngọc Duy</v>
      </c>
      <c r="Q20" s="2125" t="s">
        <v>19</v>
      </c>
      <c r="R20" s="2129" t="str">
        <f>IF(G20=0,"",VLOOKUP(G20,_tenchucdanh,3,0))</f>
        <v>Chỉ huy trưởng</v>
      </c>
      <c r="AD20" s="2128"/>
      <c r="AE20" s="2128"/>
    </row>
    <row r="21" spans="1:31" s="2126" customFormat="1" ht="20.100000000000001" customHeight="1">
      <c r="A21" s="2128"/>
      <c r="B21" s="2128"/>
      <c r="D21" s="2126" t="s">
        <v>170</v>
      </c>
      <c r="G21" s="2129"/>
      <c r="Q21" s="2125" t="s">
        <v>19</v>
      </c>
      <c r="R21" s="2129" t="str">
        <f>IF(G21=0,"",VLOOKUP(G21,_tenchucdanh,3,0))</f>
        <v/>
      </c>
      <c r="AD21" s="2128"/>
      <c r="AE21" s="2128"/>
    </row>
    <row r="22" spans="1:31" s="2133" customFormat="1" ht="17.100000000000001" customHeight="1">
      <c r="A22" s="2130"/>
      <c r="B22" s="2130"/>
      <c r="C22" s="2131" t="s">
        <v>171</v>
      </c>
      <c r="D22" s="2132" t="str">
        <f>"Đại diện công ty: "&amp;INDEX(_DSTencongty,MATCH('Ky bien ban'!B71,_DSthanhphan2,0),2+VLOOKUP($AD$1,B_DMVLDV,COLUMN(DMVL_KBB),0))</f>
        <v>Đại diện công ty: Công ty Cổ phần Xây dựng Trường Xuân</v>
      </c>
      <c r="AD22" s="2130"/>
      <c r="AE22" s="2130"/>
    </row>
    <row r="23" spans="1:31" s="2126" customFormat="1" ht="20.100000000000001" customHeight="1">
      <c r="A23" s="2128"/>
      <c r="B23" s="2128"/>
      <c r="D23" s="2126" t="s">
        <v>170</v>
      </c>
      <c r="G23" s="2129" t="str">
        <f>INDEX(_KyNoibo,2,1+VLOOKUP($AD$1,B_DMVLDV,COLUMN(DMVL_KBB),0))</f>
        <v>Phạm Bá Lai</v>
      </c>
      <c r="Q23" s="2125" t="s">
        <v>19</v>
      </c>
      <c r="R23" s="2129" t="str">
        <f>IF(G23=0,"",VLOOKUP(G23,_tenchucdanh,3,0))</f>
        <v>Cán bộ kỹ thuật</v>
      </c>
      <c r="AD23" s="2128"/>
      <c r="AE23" s="2128"/>
    </row>
    <row r="24" spans="1:31" s="2126" customFormat="1" ht="20.100000000000001" customHeight="1">
      <c r="A24" s="2128"/>
      <c r="B24" s="2143"/>
      <c r="D24" s="2126" t="s">
        <v>170</v>
      </c>
      <c r="G24" s="2129"/>
      <c r="Q24" s="2125" t="s">
        <v>19</v>
      </c>
      <c r="R24" s="2129" t="str">
        <f>IF(G24=0,"",VLOOKUP(G24,_tenchucdanh,3,0))</f>
        <v/>
      </c>
      <c r="AD24" s="2128"/>
      <c r="AE24" s="2128"/>
    </row>
    <row r="25" spans="1:31" ht="20.100000000000001" customHeight="1">
      <c r="A25" s="169"/>
      <c r="B25" s="444"/>
      <c r="C25" s="222" t="s">
        <v>172</v>
      </c>
      <c r="D25" s="173" t="s">
        <v>196</v>
      </c>
      <c r="E25" s="173"/>
      <c r="F25" s="173"/>
      <c r="G25" s="182"/>
      <c r="H25" s="182"/>
      <c r="I25" s="182"/>
      <c r="J25" s="182"/>
      <c r="K25" s="182"/>
      <c r="L25" s="182"/>
      <c r="M25" s="182"/>
      <c r="N25" s="182"/>
      <c r="O25" s="182"/>
      <c r="P25" s="182"/>
      <c r="Q25" s="182"/>
      <c r="R25" s="199"/>
      <c r="S25" s="182"/>
      <c r="T25" s="182"/>
      <c r="U25" s="182"/>
      <c r="V25" s="182"/>
      <c r="W25" s="182"/>
      <c r="X25" s="182"/>
      <c r="Y25" s="182"/>
      <c r="Z25" s="182"/>
      <c r="AA25" s="182"/>
      <c r="AB25" s="182"/>
      <c r="AC25" s="33"/>
      <c r="AD25" s="19"/>
      <c r="AE25" s="19"/>
    </row>
    <row r="26" spans="1:31" ht="20.100000000000001" customHeight="1">
      <c r="A26" s="169"/>
      <c r="B26" s="267"/>
      <c r="C26" s="202"/>
      <c r="D26" s="185" t="s">
        <v>174</v>
      </c>
      <c r="E26" s="63"/>
      <c r="F26" s="33"/>
      <c r="G26" s="180" t="s">
        <v>3596</v>
      </c>
      <c r="H26" s="63"/>
      <c r="I26" s="33"/>
      <c r="J26" s="33"/>
      <c r="K26" s="33"/>
      <c r="L26" s="33"/>
      <c r="M26" s="33"/>
      <c r="N26" s="33"/>
      <c r="O26" s="33"/>
      <c r="P26" s="33"/>
      <c r="Q26" s="33"/>
      <c r="R26" s="33"/>
      <c r="S26" s="33"/>
      <c r="T26" s="33"/>
      <c r="U26" s="33"/>
      <c r="V26" s="33"/>
      <c r="W26" s="33"/>
      <c r="X26" s="33"/>
      <c r="Y26" s="33"/>
      <c r="Z26" s="33"/>
      <c r="AA26" s="33"/>
      <c r="AB26" s="33"/>
      <c r="AC26" s="33"/>
      <c r="AD26" s="19"/>
      <c r="AE26" s="19"/>
    </row>
    <row r="27" spans="1:31" ht="20.100000000000001" customHeight="1">
      <c r="A27" s="175"/>
      <c r="B27" s="444"/>
      <c r="C27" s="1045"/>
      <c r="D27" s="185" t="s">
        <v>175</v>
      </c>
      <c r="E27" s="63"/>
      <c r="F27" s="173"/>
      <c r="G27" s="180" t="s">
        <v>3597</v>
      </c>
      <c r="H27" s="63"/>
      <c r="I27" s="173"/>
      <c r="J27" s="201"/>
      <c r="K27" s="201"/>
      <c r="L27" s="201"/>
      <c r="M27" s="201"/>
      <c r="N27" s="201"/>
      <c r="O27" s="201"/>
      <c r="P27" s="201"/>
      <c r="Q27" s="201"/>
      <c r="R27" s="201"/>
      <c r="S27" s="201"/>
      <c r="T27" s="201"/>
      <c r="U27" s="201"/>
      <c r="V27" s="201"/>
      <c r="W27" s="201"/>
      <c r="X27" s="201"/>
      <c r="Y27" s="201"/>
      <c r="Z27" s="201"/>
      <c r="AA27" s="201"/>
      <c r="AB27" s="201"/>
      <c r="AC27" s="201"/>
      <c r="AD27" s="177"/>
      <c r="AE27" s="177"/>
    </row>
    <row r="28" spans="1:31" ht="20.100000000000001" customHeight="1">
      <c r="A28" s="169"/>
      <c r="B28" s="267"/>
      <c r="C28" s="202"/>
      <c r="D28" s="185" t="s">
        <v>326</v>
      </c>
      <c r="E28" s="277"/>
      <c r="F28" s="33"/>
      <c r="G28" s="33" t="s">
        <v>199</v>
      </c>
      <c r="H28" s="277"/>
      <c r="I28" s="33"/>
      <c r="J28" s="33"/>
      <c r="K28" s="33"/>
      <c r="L28" s="33"/>
      <c r="M28" s="33"/>
      <c r="N28" s="33"/>
      <c r="O28" s="33"/>
      <c r="P28" s="33"/>
      <c r="Q28" s="33"/>
      <c r="R28" s="33"/>
      <c r="S28" s="33"/>
      <c r="T28" s="33"/>
      <c r="U28" s="33"/>
      <c r="V28" s="33"/>
      <c r="W28" s="33"/>
      <c r="X28" s="33"/>
      <c r="Y28" s="33"/>
      <c r="Z28" s="33"/>
      <c r="AA28" s="33"/>
      <c r="AB28" s="33"/>
      <c r="AC28" s="33"/>
      <c r="AD28" s="19"/>
      <c r="AE28" s="19"/>
    </row>
    <row r="29" spans="1:31" ht="20.100000000000001" customHeight="1">
      <c r="A29" s="169"/>
      <c r="B29" s="444"/>
      <c r="C29" s="222" t="s">
        <v>200</v>
      </c>
      <c r="D29" s="182" t="s">
        <v>327</v>
      </c>
      <c r="E29" s="182"/>
      <c r="F29" s="182"/>
      <c r="G29" s="182"/>
      <c r="H29" s="182"/>
      <c r="I29" s="182"/>
      <c r="J29" s="182"/>
      <c r="K29" s="182"/>
      <c r="L29" s="182"/>
      <c r="M29" s="182"/>
      <c r="N29" s="182"/>
      <c r="O29" s="182"/>
      <c r="P29" s="182"/>
      <c r="Q29" s="182"/>
      <c r="R29" s="182"/>
      <c r="S29" s="182"/>
      <c r="T29" s="182"/>
      <c r="U29" s="182"/>
      <c r="V29" s="182"/>
      <c r="W29" s="182"/>
      <c r="X29" s="182"/>
      <c r="Y29" s="182"/>
      <c r="Z29" s="182"/>
      <c r="AA29" s="182"/>
      <c r="AB29" s="182"/>
      <c r="AC29" s="33"/>
      <c r="AD29" s="19"/>
      <c r="AE29" s="19"/>
    </row>
    <row r="30" spans="1:31" ht="20.100000000000001" customHeight="1">
      <c r="A30" s="169"/>
      <c r="B30" s="265"/>
      <c r="C30" s="222" t="s">
        <v>169</v>
      </c>
      <c r="D30" s="182" t="s">
        <v>328</v>
      </c>
      <c r="E30" s="288"/>
      <c r="F30" s="288"/>
      <c r="G30" s="288"/>
      <c r="H30" s="288"/>
      <c r="I30" s="288"/>
      <c r="J30" s="288"/>
      <c r="K30" s="288"/>
      <c r="L30" s="288"/>
      <c r="M30" s="288"/>
      <c r="N30" s="288"/>
      <c r="O30" s="288"/>
      <c r="P30" s="288"/>
      <c r="Q30" s="288"/>
      <c r="R30" s="288"/>
      <c r="S30" s="288"/>
      <c r="T30" s="288"/>
      <c r="U30" s="288"/>
      <c r="V30" s="288"/>
      <c r="W30" s="288"/>
      <c r="X30" s="288"/>
      <c r="Y30" s="288"/>
      <c r="Z30" s="288"/>
      <c r="AA30" s="288"/>
      <c r="AB30" s="288"/>
      <c r="AC30" s="33"/>
      <c r="AD30" s="19"/>
      <c r="AE30" s="19"/>
    </row>
    <row r="31" spans="1:31" ht="36" customHeight="1">
      <c r="A31" s="169"/>
      <c r="B31" s="229"/>
      <c r="C31" s="275" t="s">
        <v>158</v>
      </c>
      <c r="D31" s="2835" t="s">
        <v>2909</v>
      </c>
      <c r="E31" s="2784"/>
      <c r="F31" s="2784"/>
      <c r="G31" s="2784"/>
      <c r="H31" s="2784"/>
      <c r="I31" s="2784"/>
      <c r="J31" s="2784"/>
      <c r="K31" s="2784"/>
      <c r="L31" s="2784"/>
      <c r="M31" s="2784"/>
      <c r="N31" s="2784"/>
      <c r="O31" s="2784"/>
      <c r="P31" s="2784"/>
      <c r="Q31" s="2784"/>
      <c r="R31" s="2784"/>
      <c r="S31" s="2784"/>
      <c r="T31" s="2784"/>
      <c r="U31" s="2784"/>
      <c r="V31" s="2784"/>
      <c r="W31" s="2784"/>
      <c r="X31" s="2784"/>
      <c r="Y31" s="2784"/>
      <c r="Z31" s="2784"/>
      <c r="AA31" s="2784"/>
      <c r="AB31" s="2784"/>
      <c r="AC31" s="2784"/>
      <c r="AD31" s="19"/>
      <c r="AE31" s="19"/>
    </row>
    <row r="32" spans="1:31" ht="20.100000000000001" customHeight="1">
      <c r="A32" s="169"/>
      <c r="B32" s="169"/>
      <c r="C32" s="275" t="s">
        <v>158</v>
      </c>
      <c r="D32" s="33" t="s">
        <v>249</v>
      </c>
      <c r="E32" s="33"/>
      <c r="F32" s="33"/>
      <c r="G32" s="33"/>
      <c r="H32" s="33"/>
      <c r="I32" s="277"/>
      <c r="J32" s="277"/>
      <c r="K32" s="277"/>
      <c r="L32" s="277"/>
      <c r="M32" s="277"/>
      <c r="N32" s="277"/>
      <c r="O32" s="277"/>
      <c r="P32" s="277"/>
      <c r="Q32" s="277"/>
      <c r="R32" s="277"/>
      <c r="S32" s="277"/>
      <c r="T32" s="277"/>
      <c r="U32" s="277"/>
      <c r="V32" s="277"/>
      <c r="W32" s="277"/>
      <c r="X32" s="277"/>
      <c r="Y32" s="277"/>
      <c r="Z32" s="277"/>
      <c r="AA32" s="277"/>
      <c r="AB32" s="277"/>
      <c r="AC32" s="445"/>
      <c r="AD32" s="19"/>
      <c r="AE32" s="19"/>
    </row>
    <row r="33" spans="1:31" ht="20.100000000000001" customHeight="1">
      <c r="A33" s="169"/>
      <c r="B33" s="169"/>
      <c r="C33" s="275" t="s">
        <v>158</v>
      </c>
      <c r="D33" s="33" t="s">
        <v>329</v>
      </c>
      <c r="E33" s="33"/>
      <c r="F33" s="33"/>
      <c r="G33" s="33"/>
      <c r="H33" s="33"/>
      <c r="I33" s="277"/>
      <c r="J33" s="277"/>
      <c r="K33" s="277"/>
      <c r="L33" s="277"/>
      <c r="M33" s="277"/>
      <c r="N33" s="277"/>
      <c r="O33" s="277"/>
      <c r="P33" s="277"/>
      <c r="Q33" s="277"/>
      <c r="R33" s="277"/>
      <c r="S33" s="277"/>
      <c r="T33" s="277"/>
      <c r="U33" s="277"/>
      <c r="V33" s="277"/>
      <c r="W33" s="277"/>
      <c r="X33" s="277"/>
      <c r="Y33" s="277"/>
      <c r="Z33" s="277"/>
      <c r="AA33" s="277"/>
      <c r="AB33" s="277"/>
      <c r="AC33" s="445"/>
      <c r="AD33" s="19"/>
      <c r="AE33" s="19"/>
    </row>
    <row r="34" spans="1:31" ht="20.100000000000001" customHeight="1">
      <c r="A34" s="169"/>
      <c r="B34" s="169"/>
      <c r="C34" s="275" t="s">
        <v>158</v>
      </c>
      <c r="D34" s="33" t="s">
        <v>330</v>
      </c>
      <c r="E34" s="33"/>
      <c r="F34" s="33"/>
      <c r="G34" s="33"/>
      <c r="H34" s="33"/>
      <c r="I34" s="277"/>
      <c r="J34" s="277"/>
      <c r="K34" s="277"/>
      <c r="L34" s="277"/>
      <c r="M34" s="277"/>
      <c r="N34" s="277"/>
      <c r="O34" s="277"/>
      <c r="P34" s="277"/>
      <c r="Q34" s="277"/>
      <c r="R34" s="277"/>
      <c r="S34" s="277"/>
      <c r="T34" s="277"/>
      <c r="U34" s="277"/>
      <c r="V34" s="277"/>
      <c r="W34" s="277"/>
      <c r="X34" s="277"/>
      <c r="Y34" s="277"/>
      <c r="Z34" s="277"/>
      <c r="AA34" s="277"/>
      <c r="AB34" s="277"/>
      <c r="AC34" s="277"/>
      <c r="AD34" s="19"/>
      <c r="AE34" s="19"/>
    </row>
    <row r="35" spans="1:31" ht="20.100000000000001" customHeight="1">
      <c r="A35" s="169"/>
      <c r="B35" s="229"/>
      <c r="C35" s="275" t="s">
        <v>158</v>
      </c>
      <c r="D35" s="33" t="s">
        <v>331</v>
      </c>
      <c r="E35" s="228"/>
      <c r="F35" s="228"/>
      <c r="G35" s="228"/>
      <c r="H35" s="228"/>
      <c r="I35" s="446"/>
      <c r="J35" s="446"/>
      <c r="K35" s="446"/>
      <c r="L35" s="446"/>
      <c r="M35" s="277"/>
      <c r="N35" s="277"/>
      <c r="O35" s="277"/>
      <c r="P35" s="277"/>
      <c r="Q35" s="277"/>
      <c r="R35" s="277"/>
      <c r="S35" s="277"/>
      <c r="T35" s="277"/>
      <c r="U35" s="277"/>
      <c r="V35" s="277"/>
      <c r="W35" s="277"/>
      <c r="X35" s="277"/>
      <c r="Y35" s="277"/>
      <c r="Z35" s="277"/>
      <c r="AA35" s="277"/>
      <c r="AB35" s="277"/>
      <c r="AC35" s="277"/>
      <c r="AD35" s="19"/>
      <c r="AE35" s="19"/>
    </row>
    <row r="36" spans="1:31" ht="20.100000000000001" customHeight="1">
      <c r="A36" s="169"/>
      <c r="B36" s="229"/>
      <c r="C36" s="275" t="s">
        <v>158</v>
      </c>
      <c r="D36" s="33" t="s">
        <v>323</v>
      </c>
      <c r="E36" s="228"/>
      <c r="F36" s="228"/>
      <c r="G36" s="228"/>
      <c r="H36" s="228"/>
      <c r="I36" s="446"/>
      <c r="J36" s="446"/>
      <c r="K36" s="446"/>
      <c r="L36" s="446"/>
      <c r="M36" s="277"/>
      <c r="N36" s="277"/>
      <c r="O36" s="277"/>
      <c r="P36" s="277"/>
      <c r="Q36" s="277"/>
      <c r="R36" s="277"/>
      <c r="S36" s="277"/>
      <c r="T36" s="277"/>
      <c r="U36" s="277"/>
      <c r="V36" s="277"/>
      <c r="W36" s="277"/>
      <c r="X36" s="277"/>
      <c r="Y36" s="277"/>
      <c r="Z36" s="277"/>
      <c r="AA36" s="277"/>
      <c r="AB36" s="277"/>
      <c r="AC36" s="277"/>
      <c r="AD36" s="19"/>
      <c r="AE36" s="19"/>
    </row>
    <row r="37" spans="1:31" ht="18" customHeight="1">
      <c r="A37" s="169"/>
      <c r="B37" s="229"/>
      <c r="C37" s="186"/>
      <c r="D37" s="180" t="s">
        <v>484</v>
      </c>
      <c r="E37" s="178"/>
      <c r="F37" s="178"/>
      <c r="G37" s="178"/>
      <c r="H37" s="178"/>
      <c r="I37" s="178"/>
      <c r="J37" s="178"/>
      <c r="K37" s="178"/>
      <c r="L37" s="178"/>
      <c r="M37" s="178"/>
      <c r="N37" s="178"/>
      <c r="O37" s="178"/>
      <c r="P37" s="178"/>
      <c r="Q37" s="178"/>
      <c r="R37" s="178"/>
      <c r="S37" s="178"/>
      <c r="T37" s="178"/>
      <c r="U37" s="178"/>
      <c r="V37" s="178"/>
      <c r="W37" s="178"/>
      <c r="X37" s="178"/>
      <c r="Y37" s="178"/>
      <c r="Z37" s="178"/>
      <c r="AA37" s="178"/>
      <c r="AB37" s="178"/>
      <c r="AC37" s="178"/>
      <c r="AD37" s="231"/>
      <c r="AE37" s="19"/>
    </row>
    <row r="38" spans="1:31" ht="20.100000000000001" hidden="1" customHeight="1">
      <c r="A38" s="169"/>
      <c r="B38" s="229"/>
      <c r="C38" s="275"/>
      <c r="D38" s="33" t="s">
        <v>209</v>
      </c>
      <c r="E38" s="33"/>
      <c r="F38" s="33"/>
      <c r="G38" s="33"/>
      <c r="H38" s="33"/>
      <c r="I38" s="221"/>
      <c r="J38" s="221"/>
      <c r="K38" s="221"/>
      <c r="L38" s="221"/>
      <c r="M38" s="221"/>
      <c r="N38" s="221"/>
      <c r="O38" s="221"/>
      <c r="P38" s="221"/>
      <c r="Q38" s="221"/>
      <c r="R38" s="221"/>
      <c r="S38" s="221"/>
      <c r="T38" s="221"/>
      <c r="U38" s="221"/>
      <c r="V38" s="221"/>
      <c r="W38" s="221"/>
      <c r="X38" s="221"/>
      <c r="Y38" s="221"/>
      <c r="Z38" s="221"/>
      <c r="AA38" s="221"/>
      <c r="AB38" s="221"/>
      <c r="AC38" s="221"/>
      <c r="AD38" s="321"/>
      <c r="AE38" s="19"/>
    </row>
    <row r="39" spans="1:31" ht="20.100000000000001" customHeight="1">
      <c r="A39" s="224"/>
      <c r="B39" s="265"/>
      <c r="C39" s="222" t="s">
        <v>171</v>
      </c>
      <c r="D39" s="182" t="s">
        <v>332</v>
      </c>
      <c r="E39" s="447"/>
      <c r="F39" s="447"/>
      <c r="G39" s="447"/>
      <c r="H39" s="447"/>
      <c r="I39" s="447"/>
      <c r="J39" s="448"/>
      <c r="K39" s="448"/>
      <c r="L39" s="448"/>
      <c r="M39" s="448"/>
      <c r="N39" s="448"/>
      <c r="O39" s="448"/>
      <c r="P39" s="448"/>
      <c r="Q39" s="448"/>
      <c r="R39" s="448"/>
      <c r="S39" s="448"/>
      <c r="T39" s="448"/>
      <c r="U39" s="448"/>
      <c r="V39" s="448"/>
      <c r="W39" s="448"/>
      <c r="X39" s="448"/>
      <c r="Y39" s="448"/>
      <c r="Z39" s="448"/>
      <c r="AA39" s="448"/>
      <c r="AB39" s="448"/>
      <c r="AC39" s="448"/>
      <c r="AD39" s="223"/>
      <c r="AE39" s="223"/>
    </row>
    <row r="40" spans="1:31" ht="20.100000000000001" hidden="1" customHeight="1">
      <c r="A40" s="19"/>
      <c r="B40" s="165"/>
      <c r="C40" s="202"/>
      <c r="D40" s="185"/>
      <c r="E40" s="185"/>
      <c r="F40" s="185"/>
      <c r="G40" s="185"/>
      <c r="H40" s="185"/>
      <c r="I40" s="185"/>
      <c r="J40" s="277"/>
      <c r="K40" s="277"/>
      <c r="L40" s="277"/>
      <c r="M40" s="277"/>
      <c r="N40" s="277"/>
      <c r="O40" s="277"/>
      <c r="P40" s="277"/>
      <c r="Q40" s="277"/>
      <c r="R40" s="277"/>
      <c r="S40" s="277"/>
      <c r="T40" s="277"/>
      <c r="U40" s="277"/>
      <c r="V40" s="277"/>
      <c r="W40" s="277"/>
      <c r="X40" s="277"/>
      <c r="Y40" s="277"/>
      <c r="Z40" s="277"/>
      <c r="AA40" s="277"/>
      <c r="AB40" s="277"/>
      <c r="AC40" s="277"/>
      <c r="AD40" s="19"/>
      <c r="AE40" s="19"/>
    </row>
    <row r="41" spans="1:31" ht="36" customHeight="1">
      <c r="A41" s="19"/>
      <c r="B41" s="165"/>
      <c r="C41" s="204" t="s">
        <v>160</v>
      </c>
      <c r="D41" s="204"/>
      <c r="E41" s="1297" t="s">
        <v>357</v>
      </c>
      <c r="F41" s="1298"/>
      <c r="G41" s="1298"/>
      <c r="H41" s="1298"/>
      <c r="I41" s="1298"/>
      <c r="J41" s="1298"/>
      <c r="K41" s="1298"/>
      <c r="L41" s="1298"/>
      <c r="M41" s="1299"/>
      <c r="N41" s="2691" t="s">
        <v>2921</v>
      </c>
      <c r="O41" s="2692"/>
      <c r="P41" s="2692"/>
      <c r="Q41" s="2692"/>
      <c r="R41" s="2693"/>
      <c r="S41" s="204" t="s">
        <v>361</v>
      </c>
      <c r="T41" s="204"/>
      <c r="U41" s="204"/>
      <c r="V41" s="204" t="s">
        <v>2922</v>
      </c>
      <c r="W41" s="204"/>
      <c r="X41" s="204"/>
      <c r="Y41" s="204"/>
      <c r="Z41" s="204" t="s">
        <v>180</v>
      </c>
      <c r="AA41" s="204"/>
      <c r="AB41" s="204"/>
      <c r="AC41" s="204"/>
      <c r="AD41" s="19"/>
      <c r="AE41" s="19"/>
    </row>
    <row r="42" spans="1:31" ht="18" customHeight="1">
      <c r="A42" s="19"/>
      <c r="B42" s="165"/>
      <c r="C42" s="1293">
        <v>1</v>
      </c>
      <c r="D42" s="1293"/>
      <c r="E42" s="1294" t="s">
        <v>2923</v>
      </c>
      <c r="F42" s="1295"/>
      <c r="G42" s="1295"/>
      <c r="H42" s="1295"/>
      <c r="I42" s="1295"/>
      <c r="J42" s="1295"/>
      <c r="K42" s="1295"/>
      <c r="L42" s="1295"/>
      <c r="M42" s="1296"/>
      <c r="N42" s="1293">
        <v>50</v>
      </c>
      <c r="O42" s="1293"/>
      <c r="P42" s="1293"/>
      <c r="Q42" s="1293"/>
      <c r="R42" s="1293"/>
      <c r="S42" s="1293" t="s">
        <v>2924</v>
      </c>
      <c r="T42" s="1293"/>
      <c r="U42" s="1293"/>
      <c r="V42" s="1293" t="s">
        <v>2925</v>
      </c>
      <c r="W42" s="1293"/>
      <c r="X42" s="1293"/>
      <c r="Y42" s="1293"/>
      <c r="Z42" s="1293" t="s">
        <v>147</v>
      </c>
      <c r="AA42" s="1293"/>
      <c r="AB42" s="1293"/>
      <c r="AC42" s="1293"/>
      <c r="AD42" s="19"/>
      <c r="AE42" s="19"/>
    </row>
    <row r="43" spans="1:31" ht="30" hidden="1" customHeight="1">
      <c r="A43" s="169"/>
      <c r="B43" s="267"/>
      <c r="C43" s="449" t="s">
        <v>160</v>
      </c>
      <c r="D43" s="457" t="s">
        <v>73</v>
      </c>
      <c r="E43" s="458"/>
      <c r="F43" s="458"/>
      <c r="G43" s="458"/>
      <c r="H43" s="458"/>
      <c r="I43" s="459"/>
      <c r="J43" s="460" t="s">
        <v>103</v>
      </c>
      <c r="K43" s="461"/>
      <c r="L43" s="457" t="s">
        <v>104</v>
      </c>
      <c r="M43" s="458"/>
      <c r="N43" s="458"/>
      <c r="O43" s="459"/>
      <c r="P43" s="457" t="s">
        <v>317</v>
      </c>
      <c r="Q43" s="458"/>
      <c r="R43" s="459"/>
      <c r="S43" s="457" t="s">
        <v>318</v>
      </c>
      <c r="T43" s="458"/>
      <c r="U43" s="459"/>
      <c r="V43" s="462" t="s">
        <v>333</v>
      </c>
      <c r="W43" s="463"/>
      <c r="X43" s="463"/>
      <c r="Y43" s="464"/>
      <c r="Z43" s="462" t="s">
        <v>230</v>
      </c>
      <c r="AA43" s="463"/>
      <c r="AB43" s="463"/>
      <c r="AC43" s="464"/>
      <c r="AD43" s="19"/>
      <c r="AE43" s="19"/>
    </row>
    <row r="44" spans="1:31" s="29" customFormat="1" ht="20.100000000000001" hidden="1" customHeight="1">
      <c r="A44" s="169"/>
      <c r="B44" s="267"/>
      <c r="C44" s="420"/>
      <c r="D44" s="421"/>
      <c r="E44" s="422"/>
      <c r="F44" s="422"/>
      <c r="G44" s="422"/>
      <c r="H44" s="422"/>
      <c r="I44" s="423"/>
      <c r="J44" s="424"/>
      <c r="K44" s="425"/>
      <c r="L44" s="426"/>
      <c r="M44" s="427"/>
      <c r="N44" s="427"/>
      <c r="O44" s="428"/>
      <c r="P44" s="424"/>
      <c r="Q44" s="429"/>
      <c r="R44" s="425"/>
      <c r="S44" s="424"/>
      <c r="T44" s="429"/>
      <c r="U44" s="425"/>
      <c r="V44" s="424"/>
      <c r="W44" s="429"/>
      <c r="X44" s="429"/>
      <c r="Y44" s="425"/>
      <c r="Z44" s="424"/>
      <c r="AA44" s="429"/>
      <c r="AB44" s="429"/>
      <c r="AC44" s="425"/>
      <c r="AD44" s="19"/>
      <c r="AE44" s="19"/>
    </row>
    <row r="45" spans="1:31" s="29" customFormat="1" ht="20.100000000000001" hidden="1" customHeight="1">
      <c r="A45" s="169"/>
      <c r="B45" s="267"/>
      <c r="C45" s="59"/>
      <c r="D45" s="430"/>
      <c r="E45" s="431"/>
      <c r="F45" s="431"/>
      <c r="G45" s="431"/>
      <c r="H45" s="431"/>
      <c r="I45" s="432"/>
      <c r="J45" s="433"/>
      <c r="K45" s="434"/>
      <c r="L45" s="292"/>
      <c r="M45" s="435"/>
      <c r="N45" s="435"/>
      <c r="O45" s="291"/>
      <c r="P45" s="433"/>
      <c r="Q45" s="436"/>
      <c r="R45" s="434"/>
      <c r="S45" s="433"/>
      <c r="T45" s="436"/>
      <c r="U45" s="434"/>
      <c r="V45" s="433"/>
      <c r="W45" s="436"/>
      <c r="X45" s="436"/>
      <c r="Y45" s="434"/>
      <c r="Z45" s="433"/>
      <c r="AA45" s="436"/>
      <c r="AB45" s="436"/>
      <c r="AC45" s="434"/>
      <c r="AD45" s="19"/>
      <c r="AE45" s="19"/>
    </row>
    <row r="46" spans="1:31" ht="20.100000000000001" hidden="1" customHeight="1">
      <c r="A46" s="169"/>
      <c r="B46" s="267"/>
      <c r="C46" s="63"/>
      <c r="D46" s="185"/>
      <c r="E46" s="185"/>
      <c r="F46" s="185"/>
      <c r="G46" s="185"/>
      <c r="H46" s="185"/>
      <c r="I46" s="185"/>
      <c r="J46" s="63"/>
      <c r="K46" s="63"/>
      <c r="L46" s="63"/>
      <c r="M46" s="63"/>
      <c r="N46" s="34"/>
      <c r="O46" s="34"/>
      <c r="P46" s="34"/>
      <c r="Q46" s="34"/>
      <c r="R46" s="34"/>
      <c r="S46" s="34"/>
      <c r="T46" s="34"/>
      <c r="U46" s="34"/>
      <c r="V46" s="34"/>
      <c r="W46" s="34"/>
      <c r="X46" s="34"/>
      <c r="Y46" s="34"/>
      <c r="Z46" s="34"/>
      <c r="AA46" s="34"/>
      <c r="AB46" s="34"/>
      <c r="AC46" s="34"/>
      <c r="AD46" s="19"/>
      <c r="AE46" s="19"/>
    </row>
    <row r="47" spans="1:31" ht="20.100000000000001" customHeight="1">
      <c r="A47" s="224"/>
      <c r="B47" s="265"/>
      <c r="C47" s="222" t="s">
        <v>224</v>
      </c>
      <c r="D47" s="182" t="s">
        <v>334</v>
      </c>
      <c r="E47" s="447"/>
      <c r="F47" s="447"/>
      <c r="G47" s="447"/>
      <c r="H47" s="447"/>
      <c r="I47" s="447"/>
      <c r="J47" s="448"/>
      <c r="K47" s="448"/>
      <c r="L47" s="448"/>
      <c r="M47" s="448"/>
      <c r="N47" s="448"/>
      <c r="O47" s="448"/>
      <c r="P47" s="448"/>
      <c r="Q47" s="448"/>
      <c r="R47" s="448"/>
      <c r="S47" s="448"/>
      <c r="T47" s="448"/>
      <c r="U47" s="448"/>
      <c r="V47" s="448"/>
      <c r="W47" s="448"/>
      <c r="X47" s="448"/>
      <c r="Y47" s="448"/>
      <c r="Z47" s="448"/>
      <c r="AA47" s="448"/>
      <c r="AB47" s="448"/>
      <c r="AC47" s="448"/>
      <c r="AD47" s="223"/>
      <c r="AE47" s="223"/>
    </row>
    <row r="48" spans="1:31" ht="20.100000000000001" customHeight="1">
      <c r="A48" s="169"/>
      <c r="B48" s="229"/>
      <c r="C48" s="186" t="s">
        <v>158</v>
      </c>
      <c r="D48" s="33" t="s">
        <v>335</v>
      </c>
      <c r="E48" s="33"/>
      <c r="F48" s="33"/>
      <c r="G48" s="33"/>
      <c r="H48" s="33"/>
      <c r="I48" s="277"/>
      <c r="J48" s="277"/>
      <c r="K48" s="277"/>
      <c r="L48" s="277"/>
      <c r="M48" s="277"/>
      <c r="N48" s="277"/>
      <c r="O48" s="277"/>
      <c r="P48" s="277"/>
      <c r="Q48" s="277"/>
      <c r="R48" s="277"/>
      <c r="S48" s="277"/>
      <c r="T48" s="277"/>
      <c r="U48" s="277"/>
      <c r="V48" s="277"/>
      <c r="W48" s="277"/>
      <c r="X48" s="277"/>
      <c r="Y48" s="277"/>
      <c r="Z48" s="277"/>
      <c r="AA48" s="277"/>
      <c r="AB48" s="277"/>
      <c r="AC48" s="277"/>
      <c r="AD48" s="19"/>
      <c r="AE48" s="19"/>
    </row>
    <row r="49" spans="1:31" ht="20.100000000000001" customHeight="1">
      <c r="A49" s="169"/>
      <c r="B49" s="229"/>
      <c r="C49" s="186" t="s">
        <v>158</v>
      </c>
      <c r="D49" s="33" t="s">
        <v>336</v>
      </c>
      <c r="E49" s="33"/>
      <c r="F49" s="33"/>
      <c r="G49" s="33"/>
      <c r="H49" s="33"/>
      <c r="I49" s="277"/>
      <c r="J49" s="277"/>
      <c r="K49" s="277"/>
      <c r="L49" s="277"/>
      <c r="M49" s="277"/>
      <c r="N49" s="277"/>
      <c r="O49" s="277"/>
      <c r="P49" s="277"/>
      <c r="Q49" s="277"/>
      <c r="R49" s="277"/>
      <c r="S49" s="277"/>
      <c r="T49" s="277"/>
      <c r="U49" s="277"/>
      <c r="V49" s="277"/>
      <c r="W49" s="277"/>
      <c r="X49" s="277"/>
      <c r="Y49" s="277"/>
      <c r="Z49" s="277"/>
      <c r="AA49" s="277"/>
      <c r="AB49" s="277"/>
      <c r="AC49" s="277"/>
      <c r="AD49" s="19"/>
      <c r="AE49" s="19"/>
    </row>
    <row r="50" spans="1:31" ht="20.100000000000001" customHeight="1">
      <c r="A50" s="169"/>
      <c r="B50" s="169"/>
      <c r="C50" s="222" t="s">
        <v>337</v>
      </c>
      <c r="D50" s="182" t="s">
        <v>338</v>
      </c>
      <c r="E50" s="277"/>
      <c r="F50" s="277"/>
      <c r="G50" s="277"/>
      <c r="H50" s="277"/>
      <c r="I50" s="277"/>
      <c r="J50" s="277"/>
      <c r="K50" s="277"/>
      <c r="L50" s="277"/>
      <c r="M50" s="277"/>
      <c r="N50" s="277"/>
      <c r="O50" s="277"/>
      <c r="P50" s="277"/>
      <c r="Q50" s="277"/>
      <c r="R50" s="277"/>
      <c r="S50" s="277"/>
      <c r="T50" s="277"/>
      <c r="U50" s="277"/>
      <c r="V50" s="277"/>
      <c r="W50" s="277"/>
      <c r="X50" s="277"/>
      <c r="Y50" s="277"/>
      <c r="Z50" s="277"/>
      <c r="AA50" s="277"/>
      <c r="AB50" s="277"/>
      <c r="AC50" s="277"/>
      <c r="AD50" s="19"/>
      <c r="AE50" s="19"/>
    </row>
    <row r="51" spans="1:31" ht="20.100000000000001" customHeight="1">
      <c r="A51" s="169"/>
      <c r="B51" s="169"/>
      <c r="C51" s="202"/>
      <c r="D51" s="277"/>
      <c r="E51" s="277"/>
      <c r="F51" s="277"/>
      <c r="G51" s="277"/>
      <c r="H51" s="277"/>
      <c r="I51" s="277"/>
      <c r="J51" s="277"/>
      <c r="K51" s="277"/>
      <c r="L51" s="277"/>
      <c r="M51" s="277"/>
      <c r="N51" s="277"/>
      <c r="O51" s="277"/>
      <c r="P51" s="277"/>
      <c r="Q51" s="277"/>
      <c r="R51" s="277"/>
      <c r="S51" s="277"/>
      <c r="T51" s="277"/>
      <c r="U51" s="277"/>
      <c r="V51" s="277"/>
      <c r="W51" s="277"/>
      <c r="X51" s="277"/>
      <c r="Y51" s="277"/>
      <c r="Z51" s="277"/>
      <c r="AA51" s="277"/>
      <c r="AB51" s="277"/>
      <c r="AC51" s="277"/>
      <c r="AD51" s="19"/>
      <c r="AE51" s="19"/>
    </row>
    <row r="52" spans="1:31" s="2132" customFormat="1" ht="20.100000000000001" customHeight="1">
      <c r="A52" s="2134"/>
      <c r="B52" s="2134"/>
      <c r="D52" s="2138" t="str">
        <f>IF(LEN(D57)&gt;1,_xll.UpperUni1("Đại diện công trường"),"")</f>
        <v>ĐẠI DIỆN CÔNG TRƯỜNG</v>
      </c>
      <c r="E52" s="2138"/>
      <c r="F52" s="2138"/>
      <c r="G52" s="2138"/>
      <c r="H52" s="2138"/>
      <c r="I52" s="2138"/>
      <c r="J52" s="2138"/>
      <c r="K52" s="2138"/>
      <c r="L52" s="2138"/>
      <c r="M52" s="2138"/>
      <c r="N52" s="2138"/>
      <c r="O52" s="2138"/>
      <c r="P52" s="2138" t="str">
        <f>IF(LEN(P57)&gt;1,_xll.UpperUni1("Đại diện công ty"),"")</f>
        <v>ĐẠI DIỆN CÔNG TY</v>
      </c>
      <c r="Q52" s="2138"/>
      <c r="R52" s="2138"/>
      <c r="S52" s="2138"/>
      <c r="T52" s="2138"/>
      <c r="U52" s="2138"/>
      <c r="V52" s="2138"/>
      <c r="W52" s="2138"/>
      <c r="X52" s="2138"/>
      <c r="Y52" s="2138"/>
      <c r="Z52" s="2138"/>
      <c r="AA52" s="2138"/>
      <c r="AB52" s="2138"/>
      <c r="AC52" s="2138"/>
      <c r="AD52" s="2134"/>
      <c r="AE52" s="2137"/>
    </row>
    <row r="53" spans="1:31" s="2132" customFormat="1" ht="20.100000000000001" customHeight="1">
      <c r="A53" s="2134"/>
      <c r="B53" s="2134"/>
      <c r="D53" s="2138"/>
      <c r="E53" s="2138"/>
      <c r="F53" s="2138"/>
      <c r="G53" s="2138"/>
      <c r="H53" s="2138"/>
      <c r="I53" s="2138"/>
      <c r="J53" s="2138"/>
      <c r="K53" s="2138"/>
      <c r="L53" s="2138"/>
      <c r="M53" s="2138"/>
      <c r="N53" s="2138"/>
      <c r="O53" s="2138"/>
      <c r="P53" s="2138"/>
      <c r="Q53" s="2138"/>
      <c r="R53" s="2138"/>
      <c r="S53" s="2138"/>
      <c r="T53" s="2138"/>
      <c r="U53" s="2138"/>
      <c r="V53" s="2138"/>
      <c r="W53" s="2138"/>
      <c r="X53" s="2138"/>
      <c r="Y53" s="2138"/>
      <c r="Z53" s="2138"/>
      <c r="AA53" s="2138"/>
      <c r="AB53" s="2138"/>
      <c r="AC53" s="2138"/>
      <c r="AD53" s="2134"/>
      <c r="AE53" s="2137"/>
    </row>
    <row r="54" spans="1:31" s="2132" customFormat="1" ht="20.100000000000001" customHeight="1">
      <c r="A54" s="2134"/>
      <c r="B54" s="2134"/>
      <c r="D54" s="2138"/>
      <c r="E54" s="2138"/>
      <c r="F54" s="2138"/>
      <c r="G54" s="2138"/>
      <c r="H54" s="2138"/>
      <c r="I54" s="2138"/>
      <c r="J54" s="2138"/>
      <c r="K54" s="2138"/>
      <c r="L54" s="2138"/>
      <c r="M54" s="2138"/>
      <c r="N54" s="2138"/>
      <c r="O54" s="2138"/>
      <c r="P54" s="2138"/>
      <c r="Q54" s="2138"/>
      <c r="R54" s="2138"/>
      <c r="S54" s="2138"/>
      <c r="T54" s="2138"/>
      <c r="U54" s="2138"/>
      <c r="V54" s="2138"/>
      <c r="W54" s="2138"/>
      <c r="X54" s="2138"/>
      <c r="Y54" s="2138"/>
      <c r="Z54" s="2138"/>
      <c r="AA54" s="2138"/>
      <c r="AB54" s="2138"/>
      <c r="AC54" s="2138"/>
      <c r="AD54" s="2134"/>
      <c r="AE54" s="2137"/>
    </row>
    <row r="55" spans="1:31" s="2132" customFormat="1" ht="20.100000000000001" customHeight="1">
      <c r="A55" s="2134"/>
      <c r="B55" s="2134"/>
      <c r="D55" s="2138"/>
      <c r="E55" s="2138"/>
      <c r="F55" s="2138"/>
      <c r="G55" s="2138"/>
      <c r="H55" s="2138"/>
      <c r="I55" s="2138"/>
      <c r="J55" s="2138"/>
      <c r="K55" s="2138"/>
      <c r="L55" s="2138"/>
      <c r="M55" s="2138"/>
      <c r="N55" s="2138"/>
      <c r="O55" s="2138"/>
      <c r="P55" s="2138"/>
      <c r="Q55" s="2138"/>
      <c r="R55" s="2138"/>
      <c r="S55" s="2138"/>
      <c r="T55" s="2138"/>
      <c r="U55" s="2138"/>
      <c r="V55" s="2138"/>
      <c r="W55" s="2138"/>
      <c r="X55" s="2138"/>
      <c r="Y55" s="2138"/>
      <c r="Z55" s="2138"/>
      <c r="AA55" s="2138"/>
      <c r="AB55" s="2138"/>
      <c r="AC55" s="2138"/>
      <c r="AD55" s="2134"/>
      <c r="AE55" s="2137"/>
    </row>
    <row r="56" spans="1:31" s="2132" customFormat="1" ht="20.100000000000001" customHeight="1">
      <c r="A56" s="2134"/>
      <c r="B56" s="2134"/>
      <c r="D56" s="2138"/>
      <c r="E56" s="2138"/>
      <c r="F56" s="2138"/>
      <c r="G56" s="2138"/>
      <c r="H56" s="2138"/>
      <c r="I56" s="2138"/>
      <c r="J56" s="2138"/>
      <c r="K56" s="2138"/>
      <c r="L56" s="2138"/>
      <c r="M56" s="2138"/>
      <c r="N56" s="2138"/>
      <c r="O56" s="2138"/>
      <c r="P56" s="2138"/>
      <c r="Q56" s="2138"/>
      <c r="R56" s="2138"/>
      <c r="S56" s="2138"/>
      <c r="T56" s="2138"/>
      <c r="U56" s="2138"/>
      <c r="V56" s="2138"/>
      <c r="W56" s="2138"/>
      <c r="X56" s="2138"/>
      <c r="Y56" s="2138"/>
      <c r="Z56" s="2138"/>
      <c r="AA56" s="2138"/>
      <c r="AB56" s="2138"/>
      <c r="AC56" s="2138"/>
      <c r="AD56" s="2134"/>
      <c r="AE56" s="2137"/>
    </row>
    <row r="57" spans="1:31" s="2132" customFormat="1" ht="20.100000000000001" customHeight="1">
      <c r="A57" s="2134"/>
      <c r="B57" s="2134"/>
      <c r="D57" s="2138" t="str">
        <f>G20</f>
        <v>Nguyễn Ngọc Duy</v>
      </c>
      <c r="E57" s="2138"/>
      <c r="F57" s="2138"/>
      <c r="G57" s="2138"/>
      <c r="H57" s="2138"/>
      <c r="I57" s="2138"/>
      <c r="J57" s="2138"/>
      <c r="K57" s="2138"/>
      <c r="L57" s="2138"/>
      <c r="M57" s="2138"/>
      <c r="N57" s="2138"/>
      <c r="O57" s="2138"/>
      <c r="P57" s="2138" t="str">
        <f>G23</f>
        <v>Phạm Bá Lai</v>
      </c>
      <c r="Q57" s="2138"/>
      <c r="R57" s="2138"/>
      <c r="S57" s="2138"/>
      <c r="T57" s="2138"/>
      <c r="U57" s="2138"/>
      <c r="V57" s="2138"/>
      <c r="W57" s="2138"/>
      <c r="X57" s="2138"/>
      <c r="Y57" s="2138"/>
      <c r="Z57" s="2138"/>
      <c r="AA57" s="2138"/>
      <c r="AB57" s="2138"/>
      <c r="AC57" s="2138"/>
      <c r="AD57" s="2134"/>
      <c r="AE57" s="2134"/>
    </row>
    <row r="58" spans="1:31" ht="20.100000000000001" customHeight="1">
      <c r="A58" s="19"/>
      <c r="B58" s="19"/>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19"/>
      <c r="AE58" s="19"/>
    </row>
    <row r="59" spans="1:31" ht="20.100000000000001" customHeight="1"/>
  </sheetData>
  <mergeCells count="4">
    <mergeCell ref="A1:A4"/>
    <mergeCell ref="D31:AC31"/>
    <mergeCell ref="N41:R41"/>
    <mergeCell ref="C1:O2"/>
  </mergeCells>
  <pageMargins left="0.59055118110236227" right="0.19685039370078741" top="0.59055118110236227" bottom="0.39370078740157483" header="0.19685039370078741" footer="0.19685039370078741"/>
  <pageSetup paperSize="9" scale="96" orientation="portrait" blackAndWhite="1" r:id="rId1"/>
  <ignoredErrors>
    <ignoredError sqref="C15:C18 C25:C29"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5381" r:id="rId4" name="Spinner 21">
              <controlPr defaultSize="0" autoPict="0" macro="[0]!zNextSpin">
                <anchor moveWithCells="1" sizeWithCells="1">
                  <from>
                    <xdr:col>29</xdr:col>
                    <xdr:colOff>19050</xdr:colOff>
                    <xdr:row>2</xdr:row>
                    <xdr:rowOff>9525</xdr:rowOff>
                  </from>
                  <to>
                    <xdr:col>29</xdr:col>
                    <xdr:colOff>304800</xdr:colOff>
                    <xdr:row>5</xdr:row>
                    <xdr:rowOff>209550</xdr:rowOff>
                  </to>
                </anchor>
              </controlPr>
            </control>
          </mc:Choice>
        </mc:AlternateContent>
        <mc:AlternateContent xmlns:mc="http://schemas.openxmlformats.org/markup-compatibility/2006">
          <mc:Choice Requires="x14">
            <control shapeId="15384" r:id="rId5" name="Check Box 24">
              <controlPr defaultSize="0" autoFill="0" autoLine="0" autoPict="0" macro="[0]!zClickPanelSpin">
                <anchor moveWithCells="1">
                  <from>
                    <xdr:col>29</xdr:col>
                    <xdr:colOff>323850</xdr:colOff>
                    <xdr:row>2</xdr:row>
                    <xdr:rowOff>28575</xdr:rowOff>
                  </from>
                  <to>
                    <xdr:col>33</xdr:col>
                    <xdr:colOff>66675</xdr:colOff>
                    <xdr:row>3</xdr:row>
                    <xdr:rowOff>47625</xdr:rowOff>
                  </to>
                </anchor>
              </controlPr>
            </control>
          </mc:Choice>
        </mc:AlternateContent>
        <mc:AlternateContent xmlns:mc="http://schemas.openxmlformats.org/markup-compatibility/2006">
          <mc:Choice Requires="x14">
            <control shapeId="15385" r:id="rId6" name="Button 25">
              <controlPr defaultSize="0" print="0" autoFill="0" autoPict="0" macro="[0]!go_HSDMVatlieu">
                <anchor moveWithCells="1" sizeWithCells="1">
                  <from>
                    <xdr:col>29</xdr:col>
                    <xdr:colOff>9525</xdr:colOff>
                    <xdr:row>0</xdr:row>
                    <xdr:rowOff>9525</xdr:rowOff>
                  </from>
                  <to>
                    <xdr:col>33</xdr:col>
                    <xdr:colOff>57150</xdr:colOff>
                    <xdr:row>2</xdr:row>
                    <xdr:rowOff>9525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VLYVL">
    <tabColor rgb="FF92D050"/>
  </sheetPr>
  <dimension ref="A1:AG42"/>
  <sheetViews>
    <sheetView showZeros="0" view="pageBreakPreview" zoomScale="80" zoomScaleSheetLayoutView="80" workbookViewId="0">
      <selection activeCell="C8" sqref="C8:AB14"/>
    </sheetView>
  </sheetViews>
  <sheetFormatPr defaultColWidth="8.88671875" defaultRowHeight="16.5"/>
  <cols>
    <col min="1" max="1" width="22.33203125" style="18" customWidth="1"/>
    <col min="2" max="2" width="3.6640625" style="18" customWidth="1"/>
    <col min="3" max="3" width="3.88671875" style="18" customWidth="1"/>
    <col min="4" max="6" width="3.5546875" style="18" customWidth="1"/>
    <col min="7" max="8" width="2.88671875" style="18" customWidth="1"/>
    <col min="9" max="9" width="1.88671875" style="18" customWidth="1"/>
    <col min="10" max="10" width="2.88671875" style="18" customWidth="1"/>
    <col min="11" max="11" width="3.44140625" style="18" customWidth="1"/>
    <col min="12" max="13" width="3.33203125" style="18" customWidth="1"/>
    <col min="14" max="14" width="3" style="18" customWidth="1"/>
    <col min="15" max="15" width="2.88671875" style="18" customWidth="1"/>
    <col min="16" max="17" width="3.21875" style="18" customWidth="1"/>
    <col min="18" max="23" width="3" style="18" customWidth="1"/>
    <col min="24" max="28" width="2.88671875" style="18" customWidth="1"/>
    <col min="29" max="29" width="2.6640625" style="18" customWidth="1"/>
    <col min="30" max="30" width="11.77734375" style="18" customWidth="1"/>
    <col min="31" max="40" width="3.77734375" style="18" customWidth="1"/>
    <col min="41" max="16384" width="8.88671875" style="18"/>
  </cols>
  <sheetData>
    <row r="1" spans="1:33" ht="20.100000000000001" customHeight="1">
      <c r="A1" s="2750" t="s">
        <v>148</v>
      </c>
      <c r="B1" s="164"/>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c r="AD1" s="419">
        <f>YCVL_BB</f>
        <v>1</v>
      </c>
      <c r="AE1" s="784">
        <f>INDEX('Danh muc NT vat lieu'!S:S,MATCH('YCNT vat lieu'!YCVL_BB,'Danh muc NT vat lieu'!A:A,0))</f>
        <v>44334</v>
      </c>
      <c r="AF1" s="784" t="b">
        <v>0</v>
      </c>
      <c r="AG1" s="2123"/>
    </row>
    <row r="2" spans="1:33" ht="20.100000000000001" customHeight="1">
      <c r="A2" s="2750"/>
      <c r="B2" s="164"/>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c r="AD2" s="165"/>
      <c r="AE2" s="784">
        <f>INDEX('Danh muc NT vat lieu'!S:S,MATCH('YCNT vat lieu'!YCVL_BB,'Danh muc NT vat lieu'!A:A,0)+1)</f>
        <v>0</v>
      </c>
      <c r="AF2" s="19"/>
    </row>
    <row r="3" spans="1:33" ht="20.100000000000001" customHeight="1">
      <c r="A3" s="2750"/>
      <c r="B3" s="164"/>
      <c r="F3" s="1783"/>
      <c r="G3" s="164"/>
      <c r="H3" s="164"/>
      <c r="J3" s="164"/>
      <c r="K3" s="164"/>
      <c r="L3" s="164"/>
      <c r="M3" s="164"/>
      <c r="N3" s="164"/>
      <c r="P3" s="164"/>
      <c r="Q3" s="164"/>
      <c r="R3" s="1784"/>
      <c r="T3" s="164"/>
      <c r="U3" s="164"/>
      <c r="V3" s="164"/>
      <c r="W3" s="164"/>
      <c r="X3" s="164"/>
      <c r="Y3" s="164"/>
      <c r="Z3" s="164"/>
      <c r="AA3" s="164"/>
      <c r="AB3" s="164"/>
      <c r="AC3" s="164"/>
      <c r="AD3" s="165"/>
      <c r="AE3" s="19"/>
      <c r="AF3" s="19"/>
    </row>
    <row r="4" spans="1:33" ht="20.100000000000001" customHeight="1">
      <c r="A4" s="2750"/>
      <c r="B4" s="166"/>
      <c r="C4" s="19"/>
      <c r="D4" s="166"/>
      <c r="E4" s="166"/>
      <c r="F4" s="166"/>
      <c r="G4" s="166"/>
      <c r="H4" s="166"/>
      <c r="I4" s="164"/>
      <c r="J4" s="164"/>
      <c r="K4" s="164"/>
      <c r="L4" s="164"/>
      <c r="M4" s="164"/>
      <c r="N4" s="164"/>
      <c r="O4" s="164"/>
      <c r="P4" s="164"/>
      <c r="Q4" s="164"/>
      <c r="R4" s="164"/>
      <c r="S4" s="164"/>
      <c r="T4" s="164"/>
      <c r="U4" s="164"/>
      <c r="V4" s="164"/>
      <c r="W4" s="164"/>
      <c r="X4" s="164"/>
      <c r="Y4" s="164"/>
      <c r="Z4" s="164"/>
      <c r="AA4" s="164"/>
      <c r="AB4" s="164"/>
      <c r="AC4" s="207" t="str">
        <f>'Thong tin'!D9&amp;","&amp;ngay(IF(AE1&gt;0,AE1,AE2))</f>
        <v>Quảng Bình, ngày 18 tháng 05 năm 2021</v>
      </c>
      <c r="AD4" s="168">
        <v>1</v>
      </c>
      <c r="AE4" s="19"/>
      <c r="AF4" s="19"/>
    </row>
    <row r="5" spans="1:33" ht="20.100000000000001" customHeight="1">
      <c r="A5" s="169"/>
      <c r="B5" s="169"/>
      <c r="C5" s="192" t="str">
        <f>"PHIẾU YÊU CẦU SỐ: "&amp;VLOOKUP(YCVL_BB,B_DMVLDV,COLUMN(DMVL_MAHS),0)</f>
        <v>PHIẾU YÊU CẦU SỐ: 01/XM</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036">
        <v>1</v>
      </c>
      <c r="AE5" s="1037"/>
      <c r="AF5" s="19"/>
    </row>
    <row r="6" spans="1:33" ht="39.950000000000003" customHeight="1">
      <c r="A6" s="169"/>
      <c r="B6" s="169"/>
      <c r="C6" s="440" t="s">
        <v>341</v>
      </c>
      <c r="D6" s="442"/>
      <c r="E6" s="442"/>
      <c r="F6" s="442"/>
      <c r="G6" s="442"/>
      <c r="H6" s="442"/>
      <c r="I6" s="442"/>
      <c r="J6" s="442"/>
      <c r="K6" s="442"/>
      <c r="L6" s="442"/>
      <c r="M6" s="442"/>
      <c r="N6" s="442"/>
      <c r="O6" s="442"/>
      <c r="P6" s="442"/>
      <c r="Q6" s="442"/>
      <c r="R6" s="442"/>
      <c r="S6" s="442"/>
      <c r="T6" s="442"/>
      <c r="U6" s="442"/>
      <c r="V6" s="442"/>
      <c r="W6" s="442"/>
      <c r="X6" s="442"/>
      <c r="Y6" s="442"/>
      <c r="Z6" s="442"/>
      <c r="AA6" s="442"/>
      <c r="AB6" s="442"/>
      <c r="AC6" s="442"/>
      <c r="AD6" s="168"/>
      <c r="AE6" s="19"/>
    </row>
    <row r="7" spans="1:33" ht="9.9499999999999993" customHeight="1">
      <c r="A7" s="169"/>
      <c r="B7" s="169"/>
      <c r="C7" s="211"/>
      <c r="D7" s="33"/>
      <c r="E7" s="33"/>
      <c r="F7" s="33"/>
      <c r="G7" s="33"/>
      <c r="H7" s="33"/>
      <c r="I7" s="33"/>
      <c r="J7" s="33"/>
      <c r="K7" s="33"/>
      <c r="L7" s="33"/>
      <c r="M7" s="33"/>
      <c r="N7" s="33"/>
      <c r="O7" s="33"/>
      <c r="P7" s="33"/>
      <c r="Q7" s="33"/>
      <c r="R7" s="33"/>
      <c r="S7" s="33"/>
      <c r="T7" s="33"/>
      <c r="U7" s="33"/>
      <c r="V7" s="33"/>
      <c r="W7" s="33"/>
      <c r="X7" s="33"/>
      <c r="Y7" s="33"/>
      <c r="Z7" s="33"/>
      <c r="AA7" s="33"/>
      <c r="AB7" s="33"/>
      <c r="AC7" s="33"/>
      <c r="AD7" s="19"/>
      <c r="AE7" s="19"/>
    </row>
    <row r="8" spans="1:33" ht="20.100000000000001" customHeight="1">
      <c r="A8" s="169"/>
      <c r="B8" s="169"/>
      <c r="C8" s="211"/>
      <c r="D8" s="173" t="s">
        <v>1</v>
      </c>
      <c r="E8" s="171"/>
      <c r="F8" s="171"/>
      <c r="G8" s="174" t="str">
        <f>TTIN_DUAN</f>
        <v>Đường cứu hộ cứu nạn từ Nguyệt Áng - Nam Long đi Trường Xuân</v>
      </c>
      <c r="H8" s="33"/>
      <c r="I8" s="33"/>
      <c r="J8" s="33"/>
      <c r="K8" s="33"/>
      <c r="L8" s="33"/>
      <c r="M8" s="33"/>
      <c r="N8" s="33"/>
      <c r="O8" s="33"/>
      <c r="P8" s="33"/>
      <c r="Q8" s="33"/>
      <c r="R8" s="33"/>
      <c r="S8" s="33"/>
      <c r="T8" s="33"/>
      <c r="U8" s="33"/>
      <c r="V8" s="33"/>
      <c r="W8" s="33"/>
      <c r="X8" s="33"/>
      <c r="Y8" s="33"/>
      <c r="Z8" s="33"/>
      <c r="AA8" s="33"/>
      <c r="AB8" s="33"/>
      <c r="AC8" s="33"/>
      <c r="AD8" s="19"/>
      <c r="AE8" s="19"/>
    </row>
    <row r="9" spans="1:33" ht="20.100000000000001" customHeight="1">
      <c r="A9" s="169"/>
      <c r="B9" s="169"/>
      <c r="C9" s="211"/>
      <c r="D9" s="173" t="s">
        <v>4</v>
      </c>
      <c r="E9" s="171"/>
      <c r="F9" s="171"/>
      <c r="G9" s="174" t="str">
        <f>TTIN_GTHAU</f>
        <v>Xây lắp (bao gồm chí phí xây dựng + chi phí dự phòng + chi phí đảm bảo giao thông)</v>
      </c>
      <c r="H9" s="33"/>
      <c r="I9" s="33"/>
      <c r="J9" s="33"/>
      <c r="K9" s="33"/>
      <c r="L9" s="33"/>
      <c r="M9" s="33"/>
      <c r="N9" s="33"/>
      <c r="O9" s="33"/>
      <c r="P9" s="33"/>
      <c r="Q9" s="33"/>
      <c r="R9" s="33"/>
      <c r="S9" s="33"/>
      <c r="T9" s="33"/>
      <c r="U9" s="33"/>
      <c r="V9" s="33"/>
      <c r="W9" s="33"/>
      <c r="X9" s="33"/>
      <c r="Y9" s="33"/>
      <c r="Z9" s="33"/>
      <c r="AA9" s="33"/>
      <c r="AB9" s="33"/>
      <c r="AC9" s="33"/>
      <c r="AD9" s="19"/>
      <c r="AE9" s="19"/>
    </row>
    <row r="10" spans="1:33" ht="20.100000000000001" customHeight="1">
      <c r="A10" s="169"/>
      <c r="B10" s="169"/>
      <c r="C10" s="33"/>
      <c r="D10" s="182" t="s">
        <v>239</v>
      </c>
      <c r="E10" s="182"/>
      <c r="F10" s="182"/>
      <c r="G10" s="174" t="str">
        <f>TTIN_CTRINH</f>
        <v>Đường cứu hộ cứu nạn từ Nguyệt Áng - Nam Long đi Trường Xuân</v>
      </c>
      <c r="H10" s="182"/>
      <c r="I10" s="33"/>
      <c r="J10" s="33"/>
      <c r="K10" s="212"/>
      <c r="L10" s="212"/>
      <c r="M10" s="173"/>
      <c r="N10" s="173"/>
      <c r="O10" s="173"/>
      <c r="P10" s="173"/>
      <c r="Q10" s="173"/>
      <c r="R10" s="173"/>
      <c r="S10" s="173"/>
      <c r="T10" s="173"/>
      <c r="U10" s="173"/>
      <c r="V10" s="173"/>
      <c r="W10" s="173"/>
      <c r="X10" s="173"/>
      <c r="Y10" s="173"/>
      <c r="Z10" s="173"/>
      <c r="AA10" s="173"/>
      <c r="AB10" s="173"/>
      <c r="AC10" s="33"/>
      <c r="AD10" s="19"/>
      <c r="AE10" s="19"/>
    </row>
    <row r="11" spans="1:33" ht="20.100000000000001" customHeight="1">
      <c r="A11" s="169"/>
      <c r="B11" s="169"/>
      <c r="C11" s="33"/>
      <c r="D11" s="182" t="s">
        <v>3</v>
      </c>
      <c r="E11" s="182"/>
      <c r="F11" s="182"/>
      <c r="G11" s="178" t="s">
        <v>369</v>
      </c>
      <c r="H11" s="182"/>
      <c r="I11" s="33"/>
      <c r="J11" s="33"/>
      <c r="K11" s="212"/>
      <c r="L11" s="212"/>
      <c r="M11" s="173"/>
      <c r="N11" s="173"/>
      <c r="O11" s="173"/>
      <c r="P11" s="173"/>
      <c r="Q11" s="173"/>
      <c r="R11" s="173"/>
      <c r="S11" s="173"/>
      <c r="T11" s="173"/>
      <c r="U11" s="173"/>
      <c r="V11" s="173"/>
      <c r="W11" s="173"/>
      <c r="X11" s="173"/>
      <c r="Y11" s="212"/>
      <c r="Z11" s="212"/>
      <c r="AA11" s="212"/>
      <c r="AB11" s="212"/>
      <c r="AC11" s="33"/>
      <c r="AD11" s="19"/>
      <c r="AE11" s="19"/>
    </row>
    <row r="12" spans="1:33" ht="20.100000000000001" customHeight="1">
      <c r="A12" s="169"/>
      <c r="B12" s="169"/>
      <c r="C12" s="33"/>
      <c r="D12" s="182" t="s">
        <v>190</v>
      </c>
      <c r="E12" s="182"/>
      <c r="F12" s="182"/>
      <c r="G12" s="178" t="s">
        <v>647</v>
      </c>
      <c r="H12" s="182"/>
      <c r="I12" s="33"/>
      <c r="J12" s="33"/>
      <c r="K12" s="212"/>
      <c r="L12" s="212"/>
      <c r="M12" s="173"/>
      <c r="N12" s="173"/>
      <c r="O12" s="173"/>
      <c r="P12" s="173"/>
      <c r="Q12" s="173"/>
      <c r="R12" s="173"/>
      <c r="S12" s="173"/>
      <c r="T12" s="173"/>
      <c r="U12" s="173"/>
      <c r="V12" s="173"/>
      <c r="W12" s="173"/>
      <c r="X12" s="173"/>
      <c r="Y12" s="185"/>
      <c r="Z12" s="185"/>
      <c r="AA12" s="185"/>
      <c r="AB12" s="185"/>
      <c r="AC12" s="273"/>
      <c r="AD12" s="19"/>
      <c r="AE12" s="19"/>
    </row>
    <row r="13" spans="1:33" ht="20.100000000000001" customHeight="1">
      <c r="A13" s="169"/>
      <c r="B13" s="169"/>
      <c r="C13" s="33"/>
      <c r="D13" s="182" t="s">
        <v>155</v>
      </c>
      <c r="E13" s="182"/>
      <c r="F13" s="182"/>
      <c r="G13" s="191" t="str">
        <f>TTIN_DDIEM</f>
        <v>Xã Xuân Ninh, Hiền Ninh và xã Trường Xuân, huyện Quảng Ninh, tỉnh Quảng Bình</v>
      </c>
      <c r="H13" s="182"/>
      <c r="I13" s="33"/>
      <c r="J13" s="33"/>
      <c r="K13" s="212"/>
      <c r="L13" s="212"/>
      <c r="M13" s="173"/>
      <c r="N13" s="173"/>
      <c r="O13" s="173"/>
      <c r="P13" s="173"/>
      <c r="Q13" s="173"/>
      <c r="R13" s="173"/>
      <c r="S13" s="173"/>
      <c r="T13" s="173"/>
      <c r="U13" s="173"/>
      <c r="V13" s="173"/>
      <c r="W13" s="173"/>
      <c r="X13" s="173"/>
      <c r="Y13" s="185"/>
      <c r="Z13" s="185"/>
      <c r="AA13" s="185"/>
      <c r="AB13" s="185"/>
      <c r="AC13" s="273"/>
      <c r="AD13" s="19"/>
      <c r="AE13" s="19"/>
    </row>
    <row r="14" spans="1:33" ht="20.100000000000001" customHeight="1">
      <c r="A14" s="169"/>
      <c r="B14" s="169"/>
      <c r="C14" s="33"/>
      <c r="D14" s="182" t="s">
        <v>240</v>
      </c>
      <c r="E14" s="182"/>
      <c r="F14" s="182"/>
      <c r="G14" s="174" t="str">
        <f>'Ky bien ban'!B67&amp;": "&amp;INDEX(_DSTencongty,MATCH('Ky bien ban'!B67,_DSthanhphan2,0),2+VLOOKUP($AD$1,B_DMVLDV,COLUMN(DMVL_KBB),0))</f>
        <v>Chủ đầu tư: Công ty CP Giá Xây Dựng</v>
      </c>
      <c r="H14" s="185"/>
      <c r="I14" s="33"/>
      <c r="J14" s="33"/>
      <c r="K14" s="271"/>
      <c r="L14" s="271"/>
      <c r="M14" s="33"/>
      <c r="N14" s="33"/>
      <c r="O14" s="33"/>
      <c r="P14" s="33"/>
      <c r="Q14" s="33"/>
      <c r="R14" s="33"/>
      <c r="S14" s="33"/>
      <c r="T14" s="33"/>
      <c r="U14" s="33"/>
      <c r="V14" s="33"/>
      <c r="W14" s="33"/>
      <c r="X14" s="33"/>
      <c r="Y14" s="185"/>
      <c r="Z14" s="185"/>
      <c r="AA14" s="185"/>
      <c r="AB14" s="185"/>
      <c r="AC14" s="273"/>
      <c r="AD14" s="19"/>
      <c r="AE14" s="19"/>
    </row>
    <row r="15" spans="1:33" ht="20.100000000000001" customHeight="1">
      <c r="A15" s="169"/>
      <c r="B15" s="169"/>
      <c r="C15" s="178"/>
      <c r="D15" s="182"/>
      <c r="E15" s="182"/>
      <c r="F15" s="182"/>
      <c r="G15" s="183" t="str">
        <f>'Ky bien ban'!B70&amp;": "&amp;INDEX(_DSTencongty,MATCH('Ky bien ban'!B70,_DSthanhphan2,0),2+VLOOKUP($AD$1,B_DMVLDV,COLUMN(DMVL_KBB),0))</f>
        <v>Tư vấn giám sát: Ban QLDA ĐTXD&amp;PTQĐ huyện Quảng Ninh</v>
      </c>
      <c r="H15" s="183"/>
      <c r="I15" s="183"/>
      <c r="J15" s="183"/>
      <c r="K15" s="183"/>
      <c r="L15" s="183"/>
      <c r="M15" s="183"/>
      <c r="N15" s="183"/>
      <c r="O15" s="183"/>
      <c r="P15" s="183"/>
      <c r="Q15" s="183"/>
      <c r="R15" s="183"/>
      <c r="S15" s="183"/>
      <c r="T15" s="183"/>
      <c r="U15" s="183"/>
      <c r="V15" s="183"/>
      <c r="W15" s="183"/>
      <c r="X15" s="183"/>
      <c r="Y15" s="183"/>
      <c r="Z15" s="183"/>
      <c r="AA15" s="183"/>
      <c r="AB15" s="183"/>
      <c r="AC15" s="183"/>
      <c r="AD15" s="19"/>
      <c r="AE15" s="19"/>
    </row>
    <row r="16" spans="1:33" ht="9.9499999999999993" customHeight="1">
      <c r="A16" s="169"/>
      <c r="B16" s="169"/>
      <c r="C16" s="178"/>
      <c r="D16" s="182"/>
      <c r="E16" s="182"/>
      <c r="F16" s="182"/>
      <c r="G16" s="183"/>
      <c r="H16" s="183"/>
      <c r="I16" s="183"/>
      <c r="J16" s="183"/>
      <c r="K16" s="183"/>
      <c r="L16" s="183"/>
      <c r="M16" s="183"/>
      <c r="N16" s="183"/>
      <c r="O16" s="183"/>
      <c r="P16" s="183"/>
      <c r="Q16" s="183"/>
      <c r="R16" s="183"/>
      <c r="S16" s="183"/>
      <c r="T16" s="183"/>
      <c r="U16" s="183"/>
      <c r="V16" s="183"/>
      <c r="W16" s="183"/>
      <c r="X16" s="183"/>
      <c r="Y16" s="183"/>
      <c r="Z16" s="183"/>
      <c r="AA16" s="183"/>
      <c r="AB16" s="183"/>
      <c r="AC16" s="183"/>
      <c r="AD16" s="19"/>
      <c r="AE16" s="19"/>
    </row>
    <row r="17" spans="1:32" ht="39.950000000000003" customHeight="1">
      <c r="A17" s="169"/>
      <c r="B17" s="169"/>
      <c r="C17" s="275" t="s">
        <v>158</v>
      </c>
      <c r="D17" s="2772" t="s">
        <v>3521</v>
      </c>
      <c r="E17" s="2772"/>
      <c r="F17" s="2772"/>
      <c r="G17" s="2772"/>
      <c r="H17" s="2772"/>
      <c r="I17" s="2772"/>
      <c r="J17" s="2772"/>
      <c r="K17" s="2772"/>
      <c r="L17" s="2772"/>
      <c r="M17" s="2772"/>
      <c r="N17" s="2772"/>
      <c r="O17" s="2772"/>
      <c r="P17" s="2772"/>
      <c r="Q17" s="2772"/>
      <c r="R17" s="2772"/>
      <c r="S17" s="2772"/>
      <c r="T17" s="2772"/>
      <c r="U17" s="2772"/>
      <c r="V17" s="2772"/>
      <c r="W17" s="2772"/>
      <c r="X17" s="2772"/>
      <c r="Y17" s="2772"/>
      <c r="Z17" s="2772"/>
      <c r="AA17" s="2772"/>
      <c r="AB17" s="2772"/>
      <c r="AC17" s="2772"/>
      <c r="AD17" s="19"/>
      <c r="AE17" s="19"/>
    </row>
    <row r="18" spans="1:32" s="1814" customFormat="1" ht="36" customHeight="1">
      <c r="A18" s="1812"/>
      <c r="B18" s="1812"/>
      <c r="C18" s="275" t="s">
        <v>158</v>
      </c>
      <c r="D18" s="2779" t="s">
        <v>2928</v>
      </c>
      <c r="E18" s="2836"/>
      <c r="F18" s="2836"/>
      <c r="G18" s="2836"/>
      <c r="H18" s="2836"/>
      <c r="I18" s="2836"/>
      <c r="J18" s="2836"/>
      <c r="K18" s="2836"/>
      <c r="L18" s="2836"/>
      <c r="M18" s="2836"/>
      <c r="N18" s="2836"/>
      <c r="O18" s="2836"/>
      <c r="P18" s="2836"/>
      <c r="Q18" s="2836"/>
      <c r="R18" s="2836"/>
      <c r="S18" s="2836"/>
      <c r="T18" s="2836"/>
      <c r="U18" s="2836"/>
      <c r="V18" s="2836"/>
      <c r="W18" s="2836"/>
      <c r="X18" s="2836"/>
      <c r="Y18" s="2836"/>
      <c r="Z18" s="2836"/>
      <c r="AA18" s="2836"/>
      <c r="AB18" s="2836"/>
      <c r="AC18" s="2836"/>
      <c r="AD18" s="1813"/>
      <c r="AE18" s="1813"/>
    </row>
    <row r="19" spans="1:32" ht="20.100000000000001" customHeight="1">
      <c r="A19" s="169"/>
      <c r="B19" s="169"/>
      <c r="C19" s="186" t="s">
        <v>158</v>
      </c>
      <c r="D19" s="33" t="s">
        <v>3486</v>
      </c>
      <c r="E19" s="173"/>
      <c r="F19" s="173"/>
      <c r="G19" s="182"/>
      <c r="H19" s="182"/>
      <c r="I19" s="185"/>
      <c r="J19" s="185"/>
      <c r="K19" s="185"/>
      <c r="L19" s="33"/>
      <c r="M19" s="33"/>
      <c r="N19" s="33"/>
      <c r="O19" s="33"/>
      <c r="P19" s="33"/>
      <c r="Q19" s="33"/>
      <c r="R19" s="185"/>
      <c r="S19" s="185"/>
      <c r="T19" s="185"/>
      <c r="U19" s="185"/>
      <c r="V19" s="185"/>
      <c r="W19" s="185"/>
      <c r="X19" s="33"/>
      <c r="Y19" s="33"/>
      <c r="Z19" s="33"/>
      <c r="AA19" s="33"/>
      <c r="AB19" s="33"/>
      <c r="AC19" s="33"/>
      <c r="AD19" s="19"/>
      <c r="AE19" s="19"/>
      <c r="AF19" s="19"/>
    </row>
    <row r="20" spans="1:32" s="29" customFormat="1" ht="20.100000000000001" customHeight="1">
      <c r="A20" s="169"/>
      <c r="B20" s="169"/>
      <c r="C20" s="186" t="s">
        <v>158</v>
      </c>
      <c r="D20" s="185" t="s">
        <v>3493</v>
      </c>
      <c r="E20" s="277"/>
      <c r="F20" s="277"/>
      <c r="G20" s="277"/>
      <c r="H20" s="277"/>
      <c r="I20" s="863"/>
      <c r="J20" s="277"/>
      <c r="K20" s="277"/>
      <c r="L20" s="277"/>
      <c r="M20" s="277"/>
      <c r="N20" s="277"/>
      <c r="O20" s="277"/>
      <c r="P20" s="277"/>
      <c r="Q20" s="277"/>
      <c r="R20" s="277"/>
      <c r="S20" s="277"/>
      <c r="T20" s="277"/>
      <c r="U20" s="277"/>
      <c r="V20" s="277"/>
      <c r="W20" s="277"/>
      <c r="X20" s="277"/>
      <c r="Y20" s="277"/>
      <c r="Z20" s="277"/>
      <c r="AA20" s="277"/>
      <c r="AB20" s="277"/>
      <c r="AC20" s="278"/>
      <c r="AD20" s="19"/>
      <c r="AE20" s="19"/>
    </row>
    <row r="21" spans="1:32" s="29" customFormat="1" ht="20.100000000000001" customHeight="1">
      <c r="A21" s="169"/>
      <c r="B21" s="169"/>
      <c r="C21" s="202"/>
      <c r="D21" s="180" t="s">
        <v>1336</v>
      </c>
      <c r="E21" s="178"/>
      <c r="F21" s="178"/>
      <c r="G21" s="178"/>
      <c r="H21" s="178"/>
      <c r="I21" s="178"/>
      <c r="J21" s="178"/>
      <c r="K21" s="178"/>
      <c r="L21" s="178"/>
      <c r="M21" s="178"/>
      <c r="N21" s="178"/>
      <c r="O21" s="178"/>
      <c r="P21" s="178"/>
      <c r="Q21" s="178"/>
      <c r="R21" s="178"/>
      <c r="S21" s="178"/>
      <c r="T21" s="178"/>
      <c r="U21" s="178"/>
      <c r="V21" s="178"/>
      <c r="W21" s="178"/>
      <c r="X21" s="178"/>
      <c r="Y21" s="178"/>
      <c r="Z21" s="178"/>
      <c r="AA21" s="178"/>
      <c r="AB21" s="178"/>
      <c r="AC21" s="178"/>
      <c r="AD21" s="19"/>
      <c r="AE21" s="19"/>
    </row>
    <row r="22" spans="1:32" s="29" customFormat="1" ht="20.100000000000001" hidden="1" customHeight="1">
      <c r="A22" s="19"/>
      <c r="B22" s="19"/>
      <c r="C22" s="202"/>
      <c r="D22" s="33"/>
      <c r="E22" s="33"/>
      <c r="F22" s="33"/>
      <c r="G22" s="33"/>
      <c r="H22" s="33"/>
      <c r="I22" s="33"/>
      <c r="J22" s="33"/>
      <c r="K22" s="33"/>
      <c r="L22" s="33"/>
      <c r="M22" s="33"/>
      <c r="N22" s="33"/>
      <c r="O22" s="33"/>
      <c r="P22" s="33"/>
      <c r="Q22" s="33"/>
      <c r="R22" s="33"/>
      <c r="S22" s="33"/>
      <c r="T22" s="33"/>
      <c r="U22" s="33"/>
      <c r="V22" s="33"/>
      <c r="W22" s="33"/>
      <c r="X22" s="33"/>
      <c r="Y22" s="33"/>
      <c r="Z22" s="33"/>
      <c r="AA22" s="33"/>
      <c r="AB22" s="33"/>
      <c r="AC22" s="33"/>
      <c r="AD22" s="19"/>
      <c r="AE22" s="19"/>
    </row>
    <row r="23" spans="1:32" s="29" customFormat="1" ht="20.100000000000001" hidden="1" customHeight="1">
      <c r="A23" s="19"/>
      <c r="B23" s="19"/>
      <c r="C23" s="202"/>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19"/>
      <c r="AE23" s="19"/>
    </row>
    <row r="24" spans="1:32" s="29" customFormat="1" ht="20.100000000000001" customHeight="1">
      <c r="A24" s="19"/>
      <c r="B24" s="19"/>
      <c r="C24" s="204" t="s">
        <v>160</v>
      </c>
      <c r="D24" s="204"/>
      <c r="E24" s="1297" t="s">
        <v>357</v>
      </c>
      <c r="F24" s="1298"/>
      <c r="G24" s="1298"/>
      <c r="H24" s="1298"/>
      <c r="I24" s="1298"/>
      <c r="J24" s="1298"/>
      <c r="K24" s="1298"/>
      <c r="L24" s="1298"/>
      <c r="M24" s="1299"/>
      <c r="N24" s="204" t="s">
        <v>2921</v>
      </c>
      <c r="O24" s="204"/>
      <c r="P24" s="204"/>
      <c r="Q24" s="204"/>
      <c r="R24" s="204"/>
      <c r="S24" s="204" t="s">
        <v>361</v>
      </c>
      <c r="T24" s="204"/>
      <c r="U24" s="204"/>
      <c r="V24" s="204" t="s">
        <v>2922</v>
      </c>
      <c r="W24" s="204"/>
      <c r="X24" s="204"/>
      <c r="Y24" s="204"/>
      <c r="Z24" s="204" t="s">
        <v>180</v>
      </c>
      <c r="AA24" s="204"/>
      <c r="AB24" s="204"/>
      <c r="AC24" s="204"/>
      <c r="AD24" s="19"/>
      <c r="AE24" s="19"/>
    </row>
    <row r="25" spans="1:32" s="29" customFormat="1" ht="20.100000000000001" customHeight="1">
      <c r="A25" s="19"/>
      <c r="B25" s="19"/>
      <c r="C25" s="1293">
        <v>1</v>
      </c>
      <c r="D25" s="1293"/>
      <c r="E25" s="1294" t="s">
        <v>2923</v>
      </c>
      <c r="F25" s="1295"/>
      <c r="G25" s="1295"/>
      <c r="H25" s="1295"/>
      <c r="I25" s="1295"/>
      <c r="J25" s="1295"/>
      <c r="K25" s="1295"/>
      <c r="L25" s="1295"/>
      <c r="M25" s="1296"/>
      <c r="N25" s="1293">
        <v>50</v>
      </c>
      <c r="O25" s="1293"/>
      <c r="P25" s="1293"/>
      <c r="Q25" s="1293"/>
      <c r="R25" s="1293"/>
      <c r="S25" s="1293" t="s">
        <v>2924</v>
      </c>
      <c r="T25" s="1293"/>
      <c r="U25" s="1293"/>
      <c r="V25" s="1293" t="s">
        <v>2925</v>
      </c>
      <c r="W25" s="1293"/>
      <c r="X25" s="1293"/>
      <c r="Y25" s="1293"/>
      <c r="Z25" s="1293" t="s">
        <v>147</v>
      </c>
      <c r="AA25" s="1293"/>
      <c r="AB25" s="1293"/>
      <c r="AC25" s="1293"/>
      <c r="AD25" s="19"/>
      <c r="AE25" s="19"/>
    </row>
    <row r="26" spans="1:32" s="29" customFormat="1" ht="30" hidden="1" customHeight="1">
      <c r="A26" s="19"/>
      <c r="B26" s="19"/>
      <c r="C26" s="449" t="s">
        <v>160</v>
      </c>
      <c r="D26" s="457" t="s">
        <v>73</v>
      </c>
      <c r="E26" s="458"/>
      <c r="F26" s="458"/>
      <c r="G26" s="458"/>
      <c r="H26" s="458"/>
      <c r="I26" s="459"/>
      <c r="J26" s="460" t="s">
        <v>103</v>
      </c>
      <c r="K26" s="461"/>
      <c r="L26" s="457" t="s">
        <v>104</v>
      </c>
      <c r="M26" s="458"/>
      <c r="N26" s="458"/>
      <c r="O26" s="459"/>
      <c r="P26" s="457" t="s">
        <v>317</v>
      </c>
      <c r="Q26" s="458"/>
      <c r="R26" s="459"/>
      <c r="S26" s="457" t="s">
        <v>318</v>
      </c>
      <c r="T26" s="458"/>
      <c r="U26" s="459"/>
      <c r="V26" s="462" t="s">
        <v>333</v>
      </c>
      <c r="W26" s="463"/>
      <c r="X26" s="463"/>
      <c r="Y26" s="464"/>
      <c r="Z26" s="462" t="s">
        <v>230</v>
      </c>
      <c r="AA26" s="463"/>
      <c r="AB26" s="463"/>
      <c r="AC26" s="464"/>
      <c r="AD26" s="19"/>
      <c r="AE26" s="19"/>
    </row>
    <row r="27" spans="1:32" s="29" customFormat="1" ht="20.100000000000001" hidden="1" customHeight="1">
      <c r="A27" s="19"/>
      <c r="B27" s="19"/>
      <c r="C27" s="420"/>
      <c r="D27" s="421"/>
      <c r="E27" s="422"/>
      <c r="F27" s="422"/>
      <c r="G27" s="422"/>
      <c r="H27" s="422"/>
      <c r="I27" s="423"/>
      <c r="J27" s="424"/>
      <c r="K27" s="425"/>
      <c r="L27" s="426"/>
      <c r="M27" s="427"/>
      <c r="N27" s="427"/>
      <c r="O27" s="428"/>
      <c r="P27" s="424"/>
      <c r="Q27" s="429"/>
      <c r="R27" s="425"/>
      <c r="S27" s="424"/>
      <c r="T27" s="429"/>
      <c r="U27" s="425"/>
      <c r="V27" s="424"/>
      <c r="W27" s="429"/>
      <c r="X27" s="429"/>
      <c r="Y27" s="425"/>
      <c r="Z27" s="424"/>
      <c r="AA27" s="429"/>
      <c r="AB27" s="429"/>
      <c r="AC27" s="425"/>
      <c r="AD27" s="19"/>
      <c r="AE27" s="19"/>
    </row>
    <row r="28" spans="1:32" s="29" customFormat="1" ht="20.100000000000001" hidden="1" customHeight="1">
      <c r="A28" s="19"/>
      <c r="B28" s="19"/>
      <c r="C28" s="59"/>
      <c r="D28" s="430"/>
      <c r="E28" s="431"/>
      <c r="F28" s="431"/>
      <c r="G28" s="431"/>
      <c r="H28" s="431"/>
      <c r="I28" s="432"/>
      <c r="J28" s="433"/>
      <c r="K28" s="434"/>
      <c r="L28" s="292"/>
      <c r="M28" s="435"/>
      <c r="N28" s="435"/>
      <c r="O28" s="291"/>
      <c r="P28" s="433"/>
      <c r="Q28" s="436"/>
      <c r="R28" s="434"/>
      <c r="S28" s="433"/>
      <c r="T28" s="436"/>
      <c r="U28" s="434"/>
      <c r="V28" s="433"/>
      <c r="W28" s="436"/>
      <c r="X28" s="436"/>
      <c r="Y28" s="434"/>
      <c r="Z28" s="433"/>
      <c r="AA28" s="436"/>
      <c r="AB28" s="436"/>
      <c r="AC28" s="434"/>
      <c r="AD28" s="19"/>
      <c r="AE28" s="19"/>
    </row>
    <row r="29" spans="1:32" s="29" customFormat="1" ht="9.9499999999999993" customHeight="1">
      <c r="A29" s="169"/>
      <c r="B29" s="169"/>
      <c r="C29" s="202"/>
      <c r="D29" s="451"/>
      <c r="E29" s="451"/>
      <c r="F29" s="451"/>
      <c r="G29" s="451"/>
      <c r="H29" s="451"/>
      <c r="I29" s="451"/>
      <c r="J29" s="63"/>
      <c r="K29" s="63"/>
      <c r="L29" s="63"/>
      <c r="M29" s="63"/>
      <c r="N29" s="63"/>
      <c r="O29" s="63"/>
      <c r="P29" s="63"/>
      <c r="Q29" s="63"/>
      <c r="R29" s="34"/>
      <c r="S29" s="34"/>
      <c r="T29" s="34"/>
      <c r="U29" s="34"/>
      <c r="V29" s="34"/>
      <c r="W29" s="34"/>
      <c r="X29" s="34"/>
      <c r="Y29" s="34"/>
      <c r="Z29" s="34"/>
      <c r="AA29" s="34"/>
      <c r="AB29" s="34"/>
      <c r="AC29" s="34"/>
      <c r="AD29" s="19"/>
      <c r="AE29" s="19"/>
    </row>
    <row r="30" spans="1:32" s="29" customFormat="1" ht="20.100000000000001" customHeight="1">
      <c r="A30" s="169"/>
      <c r="B30" s="169"/>
      <c r="C30" s="202" t="s">
        <v>339</v>
      </c>
      <c r="D30" s="2739" t="s">
        <v>340</v>
      </c>
      <c r="E30" s="2739"/>
      <c r="F30" s="2739"/>
      <c r="G30" s="2739"/>
      <c r="H30" s="2739"/>
      <c r="I30" s="2739"/>
      <c r="J30" s="2739"/>
      <c r="K30" s="2739"/>
      <c r="L30" s="2739"/>
      <c r="M30" s="2739"/>
      <c r="N30" s="2739"/>
      <c r="O30" s="2739"/>
      <c r="P30" s="2739"/>
      <c r="Q30" s="2739"/>
      <c r="R30" s="2739"/>
      <c r="S30" s="2739"/>
      <c r="T30" s="2739"/>
      <c r="U30" s="2739"/>
      <c r="V30" s="2739"/>
      <c r="W30" s="2739"/>
      <c r="X30" s="2739"/>
      <c r="Y30" s="2739"/>
      <c r="Z30" s="2739"/>
      <c r="AA30" s="2739"/>
      <c r="AB30" s="2739"/>
      <c r="AC30" s="2739"/>
      <c r="AD30" s="19"/>
      <c r="AE30" s="19"/>
    </row>
    <row r="31" spans="1:32" s="29" customFormat="1" ht="20.100000000000001" customHeight="1">
      <c r="A31" s="169"/>
      <c r="B31" s="169"/>
      <c r="C31" s="186" t="s">
        <v>158</v>
      </c>
      <c r="D31" s="33" t="s">
        <v>196</v>
      </c>
      <c r="E31" s="33"/>
      <c r="F31" s="33"/>
      <c r="G31" s="33"/>
      <c r="H31" s="33"/>
      <c r="I31" s="19"/>
      <c r="J31" s="178" t="s">
        <v>2927</v>
      </c>
      <c r="K31" s="185"/>
      <c r="L31" s="185"/>
      <c r="M31" s="33"/>
      <c r="N31" s="33"/>
      <c r="O31" s="33"/>
      <c r="P31" s="33"/>
      <c r="Q31" s="33"/>
      <c r="R31" s="33"/>
      <c r="S31" s="33"/>
      <c r="T31" s="33"/>
      <c r="U31" s="33"/>
      <c r="V31" s="33"/>
      <c r="W31" s="33"/>
      <c r="X31" s="33"/>
      <c r="Y31" s="185"/>
      <c r="Z31" s="185"/>
      <c r="AA31" s="185"/>
      <c r="AB31" s="185"/>
      <c r="AC31" s="273"/>
      <c r="AD31" s="19"/>
      <c r="AE31" s="19"/>
    </row>
    <row r="32" spans="1:32" s="29" customFormat="1" ht="20.100000000000001" customHeight="1">
      <c r="A32" s="169"/>
      <c r="B32" s="169"/>
      <c r="C32" s="186" t="s">
        <v>158</v>
      </c>
      <c r="D32" s="33" t="s">
        <v>155</v>
      </c>
      <c r="E32" s="33"/>
      <c r="F32" s="33"/>
      <c r="G32" s="33" t="s">
        <v>199</v>
      </c>
      <c r="H32" s="33"/>
      <c r="I32" s="33"/>
      <c r="J32" s="33"/>
      <c r="K32" s="33"/>
      <c r="L32" s="33"/>
      <c r="M32" s="33"/>
      <c r="N32" s="33"/>
      <c r="O32" s="33"/>
      <c r="P32" s="33"/>
      <c r="Q32" s="33"/>
      <c r="R32" s="33"/>
      <c r="S32" s="33"/>
      <c r="T32" s="33"/>
      <c r="U32" s="33"/>
      <c r="V32" s="33"/>
      <c r="W32" s="33"/>
      <c r="X32" s="33"/>
      <c r="Y32" s="185"/>
      <c r="Z32" s="185"/>
      <c r="AA32" s="185"/>
      <c r="AB32" s="185"/>
      <c r="AC32" s="273"/>
      <c r="AD32" s="19"/>
      <c r="AE32" s="19"/>
    </row>
    <row r="33" spans="1:31" s="29" customFormat="1" ht="20.100000000000001" customHeight="1">
      <c r="A33" s="169"/>
      <c r="B33" s="169"/>
      <c r="C33" s="186" t="s">
        <v>158</v>
      </c>
      <c r="D33" s="33" t="s">
        <v>244</v>
      </c>
      <c r="E33" s="33"/>
      <c r="F33" s="33"/>
      <c r="G33" s="33"/>
      <c r="H33" s="33"/>
      <c r="I33" s="19"/>
      <c r="J33" s="178" t="s">
        <v>2926</v>
      </c>
      <c r="K33" s="185"/>
      <c r="L33" s="185"/>
      <c r="M33" s="33"/>
      <c r="N33" s="33"/>
      <c r="O33" s="33"/>
      <c r="P33" s="33"/>
      <c r="Q33" s="33"/>
      <c r="R33" s="33"/>
      <c r="S33" s="33"/>
      <c r="T33" s="33"/>
      <c r="U33" s="33"/>
      <c r="V33" s="33"/>
      <c r="W33" s="33"/>
      <c r="X33" s="33"/>
      <c r="Y33" s="185"/>
      <c r="Z33" s="185"/>
      <c r="AA33" s="185"/>
      <c r="AB33" s="185"/>
      <c r="AC33" s="273"/>
      <c r="AD33" s="19"/>
      <c r="AE33" s="19"/>
    </row>
    <row r="34" spans="1:31" s="29" customFormat="1" ht="9.9499999999999993" customHeight="1">
      <c r="A34" s="169"/>
      <c r="B34" s="169"/>
      <c r="C34" s="186"/>
      <c r="D34" s="33"/>
      <c r="E34" s="33"/>
      <c r="F34" s="33"/>
      <c r="G34" s="33"/>
      <c r="H34" s="33"/>
      <c r="I34" s="33"/>
      <c r="J34" s="33"/>
      <c r="K34" s="33"/>
      <c r="L34" s="33"/>
      <c r="M34" s="33"/>
      <c r="N34" s="33"/>
      <c r="O34" s="33"/>
      <c r="P34" s="33"/>
      <c r="Q34" s="33"/>
      <c r="R34" s="33"/>
      <c r="S34" s="33"/>
      <c r="T34" s="33"/>
      <c r="U34" s="33"/>
      <c r="V34" s="33"/>
      <c r="W34" s="33"/>
      <c r="X34" s="33"/>
      <c r="Y34" s="185"/>
      <c r="Z34" s="185"/>
      <c r="AA34" s="185"/>
      <c r="AB34" s="185"/>
      <c r="AC34" s="273"/>
      <c r="AD34" s="19"/>
      <c r="AE34" s="19"/>
    </row>
    <row r="35" spans="1:31" s="2132" customFormat="1" ht="20.100000000000001" customHeight="1">
      <c r="A35" s="2134"/>
      <c r="B35" s="2134"/>
      <c r="D35" s="2138" t="str">
        <f>IF(LEN(D40)&gt;1,_xll.UpperUni1('Ky bien ban'!B67),"")</f>
        <v>CHỦ ĐẦU TƯ</v>
      </c>
      <c r="E35" s="2138"/>
      <c r="F35" s="2138"/>
      <c r="G35" s="2138"/>
      <c r="H35" s="2138"/>
      <c r="I35" s="2138"/>
      <c r="J35" s="2138"/>
      <c r="K35" s="2138"/>
      <c r="L35" s="2138"/>
      <c r="M35" s="2138"/>
      <c r="N35" s="2138"/>
      <c r="O35" s="2138"/>
      <c r="P35" s="2138" t="str">
        <f>IF(LEN(P40)&gt;1,_xll.UpperUni1('Ky bien ban'!B71),"")</f>
        <v>NHÀ THẦU THI CÔNG</v>
      </c>
      <c r="Q35" s="2138"/>
      <c r="R35" s="2138"/>
      <c r="S35" s="2138"/>
      <c r="T35" s="2138"/>
      <c r="U35" s="2138"/>
      <c r="V35" s="2138"/>
      <c r="W35" s="2138"/>
      <c r="X35" s="2138"/>
      <c r="Y35" s="2138"/>
      <c r="Z35" s="2138"/>
      <c r="AA35" s="2138"/>
      <c r="AB35" s="2138"/>
      <c r="AC35" s="2138"/>
      <c r="AD35" s="2134"/>
      <c r="AE35" s="2134"/>
    </row>
    <row r="36" spans="1:31" s="2132" customFormat="1" ht="20.100000000000001" customHeight="1">
      <c r="A36" s="2134"/>
      <c r="B36" s="2134"/>
      <c r="D36" s="2138"/>
      <c r="E36" s="2138"/>
      <c r="F36" s="2138"/>
      <c r="G36" s="2138"/>
      <c r="H36" s="2138"/>
      <c r="I36" s="2138"/>
      <c r="J36" s="2138"/>
      <c r="K36" s="2138"/>
      <c r="L36" s="2138"/>
      <c r="M36" s="2138"/>
      <c r="N36" s="2138"/>
      <c r="O36" s="2138"/>
      <c r="P36" s="2138"/>
      <c r="Q36" s="2138"/>
      <c r="R36" s="2138"/>
      <c r="S36" s="2138"/>
      <c r="T36" s="2138"/>
      <c r="U36" s="2138"/>
      <c r="V36" s="2138"/>
      <c r="W36" s="2138"/>
      <c r="X36" s="2138"/>
      <c r="Y36" s="2138"/>
      <c r="Z36" s="2138"/>
      <c r="AA36" s="2138"/>
      <c r="AB36" s="2138"/>
      <c r="AC36" s="2138"/>
      <c r="AD36" s="2134"/>
      <c r="AE36" s="2134"/>
    </row>
    <row r="37" spans="1:31" s="2132" customFormat="1" ht="20.100000000000001" customHeight="1">
      <c r="A37" s="2134"/>
      <c r="B37" s="2134"/>
      <c r="D37" s="2138"/>
      <c r="E37" s="2138"/>
      <c r="F37" s="2138"/>
      <c r="G37" s="2138"/>
      <c r="H37" s="2138"/>
      <c r="I37" s="2138"/>
      <c r="J37" s="2138"/>
      <c r="K37" s="2138"/>
      <c r="L37" s="2138"/>
      <c r="M37" s="2138"/>
      <c r="N37" s="2138"/>
      <c r="O37" s="2138"/>
      <c r="P37" s="2138"/>
      <c r="Q37" s="2138"/>
      <c r="R37" s="2138"/>
      <c r="S37" s="2138"/>
      <c r="T37" s="2138"/>
      <c r="U37" s="2138"/>
      <c r="V37" s="2138"/>
      <c r="W37" s="2138"/>
      <c r="X37" s="2138"/>
      <c r="Y37" s="2138"/>
      <c r="Z37" s="2138"/>
      <c r="AA37" s="2138"/>
      <c r="AB37" s="2138"/>
      <c r="AC37" s="2138"/>
      <c r="AD37" s="2134"/>
      <c r="AE37" s="2134"/>
    </row>
    <row r="38" spans="1:31" s="2132" customFormat="1" ht="20.100000000000001" customHeight="1">
      <c r="A38" s="2134"/>
      <c r="B38" s="2134"/>
      <c r="D38" s="2138"/>
      <c r="E38" s="2138"/>
      <c r="F38" s="2138"/>
      <c r="G38" s="2138"/>
      <c r="H38" s="2138"/>
      <c r="I38" s="2138"/>
      <c r="J38" s="2138"/>
      <c r="K38" s="2138"/>
      <c r="L38" s="2138"/>
      <c r="M38" s="2138"/>
      <c r="N38" s="2138"/>
      <c r="O38" s="2138"/>
      <c r="P38" s="2138"/>
      <c r="Q38" s="2138"/>
      <c r="R38" s="2138"/>
      <c r="S38" s="2138"/>
      <c r="T38" s="2138"/>
      <c r="U38" s="2138"/>
      <c r="V38" s="2138"/>
      <c r="W38" s="2138"/>
      <c r="X38" s="2138"/>
      <c r="Y38" s="2138"/>
      <c r="Z38" s="2138"/>
      <c r="AA38" s="2138"/>
      <c r="AB38" s="2138"/>
      <c r="AC38" s="2138"/>
      <c r="AD38" s="2134"/>
      <c r="AE38" s="2134"/>
    </row>
    <row r="39" spans="1:31" s="2132" customFormat="1" ht="20.100000000000001" customHeight="1">
      <c r="A39" s="2134"/>
      <c r="B39" s="2134"/>
      <c r="D39" s="2138"/>
      <c r="E39" s="2138"/>
      <c r="F39" s="2138"/>
      <c r="G39" s="2138"/>
      <c r="H39" s="2138"/>
      <c r="I39" s="2138"/>
      <c r="J39" s="2138"/>
      <c r="K39" s="2138"/>
      <c r="L39" s="2138"/>
      <c r="M39" s="2138"/>
      <c r="N39" s="2138"/>
      <c r="O39" s="2138"/>
      <c r="P39" s="2138"/>
      <c r="Q39" s="2138"/>
      <c r="R39" s="2138"/>
      <c r="S39" s="2138"/>
      <c r="T39" s="2138"/>
      <c r="U39" s="2138"/>
      <c r="V39" s="2138"/>
      <c r="W39" s="2138"/>
      <c r="X39" s="2138"/>
      <c r="Y39" s="2138"/>
      <c r="Z39" s="2138"/>
      <c r="AA39" s="2138"/>
      <c r="AB39" s="2138"/>
      <c r="AC39" s="2138"/>
      <c r="AD39" s="2134"/>
      <c r="AE39" s="2134"/>
    </row>
    <row r="40" spans="1:31" s="2132" customFormat="1" ht="20.100000000000001" customHeight="1">
      <c r="A40" s="2134"/>
      <c r="B40" s="2137"/>
      <c r="D40" s="2138" t="str">
        <f>INDEX(_KyYeucau,1,1+VLOOKUP($AD$1,B_DMVLDV,COLUMN(DMVL_KBB),0))</f>
        <v>Nguyễn Thế Anh</v>
      </c>
      <c r="E40" s="2138"/>
      <c r="F40" s="2138"/>
      <c r="G40" s="2138"/>
      <c r="H40" s="2138"/>
      <c r="I40" s="2138"/>
      <c r="J40" s="2138"/>
      <c r="K40" s="2138"/>
      <c r="L40" s="2138"/>
      <c r="M40" s="2138"/>
      <c r="N40" s="2138"/>
      <c r="O40" s="2138"/>
      <c r="P40" s="2138" t="str">
        <f>INDEX(_KyYeucau,3,1+VLOOKUP($AD$1,B_DMVLDV,COLUMN(DMVL_KBB),0))</f>
        <v>Nguyễn Ngọc Duy</v>
      </c>
      <c r="Q40" s="2138"/>
      <c r="R40" s="2138"/>
      <c r="S40" s="2138"/>
      <c r="T40" s="2138"/>
      <c r="U40" s="2138"/>
      <c r="V40" s="2138"/>
      <c r="W40" s="2138"/>
      <c r="X40" s="2138"/>
      <c r="Y40" s="2138"/>
      <c r="Z40" s="2138"/>
      <c r="AA40" s="2138"/>
      <c r="AB40" s="2138"/>
      <c r="AC40" s="2138"/>
      <c r="AD40" s="2134"/>
      <c r="AE40" s="2134"/>
    </row>
    <row r="41" spans="1:31" ht="20.100000000000001" customHeight="1">
      <c r="A41" s="19"/>
      <c r="B41" s="19"/>
      <c r="C41" s="268"/>
      <c r="D41" s="268"/>
      <c r="E41" s="268"/>
      <c r="F41" s="268"/>
      <c r="G41" s="268"/>
      <c r="H41" s="268"/>
      <c r="I41" s="268"/>
      <c r="J41" s="268"/>
      <c r="K41" s="452"/>
      <c r="L41" s="452"/>
      <c r="M41" s="33"/>
      <c r="N41" s="219"/>
      <c r="O41" s="219"/>
      <c r="P41" s="219"/>
      <c r="Q41" s="268"/>
      <c r="R41" s="268"/>
      <c r="S41" s="268"/>
      <c r="T41" s="268"/>
      <c r="U41" s="268"/>
      <c r="V41" s="268"/>
      <c r="W41" s="268"/>
      <c r="X41" s="268"/>
      <c r="Y41" s="268"/>
      <c r="Z41" s="268"/>
      <c r="AA41" s="268"/>
      <c r="AB41" s="268"/>
      <c r="AC41" s="453"/>
      <c r="AD41" s="19"/>
      <c r="AE41" s="19"/>
    </row>
    <row r="42" spans="1:31" ht="20.100000000000001" customHeight="1"/>
  </sheetData>
  <mergeCells count="5">
    <mergeCell ref="A1:A4"/>
    <mergeCell ref="D17:AC17"/>
    <mergeCell ref="D30:AC30"/>
    <mergeCell ref="D18:AC18"/>
    <mergeCell ref="C1:O2"/>
  </mergeCells>
  <pageMargins left="0.59055118110236227" right="0.19685039370078741" top="0.59055118110236227" bottom="0.39370078740157483" header="0.19685039370078741" footer="0.19685039370078741"/>
  <pageSetup paperSize="9" scale="96"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16396" r:id="rId4" name="Spinner 12">
              <controlPr defaultSize="0" autoPict="0" macro="[0]!zNextSpin">
                <anchor moveWithCells="1" sizeWithCells="1">
                  <from>
                    <xdr:col>29</xdr:col>
                    <xdr:colOff>19050</xdr:colOff>
                    <xdr:row>2</xdr:row>
                    <xdr:rowOff>9525</xdr:rowOff>
                  </from>
                  <to>
                    <xdr:col>29</xdr:col>
                    <xdr:colOff>304800</xdr:colOff>
                    <xdr:row>5</xdr:row>
                    <xdr:rowOff>209550</xdr:rowOff>
                  </to>
                </anchor>
              </controlPr>
            </control>
          </mc:Choice>
        </mc:AlternateContent>
        <mc:AlternateContent xmlns:mc="http://schemas.openxmlformats.org/markup-compatibility/2006">
          <mc:Choice Requires="x14">
            <control shapeId="16399" r:id="rId5" name="Check Box 15">
              <controlPr defaultSize="0" autoFill="0" autoLine="0" autoPict="0" macro="[0]!zClickPanelSpin">
                <anchor moveWithCells="1">
                  <from>
                    <xdr:col>29</xdr:col>
                    <xdr:colOff>323850</xdr:colOff>
                    <xdr:row>2</xdr:row>
                    <xdr:rowOff>28575</xdr:rowOff>
                  </from>
                  <to>
                    <xdr:col>33</xdr:col>
                    <xdr:colOff>66675</xdr:colOff>
                    <xdr:row>3</xdr:row>
                    <xdr:rowOff>47625</xdr:rowOff>
                  </to>
                </anchor>
              </controlPr>
            </control>
          </mc:Choice>
        </mc:AlternateContent>
        <mc:AlternateContent xmlns:mc="http://schemas.openxmlformats.org/markup-compatibility/2006">
          <mc:Choice Requires="x14">
            <control shapeId="16405" r:id="rId6" name="Button 21">
              <controlPr defaultSize="0" print="0" autoFill="0" autoPict="0" macro="[0]!go_HSDMVatlieu">
                <anchor moveWithCells="1" sizeWithCells="1">
                  <from>
                    <xdr:col>29</xdr:col>
                    <xdr:colOff>19050</xdr:colOff>
                    <xdr:row>0</xdr:row>
                    <xdr:rowOff>9525</xdr:rowOff>
                  </from>
                  <to>
                    <xdr:col>33</xdr:col>
                    <xdr:colOff>57150</xdr:colOff>
                    <xdr:row>2</xdr:row>
                    <xdr:rowOff>9525</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VLNVL">
    <tabColor rgb="FF92D050"/>
  </sheetPr>
  <dimension ref="A1:AG76"/>
  <sheetViews>
    <sheetView showZeros="0" view="pageBreakPreview" zoomScale="85" zoomScaleSheetLayoutView="85" workbookViewId="0">
      <selection activeCell="C1" sqref="C1:O2"/>
    </sheetView>
  </sheetViews>
  <sheetFormatPr defaultColWidth="8.88671875" defaultRowHeight="16.5"/>
  <cols>
    <col min="1" max="1" width="22.33203125" style="18" customWidth="1"/>
    <col min="2" max="2" width="3.6640625" style="18" customWidth="1"/>
    <col min="3" max="3" width="3.88671875" style="18" customWidth="1"/>
    <col min="4" max="6" width="3.5546875" style="18" customWidth="1"/>
    <col min="7" max="10" width="2.88671875" style="18" customWidth="1"/>
    <col min="11" max="11" width="3.44140625" style="18" customWidth="1"/>
    <col min="12" max="12" width="2.33203125" style="18" customWidth="1"/>
    <col min="13" max="13" width="3.33203125" style="18" customWidth="1"/>
    <col min="14" max="14" width="3" style="18" customWidth="1"/>
    <col min="15" max="15" width="2.88671875" style="18" customWidth="1"/>
    <col min="16" max="17" width="3.21875" style="18" customWidth="1"/>
    <col min="18" max="23" width="3" style="18" customWidth="1"/>
    <col min="24" max="28" width="2.88671875" style="18" customWidth="1"/>
    <col min="29" max="29" width="2.6640625" style="18" customWidth="1"/>
    <col min="30" max="30" width="11.77734375" style="18" customWidth="1"/>
    <col min="31" max="31" width="12.21875" style="18" customWidth="1"/>
    <col min="32" max="40" width="3.77734375" style="18" customWidth="1"/>
    <col min="41" max="16384" width="8.88671875" style="18"/>
  </cols>
  <sheetData>
    <row r="1" spans="1:33" ht="20.100000000000001" customHeight="1">
      <c r="A1" s="2750" t="s">
        <v>148</v>
      </c>
      <c r="B1" s="164"/>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c r="AD1" s="419">
        <f>NTVL_BB</f>
        <v>1</v>
      </c>
      <c r="AE1" s="784">
        <f>INDEX('Danh muc NT vat lieu'!U:U,MATCH('NT vat lieu'!NTVL_BB,'Danh muc NT vat lieu'!A:A,0))</f>
        <v>44334</v>
      </c>
      <c r="AF1" s="784" t="b">
        <v>0</v>
      </c>
      <c r="AG1" s="2123"/>
    </row>
    <row r="2" spans="1:33" ht="20.100000000000001" customHeight="1">
      <c r="A2" s="2750"/>
      <c r="B2" s="164"/>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c r="AD2" s="165"/>
      <c r="AE2" s="784">
        <f>INDEX('Danh muc NT vat lieu'!U:U,MATCH('NT vat lieu'!NTVL_BB,'Danh muc NT vat lieu'!A:A,0)+1)</f>
        <v>0</v>
      </c>
      <c r="AF2" s="19"/>
    </row>
    <row r="3" spans="1:33" ht="20.100000000000001" customHeight="1">
      <c r="A3" s="2750"/>
      <c r="B3" s="164"/>
      <c r="F3" s="1783"/>
      <c r="G3" s="164"/>
      <c r="H3" s="164"/>
      <c r="J3" s="164"/>
      <c r="K3" s="164"/>
      <c r="L3" s="164"/>
      <c r="M3" s="164"/>
      <c r="N3" s="164"/>
      <c r="P3" s="164"/>
      <c r="Q3" s="164"/>
      <c r="R3" s="1784"/>
      <c r="T3" s="164"/>
      <c r="U3" s="164"/>
      <c r="V3" s="164"/>
      <c r="W3" s="164"/>
      <c r="X3" s="164"/>
      <c r="Y3" s="164"/>
      <c r="Z3" s="164"/>
      <c r="AA3" s="164"/>
      <c r="AB3" s="164"/>
      <c r="AC3" s="164"/>
      <c r="AD3" s="165"/>
      <c r="AE3" s="19"/>
      <c r="AF3" s="19"/>
    </row>
    <row r="4" spans="1:33" ht="20.100000000000001" customHeight="1">
      <c r="A4" s="2750"/>
      <c r="B4" s="166"/>
      <c r="C4" s="19"/>
      <c r="D4" s="164"/>
      <c r="E4" s="164"/>
      <c r="F4" s="164"/>
      <c r="G4" s="164"/>
      <c r="H4" s="164"/>
      <c r="I4" s="166"/>
      <c r="J4" s="164"/>
      <c r="K4" s="164"/>
      <c r="L4" s="164"/>
      <c r="M4" s="164"/>
      <c r="N4" s="164"/>
      <c r="O4" s="164"/>
      <c r="P4" s="164"/>
      <c r="Q4" s="164"/>
      <c r="R4" s="164"/>
      <c r="S4" s="164"/>
      <c r="T4" s="164"/>
      <c r="U4" s="164"/>
      <c r="V4" s="164"/>
      <c r="W4" s="164"/>
      <c r="X4" s="164"/>
      <c r="Y4" s="164"/>
      <c r="Z4" s="164"/>
      <c r="AA4" s="164"/>
      <c r="AB4" s="164"/>
      <c r="AC4" s="207" t="str">
        <f>'Thong tin'!D9&amp;","&amp;ngay(IF(AE1&gt;0,AE1,AE2))</f>
        <v>Quảng Bình, ngày 18 tháng 05 năm 2021</v>
      </c>
      <c r="AD4" s="168">
        <v>1</v>
      </c>
      <c r="AE4" s="19"/>
      <c r="AF4" s="19"/>
    </row>
    <row r="5" spans="1:33" ht="20.100000000000001" customHeight="1">
      <c r="A5" s="169"/>
      <c r="B5" s="169"/>
      <c r="C5" s="192" t="str">
        <f>"BIÊN BẢN SỐ: "&amp;VLOOKUP(NTVL_BB,B_DMVLDV,COLUMN(DMVL_MAHS),0)</f>
        <v>BIÊN BẢN SỐ: 01/XM</v>
      </c>
      <c r="D5" s="439"/>
      <c r="E5" s="439"/>
      <c r="F5" s="439"/>
      <c r="G5" s="439"/>
      <c r="H5" s="439"/>
      <c r="I5" s="171"/>
      <c r="J5" s="171"/>
      <c r="K5" s="171"/>
      <c r="L5" s="171"/>
      <c r="M5" s="171"/>
      <c r="N5" s="171"/>
      <c r="O5" s="171"/>
      <c r="P5" s="171"/>
      <c r="Q5" s="171"/>
      <c r="R5" s="171"/>
      <c r="S5" s="171"/>
      <c r="T5" s="171"/>
      <c r="U5" s="171"/>
      <c r="V5" s="171"/>
      <c r="W5" s="171"/>
      <c r="X5" s="171"/>
      <c r="Y5" s="171"/>
      <c r="Z5" s="171"/>
      <c r="AA5" s="171"/>
      <c r="AB5" s="171"/>
      <c r="AC5" s="171"/>
      <c r="AD5" s="1036">
        <v>1</v>
      </c>
      <c r="AE5" s="1791">
        <v>1</v>
      </c>
      <c r="AF5" s="19"/>
    </row>
    <row r="6" spans="1:33" ht="39.950000000000003" customHeight="1">
      <c r="A6" s="169"/>
      <c r="B6" s="209"/>
      <c r="C6" s="440" t="s">
        <v>341</v>
      </c>
      <c r="D6" s="441"/>
      <c r="E6" s="441"/>
      <c r="F6" s="441"/>
      <c r="G6" s="441"/>
      <c r="H6" s="441"/>
      <c r="I6" s="442"/>
      <c r="J6" s="442"/>
      <c r="K6" s="442"/>
      <c r="L6" s="442"/>
      <c r="M6" s="442"/>
      <c r="N6" s="442"/>
      <c r="O6" s="442"/>
      <c r="P6" s="442"/>
      <c r="Q6" s="442"/>
      <c r="R6" s="442"/>
      <c r="S6" s="442"/>
      <c r="T6" s="442"/>
      <c r="U6" s="442"/>
      <c r="V6" s="442"/>
      <c r="W6" s="442"/>
      <c r="X6" s="442"/>
      <c r="Y6" s="442"/>
      <c r="Z6" s="442"/>
      <c r="AA6" s="442"/>
      <c r="AB6" s="442"/>
      <c r="AC6" s="442"/>
      <c r="AD6" s="168"/>
      <c r="AE6" s="19"/>
    </row>
    <row r="7" spans="1:33" ht="9.9499999999999993" customHeight="1">
      <c r="A7" s="169"/>
      <c r="B7" s="209"/>
      <c r="C7" s="440"/>
      <c r="D7" s="441"/>
      <c r="E7" s="441"/>
      <c r="F7" s="441"/>
      <c r="G7" s="441"/>
      <c r="H7" s="441"/>
      <c r="I7" s="442"/>
      <c r="J7" s="442"/>
      <c r="K7" s="442"/>
      <c r="L7" s="442"/>
      <c r="M7" s="442"/>
      <c r="N7" s="442"/>
      <c r="O7" s="442"/>
      <c r="P7" s="442"/>
      <c r="Q7" s="442"/>
      <c r="R7" s="442"/>
      <c r="S7" s="442"/>
      <c r="T7" s="442"/>
      <c r="U7" s="442"/>
      <c r="V7" s="442"/>
      <c r="W7" s="442"/>
      <c r="X7" s="442"/>
      <c r="Y7" s="442"/>
      <c r="Z7" s="442"/>
      <c r="AA7" s="442"/>
      <c r="AB7" s="442"/>
      <c r="AC7" s="442"/>
      <c r="AD7" s="19"/>
      <c r="AE7" s="19"/>
    </row>
    <row r="8" spans="1:33" ht="20.100000000000001" customHeight="1">
      <c r="A8" s="169"/>
      <c r="B8" s="209"/>
      <c r="C8" s="440"/>
      <c r="D8" s="173" t="s">
        <v>1</v>
      </c>
      <c r="E8" s="171"/>
      <c r="F8" s="171"/>
      <c r="G8" s="174" t="str">
        <f>TTIN_DUAN</f>
        <v>Đường cứu hộ cứu nạn từ Nguyệt Áng - Nam Long đi Trường Xuân</v>
      </c>
      <c r="H8" s="441"/>
      <c r="I8" s="442"/>
      <c r="J8" s="442"/>
      <c r="K8" s="442"/>
      <c r="L8" s="442"/>
      <c r="M8" s="442"/>
      <c r="N8" s="442"/>
      <c r="O8" s="442"/>
      <c r="P8" s="442"/>
      <c r="Q8" s="442"/>
      <c r="R8" s="442"/>
      <c r="S8" s="442"/>
      <c r="T8" s="442"/>
      <c r="U8" s="442"/>
      <c r="V8" s="442"/>
      <c r="W8" s="442"/>
      <c r="X8" s="442"/>
      <c r="Y8" s="442"/>
      <c r="Z8" s="442"/>
      <c r="AA8" s="442"/>
      <c r="AB8" s="442"/>
      <c r="AC8" s="442"/>
      <c r="AD8" s="19"/>
      <c r="AE8" s="19"/>
    </row>
    <row r="9" spans="1:33" ht="20.100000000000001" customHeight="1">
      <c r="A9" s="169"/>
      <c r="B9" s="209"/>
      <c r="C9" s="440"/>
      <c r="D9" s="173" t="s">
        <v>4</v>
      </c>
      <c r="E9" s="171"/>
      <c r="F9" s="171"/>
      <c r="G9" s="174" t="str">
        <f>TTIN_GTHAU</f>
        <v>Xây lắp (bao gồm chí phí xây dựng + chi phí dự phòng + chi phí đảm bảo giao thông)</v>
      </c>
      <c r="H9" s="441"/>
      <c r="I9" s="442"/>
      <c r="J9" s="442"/>
      <c r="K9" s="442"/>
      <c r="L9" s="442"/>
      <c r="M9" s="442"/>
      <c r="N9" s="442"/>
      <c r="O9" s="442"/>
      <c r="P9" s="442"/>
      <c r="Q9" s="442"/>
      <c r="R9" s="442"/>
      <c r="S9" s="442"/>
      <c r="T9" s="442"/>
      <c r="U9" s="442"/>
      <c r="V9" s="442"/>
      <c r="W9" s="442"/>
      <c r="X9" s="442"/>
      <c r="Y9" s="442"/>
      <c r="Z9" s="442"/>
      <c r="AA9" s="442"/>
      <c r="AB9" s="442"/>
      <c r="AC9" s="442"/>
      <c r="AD9" s="19"/>
      <c r="AE9" s="19"/>
    </row>
    <row r="10" spans="1:33" ht="20.100000000000001" customHeight="1">
      <c r="A10" s="169"/>
      <c r="B10" s="169"/>
      <c r="C10" s="33"/>
      <c r="D10" s="182" t="s">
        <v>239</v>
      </c>
      <c r="E10" s="182"/>
      <c r="F10" s="182"/>
      <c r="G10" s="174" t="str">
        <f>TTIN_CTRINH</f>
        <v>Đường cứu hộ cứu nạn từ Nguyệt Áng - Nam Long đi Trường Xuân</v>
      </c>
      <c r="H10" s="182"/>
      <c r="I10" s="33"/>
      <c r="J10" s="33"/>
      <c r="K10" s="377"/>
      <c r="L10" s="377"/>
      <c r="M10" s="173"/>
      <c r="N10" s="173"/>
      <c r="O10" s="173"/>
      <c r="P10" s="173"/>
      <c r="Q10" s="173"/>
      <c r="R10" s="173"/>
      <c r="S10" s="173"/>
      <c r="T10" s="173"/>
      <c r="U10" s="173"/>
      <c r="V10" s="173"/>
      <c r="W10" s="173"/>
      <c r="X10" s="173"/>
      <c r="Y10" s="173"/>
      <c r="Z10" s="173"/>
      <c r="AA10" s="173"/>
      <c r="AB10" s="173"/>
      <c r="AC10" s="33"/>
      <c r="AD10" s="19"/>
      <c r="AE10" s="19"/>
    </row>
    <row r="11" spans="1:33" ht="18" customHeight="1">
      <c r="A11" s="169"/>
      <c r="B11" s="169"/>
      <c r="C11" s="33"/>
      <c r="D11" s="182" t="s">
        <v>3</v>
      </c>
      <c r="E11" s="182"/>
      <c r="F11" s="182"/>
      <c r="G11" s="180" t="s">
        <v>2929</v>
      </c>
      <c r="H11" s="182"/>
      <c r="I11" s="33"/>
      <c r="J11" s="33"/>
      <c r="K11" s="377"/>
      <c r="L11" s="377"/>
      <c r="M11" s="173"/>
      <c r="N11" s="173"/>
      <c r="O11" s="173"/>
      <c r="P11" s="173"/>
      <c r="Q11" s="173"/>
      <c r="R11" s="173"/>
      <c r="S11" s="173"/>
      <c r="T11" s="173"/>
      <c r="U11" s="173"/>
      <c r="V11" s="173"/>
      <c r="W11" s="173"/>
      <c r="X11" s="173"/>
      <c r="Y11" s="212"/>
      <c r="Z11" s="212"/>
      <c r="AA11" s="212"/>
      <c r="AB11" s="212"/>
      <c r="AC11" s="33"/>
      <c r="AD11" s="19"/>
      <c r="AE11" s="19"/>
    </row>
    <row r="12" spans="1:33" ht="18" customHeight="1">
      <c r="A12" s="169"/>
      <c r="B12" s="169"/>
      <c r="C12" s="33"/>
      <c r="D12" s="182" t="s">
        <v>190</v>
      </c>
      <c r="E12" s="182"/>
      <c r="F12" s="182"/>
      <c r="G12" s="180" t="s">
        <v>2930</v>
      </c>
      <c r="H12" s="182"/>
      <c r="I12" s="33"/>
      <c r="J12" s="33"/>
      <c r="K12" s="377"/>
      <c r="L12" s="377"/>
      <c r="M12" s="212"/>
      <c r="N12" s="212"/>
      <c r="O12" s="212"/>
      <c r="P12" s="212"/>
      <c r="Q12" s="212"/>
      <c r="R12" s="212"/>
      <c r="S12" s="212"/>
      <c r="T12" s="212"/>
      <c r="U12" s="212"/>
      <c r="V12" s="212"/>
      <c r="W12" s="212"/>
      <c r="X12" s="212"/>
      <c r="Y12" s="185"/>
      <c r="Z12" s="185"/>
      <c r="AA12" s="185"/>
      <c r="AB12" s="185"/>
      <c r="AC12" s="273"/>
      <c r="AD12" s="19"/>
      <c r="AE12" s="19"/>
    </row>
    <row r="13" spans="1:33" ht="20.100000000000001" customHeight="1">
      <c r="A13" s="169"/>
      <c r="B13" s="169"/>
      <c r="C13" s="33"/>
      <c r="D13" s="182" t="s">
        <v>155</v>
      </c>
      <c r="E13" s="182"/>
      <c r="F13" s="182"/>
      <c r="G13" s="174" t="str">
        <f>TTIN_DDIEM</f>
        <v>Xã Xuân Ninh, Hiền Ninh và xã Trường Xuân, huyện Quảng Ninh, tỉnh Quảng Bình</v>
      </c>
      <c r="H13" s="182"/>
      <c r="I13" s="33"/>
      <c r="J13" s="33"/>
      <c r="K13" s="377"/>
      <c r="L13" s="377"/>
      <c r="M13" s="212"/>
      <c r="N13" s="212"/>
      <c r="O13" s="212"/>
      <c r="P13" s="212"/>
      <c r="Q13" s="212"/>
      <c r="R13" s="212"/>
      <c r="S13" s="212"/>
      <c r="T13" s="212"/>
      <c r="U13" s="212"/>
      <c r="V13" s="212"/>
      <c r="W13" s="212"/>
      <c r="X13" s="212"/>
      <c r="Y13" s="185"/>
      <c r="Z13" s="185"/>
      <c r="AA13" s="185"/>
      <c r="AB13" s="185"/>
      <c r="AC13" s="273"/>
      <c r="AD13" s="19"/>
      <c r="AE13" s="19"/>
    </row>
    <row r="14" spans="1:33" ht="9.9499999999999993" customHeight="1">
      <c r="A14" s="169"/>
      <c r="B14" s="169"/>
      <c r="C14" s="33"/>
      <c r="D14" s="182"/>
      <c r="E14" s="182"/>
      <c r="F14" s="182"/>
      <c r="G14" s="180"/>
      <c r="H14" s="182"/>
      <c r="I14" s="33"/>
      <c r="J14" s="33"/>
      <c r="K14" s="377"/>
      <c r="L14" s="377"/>
      <c r="M14" s="212"/>
      <c r="N14" s="212"/>
      <c r="O14" s="212"/>
      <c r="P14" s="212"/>
      <c r="Q14" s="212"/>
      <c r="R14" s="212"/>
      <c r="S14" s="212"/>
      <c r="T14" s="212"/>
      <c r="U14" s="212"/>
      <c r="V14" s="212"/>
      <c r="W14" s="212"/>
      <c r="X14" s="212"/>
      <c r="Y14" s="185"/>
      <c r="Z14" s="185"/>
      <c r="AA14" s="185"/>
      <c r="AB14" s="185"/>
      <c r="AC14" s="273"/>
      <c r="AD14" s="19"/>
      <c r="AE14" s="19"/>
    </row>
    <row r="15" spans="1:33" ht="20.100000000000001" customHeight="1">
      <c r="A15" s="169"/>
      <c r="B15" s="210"/>
      <c r="C15" s="222" t="s">
        <v>191</v>
      </c>
      <c r="D15" s="182" t="s">
        <v>192</v>
      </c>
      <c r="E15" s="182"/>
      <c r="F15" s="182"/>
      <c r="G15" s="182"/>
      <c r="H15" s="182"/>
      <c r="I15" s="173"/>
      <c r="J15" s="212"/>
      <c r="K15" s="212"/>
      <c r="L15" s="212"/>
      <c r="M15" s="212"/>
      <c r="N15" s="212"/>
      <c r="O15" s="212"/>
      <c r="P15" s="212"/>
      <c r="Q15" s="212"/>
      <c r="R15" s="212"/>
      <c r="S15" s="212"/>
      <c r="T15" s="212"/>
      <c r="U15" s="212"/>
      <c r="V15" s="212"/>
      <c r="W15" s="212"/>
      <c r="X15" s="212"/>
      <c r="Y15" s="212"/>
      <c r="Z15" s="212"/>
      <c r="AA15" s="212"/>
      <c r="AB15" s="212"/>
      <c r="AC15" s="33"/>
      <c r="AD15" s="19"/>
      <c r="AE15" s="19"/>
    </row>
    <row r="16" spans="1:33" ht="18" customHeight="1">
      <c r="A16" s="169"/>
      <c r="B16" s="210"/>
      <c r="C16" s="222"/>
      <c r="D16" s="180" t="s">
        <v>1336</v>
      </c>
      <c r="E16" s="178"/>
      <c r="F16" s="213"/>
      <c r="G16" s="213"/>
      <c r="H16" s="213"/>
      <c r="I16" s="213"/>
      <c r="J16" s="213"/>
      <c r="K16" s="213"/>
      <c r="L16" s="213"/>
      <c r="M16" s="213"/>
      <c r="N16" s="213"/>
      <c r="O16" s="213"/>
      <c r="P16" s="213"/>
      <c r="Q16" s="213"/>
      <c r="R16" s="213"/>
      <c r="S16" s="213"/>
      <c r="T16" s="213"/>
      <c r="U16" s="213"/>
      <c r="V16" s="213"/>
      <c r="W16" s="213"/>
      <c r="X16" s="213"/>
      <c r="Y16" s="213"/>
      <c r="Z16" s="213"/>
      <c r="AA16" s="213"/>
      <c r="AB16" s="213"/>
      <c r="AC16" s="213"/>
      <c r="AD16" s="19"/>
      <c r="AE16" s="19"/>
    </row>
    <row r="17" spans="1:31" ht="20.100000000000001" hidden="1" customHeight="1">
      <c r="A17" s="19"/>
      <c r="B17" s="443"/>
      <c r="C17" s="222"/>
      <c r="D17" s="33"/>
      <c r="E17" s="33"/>
      <c r="F17" s="173"/>
      <c r="G17" s="173"/>
      <c r="H17" s="173"/>
      <c r="I17" s="173"/>
      <c r="J17" s="173"/>
      <c r="K17" s="173"/>
      <c r="L17" s="173"/>
      <c r="M17" s="173"/>
      <c r="N17" s="173"/>
      <c r="O17" s="173"/>
      <c r="P17" s="173"/>
      <c r="Q17" s="173"/>
      <c r="R17" s="173"/>
      <c r="S17" s="173"/>
      <c r="T17" s="173"/>
      <c r="U17" s="173"/>
      <c r="V17" s="173"/>
      <c r="W17" s="173"/>
      <c r="X17" s="173"/>
      <c r="Y17" s="173"/>
      <c r="Z17" s="173"/>
      <c r="AA17" s="173"/>
      <c r="AB17" s="173"/>
      <c r="AC17" s="173"/>
      <c r="AD17" s="19"/>
      <c r="AE17" s="19"/>
    </row>
    <row r="18" spans="1:31" ht="20.100000000000001" customHeight="1">
      <c r="A18" s="169"/>
      <c r="B18" s="210"/>
      <c r="C18" s="1045" t="s">
        <v>194</v>
      </c>
      <c r="D18" s="182" t="s">
        <v>195</v>
      </c>
      <c r="E18" s="182"/>
      <c r="F18" s="182"/>
      <c r="G18" s="182"/>
      <c r="H18" s="182"/>
      <c r="I18" s="182"/>
      <c r="J18" s="182"/>
      <c r="K18" s="182"/>
      <c r="L18" s="182"/>
      <c r="M18" s="182"/>
      <c r="N18" s="182"/>
      <c r="O18" s="182"/>
      <c r="P18" s="182"/>
      <c r="Q18" s="182"/>
      <c r="R18" s="454"/>
      <c r="S18" s="182"/>
      <c r="T18" s="182"/>
      <c r="U18" s="182"/>
      <c r="V18" s="182"/>
      <c r="W18" s="182"/>
      <c r="X18" s="182"/>
      <c r="Y18" s="182"/>
      <c r="Z18" s="182"/>
      <c r="AA18" s="182"/>
      <c r="AB18" s="182"/>
      <c r="AC18" s="33"/>
      <c r="AD18" s="19"/>
      <c r="AE18" s="19"/>
    </row>
    <row r="19" spans="1:31" s="2133" customFormat="1" ht="17.100000000000001" customHeight="1">
      <c r="A19" s="2130"/>
      <c r="B19" s="2130"/>
      <c r="C19" s="2131" t="s">
        <v>169</v>
      </c>
      <c r="D19" s="2132" t="str">
        <f>'Ky bien ban'!B67&amp;": "&amp;INDEX(_DSTencongty,MATCH('Ky bien ban'!B67,_DSthanhphan2,0),2+VLOOKUP($AD$1,B_DMVLDV,COLUMN(DMVL_KBB),0))</f>
        <v>Chủ đầu tư: Công ty CP Giá Xây Dựng</v>
      </c>
      <c r="AD19" s="2130"/>
      <c r="AE19" s="2130"/>
    </row>
    <row r="20" spans="1:31" s="2126" customFormat="1" ht="20.100000000000001" customHeight="1">
      <c r="A20" s="2128"/>
      <c r="B20" s="2128"/>
      <c r="D20" s="2126" t="s">
        <v>170</v>
      </c>
      <c r="G20" s="2129" t="str">
        <f>INDEX(_KyNghiemthu,1,1+VLOOKUP($AD$1,B_DMVLDV,COLUMN(DMVL_KBB),0))</f>
        <v>Nguyễn Thế Anh</v>
      </c>
      <c r="Q20" s="2125" t="s">
        <v>19</v>
      </c>
      <c r="R20" s="2129" t="str">
        <f>IF(G20=0,"",VLOOKUP(G20,_tenchucdanh,3,0))</f>
        <v>Giám sát chính</v>
      </c>
      <c r="AD20" s="2128"/>
      <c r="AE20" s="2128"/>
    </row>
    <row r="21" spans="1:31" s="2126" customFormat="1" ht="20.100000000000001" customHeight="1">
      <c r="A21" s="2128"/>
      <c r="B21" s="2128"/>
      <c r="D21" s="2126" t="s">
        <v>170</v>
      </c>
      <c r="G21" s="2129" t="str">
        <f>INDEX(_KyNghiemthu,2,1+VLOOKUP($AD$1,B_DMVLDV,COLUMN(DMVL_KBB),0))</f>
        <v>Phạm Hùng Mạnh</v>
      </c>
      <c r="Q21" s="2125" t="s">
        <v>19</v>
      </c>
      <c r="R21" s="2129" t="str">
        <f>IF(G21=0,"",VLOOKUP(G21,_tenchucdanh,3,0))</f>
        <v>Giám sát viên</v>
      </c>
      <c r="AD21" s="2128"/>
      <c r="AE21" s="2128"/>
    </row>
    <row r="22" spans="1:31" s="2133" customFormat="1" ht="17.100000000000001" customHeight="1">
      <c r="A22" s="2130"/>
      <c r="B22" s="2130"/>
      <c r="C22" s="2131" t="s">
        <v>171</v>
      </c>
      <c r="D22" s="2132" t="str">
        <f>'Ky bien ban'!B71&amp;": "&amp;INDEX(_DSTencongty,MATCH('Ky bien ban'!B71,_DSthanhphan2,0),2+VLOOKUP($AD$1,B_DMVLDV,COLUMN(DMVL_KBB),0))</f>
        <v>Nhà thầu thi công: Công ty Cổ phần Xây dựng Trường Xuân</v>
      </c>
      <c r="AD22" s="2130"/>
      <c r="AE22" s="2130"/>
    </row>
    <row r="23" spans="1:31" s="2126" customFormat="1" ht="20.100000000000001" customHeight="1">
      <c r="A23" s="2128"/>
      <c r="B23" s="2128"/>
      <c r="D23" s="2126" t="s">
        <v>170</v>
      </c>
      <c r="G23" s="2129" t="str">
        <f>INDEX(_KyNghiemthu,3,1+VLOOKUP($AD$1,B_DMVLDV,COLUMN(DMVL_KBB),0))</f>
        <v>Nguyễn Ngọc Duy</v>
      </c>
      <c r="Q23" s="2125" t="s">
        <v>19</v>
      </c>
      <c r="R23" s="2129" t="str">
        <f>IF(G23=0,"",VLOOKUP(G23,_tenchucdanh,3,0))</f>
        <v>Chỉ huy trưởng</v>
      </c>
      <c r="AD23" s="2128"/>
      <c r="AE23" s="2128"/>
    </row>
    <row r="24" spans="1:31" s="2126" customFormat="1" ht="20.100000000000001" customHeight="1">
      <c r="A24" s="2128"/>
      <c r="B24" s="2128"/>
      <c r="D24" s="2126" t="s">
        <v>170</v>
      </c>
      <c r="G24" s="2129" t="str">
        <f>INDEX(_KyNghiemthu,4,1+VLOOKUP($AD$1,B_DMVLDV,COLUMN(DMVL_KBB),0))</f>
        <v>Phạm Bá Lai</v>
      </c>
      <c r="Q24" s="2125" t="s">
        <v>19</v>
      </c>
      <c r="R24" s="2129" t="str">
        <f>IF(G24=0,"",VLOOKUP(G24,_tenchucdanh,3,0))</f>
        <v>Cán bộ kỹ thuật</v>
      </c>
      <c r="AD24" s="2128"/>
      <c r="AE24" s="2128"/>
    </row>
    <row r="25" spans="1:31" ht="20.100000000000001" customHeight="1">
      <c r="A25" s="169"/>
      <c r="B25" s="444"/>
      <c r="C25" s="222" t="s">
        <v>172</v>
      </c>
      <c r="D25" s="182" t="s">
        <v>196</v>
      </c>
      <c r="E25" s="182"/>
      <c r="F25" s="182"/>
      <c r="G25" s="185"/>
      <c r="H25" s="185"/>
      <c r="I25" s="182"/>
      <c r="J25" s="182"/>
      <c r="K25" s="182"/>
      <c r="L25" s="182"/>
      <c r="M25" s="182"/>
      <c r="N25" s="182"/>
      <c r="O25" s="182"/>
      <c r="P25" s="182"/>
      <c r="Q25" s="182"/>
      <c r="R25" s="199"/>
      <c r="S25" s="185"/>
      <c r="T25" s="182"/>
      <c r="U25" s="182"/>
      <c r="V25" s="182"/>
      <c r="W25" s="182"/>
      <c r="X25" s="182"/>
      <c r="Y25" s="182"/>
      <c r="Z25" s="182"/>
      <c r="AA25" s="182"/>
      <c r="AB25" s="182"/>
      <c r="AC25" s="33"/>
      <c r="AD25" s="19"/>
      <c r="AE25" s="19"/>
    </row>
    <row r="26" spans="1:31" ht="20.100000000000001" customHeight="1">
      <c r="A26" s="169"/>
      <c r="B26" s="267"/>
      <c r="C26" s="202"/>
      <c r="D26" s="185" t="s">
        <v>174</v>
      </c>
      <c r="E26" s="202"/>
      <c r="F26" s="202"/>
      <c r="G26" s="180" t="s">
        <v>3572</v>
      </c>
      <c r="H26" s="202"/>
      <c r="I26" s="33"/>
      <c r="J26" s="33"/>
      <c r="K26" s="33"/>
      <c r="L26" s="33"/>
      <c r="M26" s="33"/>
      <c r="N26" s="33"/>
      <c r="O26" s="33"/>
      <c r="P26" s="33"/>
      <c r="Q26" s="33"/>
      <c r="R26" s="33"/>
      <c r="S26" s="33"/>
      <c r="T26" s="33"/>
      <c r="U26" s="33"/>
      <c r="V26" s="33"/>
      <c r="W26" s="33"/>
      <c r="X26" s="33"/>
      <c r="Y26" s="33"/>
      <c r="Z26" s="33"/>
      <c r="AA26" s="33"/>
      <c r="AB26" s="33"/>
      <c r="AC26" s="33"/>
      <c r="AD26" s="19"/>
      <c r="AE26" s="19"/>
    </row>
    <row r="27" spans="1:31" ht="20.100000000000001" customHeight="1">
      <c r="A27" s="169"/>
      <c r="B27" s="267"/>
      <c r="C27" s="202"/>
      <c r="D27" s="185" t="s">
        <v>175</v>
      </c>
      <c r="E27" s="202"/>
      <c r="F27" s="202"/>
      <c r="G27" s="180" t="s">
        <v>3573</v>
      </c>
      <c r="H27" s="202"/>
      <c r="I27" s="33"/>
      <c r="J27" s="33"/>
      <c r="K27" s="33"/>
      <c r="L27" s="33"/>
      <c r="M27" s="33"/>
      <c r="N27" s="33"/>
      <c r="O27" s="33"/>
      <c r="P27" s="33"/>
      <c r="Q27" s="33"/>
      <c r="R27" s="33"/>
      <c r="S27" s="33"/>
      <c r="T27" s="33"/>
      <c r="U27" s="33"/>
      <c r="V27" s="33"/>
      <c r="W27" s="33"/>
      <c r="X27" s="33"/>
      <c r="Y27" s="33"/>
      <c r="Z27" s="33"/>
      <c r="AA27" s="33"/>
      <c r="AB27" s="33"/>
      <c r="AC27" s="33"/>
      <c r="AD27" s="19"/>
      <c r="AE27" s="19"/>
    </row>
    <row r="28" spans="1:31" ht="20.100000000000001" customHeight="1">
      <c r="A28" s="169"/>
      <c r="B28" s="267"/>
      <c r="C28" s="202"/>
      <c r="D28" s="185" t="s">
        <v>326</v>
      </c>
      <c r="E28" s="185"/>
      <c r="F28" s="185"/>
      <c r="G28" s="33" t="s">
        <v>199</v>
      </c>
      <c r="H28" s="185"/>
      <c r="I28" s="33"/>
      <c r="J28" s="33"/>
      <c r="K28" s="33"/>
      <c r="L28" s="33"/>
      <c r="M28" s="33"/>
      <c r="N28" s="33"/>
      <c r="O28" s="33"/>
      <c r="P28" s="33"/>
      <c r="Q28" s="33"/>
      <c r="R28" s="33"/>
      <c r="S28" s="33"/>
      <c r="T28" s="33"/>
      <c r="U28" s="33"/>
      <c r="V28" s="33"/>
      <c r="W28" s="33"/>
      <c r="X28" s="33"/>
      <c r="Y28" s="33"/>
      <c r="Z28" s="33"/>
      <c r="AA28" s="33"/>
      <c r="AB28" s="33"/>
      <c r="AC28" s="33"/>
      <c r="AD28" s="19"/>
      <c r="AE28" s="19"/>
    </row>
    <row r="29" spans="1:31" ht="20.100000000000001" customHeight="1">
      <c r="A29" s="169"/>
      <c r="B29" s="444"/>
      <c r="C29" s="222" t="s">
        <v>200</v>
      </c>
      <c r="D29" s="182" t="s">
        <v>327</v>
      </c>
      <c r="E29" s="182"/>
      <c r="F29" s="182"/>
      <c r="G29" s="182"/>
      <c r="H29" s="182"/>
      <c r="I29" s="182"/>
      <c r="J29" s="182"/>
      <c r="K29" s="182"/>
      <c r="L29" s="182"/>
      <c r="M29" s="182"/>
      <c r="N29" s="182"/>
      <c r="O29" s="182"/>
      <c r="P29" s="182"/>
      <c r="Q29" s="182"/>
      <c r="R29" s="182"/>
      <c r="S29" s="182"/>
      <c r="T29" s="182"/>
      <c r="U29" s="182"/>
      <c r="V29" s="182"/>
      <c r="W29" s="182"/>
      <c r="X29" s="182"/>
      <c r="Y29" s="182"/>
      <c r="Z29" s="182"/>
      <c r="AA29" s="182"/>
      <c r="AB29" s="182"/>
      <c r="AC29" s="33"/>
      <c r="AD29" s="19"/>
      <c r="AE29" s="19"/>
    </row>
    <row r="30" spans="1:31" ht="20.100000000000001" customHeight="1">
      <c r="A30" s="169"/>
      <c r="B30" s="265"/>
      <c r="C30" s="222" t="s">
        <v>169</v>
      </c>
      <c r="D30" s="182" t="s">
        <v>328</v>
      </c>
      <c r="E30" s="288"/>
      <c r="F30" s="288"/>
      <c r="G30" s="288"/>
      <c r="H30" s="288"/>
      <c r="I30" s="288"/>
      <c r="J30" s="288"/>
      <c r="K30" s="288"/>
      <c r="L30" s="288"/>
      <c r="M30" s="288"/>
      <c r="N30" s="288"/>
      <c r="O30" s="288"/>
      <c r="P30" s="288"/>
      <c r="Q30" s="288"/>
      <c r="R30" s="288"/>
      <c r="S30" s="288"/>
      <c r="T30" s="288"/>
      <c r="U30" s="288"/>
      <c r="V30" s="288"/>
      <c r="W30" s="288"/>
      <c r="X30" s="288"/>
      <c r="Y30" s="288"/>
      <c r="Z30" s="288"/>
      <c r="AA30" s="288"/>
      <c r="AB30" s="288"/>
      <c r="AC30" s="33"/>
      <c r="AD30" s="19"/>
      <c r="AE30" s="19"/>
    </row>
    <row r="31" spans="1:31" ht="37.9" customHeight="1">
      <c r="A31" s="169"/>
      <c r="B31" s="265"/>
      <c r="C31" s="275" t="s">
        <v>158</v>
      </c>
      <c r="D31" s="2772" t="s">
        <v>3522</v>
      </c>
      <c r="E31" s="2772"/>
      <c r="F31" s="2772"/>
      <c r="G31" s="2772"/>
      <c r="H31" s="2772"/>
      <c r="I31" s="2772"/>
      <c r="J31" s="2772"/>
      <c r="K31" s="2772"/>
      <c r="L31" s="2772"/>
      <c r="M31" s="2772"/>
      <c r="N31" s="2772"/>
      <c r="O31" s="2772"/>
      <c r="P31" s="2772"/>
      <c r="Q31" s="2772"/>
      <c r="R31" s="2772"/>
      <c r="S31" s="2772"/>
      <c r="T31" s="2772"/>
      <c r="U31" s="2772"/>
      <c r="V31" s="2772"/>
      <c r="W31" s="2772"/>
      <c r="X31" s="2772"/>
      <c r="Y31" s="2772"/>
      <c r="Z31" s="2772"/>
      <c r="AA31" s="2772"/>
      <c r="AB31" s="2772"/>
      <c r="AC31" s="2772"/>
      <c r="AD31" s="19"/>
      <c r="AE31" s="19"/>
    </row>
    <row r="32" spans="1:31" s="1816" customFormat="1" ht="36" customHeight="1">
      <c r="A32" s="1812"/>
      <c r="B32" s="1817"/>
      <c r="C32" s="275" t="s">
        <v>158</v>
      </c>
      <c r="D32" s="2837" t="s">
        <v>2909</v>
      </c>
      <c r="E32" s="2771"/>
      <c r="F32" s="2771"/>
      <c r="G32" s="2771"/>
      <c r="H32" s="2771"/>
      <c r="I32" s="2771"/>
      <c r="J32" s="2771"/>
      <c r="K32" s="2771"/>
      <c r="L32" s="2771"/>
      <c r="M32" s="2771"/>
      <c r="N32" s="2771"/>
      <c r="O32" s="2771"/>
      <c r="P32" s="2771"/>
      <c r="Q32" s="2771"/>
      <c r="R32" s="2771"/>
      <c r="S32" s="2771"/>
      <c r="T32" s="2771"/>
      <c r="U32" s="2771"/>
      <c r="V32" s="2771"/>
      <c r="W32" s="2771"/>
      <c r="X32" s="2771"/>
      <c r="Y32" s="2771"/>
      <c r="Z32" s="2771"/>
      <c r="AA32" s="2771"/>
      <c r="AB32" s="2771"/>
      <c r="AC32" s="2771"/>
      <c r="AD32" s="1813"/>
      <c r="AE32" s="1813"/>
    </row>
    <row r="33" spans="1:32" ht="20.100000000000001" customHeight="1">
      <c r="A33" s="169"/>
      <c r="B33" s="229"/>
      <c r="C33" s="275" t="s">
        <v>158</v>
      </c>
      <c r="D33" s="191" t="str">
        <f>"Phiếu yêu cầu nghiệm thu số "&amp;(VLOOKUP(NTVL_BB,B_DMVLDV,COLUMN(DMVL_MAHS),0))&amp;ngay(VLOOKUP(NTVL_BB,B_DMVLDV,COLUMN(DMVL_YC),0))&amp;" của nhà thầu thi công xây dựng."</f>
        <v>Phiếu yêu cầu nghiệm thu số 01/XM ngày 18 tháng 05 năm 2021 của nhà thầu thi công xây dựng.</v>
      </c>
      <c r="E33" s="227"/>
      <c r="F33" s="227"/>
      <c r="G33" s="227"/>
      <c r="H33" s="227"/>
      <c r="I33" s="227"/>
      <c r="J33" s="227"/>
      <c r="K33" s="227"/>
      <c r="L33" s="227"/>
      <c r="M33" s="227"/>
      <c r="N33" s="227"/>
      <c r="O33" s="227"/>
      <c r="P33" s="227"/>
      <c r="Q33" s="227"/>
      <c r="R33" s="227"/>
      <c r="S33" s="227"/>
      <c r="T33" s="227"/>
      <c r="U33" s="227"/>
      <c r="V33" s="227"/>
      <c r="W33" s="227"/>
      <c r="X33" s="227"/>
      <c r="Y33" s="227"/>
      <c r="Z33" s="227"/>
      <c r="AA33" s="227"/>
      <c r="AB33" s="227"/>
      <c r="AC33" s="227"/>
      <c r="AD33" s="19"/>
      <c r="AE33" s="19"/>
    </row>
    <row r="34" spans="1:32" ht="20.100000000000001" customHeight="1">
      <c r="A34" s="169"/>
      <c r="B34" s="229"/>
      <c r="C34" s="275" t="s">
        <v>158</v>
      </c>
      <c r="D34" s="191" t="str">
        <f>"Biên bản nghiệm thu nội bộ số "&amp;(VLOOKUP(NTVL_BB,B_DMVLDV,COLUMN(DMVL_MAHS),0))&amp;ngay(VLOOKUP(NTVL_BB,B_DMVLDV,COLUMN(DMVL_NTNB_NG),0))&amp;" của nhà thầu thi công xây dựng."</f>
        <v>Biên bản nghiệm thu nội bộ số 01/XM ngày 18 tháng 05 năm 2021 của nhà thầu thi công xây dựng.</v>
      </c>
      <c r="E34" s="227"/>
      <c r="F34" s="227"/>
      <c r="G34" s="227"/>
      <c r="H34" s="227"/>
      <c r="I34" s="227"/>
      <c r="J34" s="227"/>
      <c r="K34" s="227"/>
      <c r="L34" s="227"/>
      <c r="M34" s="227"/>
      <c r="N34" s="227"/>
      <c r="O34" s="227"/>
      <c r="P34" s="227"/>
      <c r="Q34" s="227"/>
      <c r="R34" s="227"/>
      <c r="S34" s="227"/>
      <c r="T34" s="227"/>
      <c r="U34" s="227"/>
      <c r="V34" s="227"/>
      <c r="W34" s="227"/>
      <c r="X34" s="227"/>
      <c r="Y34" s="227"/>
      <c r="Z34" s="227"/>
      <c r="AA34" s="227"/>
      <c r="AB34" s="227"/>
      <c r="AC34" s="227"/>
      <c r="AD34" s="19"/>
      <c r="AE34" s="19"/>
    </row>
    <row r="35" spans="1:32" ht="20.100000000000001" customHeight="1">
      <c r="A35" s="169"/>
      <c r="B35" s="169"/>
      <c r="C35" s="186" t="s">
        <v>158</v>
      </c>
      <c r="D35" s="33" t="s">
        <v>342</v>
      </c>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19"/>
      <c r="AE35" s="19"/>
    </row>
    <row r="36" spans="1:32" ht="20.100000000000001" customHeight="1">
      <c r="A36" s="169"/>
      <c r="B36" s="169"/>
      <c r="C36" s="186" t="s">
        <v>158</v>
      </c>
      <c r="D36" s="33" t="s">
        <v>330</v>
      </c>
      <c r="E36" s="227"/>
      <c r="F36" s="227"/>
      <c r="G36" s="227"/>
      <c r="H36" s="227"/>
      <c r="I36" s="227"/>
      <c r="J36" s="227"/>
      <c r="K36" s="227"/>
      <c r="L36" s="227"/>
      <c r="M36" s="227"/>
      <c r="N36" s="227"/>
      <c r="O36" s="227"/>
      <c r="P36" s="227"/>
      <c r="Q36" s="227"/>
      <c r="R36" s="227"/>
      <c r="S36" s="227"/>
      <c r="T36" s="227"/>
      <c r="U36" s="227"/>
      <c r="V36" s="227"/>
      <c r="W36" s="227"/>
      <c r="X36" s="227"/>
      <c r="Y36" s="227"/>
      <c r="Z36" s="227"/>
      <c r="AA36" s="227"/>
      <c r="AB36" s="227"/>
      <c r="AC36" s="227"/>
      <c r="AD36" s="19"/>
      <c r="AE36" s="19"/>
    </row>
    <row r="37" spans="1:32" ht="20.100000000000001" customHeight="1">
      <c r="A37" s="169"/>
      <c r="B37" s="169"/>
      <c r="C37" s="186" t="s">
        <v>158</v>
      </c>
      <c r="D37" s="33" t="s">
        <v>3486</v>
      </c>
      <c r="E37" s="173"/>
      <c r="F37" s="173"/>
      <c r="G37" s="182"/>
      <c r="H37" s="182"/>
      <c r="I37" s="185"/>
      <c r="J37" s="185"/>
      <c r="K37" s="185"/>
      <c r="L37" s="33"/>
      <c r="M37" s="33"/>
      <c r="N37" s="33"/>
      <c r="O37" s="33"/>
      <c r="P37" s="33"/>
      <c r="Q37" s="33"/>
      <c r="R37" s="185"/>
      <c r="S37" s="185"/>
      <c r="T37" s="185"/>
      <c r="U37" s="185"/>
      <c r="V37" s="185"/>
      <c r="W37" s="185"/>
      <c r="X37" s="33"/>
      <c r="Y37" s="33"/>
      <c r="Z37" s="33"/>
      <c r="AA37" s="33"/>
      <c r="AB37" s="33"/>
      <c r="AC37" s="33"/>
      <c r="AD37" s="19"/>
      <c r="AE37" s="19"/>
      <c r="AF37" s="19"/>
    </row>
    <row r="38" spans="1:32" ht="20.100000000000001" customHeight="1">
      <c r="A38" s="169"/>
      <c r="B38" s="229"/>
      <c r="C38" s="186" t="s">
        <v>158</v>
      </c>
      <c r="D38" s="33" t="s">
        <v>3546</v>
      </c>
      <c r="E38" s="277"/>
      <c r="F38" s="277"/>
      <c r="G38" s="277"/>
      <c r="H38" s="277"/>
      <c r="I38" s="277"/>
      <c r="J38" s="277"/>
      <c r="K38" s="277"/>
      <c r="L38" s="277"/>
      <c r="M38" s="277"/>
      <c r="N38" s="277"/>
      <c r="O38" s="277"/>
      <c r="P38" s="277"/>
      <c r="Q38" s="277"/>
      <c r="R38" s="277"/>
      <c r="S38" s="277"/>
      <c r="T38" s="277"/>
      <c r="U38" s="277"/>
      <c r="V38" s="277"/>
      <c r="W38" s="277"/>
      <c r="X38" s="277"/>
      <c r="Y38" s="277"/>
      <c r="Z38" s="277"/>
      <c r="AA38" s="277"/>
      <c r="AB38" s="277"/>
      <c r="AC38" s="277"/>
      <c r="AD38" s="19"/>
      <c r="AE38" s="19"/>
    </row>
    <row r="39" spans="1:32" ht="18" customHeight="1">
      <c r="A39" s="169"/>
      <c r="B39" s="455"/>
      <c r="C39" s="456"/>
      <c r="D39" s="180" t="s">
        <v>484</v>
      </c>
      <c r="E39" s="178"/>
      <c r="F39" s="178"/>
      <c r="G39" s="178"/>
      <c r="H39" s="178"/>
      <c r="I39" s="178"/>
      <c r="J39" s="178"/>
      <c r="K39" s="178"/>
      <c r="L39" s="178"/>
      <c r="M39" s="178"/>
      <c r="N39" s="178"/>
      <c r="O39" s="178"/>
      <c r="P39" s="178"/>
      <c r="Q39" s="178"/>
      <c r="R39" s="178"/>
      <c r="S39" s="178"/>
      <c r="T39" s="178"/>
      <c r="U39" s="178"/>
      <c r="V39" s="178"/>
      <c r="W39" s="178"/>
      <c r="X39" s="178"/>
      <c r="Y39" s="178"/>
      <c r="Z39" s="178"/>
      <c r="AA39" s="178"/>
      <c r="AB39" s="178"/>
      <c r="AC39" s="178"/>
      <c r="AD39" s="19"/>
      <c r="AE39" s="19"/>
    </row>
    <row r="40" spans="1:32" ht="20.100000000000001" hidden="1" customHeight="1">
      <c r="A40" s="169"/>
      <c r="B40" s="169"/>
      <c r="C40" s="1048"/>
      <c r="D40" s="33" t="s">
        <v>209</v>
      </c>
      <c r="E40" s="33"/>
      <c r="F40" s="33"/>
      <c r="G40" s="33"/>
      <c r="H40" s="33"/>
      <c r="I40" s="285"/>
      <c r="J40" s="285"/>
      <c r="K40" s="285"/>
      <c r="L40" s="285"/>
      <c r="M40" s="285"/>
      <c r="N40" s="285"/>
      <c r="O40" s="285"/>
      <c r="P40" s="285"/>
      <c r="Q40" s="285"/>
      <c r="R40" s="285"/>
      <c r="S40" s="285"/>
      <c r="T40" s="285"/>
      <c r="U40" s="285"/>
      <c r="V40" s="285"/>
      <c r="W40" s="285"/>
      <c r="X40" s="285"/>
      <c r="Y40" s="285"/>
      <c r="Z40" s="285"/>
      <c r="AA40" s="285"/>
      <c r="AB40" s="285"/>
      <c r="AC40" s="285"/>
      <c r="AD40" s="165"/>
      <c r="AE40" s="19"/>
    </row>
    <row r="41" spans="1:32" ht="20.100000000000001" customHeight="1">
      <c r="A41" s="169"/>
      <c r="B41" s="169"/>
      <c r="C41" s="456" t="s">
        <v>158</v>
      </c>
      <c r="D41" s="191" t="str">
        <f>"Căn cứ kết quả thí nghiệm số: "&amp;VLOOKUP(NTVL_BB,B_DMVLDV,COLUMN(DMVL_LM_SOKQ),0)</f>
        <v>Căn cứ kết quả thí nghiệm số: KQ2</v>
      </c>
      <c r="E41" s="33"/>
      <c r="F41" s="33"/>
      <c r="G41" s="33"/>
      <c r="H41" s="33"/>
      <c r="I41" s="285"/>
      <c r="J41" s="285"/>
      <c r="K41" s="285"/>
      <c r="L41" s="285"/>
      <c r="M41" s="285"/>
      <c r="N41" s="285"/>
      <c r="O41" s="285"/>
      <c r="P41" s="285"/>
      <c r="Q41" s="285"/>
      <c r="R41" s="285"/>
      <c r="S41" s="285"/>
      <c r="T41" s="285"/>
      <c r="U41" s="285"/>
      <c r="V41" s="285"/>
      <c r="W41" s="285"/>
      <c r="X41" s="285"/>
      <c r="Y41" s="285"/>
      <c r="Z41" s="285"/>
      <c r="AA41" s="285"/>
      <c r="AB41" s="285"/>
      <c r="AC41" s="285"/>
      <c r="AD41" s="165"/>
      <c r="AE41" s="19"/>
    </row>
    <row r="42" spans="1:32" ht="20.100000000000001" customHeight="1">
      <c r="A42" s="169"/>
      <c r="B42" s="169"/>
      <c r="C42" s="456" t="s">
        <v>158</v>
      </c>
      <c r="D42" s="33" t="s">
        <v>343</v>
      </c>
      <c r="E42" s="33"/>
      <c r="F42" s="33"/>
      <c r="G42" s="33"/>
      <c r="H42" s="33"/>
      <c r="I42" s="33"/>
      <c r="J42" s="33"/>
      <c r="K42" s="33"/>
      <c r="L42" s="33"/>
      <c r="M42" s="33"/>
      <c r="N42" s="33"/>
      <c r="O42" s="33"/>
      <c r="P42" s="33"/>
      <c r="Q42" s="33"/>
      <c r="R42" s="33"/>
      <c r="S42" s="33"/>
      <c r="T42" s="33"/>
      <c r="U42" s="33"/>
      <c r="V42" s="33"/>
      <c r="W42" s="33"/>
      <c r="X42" s="33"/>
      <c r="Y42" s="33"/>
      <c r="Z42" s="33"/>
      <c r="AA42" s="33"/>
      <c r="AB42" s="33"/>
      <c r="AC42" s="61"/>
      <c r="AD42" s="19"/>
      <c r="AE42" s="19"/>
    </row>
    <row r="43" spans="1:32" ht="20.100000000000001" customHeight="1">
      <c r="A43" s="169"/>
      <c r="B43" s="169"/>
      <c r="C43" s="456" t="s">
        <v>158</v>
      </c>
      <c r="D43" s="33" t="s">
        <v>344</v>
      </c>
      <c r="E43" s="33"/>
      <c r="F43" s="33"/>
      <c r="G43" s="33"/>
      <c r="H43" s="33"/>
      <c r="I43" s="33"/>
      <c r="J43" s="33"/>
      <c r="K43" s="33"/>
      <c r="L43" s="33"/>
      <c r="M43" s="33"/>
      <c r="N43" s="33"/>
      <c r="O43" s="33"/>
      <c r="P43" s="33"/>
      <c r="Q43" s="33"/>
      <c r="R43" s="33"/>
      <c r="S43" s="33"/>
      <c r="T43" s="33"/>
      <c r="U43" s="33"/>
      <c r="V43" s="33"/>
      <c r="W43" s="33"/>
      <c r="X43" s="33"/>
      <c r="Y43" s="33"/>
      <c r="Z43" s="33"/>
      <c r="AA43" s="33"/>
      <c r="AB43" s="33"/>
      <c r="AC43" s="61"/>
      <c r="AD43" s="19"/>
      <c r="AE43" s="19"/>
    </row>
    <row r="44" spans="1:32" ht="20.100000000000001" customHeight="1">
      <c r="A44" s="169"/>
      <c r="B44" s="229"/>
      <c r="C44" s="456" t="s">
        <v>158</v>
      </c>
      <c r="D44" s="33" t="s">
        <v>345</v>
      </c>
      <c r="E44" s="33"/>
      <c r="F44" s="33"/>
      <c r="G44" s="33"/>
      <c r="H44" s="33"/>
      <c r="I44" s="33"/>
      <c r="J44" s="33"/>
      <c r="K44" s="33"/>
      <c r="L44" s="33"/>
      <c r="M44" s="33"/>
      <c r="N44" s="33"/>
      <c r="O44" s="33"/>
      <c r="P44" s="33"/>
      <c r="Q44" s="33"/>
      <c r="R44" s="33"/>
      <c r="S44" s="33"/>
      <c r="T44" s="33"/>
      <c r="U44" s="33"/>
      <c r="V44" s="33"/>
      <c r="W44" s="33"/>
      <c r="X44" s="33"/>
      <c r="Y44" s="33"/>
      <c r="Z44" s="33"/>
      <c r="AA44" s="33"/>
      <c r="AB44" s="33"/>
      <c r="AC44" s="277"/>
      <c r="AD44" s="19"/>
      <c r="AE44" s="19"/>
    </row>
    <row r="45" spans="1:32" ht="20.100000000000001" customHeight="1">
      <c r="A45" s="169"/>
      <c r="B45" s="169"/>
      <c r="C45" s="186" t="s">
        <v>158</v>
      </c>
      <c r="D45" s="33" t="s">
        <v>346</v>
      </c>
      <c r="E45" s="33"/>
      <c r="F45" s="33"/>
      <c r="G45" s="33"/>
      <c r="H45" s="33"/>
      <c r="I45" s="277"/>
      <c r="J45" s="277"/>
      <c r="K45" s="277"/>
      <c r="L45" s="277"/>
      <c r="M45" s="277"/>
      <c r="N45" s="277"/>
      <c r="O45" s="277"/>
      <c r="P45" s="277"/>
      <c r="Q45" s="277"/>
      <c r="R45" s="277"/>
      <c r="S45" s="277"/>
      <c r="T45" s="277"/>
      <c r="U45" s="277"/>
      <c r="V45" s="277"/>
      <c r="W45" s="277"/>
      <c r="X45" s="277"/>
      <c r="Y45" s="277"/>
      <c r="Z45" s="277"/>
      <c r="AA45" s="277"/>
      <c r="AB45" s="277"/>
      <c r="AC45" s="61"/>
      <c r="AD45" s="19"/>
      <c r="AE45" s="19"/>
    </row>
    <row r="46" spans="1:32" ht="20.100000000000001" customHeight="1">
      <c r="A46" s="169"/>
      <c r="B46" s="229"/>
      <c r="C46" s="456" t="s">
        <v>158</v>
      </c>
      <c r="D46" s="33" t="s">
        <v>252</v>
      </c>
      <c r="E46" s="33"/>
      <c r="F46" s="33"/>
      <c r="G46" s="33"/>
      <c r="H46" s="33"/>
      <c r="I46" s="320"/>
      <c r="J46" s="320"/>
      <c r="K46" s="320"/>
      <c r="L46" s="320"/>
      <c r="M46" s="320"/>
      <c r="N46" s="320"/>
      <c r="O46" s="320"/>
      <c r="P46" s="320"/>
      <c r="Q46" s="320"/>
      <c r="R46" s="320"/>
      <c r="S46" s="320"/>
      <c r="T46" s="320"/>
      <c r="U46" s="320"/>
      <c r="V46" s="320"/>
      <c r="W46" s="320"/>
      <c r="X46" s="320"/>
      <c r="Y46" s="320"/>
      <c r="Z46" s="320"/>
      <c r="AA46" s="320"/>
      <c r="AB46" s="320"/>
      <c r="AC46" s="277"/>
      <c r="AD46" s="19"/>
      <c r="AE46" s="19"/>
    </row>
    <row r="47" spans="1:32" ht="20.100000000000001" customHeight="1">
      <c r="A47" s="169"/>
      <c r="B47" s="267"/>
      <c r="C47" s="456" t="s">
        <v>158</v>
      </c>
      <c r="D47" s="33" t="s">
        <v>254</v>
      </c>
      <c r="E47" s="33"/>
      <c r="F47" s="33"/>
      <c r="G47" s="33"/>
      <c r="H47" s="33"/>
      <c r="I47" s="228"/>
      <c r="J47" s="228"/>
      <c r="K47" s="228"/>
      <c r="L47" s="228"/>
      <c r="M47" s="228"/>
      <c r="N47" s="228"/>
      <c r="O47" s="228"/>
      <c r="P47" s="228"/>
      <c r="Q47" s="228"/>
      <c r="R47" s="228"/>
      <c r="S47" s="228"/>
      <c r="T47" s="228"/>
      <c r="U47" s="228"/>
      <c r="V47" s="228"/>
      <c r="W47" s="228"/>
      <c r="X47" s="228"/>
      <c r="Y47" s="228"/>
      <c r="Z47" s="228"/>
      <c r="AA47" s="228"/>
      <c r="AB47" s="228"/>
      <c r="AC47" s="185"/>
      <c r="AD47" s="19"/>
      <c r="AE47" s="19"/>
    </row>
    <row r="48" spans="1:32" ht="20.100000000000001" customHeight="1">
      <c r="A48" s="169"/>
      <c r="B48" s="267"/>
      <c r="C48" s="222" t="s">
        <v>171</v>
      </c>
      <c r="D48" s="182" t="s">
        <v>332</v>
      </c>
      <c r="E48" s="448"/>
      <c r="F48" s="448"/>
      <c r="G48" s="448"/>
      <c r="H48" s="448"/>
      <c r="I48" s="448"/>
      <c r="J48" s="228"/>
      <c r="K48" s="228"/>
      <c r="L48" s="228"/>
      <c r="M48" s="228"/>
      <c r="N48" s="228"/>
      <c r="O48" s="228"/>
      <c r="P48" s="228"/>
      <c r="Q48" s="228"/>
      <c r="R48" s="228"/>
      <c r="S48" s="228"/>
      <c r="T48" s="228"/>
      <c r="U48" s="228"/>
      <c r="V48" s="228"/>
      <c r="W48" s="228"/>
      <c r="X48" s="228"/>
      <c r="Y48" s="228"/>
      <c r="Z48" s="228"/>
      <c r="AA48" s="228"/>
      <c r="AB48" s="228"/>
      <c r="AC48" s="185"/>
      <c r="AD48" s="19"/>
      <c r="AE48" s="19"/>
    </row>
    <row r="49" spans="1:31" ht="20.100000000000001" hidden="1" customHeight="1">
      <c r="A49" s="19"/>
      <c r="B49" s="165"/>
      <c r="C49" s="202"/>
      <c r="D49" s="185"/>
      <c r="E49" s="277"/>
      <c r="F49" s="277"/>
      <c r="G49" s="277"/>
      <c r="H49" s="277"/>
      <c r="I49" s="277"/>
      <c r="J49" s="33"/>
      <c r="K49" s="33"/>
      <c r="L49" s="33"/>
      <c r="M49" s="33"/>
      <c r="N49" s="33"/>
      <c r="O49" s="33"/>
      <c r="P49" s="33"/>
      <c r="Q49" s="33"/>
      <c r="R49" s="33"/>
      <c r="S49" s="33"/>
      <c r="T49" s="33"/>
      <c r="U49" s="33"/>
      <c r="V49" s="33"/>
      <c r="W49" s="33"/>
      <c r="X49" s="33"/>
      <c r="Y49" s="33"/>
      <c r="Z49" s="33"/>
      <c r="AA49" s="33"/>
      <c r="AB49" s="33"/>
      <c r="AC49" s="185"/>
      <c r="AD49" s="19"/>
      <c r="AE49" s="19"/>
    </row>
    <row r="50" spans="1:31" ht="36" customHeight="1">
      <c r="A50" s="19"/>
      <c r="B50" s="165"/>
      <c r="C50" s="204" t="s">
        <v>160</v>
      </c>
      <c r="D50" s="204"/>
      <c r="E50" s="1297" t="s">
        <v>357</v>
      </c>
      <c r="F50" s="1298"/>
      <c r="G50" s="1298"/>
      <c r="H50" s="1298"/>
      <c r="I50" s="1298"/>
      <c r="J50" s="1298"/>
      <c r="K50" s="1298"/>
      <c r="L50" s="1298"/>
      <c r="M50" s="1299"/>
      <c r="N50" s="2691" t="s">
        <v>2921</v>
      </c>
      <c r="O50" s="2692"/>
      <c r="P50" s="2692"/>
      <c r="Q50" s="2692"/>
      <c r="R50" s="2693"/>
      <c r="S50" s="204" t="s">
        <v>361</v>
      </c>
      <c r="T50" s="204"/>
      <c r="U50" s="204"/>
      <c r="V50" s="204" t="s">
        <v>2922</v>
      </c>
      <c r="W50" s="204"/>
      <c r="X50" s="204"/>
      <c r="Y50" s="204"/>
      <c r="Z50" s="204" t="s">
        <v>180</v>
      </c>
      <c r="AA50" s="204"/>
      <c r="AB50" s="204"/>
      <c r="AC50" s="204"/>
      <c r="AD50" s="19"/>
      <c r="AE50" s="19"/>
    </row>
    <row r="51" spans="1:31" ht="18" customHeight="1">
      <c r="A51" s="19"/>
      <c r="B51" s="165"/>
      <c r="C51" s="1293">
        <v>1</v>
      </c>
      <c r="D51" s="1293"/>
      <c r="E51" s="1294" t="s">
        <v>2923</v>
      </c>
      <c r="F51" s="1295"/>
      <c r="G51" s="1295"/>
      <c r="H51" s="1295"/>
      <c r="I51" s="1295"/>
      <c r="J51" s="1295"/>
      <c r="K51" s="1295"/>
      <c r="L51" s="1295"/>
      <c r="M51" s="1296"/>
      <c r="N51" s="1293">
        <v>50</v>
      </c>
      <c r="O51" s="1293"/>
      <c r="P51" s="1293"/>
      <c r="Q51" s="1293"/>
      <c r="R51" s="1293"/>
      <c r="S51" s="1293" t="s">
        <v>2924</v>
      </c>
      <c r="T51" s="1293"/>
      <c r="U51" s="1293"/>
      <c r="V51" s="1293" t="s">
        <v>2925</v>
      </c>
      <c r="W51" s="1293"/>
      <c r="X51" s="1293"/>
      <c r="Y51" s="1293"/>
      <c r="Z51" s="1293" t="s">
        <v>147</v>
      </c>
      <c r="AA51" s="1293"/>
      <c r="AB51" s="1293"/>
      <c r="AC51" s="1293"/>
      <c r="AD51" s="19"/>
      <c r="AE51" s="19"/>
    </row>
    <row r="52" spans="1:31" ht="30" hidden="1" customHeight="1">
      <c r="A52" s="169"/>
      <c r="B52" s="267"/>
      <c r="C52" s="450" t="s">
        <v>160</v>
      </c>
      <c r="D52" s="457" t="s">
        <v>73</v>
      </c>
      <c r="E52" s="458"/>
      <c r="F52" s="458"/>
      <c r="G52" s="458"/>
      <c r="H52" s="458"/>
      <c r="I52" s="459"/>
      <c r="J52" s="460" t="s">
        <v>103</v>
      </c>
      <c r="K52" s="461"/>
      <c r="L52" s="457" t="s">
        <v>104</v>
      </c>
      <c r="M52" s="458"/>
      <c r="N52" s="458"/>
      <c r="O52" s="458"/>
      <c r="P52" s="457" t="s">
        <v>317</v>
      </c>
      <c r="Q52" s="458"/>
      <c r="R52" s="459"/>
      <c r="S52" s="457" t="s">
        <v>318</v>
      </c>
      <c r="T52" s="458"/>
      <c r="U52" s="459"/>
      <c r="V52" s="462" t="s">
        <v>347</v>
      </c>
      <c r="W52" s="463"/>
      <c r="X52" s="463"/>
      <c r="Y52" s="463"/>
      <c r="Z52" s="462" t="s">
        <v>230</v>
      </c>
      <c r="AA52" s="463"/>
      <c r="AB52" s="463"/>
      <c r="AC52" s="464"/>
      <c r="AD52" s="19"/>
      <c r="AE52" s="19"/>
    </row>
    <row r="53" spans="1:31" s="29" customFormat="1" ht="20.100000000000001" hidden="1" customHeight="1">
      <c r="A53" s="169"/>
      <c r="B53" s="267"/>
      <c r="C53" s="420"/>
      <c r="D53" s="421"/>
      <c r="E53" s="422"/>
      <c r="F53" s="422"/>
      <c r="G53" s="422"/>
      <c r="H53" s="422"/>
      <c r="I53" s="423"/>
      <c r="J53" s="424"/>
      <c r="K53" s="425"/>
      <c r="L53" s="426"/>
      <c r="M53" s="427"/>
      <c r="N53" s="427"/>
      <c r="O53" s="428"/>
      <c r="P53" s="424"/>
      <c r="Q53" s="429"/>
      <c r="R53" s="425"/>
      <c r="S53" s="424"/>
      <c r="T53" s="429"/>
      <c r="U53" s="425"/>
      <c r="V53" s="424"/>
      <c r="W53" s="429"/>
      <c r="X53" s="429"/>
      <c r="Y53" s="425"/>
      <c r="Z53" s="424"/>
      <c r="AA53" s="429"/>
      <c r="AB53" s="429"/>
      <c r="AC53" s="425"/>
      <c r="AD53" s="19"/>
      <c r="AE53" s="19"/>
    </row>
    <row r="54" spans="1:31" s="29" customFormat="1" ht="20.100000000000001" hidden="1" customHeight="1">
      <c r="A54" s="169"/>
      <c r="B54" s="267"/>
      <c r="C54" s="59"/>
      <c r="D54" s="430"/>
      <c r="E54" s="431"/>
      <c r="F54" s="431"/>
      <c r="G54" s="431"/>
      <c r="H54" s="431"/>
      <c r="I54" s="432"/>
      <c r="J54" s="433"/>
      <c r="K54" s="434"/>
      <c r="L54" s="292"/>
      <c r="M54" s="435"/>
      <c r="N54" s="435"/>
      <c r="O54" s="291"/>
      <c r="P54" s="433"/>
      <c r="Q54" s="436"/>
      <c r="R54" s="434"/>
      <c r="S54" s="433"/>
      <c r="T54" s="436"/>
      <c r="U54" s="434"/>
      <c r="V54" s="433"/>
      <c r="W54" s="436"/>
      <c r="X54" s="436"/>
      <c r="Y54" s="434"/>
      <c r="Z54" s="433"/>
      <c r="AA54" s="436"/>
      <c r="AB54" s="436"/>
      <c r="AC54" s="434"/>
      <c r="AD54" s="19"/>
      <c r="AE54" s="19"/>
    </row>
    <row r="55" spans="1:31" ht="20.100000000000001" hidden="1" customHeight="1">
      <c r="A55" s="169"/>
      <c r="B55" s="267"/>
      <c r="C55" s="63"/>
      <c r="D55" s="185"/>
      <c r="E55" s="185"/>
      <c r="F55" s="185"/>
      <c r="G55" s="185"/>
      <c r="H55" s="185"/>
      <c r="I55" s="185"/>
      <c r="J55" s="63"/>
      <c r="K55" s="63"/>
      <c r="L55" s="63"/>
      <c r="M55" s="63"/>
      <c r="N55" s="34"/>
      <c r="O55" s="34"/>
      <c r="P55" s="34"/>
      <c r="Q55" s="34"/>
      <c r="R55" s="34"/>
      <c r="S55" s="34"/>
      <c r="T55" s="34"/>
      <c r="U55" s="34"/>
      <c r="V55" s="34"/>
      <c r="W55" s="34"/>
      <c r="X55" s="34"/>
      <c r="Y55" s="34"/>
      <c r="Z55" s="34"/>
      <c r="AA55" s="34"/>
      <c r="AB55" s="34"/>
      <c r="AC55" s="34"/>
      <c r="AD55" s="19"/>
      <c r="AE55" s="19"/>
    </row>
    <row r="56" spans="1:31" ht="20.100000000000001" customHeight="1">
      <c r="A56" s="169"/>
      <c r="B56" s="267"/>
      <c r="C56" s="222" t="s">
        <v>224</v>
      </c>
      <c r="D56" s="182" t="s">
        <v>348</v>
      </c>
      <c r="E56" s="185"/>
      <c r="F56" s="185"/>
      <c r="G56" s="185"/>
      <c r="H56" s="185"/>
      <c r="I56" s="185"/>
      <c r="J56" s="185"/>
      <c r="K56" s="185"/>
      <c r="L56" s="185"/>
      <c r="M56" s="185"/>
      <c r="N56" s="185"/>
      <c r="O56" s="185"/>
      <c r="P56" s="185"/>
      <c r="Q56" s="185"/>
      <c r="R56" s="185"/>
      <c r="S56" s="185"/>
      <c r="T56" s="185"/>
      <c r="U56" s="185"/>
      <c r="V56" s="185"/>
      <c r="W56" s="185"/>
      <c r="X56" s="185"/>
      <c r="Y56" s="185"/>
      <c r="Z56" s="185"/>
      <c r="AA56" s="185"/>
      <c r="AB56" s="185"/>
      <c r="AC56" s="185"/>
      <c r="AD56" s="19"/>
      <c r="AE56" s="19"/>
    </row>
    <row r="57" spans="1:31" ht="20.100000000000001" customHeight="1">
      <c r="A57" s="169"/>
      <c r="B57" s="229"/>
      <c r="C57" s="186" t="s">
        <v>158</v>
      </c>
      <c r="D57" s="185" t="s">
        <v>335</v>
      </c>
      <c r="E57" s="185"/>
      <c r="F57" s="185"/>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9"/>
      <c r="AE57" s="19"/>
    </row>
    <row r="58" spans="1:31" ht="20.100000000000001" customHeight="1">
      <c r="A58" s="169"/>
      <c r="B58" s="229"/>
      <c r="C58" s="186" t="s">
        <v>158</v>
      </c>
      <c r="D58" s="185" t="s">
        <v>336</v>
      </c>
      <c r="E58" s="185"/>
      <c r="F58" s="185"/>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9"/>
      <c r="AE58" s="19"/>
    </row>
    <row r="59" spans="1:31" ht="20.100000000000001" customHeight="1">
      <c r="A59" s="169"/>
      <c r="B59" s="267"/>
      <c r="C59" s="222" t="s">
        <v>234</v>
      </c>
      <c r="D59" s="182" t="s">
        <v>3547</v>
      </c>
      <c r="E59" s="185"/>
      <c r="F59" s="185"/>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9"/>
      <c r="AE59" s="19"/>
    </row>
    <row r="60" spans="1:31" ht="20.100000000000001" customHeight="1">
      <c r="A60" s="169"/>
      <c r="B60" s="267"/>
      <c r="C60" s="202"/>
      <c r="D60" s="185"/>
      <c r="E60" s="185"/>
      <c r="F60" s="185"/>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9"/>
      <c r="AE60" s="19"/>
    </row>
    <row r="61" spans="1:31" ht="20.100000000000001" customHeight="1">
      <c r="A61" s="169"/>
      <c r="B61" s="169"/>
      <c r="C61" s="222" t="s">
        <v>236</v>
      </c>
      <c r="D61" s="182" t="s">
        <v>186</v>
      </c>
      <c r="E61" s="323"/>
      <c r="F61" s="323"/>
      <c r="G61" s="323"/>
      <c r="H61" s="323"/>
      <c r="I61" s="173"/>
      <c r="J61" s="173"/>
      <c r="K61" s="173"/>
      <c r="L61" s="173"/>
      <c r="M61" s="173"/>
      <c r="N61" s="173"/>
      <c r="O61" s="173"/>
      <c r="P61" s="173"/>
      <c r="Q61" s="173"/>
      <c r="R61" s="173"/>
      <c r="S61" s="173"/>
      <c r="T61" s="173"/>
      <c r="U61" s="173"/>
      <c r="V61" s="173"/>
      <c r="W61" s="173"/>
      <c r="X61" s="173"/>
      <c r="Y61" s="173"/>
      <c r="Z61" s="173"/>
      <c r="AA61" s="173"/>
      <c r="AB61" s="173"/>
      <c r="AC61" s="173"/>
      <c r="AD61" s="19"/>
      <c r="AE61" s="19"/>
    </row>
    <row r="62" spans="1:31" ht="20.100000000000001" customHeight="1">
      <c r="A62" s="169"/>
      <c r="B62" s="229"/>
      <c r="C62" s="186" t="s">
        <v>158</v>
      </c>
      <c r="D62" s="185" t="s">
        <v>350</v>
      </c>
      <c r="E62" s="185"/>
      <c r="F62" s="185"/>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9"/>
      <c r="AE62" s="19"/>
    </row>
    <row r="63" spans="1:31" ht="20.100000000000001" customHeight="1">
      <c r="A63" s="169"/>
      <c r="B63" s="229"/>
      <c r="C63" s="186" t="s">
        <v>158</v>
      </c>
      <c r="D63" s="185" t="s">
        <v>351</v>
      </c>
      <c r="E63" s="185"/>
      <c r="F63" s="185"/>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9"/>
      <c r="AE63" s="19"/>
    </row>
    <row r="64" spans="1:31" ht="9.9499999999999993" customHeight="1">
      <c r="A64" s="169"/>
      <c r="B64" s="229"/>
      <c r="C64" s="227"/>
      <c r="D64" s="185"/>
      <c r="E64" s="185"/>
      <c r="F64" s="185"/>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9"/>
      <c r="AE64" s="19"/>
    </row>
    <row r="65" spans="1:31" s="2132" customFormat="1" ht="20.100000000000001" customHeight="1">
      <c r="A65" s="2134"/>
      <c r="B65" s="2135"/>
      <c r="D65" s="2138" t="str">
        <f>IF(LEN(D70)&gt;1,_xll.UpperUni1('Ky bien ban'!B67),"")</f>
        <v>CHỦ ĐẦU TƯ</v>
      </c>
      <c r="E65" s="2138"/>
      <c r="F65" s="2138"/>
      <c r="G65" s="2138"/>
      <c r="H65" s="2138"/>
      <c r="I65" s="2138"/>
      <c r="J65" s="2138"/>
      <c r="K65" s="2138"/>
      <c r="L65" s="2139"/>
      <c r="M65" s="2138"/>
      <c r="N65" s="2138"/>
      <c r="O65" s="2138"/>
      <c r="P65" s="2138" t="str">
        <f>IF(LEN(P70)&gt;1,_xll.UpperUni1('Ky bien ban'!B71),"")</f>
        <v>NHÀ THẦU THI CÔNG</v>
      </c>
      <c r="Q65" s="2138"/>
      <c r="R65" s="2138"/>
      <c r="S65" s="2138"/>
      <c r="T65" s="2138"/>
      <c r="U65" s="2138"/>
      <c r="V65" s="2138"/>
      <c r="W65" s="2138"/>
      <c r="X65" s="2138"/>
      <c r="Y65" s="2138"/>
      <c r="Z65" s="2138"/>
      <c r="AA65" s="2138"/>
      <c r="AB65" s="2138"/>
      <c r="AC65" s="2138"/>
      <c r="AD65" s="2134"/>
      <c r="AE65" s="2134"/>
    </row>
    <row r="66" spans="1:31" s="2132" customFormat="1" ht="20.100000000000001" customHeight="1">
      <c r="A66" s="2134"/>
      <c r="B66" s="2135"/>
      <c r="D66" s="2138"/>
      <c r="E66" s="2138"/>
      <c r="F66" s="2138"/>
      <c r="G66" s="2138"/>
      <c r="H66" s="2138"/>
      <c r="I66" s="2138"/>
      <c r="J66" s="2138"/>
      <c r="K66" s="2138"/>
      <c r="L66" s="2139"/>
      <c r="M66" s="2138"/>
      <c r="N66" s="2138"/>
      <c r="O66" s="2138"/>
      <c r="P66" s="2138"/>
      <c r="Q66" s="2138"/>
      <c r="R66" s="2138"/>
      <c r="S66" s="2138"/>
      <c r="T66" s="2138"/>
      <c r="U66" s="2138"/>
      <c r="V66" s="2138"/>
      <c r="W66" s="2138"/>
      <c r="X66" s="2138"/>
      <c r="Y66" s="2138"/>
      <c r="Z66" s="2138"/>
      <c r="AA66" s="2138"/>
      <c r="AB66" s="2138"/>
      <c r="AC66" s="2138"/>
      <c r="AD66" s="2134"/>
      <c r="AE66" s="2134"/>
    </row>
    <row r="67" spans="1:31" s="2132" customFormat="1" ht="20.100000000000001" customHeight="1">
      <c r="A67" s="2134"/>
      <c r="B67" s="2135"/>
      <c r="D67" s="2138"/>
      <c r="E67" s="2138"/>
      <c r="F67" s="2138"/>
      <c r="G67" s="2138"/>
      <c r="H67" s="2138"/>
      <c r="I67" s="2138"/>
      <c r="J67" s="2138"/>
      <c r="K67" s="2138"/>
      <c r="L67" s="2139"/>
      <c r="M67" s="2138"/>
      <c r="N67" s="2138"/>
      <c r="O67" s="2138"/>
      <c r="P67" s="2138"/>
      <c r="Q67" s="2138"/>
      <c r="R67" s="2138"/>
      <c r="S67" s="2138"/>
      <c r="T67" s="2138"/>
      <c r="U67" s="2138"/>
      <c r="V67" s="2138"/>
      <c r="W67" s="2138"/>
      <c r="X67" s="2138"/>
      <c r="Y67" s="2138"/>
      <c r="Z67" s="2138"/>
      <c r="AA67" s="2138"/>
      <c r="AB67" s="2138"/>
      <c r="AC67" s="2138"/>
      <c r="AD67" s="2134"/>
      <c r="AE67" s="2134"/>
    </row>
    <row r="68" spans="1:31" s="2132" customFormat="1" ht="20.100000000000001" customHeight="1">
      <c r="A68" s="2134"/>
      <c r="B68" s="2135"/>
      <c r="D68" s="2138"/>
      <c r="E68" s="2138"/>
      <c r="F68" s="2138"/>
      <c r="G68" s="2138"/>
      <c r="H68" s="2138"/>
      <c r="I68" s="2138"/>
      <c r="J68" s="2138"/>
      <c r="K68" s="2138"/>
      <c r="L68" s="2139"/>
      <c r="M68" s="2138"/>
      <c r="N68" s="2138"/>
      <c r="O68" s="2138"/>
      <c r="P68" s="2138"/>
      <c r="Q68" s="2138"/>
      <c r="R68" s="2138"/>
      <c r="S68" s="2138"/>
      <c r="T68" s="2138"/>
      <c r="U68" s="2138"/>
      <c r="V68" s="2138"/>
      <c r="W68" s="2138"/>
      <c r="X68" s="2138"/>
      <c r="Y68" s="2138"/>
      <c r="Z68" s="2138"/>
      <c r="AA68" s="2138"/>
      <c r="AB68" s="2138"/>
      <c r="AC68" s="2138"/>
      <c r="AD68" s="2134"/>
      <c r="AE68" s="2134"/>
    </row>
    <row r="69" spans="1:31" s="2132" customFormat="1" ht="20.100000000000001" customHeight="1">
      <c r="A69" s="2134"/>
      <c r="B69" s="2135"/>
      <c r="D69" s="2138"/>
      <c r="E69" s="2138"/>
      <c r="F69" s="2138"/>
      <c r="G69" s="2138"/>
      <c r="H69" s="2138"/>
      <c r="I69" s="2138"/>
      <c r="J69" s="2138"/>
      <c r="K69" s="2138"/>
      <c r="L69" s="2139"/>
      <c r="M69" s="2138"/>
      <c r="N69" s="2138"/>
      <c r="O69" s="2138"/>
      <c r="P69" s="2138"/>
      <c r="Q69" s="2138"/>
      <c r="R69" s="2138"/>
      <c r="S69" s="2138"/>
      <c r="T69" s="2138"/>
      <c r="U69" s="2138"/>
      <c r="V69" s="2138"/>
      <c r="W69" s="2138"/>
      <c r="X69" s="2138"/>
      <c r="Y69" s="2138"/>
      <c r="Z69" s="2138"/>
      <c r="AA69" s="2138"/>
      <c r="AB69" s="2138"/>
      <c r="AC69" s="2138"/>
      <c r="AD69" s="2134"/>
      <c r="AE69" s="2134"/>
    </row>
    <row r="70" spans="1:31" s="2132" customFormat="1" ht="20.100000000000001" customHeight="1">
      <c r="A70" s="2134"/>
      <c r="B70" s="2134"/>
      <c r="D70" s="2138" t="str">
        <f>G20</f>
        <v>Nguyễn Thế Anh</v>
      </c>
      <c r="E70" s="2138"/>
      <c r="F70" s="2138"/>
      <c r="G70" s="2138"/>
      <c r="H70" s="2138"/>
      <c r="I70" s="2138"/>
      <c r="J70" s="2138"/>
      <c r="K70" s="2138"/>
      <c r="L70" s="2139"/>
      <c r="M70" s="2138"/>
      <c r="N70" s="2138"/>
      <c r="O70" s="2138"/>
      <c r="P70" s="2138" t="str">
        <f>G23</f>
        <v>Nguyễn Ngọc Duy</v>
      </c>
      <c r="Q70" s="2138"/>
      <c r="R70" s="2138"/>
      <c r="S70" s="2138"/>
      <c r="T70" s="2138"/>
      <c r="U70" s="2138"/>
      <c r="V70" s="2138"/>
      <c r="W70" s="2138"/>
      <c r="X70" s="2138"/>
      <c r="Y70" s="2138"/>
      <c r="Z70" s="2138"/>
      <c r="AA70" s="2138"/>
      <c r="AB70" s="2138"/>
      <c r="AC70" s="2138"/>
      <c r="AD70" s="2134"/>
      <c r="AE70" s="2134"/>
    </row>
    <row r="71" spans="1:31" s="33" customFormat="1" ht="9.9499999999999993" customHeight="1">
      <c r="C71" s="185"/>
      <c r="D71" s="185"/>
      <c r="E71" s="185"/>
      <c r="F71" s="185"/>
      <c r="G71" s="185"/>
      <c r="H71" s="185"/>
      <c r="I71" s="185"/>
      <c r="J71" s="185"/>
      <c r="K71" s="185"/>
      <c r="L71" s="185"/>
      <c r="M71" s="185"/>
      <c r="N71" s="185"/>
      <c r="O71" s="185"/>
      <c r="P71" s="185"/>
      <c r="Q71" s="185"/>
      <c r="R71" s="185"/>
      <c r="S71" s="185"/>
      <c r="T71" s="185"/>
      <c r="U71" s="185"/>
      <c r="V71" s="185"/>
      <c r="W71" s="185"/>
      <c r="X71" s="185"/>
      <c r="Y71" s="185"/>
      <c r="Z71" s="185"/>
      <c r="AA71" s="185"/>
      <c r="AB71" s="185"/>
      <c r="AC71" s="185"/>
    </row>
    <row r="72" spans="1:31" ht="20.100000000000001" customHeight="1">
      <c r="A72" s="169"/>
      <c r="B72" s="169"/>
      <c r="C72" s="465" t="s">
        <v>352</v>
      </c>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19"/>
      <c r="AE72" s="19"/>
    </row>
    <row r="73" spans="1:31" ht="20.100000000000001" customHeight="1">
      <c r="A73" s="169"/>
      <c r="B73" s="169"/>
      <c r="C73" s="186" t="s">
        <v>158</v>
      </c>
      <c r="D73" s="226" t="s">
        <v>353</v>
      </c>
      <c r="E73" s="19"/>
      <c r="F73" s="33"/>
      <c r="G73" s="33"/>
      <c r="H73" s="33"/>
      <c r="I73" s="33"/>
      <c r="J73" s="33"/>
      <c r="K73" s="33"/>
      <c r="L73" s="33"/>
      <c r="M73" s="33"/>
      <c r="N73" s="33"/>
      <c r="O73" s="33"/>
      <c r="P73" s="33"/>
      <c r="Q73" s="33"/>
      <c r="R73" s="33"/>
      <c r="S73" s="33"/>
      <c r="T73" s="33"/>
      <c r="U73" s="33"/>
      <c r="V73" s="33"/>
      <c r="W73" s="33"/>
      <c r="X73" s="33"/>
      <c r="Y73" s="33"/>
      <c r="Z73" s="33"/>
      <c r="AA73" s="33"/>
      <c r="AB73" s="33"/>
      <c r="AC73" s="33"/>
      <c r="AD73" s="19"/>
      <c r="AE73" s="19"/>
    </row>
    <row r="74" spans="1:31" ht="20.100000000000001" customHeight="1">
      <c r="A74" s="169"/>
      <c r="B74" s="169"/>
      <c r="C74" s="186" t="s">
        <v>158</v>
      </c>
      <c r="D74" s="226" t="s">
        <v>258</v>
      </c>
      <c r="E74" s="19"/>
      <c r="F74" s="33"/>
      <c r="G74" s="33"/>
      <c r="H74" s="33"/>
      <c r="I74" s="33"/>
      <c r="J74" s="33"/>
      <c r="K74" s="33"/>
      <c r="L74" s="33"/>
      <c r="M74" s="33"/>
      <c r="N74" s="33"/>
      <c r="O74" s="33"/>
      <c r="P74" s="33"/>
      <c r="Q74" s="33"/>
      <c r="R74" s="33"/>
      <c r="S74" s="33"/>
      <c r="T74" s="33"/>
      <c r="U74" s="33"/>
      <c r="V74" s="33"/>
      <c r="W74" s="33"/>
      <c r="X74" s="33"/>
      <c r="Y74" s="33"/>
      <c r="Z74" s="33"/>
      <c r="AA74" s="33"/>
      <c r="AB74" s="33"/>
      <c r="AC74" s="33"/>
      <c r="AD74" s="19"/>
      <c r="AE74" s="19"/>
    </row>
    <row r="75" spans="1:31" ht="20.100000000000001" customHeight="1">
      <c r="A75" s="19"/>
      <c r="B75" s="19"/>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19"/>
      <c r="AE75" s="19"/>
    </row>
    <row r="76" spans="1:31" ht="20.100000000000001" customHeight="1"/>
  </sheetData>
  <mergeCells count="5">
    <mergeCell ref="N50:R50"/>
    <mergeCell ref="A1:A4"/>
    <mergeCell ref="D31:AC31"/>
    <mergeCell ref="D32:AC32"/>
    <mergeCell ref="C1:O2"/>
  </mergeCells>
  <pageMargins left="0.59055118110236227" right="0.19685039370078741" top="0.59055118110236227" bottom="0.39370078740157483" header="0.19685039370078741" footer="0.19685039370078741"/>
  <pageSetup paperSize="9" scale="96" orientation="portrait" blackAndWhite="1" r:id="rId1"/>
  <ignoredErrors>
    <ignoredError sqref="C38:C49 C15:C18 C55:C61 C25:C30 C32:C36"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7430" r:id="rId4" name="Spinner 22">
              <controlPr defaultSize="0" autoPict="0" macro="[0]!zNextSpin">
                <anchor moveWithCells="1" sizeWithCells="1">
                  <from>
                    <xdr:col>29</xdr:col>
                    <xdr:colOff>19050</xdr:colOff>
                    <xdr:row>2</xdr:row>
                    <xdr:rowOff>9525</xdr:rowOff>
                  </from>
                  <to>
                    <xdr:col>29</xdr:col>
                    <xdr:colOff>304800</xdr:colOff>
                    <xdr:row>5</xdr:row>
                    <xdr:rowOff>209550</xdr:rowOff>
                  </to>
                </anchor>
              </controlPr>
            </control>
          </mc:Choice>
        </mc:AlternateContent>
        <mc:AlternateContent xmlns:mc="http://schemas.openxmlformats.org/markup-compatibility/2006">
          <mc:Choice Requires="x14">
            <control shapeId="17433" r:id="rId5" name="Check Box 25">
              <controlPr defaultSize="0" autoFill="0" autoLine="0" autoPict="0" macro="[0]!zClickPanelSpin">
                <anchor moveWithCells="1">
                  <from>
                    <xdr:col>29</xdr:col>
                    <xdr:colOff>323850</xdr:colOff>
                    <xdr:row>2</xdr:row>
                    <xdr:rowOff>28575</xdr:rowOff>
                  </from>
                  <to>
                    <xdr:col>30</xdr:col>
                    <xdr:colOff>1038225</xdr:colOff>
                    <xdr:row>3</xdr:row>
                    <xdr:rowOff>47625</xdr:rowOff>
                  </to>
                </anchor>
              </controlPr>
            </control>
          </mc:Choice>
        </mc:AlternateContent>
        <mc:AlternateContent xmlns:mc="http://schemas.openxmlformats.org/markup-compatibility/2006">
          <mc:Choice Requires="x14">
            <control shapeId="17436" r:id="rId6" name="Button 28">
              <controlPr defaultSize="0" print="0" autoFill="0" autoPict="0" macro="[0]!go_HSDMVatlieu">
                <anchor moveWithCells="1" sizeWithCells="1">
                  <from>
                    <xdr:col>29</xdr:col>
                    <xdr:colOff>19050</xdr:colOff>
                    <xdr:row>0</xdr:row>
                    <xdr:rowOff>9525</xdr:rowOff>
                  </from>
                  <to>
                    <xdr:col>31</xdr:col>
                    <xdr:colOff>0</xdr:colOff>
                    <xdr:row>2</xdr:row>
                    <xdr:rowOff>9525</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rgb="FF99FF99"/>
  </sheetPr>
  <dimension ref="A1:P11"/>
  <sheetViews>
    <sheetView showZeros="0" zoomScaleSheetLayoutView="100" workbookViewId="0">
      <selection activeCell="B4" sqref="B4"/>
    </sheetView>
  </sheetViews>
  <sheetFormatPr defaultRowHeight="16.5"/>
  <cols>
    <col min="1" max="1" width="4.33203125" customWidth="1"/>
    <col min="2" max="2" width="12.77734375" style="836" customWidth="1"/>
    <col min="3" max="4" width="8.88671875" customWidth="1"/>
    <col min="5" max="5" width="23.77734375" customWidth="1"/>
    <col min="6" max="6" width="13.21875" customWidth="1"/>
    <col min="7" max="9" width="9.5546875" customWidth="1"/>
    <col min="10" max="10" width="10.77734375" customWidth="1"/>
    <col min="11" max="13" width="0" hidden="1" customWidth="1"/>
    <col min="14" max="14" width="9" customWidth="1"/>
    <col min="15" max="15" width="18" customWidth="1"/>
    <col min="16" max="16" width="10.109375" customWidth="1"/>
  </cols>
  <sheetData>
    <row r="1" spans="1:16" ht="22.5">
      <c r="A1" s="842" t="s">
        <v>354</v>
      </c>
      <c r="B1" s="467"/>
      <c r="C1" s="468"/>
      <c r="D1" s="818"/>
      <c r="E1" s="818"/>
      <c r="F1" s="818"/>
      <c r="G1" s="469"/>
      <c r="H1" s="818"/>
      <c r="I1" s="818"/>
      <c r="J1" s="470"/>
      <c r="K1" s="818"/>
      <c r="L1" s="818"/>
      <c r="M1" s="818"/>
      <c r="N1" s="818"/>
      <c r="O1" s="466"/>
      <c r="P1" s="18"/>
    </row>
    <row r="2" spans="1:16" s="3" customFormat="1" ht="18.75">
      <c r="A2" s="1226" t="str">
        <f>"CÔNG TRÌNH: "&amp;TTIN_CTRINH</f>
        <v>CÔNG TRÌNH: Đường cứu hộ cứu nạn từ Nguyệt Áng - Nam Long đi Trường Xuân</v>
      </c>
      <c r="B2" s="493"/>
      <c r="C2" s="494"/>
      <c r="D2" s="495"/>
      <c r="E2" s="495"/>
      <c r="F2" s="495"/>
      <c r="G2" s="496"/>
      <c r="H2" s="495"/>
      <c r="I2" s="495"/>
      <c r="J2" s="1756"/>
      <c r="K2" s="495"/>
      <c r="L2" s="495"/>
      <c r="M2" s="495"/>
      <c r="N2" s="495"/>
      <c r="O2" s="29"/>
      <c r="P2" s="29"/>
    </row>
    <row r="3" spans="1:16" s="3" customFormat="1" ht="18.75">
      <c r="A3" s="1226" t="str">
        <f>"GÓI THẦU: "&amp;TTIN_GTHAU</f>
        <v>GÓI THẦU: Xây lắp (bao gồm chí phí xây dựng + chi phí dự phòng + chi phí đảm bảo giao thông)</v>
      </c>
      <c r="B3" s="493"/>
      <c r="C3" s="495"/>
      <c r="D3" s="495"/>
      <c r="E3" s="495"/>
      <c r="F3" s="495"/>
      <c r="G3" s="496"/>
      <c r="H3" s="495"/>
      <c r="I3" s="495"/>
      <c r="J3" s="1756"/>
      <c r="K3" s="495"/>
      <c r="L3" s="495"/>
      <c r="M3" s="495"/>
      <c r="N3" s="495"/>
      <c r="O3" s="497"/>
      <c r="P3" s="29"/>
    </row>
    <row r="4" spans="1:16" s="65" customFormat="1" ht="47.25">
      <c r="A4" s="1217" t="s">
        <v>88</v>
      </c>
      <c r="B4" s="1218" t="s">
        <v>355</v>
      </c>
      <c r="C4" s="1217" t="s">
        <v>356</v>
      </c>
      <c r="D4" s="1217" t="s">
        <v>2819</v>
      </c>
      <c r="E4" s="1217" t="s">
        <v>357</v>
      </c>
      <c r="F4" s="1217" t="s">
        <v>358</v>
      </c>
      <c r="G4" s="1217" t="s">
        <v>359</v>
      </c>
      <c r="H4" s="1217" t="s">
        <v>360</v>
      </c>
      <c r="I4" s="1217" t="s">
        <v>361</v>
      </c>
      <c r="J4" s="1219" t="s">
        <v>362</v>
      </c>
      <c r="K4" s="1217" t="s">
        <v>363</v>
      </c>
      <c r="L4" s="1217" t="s">
        <v>364</v>
      </c>
      <c r="M4" s="1217" t="s">
        <v>365</v>
      </c>
      <c r="N4" s="1220" t="s">
        <v>180</v>
      </c>
      <c r="O4" s="491"/>
      <c r="P4" s="492"/>
    </row>
    <row r="5" spans="1:16" s="3" customFormat="1">
      <c r="A5" s="487" t="s">
        <v>89</v>
      </c>
      <c r="B5" s="837" t="s">
        <v>90</v>
      </c>
      <c r="C5" s="487" t="s">
        <v>74</v>
      </c>
      <c r="D5" s="487" t="s">
        <v>75</v>
      </c>
      <c r="E5" s="487" t="s">
        <v>76</v>
      </c>
      <c r="F5" s="488" t="s">
        <v>77</v>
      </c>
      <c r="G5" s="487" t="s">
        <v>78</v>
      </c>
      <c r="H5" s="487" t="s">
        <v>79</v>
      </c>
      <c r="I5" s="489" t="s">
        <v>80</v>
      </c>
      <c r="J5" s="490" t="s">
        <v>81</v>
      </c>
      <c r="K5" s="490"/>
      <c r="L5" s="490"/>
      <c r="M5" s="487"/>
      <c r="N5" s="13" t="s">
        <v>82</v>
      </c>
      <c r="O5" s="29"/>
      <c r="P5" s="29"/>
    </row>
    <row r="6" spans="1:16" ht="20.100000000000001" customHeight="1">
      <c r="A6" s="420"/>
      <c r="B6" s="471"/>
      <c r="C6" s="420"/>
      <c r="D6" s="420"/>
      <c r="E6" s="472"/>
      <c r="F6" s="472"/>
      <c r="G6" s="473"/>
      <c r="H6" s="472"/>
      <c r="I6" s="472"/>
      <c r="J6" s="360"/>
      <c r="K6" s="472"/>
      <c r="L6" s="472"/>
      <c r="M6" s="472"/>
      <c r="N6" s="472"/>
      <c r="O6" s="18"/>
      <c r="P6" s="18"/>
    </row>
    <row r="7" spans="1:16" ht="20.100000000000001" customHeight="1">
      <c r="A7" s="42"/>
      <c r="B7" s="474"/>
      <c r="C7" s="42"/>
      <c r="D7" s="42"/>
      <c r="E7" s="46"/>
      <c r="F7" s="46"/>
      <c r="G7" s="475"/>
      <c r="H7" s="46"/>
      <c r="I7" s="46"/>
      <c r="J7" s="366"/>
      <c r="K7" s="46"/>
      <c r="L7" s="46"/>
      <c r="M7" s="46"/>
      <c r="N7" s="46"/>
      <c r="O7" s="18"/>
      <c r="P7" s="18"/>
    </row>
    <row r="8" spans="1:16" ht="20.100000000000001" customHeight="1">
      <c r="A8" s="59"/>
      <c r="B8" s="786"/>
      <c r="C8" s="59"/>
      <c r="D8" s="59"/>
      <c r="E8" s="476"/>
      <c r="F8" s="476"/>
      <c r="G8" s="477"/>
      <c r="H8" s="476"/>
      <c r="I8" s="476"/>
      <c r="J8" s="373"/>
      <c r="K8" s="476"/>
      <c r="L8" s="476"/>
      <c r="M8" s="476"/>
      <c r="N8" s="476"/>
      <c r="O8" s="18"/>
      <c r="P8" s="18"/>
    </row>
    <row r="9" spans="1:16" ht="20.100000000000001" customHeight="1">
      <c r="A9" s="478"/>
      <c r="B9" s="479"/>
      <c r="C9" s="480"/>
      <c r="D9" s="480"/>
      <c r="E9" s="481"/>
      <c r="F9" s="481"/>
      <c r="G9" s="482"/>
      <c r="H9" s="481"/>
      <c r="I9" s="481" t="s">
        <v>366</v>
      </c>
      <c r="J9" s="483">
        <f>SUBTOTAL(9,J6:J8)</f>
        <v>0</v>
      </c>
      <c r="K9" s="481"/>
      <c r="L9" s="481"/>
      <c r="M9" s="481"/>
      <c r="N9" s="484"/>
      <c r="O9" s="18"/>
      <c r="P9" s="18"/>
    </row>
    <row r="10" spans="1:16" ht="20.100000000000001" customHeight="1">
      <c r="A10" s="15"/>
      <c r="B10" s="485"/>
      <c r="C10" s="15"/>
      <c r="D10" s="15"/>
      <c r="E10" s="29"/>
      <c r="F10" s="29"/>
      <c r="G10" s="28"/>
      <c r="H10" s="29"/>
      <c r="I10" s="29"/>
      <c r="J10" s="486"/>
      <c r="K10" s="29"/>
      <c r="L10" s="29"/>
      <c r="M10" s="29"/>
      <c r="N10" s="29"/>
      <c r="O10" s="466"/>
      <c r="P10" s="466"/>
    </row>
    <row r="11" spans="1:16" ht="20.100000000000001" customHeight="1"/>
  </sheetData>
  <autoFilter ref="A5:N5"/>
  <pageMargins left="0.59055118110236227" right="0.19685039370078741" top="0.59055118110236227" bottom="0.39370078740157483" header="0.19685039370078741" footer="0.19685039370078741"/>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8434" r:id="rId4" name="Button 2">
              <controlPr defaultSize="0" print="0" autoFill="0" autoPict="0" macro="[0]!go_HSDMVatlieu">
                <anchor moveWithCells="1" sizeWithCells="1">
                  <from>
                    <xdr:col>9</xdr:col>
                    <xdr:colOff>47625</xdr:colOff>
                    <xdr:row>1</xdr:row>
                    <xdr:rowOff>228600</xdr:rowOff>
                  </from>
                  <to>
                    <xdr:col>14</xdr:col>
                    <xdr:colOff>209550</xdr:colOff>
                    <xdr:row>2</xdr:row>
                    <xdr:rowOff>219075</xdr:rowOff>
                  </to>
                </anchor>
              </controlPr>
            </control>
          </mc:Choice>
        </mc:AlternateContent>
        <mc:AlternateContent xmlns:mc="http://schemas.openxmlformats.org/markup-compatibility/2006">
          <mc:Choice Requires="x14">
            <control shapeId="18435" r:id="rId5" name="Button 3">
              <controlPr defaultSize="0" print="0" autoFill="0" autoPict="0" macro="[0]!goK_Tonghopvattu">
                <anchor moveWithCells="1" sizeWithCells="1">
                  <from>
                    <xdr:col>14</xdr:col>
                    <xdr:colOff>209550</xdr:colOff>
                    <xdr:row>1</xdr:row>
                    <xdr:rowOff>228600</xdr:rowOff>
                  </from>
                  <to>
                    <xdr:col>15</xdr:col>
                    <xdr:colOff>609600</xdr:colOff>
                    <xdr:row>2</xdr:row>
                    <xdr:rowOff>219075</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HXD">
    <tabColor rgb="FF99FF99"/>
  </sheetPr>
  <dimension ref="A1:S16"/>
  <sheetViews>
    <sheetView showZeros="0" workbookViewId="0">
      <selection activeCell="C7" sqref="C7"/>
    </sheetView>
  </sheetViews>
  <sheetFormatPr defaultColWidth="8.88671875" defaultRowHeight="16.5"/>
  <cols>
    <col min="1" max="1" width="6.21875" style="8" customWidth="1"/>
    <col min="2" max="2" width="8.88671875" style="8" hidden="1" customWidth="1"/>
    <col min="3" max="3" width="11.44140625" style="8" customWidth="1"/>
    <col min="4" max="4" width="34.33203125" style="18" customWidth="1"/>
    <col min="5" max="5" width="9.77734375" style="8" customWidth="1"/>
    <col min="6" max="6" width="10.33203125" style="18" customWidth="1"/>
    <col min="7" max="7" width="10.44140625" style="18" customWidth="1"/>
    <col min="8" max="17" width="8.88671875" style="18" hidden="1" customWidth="1"/>
    <col min="18" max="18" width="12.6640625" style="693" customWidth="1"/>
    <col min="19" max="16384" width="8.88671875" style="18"/>
  </cols>
  <sheetData>
    <row r="1" spans="1:19" s="848" customFormat="1" ht="30" customHeight="1">
      <c r="A1" s="842" t="s">
        <v>280</v>
      </c>
      <c r="B1" s="842"/>
      <c r="C1" s="843"/>
      <c r="D1" s="328"/>
      <c r="E1" s="328"/>
      <c r="F1" s="327"/>
      <c r="G1" s="327"/>
      <c r="H1" s="327"/>
      <c r="I1" s="327"/>
      <c r="J1" s="327"/>
      <c r="K1" s="327"/>
      <c r="L1" s="327"/>
      <c r="M1" s="327"/>
      <c r="N1" s="328"/>
      <c r="O1" s="329"/>
      <c r="P1" s="330"/>
      <c r="Q1" s="330"/>
      <c r="R1" s="331"/>
      <c r="S1" s="332"/>
    </row>
    <row r="2" spans="1:19" s="847" customFormat="1" ht="20.100000000000001" customHeight="1">
      <c r="A2" s="1226" t="str">
        <f>"CÔNG TRÌNH: "&amp;TTIN_CTRINH</f>
        <v>CÔNG TRÌNH: Đường cứu hộ cứu nạn từ Nguyệt Áng - Nam Long đi Trường Xuân</v>
      </c>
      <c r="B2" s="846"/>
      <c r="C2" s="844"/>
      <c r="D2" s="844"/>
      <c r="E2" s="844"/>
      <c r="F2" s="845"/>
      <c r="G2" s="845"/>
      <c r="H2" s="845"/>
      <c r="I2" s="845"/>
      <c r="J2" s="845"/>
      <c r="K2" s="845"/>
      <c r="L2" s="845"/>
      <c r="M2" s="845"/>
      <c r="N2" s="845"/>
      <c r="O2" s="845"/>
      <c r="P2" s="845"/>
      <c r="Q2" s="845"/>
      <c r="R2" s="845"/>
      <c r="S2" s="333"/>
    </row>
    <row r="3" spans="1:19" s="847" customFormat="1" ht="20.100000000000001" customHeight="1">
      <c r="A3" s="1226" t="str">
        <f>"GÓI THẦU: "&amp;TTIN_GTHAU</f>
        <v>GÓI THẦU: Xây lắp (bao gồm chí phí xây dựng + chi phí dự phòng + chi phí đảm bảo giao thông)</v>
      </c>
      <c r="B3" s="846"/>
      <c r="C3" s="844"/>
      <c r="D3" s="844"/>
      <c r="E3" s="844"/>
      <c r="F3" s="845"/>
      <c r="G3" s="845"/>
      <c r="H3" s="845"/>
      <c r="I3" s="845"/>
      <c r="J3" s="845"/>
      <c r="K3" s="845"/>
      <c r="L3" s="845"/>
      <c r="M3" s="845"/>
      <c r="N3" s="845"/>
      <c r="O3" s="845"/>
      <c r="P3" s="845"/>
      <c r="Q3" s="845"/>
      <c r="R3" s="845"/>
      <c r="S3" s="333"/>
    </row>
    <row r="4" spans="1:19" ht="27" customHeight="1">
      <c r="A4" s="612"/>
      <c r="B4" s="612"/>
      <c r="C4" s="334"/>
      <c r="D4" s="335"/>
      <c r="E4" s="334"/>
      <c r="F4" s="336"/>
      <c r="G4" s="337"/>
      <c r="H4" s="338"/>
      <c r="I4" s="338"/>
      <c r="J4" s="337" t="s">
        <v>281</v>
      </c>
      <c r="K4" s="337" t="s">
        <v>281</v>
      </c>
      <c r="L4" s="339"/>
      <c r="M4" s="339"/>
      <c r="N4" s="340"/>
      <c r="O4" s="341"/>
      <c r="P4" s="342"/>
      <c r="Q4" s="342"/>
      <c r="R4" s="343"/>
      <c r="S4" s="333"/>
    </row>
    <row r="5" spans="1:19" s="353" customFormat="1" ht="39.950000000000003" customHeight="1">
      <c r="A5" s="1221" t="s">
        <v>88</v>
      </c>
      <c r="B5" s="1221" t="s">
        <v>97</v>
      </c>
      <c r="C5" s="1221" t="s">
        <v>282</v>
      </c>
      <c r="D5" s="1221" t="s">
        <v>283</v>
      </c>
      <c r="E5" s="1221" t="s">
        <v>103</v>
      </c>
      <c r="F5" s="1222" t="s">
        <v>104</v>
      </c>
      <c r="G5" s="1222" t="s">
        <v>284</v>
      </c>
      <c r="H5" s="1222" t="s">
        <v>285</v>
      </c>
      <c r="I5" s="1222" t="s">
        <v>286</v>
      </c>
      <c r="J5" s="1222" t="s">
        <v>287</v>
      </c>
      <c r="K5" s="1222" t="s">
        <v>287</v>
      </c>
      <c r="L5" s="1222" t="s">
        <v>288</v>
      </c>
      <c r="M5" s="1222" t="s">
        <v>289</v>
      </c>
      <c r="N5" s="1221" t="s">
        <v>290</v>
      </c>
      <c r="O5" s="1223" t="s">
        <v>291</v>
      </c>
      <c r="P5" s="1224" t="s">
        <v>292</v>
      </c>
      <c r="Q5" s="1224" t="s">
        <v>293</v>
      </c>
      <c r="R5" s="1225" t="s">
        <v>294</v>
      </c>
      <c r="S5" s="344"/>
    </row>
    <row r="6" spans="1:19" s="29" customFormat="1" ht="20.100000000000001" customHeight="1">
      <c r="A6" s="382" t="s">
        <v>89</v>
      </c>
      <c r="B6" s="382" t="s">
        <v>90</v>
      </c>
      <c r="C6" s="382" t="s">
        <v>90</v>
      </c>
      <c r="D6" s="382" t="s">
        <v>74</v>
      </c>
      <c r="E6" s="382" t="s">
        <v>75</v>
      </c>
      <c r="F6" s="383" t="s">
        <v>76</v>
      </c>
      <c r="G6" s="383" t="s">
        <v>77</v>
      </c>
      <c r="H6" s="383" t="s">
        <v>78</v>
      </c>
      <c r="I6" s="383" t="s">
        <v>295</v>
      </c>
      <c r="J6" s="383" t="s">
        <v>296</v>
      </c>
      <c r="K6" s="383" t="s">
        <v>297</v>
      </c>
      <c r="L6" s="383" t="s">
        <v>79</v>
      </c>
      <c r="M6" s="383" t="s">
        <v>80</v>
      </c>
      <c r="N6" s="384" t="s">
        <v>81</v>
      </c>
      <c r="O6" s="385" t="s">
        <v>82</v>
      </c>
      <c r="P6" s="386" t="s">
        <v>83</v>
      </c>
      <c r="Q6" s="386" t="s">
        <v>135</v>
      </c>
      <c r="R6" s="387" t="s">
        <v>136</v>
      </c>
      <c r="S6" s="33"/>
    </row>
    <row r="7" spans="1:19" ht="20.100000000000001" customHeight="1">
      <c r="A7" s="420"/>
      <c r="B7" s="420"/>
      <c r="C7" s="354"/>
      <c r="D7" s="355"/>
      <c r="E7" s="354"/>
      <c r="F7" s="356"/>
      <c r="G7" s="357"/>
      <c r="H7" s="358"/>
      <c r="I7" s="359"/>
      <c r="J7" s="357"/>
      <c r="K7" s="358"/>
      <c r="L7" s="359"/>
      <c r="M7" s="357"/>
      <c r="N7" s="354"/>
      <c r="O7" s="360"/>
      <c r="P7" s="355"/>
      <c r="Q7" s="354"/>
      <c r="R7" s="471"/>
      <c r="S7" s="33"/>
    </row>
    <row r="8" spans="1:19" ht="20.100000000000001" customHeight="1">
      <c r="A8" s="42"/>
      <c r="B8" s="42"/>
      <c r="C8" s="44"/>
      <c r="D8" s="361"/>
      <c r="E8" s="44"/>
      <c r="F8" s="362"/>
      <c r="G8" s="363"/>
      <c r="H8" s="364"/>
      <c r="I8" s="365"/>
      <c r="J8" s="363"/>
      <c r="K8" s="364"/>
      <c r="L8" s="365"/>
      <c r="M8" s="363"/>
      <c r="N8" s="44"/>
      <c r="O8" s="366"/>
      <c r="P8" s="361"/>
      <c r="Q8" s="44"/>
      <c r="R8" s="474"/>
      <c r="S8" s="33"/>
    </row>
    <row r="9" spans="1:19" ht="20.100000000000001" customHeight="1">
      <c r="A9" s="42"/>
      <c r="B9" s="42"/>
      <c r="C9" s="44"/>
      <c r="D9" s="361"/>
      <c r="E9" s="44"/>
      <c r="F9" s="362"/>
      <c r="G9" s="363"/>
      <c r="H9" s="364"/>
      <c r="I9" s="365"/>
      <c r="J9" s="363"/>
      <c r="K9" s="364"/>
      <c r="L9" s="365"/>
      <c r="M9" s="363"/>
      <c r="N9" s="44"/>
      <c r="O9" s="366"/>
      <c r="P9" s="361"/>
      <c r="Q9" s="44"/>
      <c r="R9" s="474"/>
      <c r="S9" s="33"/>
    </row>
    <row r="10" spans="1:19" ht="20.100000000000001" customHeight="1">
      <c r="A10" s="42"/>
      <c r="B10" s="42"/>
      <c r="C10" s="44"/>
      <c r="D10" s="361"/>
      <c r="E10" s="44"/>
      <c r="F10" s="362"/>
      <c r="G10" s="363"/>
      <c r="H10" s="364"/>
      <c r="I10" s="365"/>
      <c r="J10" s="363"/>
      <c r="K10" s="364"/>
      <c r="L10" s="365"/>
      <c r="M10" s="363"/>
      <c r="N10" s="44"/>
      <c r="O10" s="366"/>
      <c r="P10" s="361"/>
      <c r="Q10" s="44"/>
      <c r="R10" s="474"/>
      <c r="S10" s="33"/>
    </row>
    <row r="11" spans="1:19" ht="20.100000000000001" customHeight="1">
      <c r="A11" s="42"/>
      <c r="B11" s="42"/>
      <c r="C11" s="44"/>
      <c r="D11" s="361"/>
      <c r="E11" s="44"/>
      <c r="F11" s="362"/>
      <c r="G11" s="363"/>
      <c r="H11" s="364"/>
      <c r="I11" s="365"/>
      <c r="J11" s="363"/>
      <c r="K11" s="364"/>
      <c r="L11" s="365"/>
      <c r="M11" s="363"/>
      <c r="N11" s="44"/>
      <c r="O11" s="366"/>
      <c r="P11" s="361"/>
      <c r="Q11" s="44"/>
      <c r="R11" s="474"/>
      <c r="S11" s="33"/>
    </row>
    <row r="12" spans="1:19" ht="20.100000000000001" customHeight="1">
      <c r="A12" s="42"/>
      <c r="B12" s="42"/>
      <c r="C12" s="44"/>
      <c r="D12" s="361"/>
      <c r="E12" s="44"/>
      <c r="F12" s="362"/>
      <c r="G12" s="363"/>
      <c r="H12" s="364"/>
      <c r="I12" s="365"/>
      <c r="J12" s="363"/>
      <c r="K12" s="364"/>
      <c r="L12" s="365"/>
      <c r="M12" s="363"/>
      <c r="N12" s="44"/>
      <c r="O12" s="366"/>
      <c r="P12" s="361"/>
      <c r="Q12" s="44"/>
      <c r="R12" s="474"/>
      <c r="S12" s="33"/>
    </row>
    <row r="13" spans="1:19" ht="20.100000000000001" customHeight="1">
      <c r="A13" s="42"/>
      <c r="B13" s="42"/>
      <c r="C13" s="44"/>
      <c r="D13" s="361"/>
      <c r="E13" s="44"/>
      <c r="F13" s="362"/>
      <c r="G13" s="363"/>
      <c r="H13" s="364"/>
      <c r="I13" s="365"/>
      <c r="J13" s="363"/>
      <c r="K13" s="364"/>
      <c r="L13" s="365"/>
      <c r="M13" s="363"/>
      <c r="N13" s="44"/>
      <c r="O13" s="366"/>
      <c r="P13" s="361"/>
      <c r="Q13" s="44"/>
      <c r="R13" s="474"/>
      <c r="S13" s="33"/>
    </row>
    <row r="14" spans="1:19" ht="20.100000000000001" customHeight="1">
      <c r="A14" s="59"/>
      <c r="B14" s="59"/>
      <c r="C14" s="367"/>
      <c r="D14" s="368"/>
      <c r="E14" s="367"/>
      <c r="F14" s="369"/>
      <c r="G14" s="370"/>
      <c r="H14" s="371"/>
      <c r="I14" s="372"/>
      <c r="J14" s="370"/>
      <c r="K14" s="371"/>
      <c r="L14" s="372"/>
      <c r="M14" s="370"/>
      <c r="N14" s="367"/>
      <c r="O14" s="373"/>
      <c r="P14" s="368"/>
      <c r="Q14" s="367"/>
      <c r="R14" s="786"/>
      <c r="S14" s="33"/>
    </row>
    <row r="15" spans="1:19" ht="20.100000000000001" customHeight="1">
      <c r="A15" s="63"/>
      <c r="B15" s="63"/>
      <c r="C15" s="62"/>
      <c r="D15" s="345"/>
      <c r="E15" s="62"/>
      <c r="F15" s="346"/>
      <c r="G15" s="347"/>
      <c r="H15" s="347"/>
      <c r="I15" s="347"/>
      <c r="J15" s="347"/>
      <c r="K15" s="347"/>
      <c r="L15" s="347"/>
      <c r="M15" s="347"/>
      <c r="N15" s="33"/>
      <c r="O15" s="348"/>
      <c r="P15" s="349"/>
      <c r="Q15" s="349"/>
      <c r="R15" s="350"/>
      <c r="S15" s="33"/>
    </row>
    <row r="16" spans="1:19" ht="20.100000000000001" customHeight="1">
      <c r="A16" s="63"/>
      <c r="B16" s="63"/>
      <c r="C16" s="62"/>
      <c r="D16" s="345"/>
      <c r="E16" s="62"/>
      <c r="F16" s="346"/>
      <c r="G16" s="347"/>
      <c r="H16" s="347"/>
      <c r="I16" s="347"/>
      <c r="J16" s="347"/>
      <c r="K16" s="347"/>
      <c r="L16" s="347"/>
      <c r="M16" s="347"/>
      <c r="N16" s="33"/>
      <c r="O16" s="348"/>
      <c r="P16" s="349"/>
      <c r="Q16" s="349"/>
      <c r="R16" s="350"/>
      <c r="S16" s="33"/>
    </row>
  </sheetData>
  <autoFilter ref="A6:R6"/>
  <conditionalFormatting sqref="H15:H16">
    <cfRule type="cellIs" dxfId="11" priority="1" stopIfTrue="1" operator="greaterThan">
      <formula>G15</formula>
    </cfRule>
    <cfRule type="cellIs" dxfId="10" priority="2" stopIfTrue="1" operator="lessThan">
      <formula>G15</formula>
    </cfRule>
  </conditionalFormatting>
  <pageMargins left="0.59055118110236227" right="0.19685039370078741" top="0.59055118110236227" bottom="0.39370078740157483" header="0.19685039370078741" footer="0.19685039370078741"/>
  <pageSetup paperSize="9" orientation="portrait" blackAndWhite="1" r:id="rId1"/>
  <ignoredErrors>
    <ignoredError sqref="A2:A3"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go_HSDMVatlieu">
                <anchor moveWithCells="1" sizeWithCells="1">
                  <from>
                    <xdr:col>3</xdr:col>
                    <xdr:colOff>314325</xdr:colOff>
                    <xdr:row>3</xdr:row>
                    <xdr:rowOff>9525</xdr:rowOff>
                  </from>
                  <to>
                    <xdr:col>3</xdr:col>
                    <xdr:colOff>1819275</xdr:colOff>
                    <xdr:row>3</xdr:row>
                    <xdr:rowOff>247650</xdr:rowOff>
                  </to>
                </anchor>
              </controlPr>
            </control>
          </mc:Choice>
        </mc:AlternateContent>
        <mc:AlternateContent xmlns:mc="http://schemas.openxmlformats.org/markup-compatibility/2006">
          <mc:Choice Requires="x14">
            <control shapeId="12291" r:id="rId5" name="Button 3">
              <controlPr defaultSize="0" print="0" autoFill="0" autoPict="0" macro="[0]!goK_VatlieuNhapve">
                <anchor moveWithCells="1" sizeWithCells="1">
                  <from>
                    <xdr:col>3</xdr:col>
                    <xdr:colOff>1828800</xdr:colOff>
                    <xdr:row>3</xdr:row>
                    <xdr:rowOff>9525</xdr:rowOff>
                  </from>
                  <to>
                    <xdr:col>5</xdr:col>
                    <xdr:colOff>314325</xdr:colOff>
                    <xdr:row>3</xdr:row>
                    <xdr:rowOff>247650</xdr:rowOff>
                  </to>
                </anchor>
              </controlPr>
            </control>
          </mc:Choice>
        </mc:AlternateContent>
        <mc:AlternateContent xmlns:mc="http://schemas.openxmlformats.org/markup-compatibility/2006">
          <mc:Choice Requires="x14">
            <control shapeId="12292" r:id="rId6" name="Button 4">
              <controlPr defaultSize="0" print="0" autoFill="0" autoPict="0" macro="[0]!go_HSDMCongviec">
                <anchor moveWithCells="1" sizeWithCells="1">
                  <from>
                    <xdr:col>0</xdr:col>
                    <xdr:colOff>9525</xdr:colOff>
                    <xdr:row>3</xdr:row>
                    <xdr:rowOff>9525</xdr:rowOff>
                  </from>
                  <to>
                    <xdr:col>3</xdr:col>
                    <xdr:colOff>304800</xdr:colOff>
                    <xdr:row>3</xdr:row>
                    <xdr:rowOff>247650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GD">
    <tabColor rgb="FF4FD1FF"/>
  </sheetPr>
  <dimension ref="A1:Y21"/>
  <sheetViews>
    <sheetView showZeros="0" zoomScale="80" zoomScaleNormal="80" workbookViewId="0">
      <pane xSplit="7" ySplit="7" topLeftCell="H8" activePane="bottomRight" state="frozen"/>
      <selection activeCell="C1" sqref="C1:O2"/>
      <selection pane="topRight" activeCell="C1" sqref="C1:O2"/>
      <selection pane="bottomLeft" activeCell="C1" sqref="C1:O2"/>
      <selection pane="bottomRight" activeCell="A7" sqref="A7"/>
    </sheetView>
  </sheetViews>
  <sheetFormatPr defaultRowHeight="16.5"/>
  <cols>
    <col min="1" max="1" width="4.6640625" style="849" customWidth="1"/>
    <col min="2" max="3" width="8.88671875" style="849" hidden="1" customWidth="1"/>
    <col min="4" max="4" width="9.77734375" style="1112" customWidth="1"/>
    <col min="5" max="5" width="33" customWidth="1"/>
    <col min="6" max="6" width="8.109375" hidden="1" customWidth="1"/>
    <col min="7" max="7" width="8.88671875" hidden="1" customWidth="1"/>
    <col min="8" max="8" width="17.33203125" customWidth="1"/>
    <col min="9" max="9" width="11.77734375" customWidth="1"/>
    <col min="10" max="10" width="12.21875" customWidth="1"/>
    <col min="11" max="15" width="11.77734375" customWidth="1"/>
    <col min="16" max="17" width="12" hidden="1" customWidth="1"/>
    <col min="18" max="19" width="12.21875" hidden="1" customWidth="1"/>
    <col min="20" max="20" width="10" style="18" hidden="1" customWidth="1"/>
    <col min="21" max="24" width="8" style="18" hidden="1" customWidth="1"/>
    <col min="25" max="25" width="8.88671875" hidden="1" customWidth="1"/>
  </cols>
  <sheetData>
    <row r="1" spans="1:25" ht="30" customHeight="1">
      <c r="A1" s="1757" t="s">
        <v>370</v>
      </c>
      <c r="B1" s="1035"/>
      <c r="C1" s="1035"/>
      <c r="D1" s="1111"/>
      <c r="E1" s="498"/>
      <c r="F1" s="390"/>
      <c r="G1" s="390"/>
      <c r="H1" s="390"/>
      <c r="I1" s="499"/>
      <c r="J1" s="390"/>
      <c r="K1" s="499"/>
      <c r="L1" s="499"/>
      <c r="M1" s="499"/>
      <c r="N1" s="390"/>
      <c r="O1" s="171"/>
      <c r="P1" s="60"/>
      <c r="Q1" s="60"/>
      <c r="R1" s="60"/>
      <c r="S1" s="60"/>
      <c r="T1" s="60"/>
      <c r="U1" s="60"/>
      <c r="V1" s="60"/>
      <c r="W1" s="60"/>
      <c r="X1" s="60"/>
    </row>
    <row r="2" spans="1:25" s="627" customFormat="1" ht="21.95" customHeight="1">
      <c r="A2" s="825" t="str">
        <f>"CÔNG TRÌNH: "&amp;TTIN_CTRINH</f>
        <v>CÔNG TRÌNH: Đường cứu hộ cứu nạn từ Nguyệt Áng - Nam Long đi Trường Xuân</v>
      </c>
      <c r="B2" s="1736"/>
      <c r="C2" s="1736"/>
      <c r="D2" s="1737"/>
      <c r="E2" s="214"/>
      <c r="F2" s="500"/>
      <c r="G2" s="393"/>
      <c r="H2" s="393"/>
      <c r="I2" s="501"/>
      <c r="J2" s="393"/>
      <c r="K2" s="501"/>
      <c r="L2" s="501"/>
      <c r="M2" s="502"/>
      <c r="N2" s="1712" t="s">
        <v>977</v>
      </c>
      <c r="O2" s="3"/>
      <c r="P2" s="626"/>
      <c r="Q2" s="626"/>
      <c r="R2" s="626"/>
      <c r="S2" s="626"/>
      <c r="T2" s="851"/>
      <c r="U2" s="851"/>
      <c r="V2" s="851"/>
      <c r="W2" s="851"/>
      <c r="X2" s="851"/>
    </row>
    <row r="3" spans="1:25" s="627" customFormat="1" ht="21.95" customHeight="1">
      <c r="A3" s="825" t="str">
        <f>"HẠNG MỤC: "&amp;TTIN_HMUC</f>
        <v xml:space="preserve">HẠNG MỤC: </v>
      </c>
      <c r="B3" s="1736"/>
      <c r="C3" s="1736"/>
      <c r="D3" s="1737"/>
      <c r="E3" s="214"/>
      <c r="F3" s="500"/>
      <c r="G3" s="393"/>
      <c r="H3" s="393"/>
      <c r="I3" s="501"/>
      <c r="J3" s="393"/>
      <c r="K3" s="501"/>
      <c r="L3" s="501"/>
      <c r="M3" s="502"/>
      <c r="N3" s="1712">
        <f>MAX($I$8:$I$20,$K$8:$K$20,$M$8:$M$20)</f>
        <v>44531</v>
      </c>
      <c r="O3" s="3"/>
      <c r="P3" s="626"/>
      <c r="Q3" s="626"/>
      <c r="R3" s="626"/>
      <c r="S3" s="626"/>
      <c r="T3" s="626"/>
      <c r="U3" s="626"/>
      <c r="V3" s="626"/>
      <c r="W3" s="626"/>
      <c r="X3" s="626"/>
    </row>
    <row r="4" spans="1:25" ht="5.25" customHeight="1">
      <c r="A4" s="63"/>
      <c r="B4" s="63"/>
      <c r="C4" s="63"/>
      <c r="D4" s="744"/>
      <c r="E4" s="214"/>
      <c r="F4" s="500"/>
      <c r="G4" s="393"/>
      <c r="H4" s="393"/>
      <c r="I4" s="503"/>
      <c r="J4" s="394"/>
      <c r="K4" s="501"/>
      <c r="L4" s="501"/>
      <c r="M4" s="502"/>
      <c r="N4" s="442"/>
      <c r="O4" s="60"/>
      <c r="P4" s="60"/>
      <c r="Q4" s="60"/>
      <c r="R4" s="60"/>
      <c r="S4" s="60"/>
      <c r="T4" s="60"/>
      <c r="U4" s="60"/>
      <c r="V4" s="60"/>
      <c r="W4" s="60"/>
      <c r="X4" s="60"/>
    </row>
    <row r="5" spans="1:25" ht="21.95" customHeight="1">
      <c r="A5" s="2359" t="s">
        <v>88</v>
      </c>
      <c r="B5" s="2359" t="s">
        <v>95</v>
      </c>
      <c r="C5" s="2359" t="s">
        <v>367</v>
      </c>
      <c r="D5" s="2359" t="s">
        <v>99</v>
      </c>
      <c r="E5" s="2359" t="s">
        <v>100</v>
      </c>
      <c r="F5" s="2755" t="s">
        <v>102</v>
      </c>
      <c r="G5" s="2755" t="s">
        <v>368</v>
      </c>
      <c r="H5" s="2359" t="s">
        <v>107</v>
      </c>
      <c r="I5" s="2838" t="s">
        <v>109</v>
      </c>
      <c r="J5" s="2839"/>
      <c r="K5" s="2840" t="s">
        <v>110</v>
      </c>
      <c r="L5" s="2841"/>
      <c r="M5" s="2838" t="s">
        <v>229</v>
      </c>
      <c r="N5" s="2842"/>
      <c r="O5" s="2359" t="s">
        <v>304</v>
      </c>
      <c r="P5" s="790" t="s">
        <v>115</v>
      </c>
      <c r="Q5" s="791"/>
      <c r="R5" s="504" t="s">
        <v>116</v>
      </c>
      <c r="S5" s="505"/>
      <c r="T5" s="1162" t="s">
        <v>1342</v>
      </c>
      <c r="U5" s="1162"/>
      <c r="V5" s="1162"/>
      <c r="W5" s="1162"/>
      <c r="X5" s="1162"/>
      <c r="Y5" s="2753" t="s">
        <v>2890</v>
      </c>
    </row>
    <row r="6" spans="1:25" ht="21.95" customHeight="1">
      <c r="A6" s="2627"/>
      <c r="B6" s="2370"/>
      <c r="C6" s="2370"/>
      <c r="D6" s="2370"/>
      <c r="E6" s="2370"/>
      <c r="F6" s="2756"/>
      <c r="G6" s="2756"/>
      <c r="H6" s="2826"/>
      <c r="I6" s="1733" t="s">
        <v>119</v>
      </c>
      <c r="J6" s="1734" t="s">
        <v>120</v>
      </c>
      <c r="K6" s="1735" t="s">
        <v>119</v>
      </c>
      <c r="L6" s="1735" t="s">
        <v>120</v>
      </c>
      <c r="M6" s="1733" t="s">
        <v>119</v>
      </c>
      <c r="N6" s="1734" t="s">
        <v>120</v>
      </c>
      <c r="O6" s="2370"/>
      <c r="P6" s="792" t="s">
        <v>123</v>
      </c>
      <c r="Q6" s="792" t="s">
        <v>124</v>
      </c>
      <c r="R6" s="506" t="s">
        <v>126</v>
      </c>
      <c r="S6" s="506" t="s">
        <v>127</v>
      </c>
      <c r="T6" s="542" t="s">
        <v>130</v>
      </c>
      <c r="U6" s="1161" t="s">
        <v>131</v>
      </c>
      <c r="V6" s="1161" t="s">
        <v>132</v>
      </c>
      <c r="W6" s="1161" t="s">
        <v>133</v>
      </c>
      <c r="X6" s="1161" t="s">
        <v>134</v>
      </c>
      <c r="Y6" s="2753"/>
    </row>
    <row r="7" spans="1:25" ht="20.100000000000001" customHeight="1">
      <c r="A7" s="1422" t="str">
        <f>GetColumn</f>
        <v>[1]</v>
      </c>
      <c r="B7" s="1422" t="str">
        <f>GetColumn</f>
        <v>[2]</v>
      </c>
      <c r="C7" s="1422" t="str">
        <f>GetColumn</f>
        <v>[3]</v>
      </c>
      <c r="D7" s="1422" t="str">
        <f>GetColumn</f>
        <v>[4]</v>
      </c>
      <c r="E7" s="1422" t="str">
        <f>GetColumn</f>
        <v>[5]</v>
      </c>
      <c r="F7" s="1422" t="str">
        <f>GetColumn</f>
        <v>[6]</v>
      </c>
      <c r="G7" s="1422" t="str">
        <f>GetColumn</f>
        <v>[7]</v>
      </c>
      <c r="H7" s="1422" t="str">
        <f>GetColumn</f>
        <v>[8]</v>
      </c>
      <c r="I7" s="1422" t="str">
        <f>GetColumn</f>
        <v>[9]</v>
      </c>
      <c r="J7" s="1422" t="str">
        <f>GetColumn</f>
        <v>[10]</v>
      </c>
      <c r="K7" s="1422" t="str">
        <f>GetColumn</f>
        <v>[11]</v>
      </c>
      <c r="L7" s="1422" t="str">
        <f>GetColumn</f>
        <v>[12]</v>
      </c>
      <c r="M7" s="1422" t="str">
        <f>GetColumn</f>
        <v>[13]</v>
      </c>
      <c r="N7" s="1422" t="str">
        <f>GetColumn</f>
        <v>[14]</v>
      </c>
      <c r="O7" s="1422" t="str">
        <f>GetColumn</f>
        <v>[15]</v>
      </c>
      <c r="P7" s="40" t="str">
        <f t="shared" ref="P7:Y7" si="0">"["&amp;COLUMN()&amp;"]"</f>
        <v>[16]</v>
      </c>
      <c r="Q7" s="40" t="str">
        <f t="shared" si="0"/>
        <v>[17]</v>
      </c>
      <c r="R7" s="40" t="str">
        <f t="shared" si="0"/>
        <v>[18]</v>
      </c>
      <c r="S7" s="40" t="str">
        <f t="shared" si="0"/>
        <v>[19]</v>
      </c>
      <c r="T7" s="40" t="str">
        <f t="shared" si="0"/>
        <v>[20]</v>
      </c>
      <c r="U7" s="40" t="str">
        <f t="shared" si="0"/>
        <v>[21]</v>
      </c>
      <c r="V7" s="40" t="str">
        <f t="shared" si="0"/>
        <v>[22]</v>
      </c>
      <c r="W7" s="40" t="str">
        <f t="shared" si="0"/>
        <v>[23]</v>
      </c>
      <c r="X7" s="40" t="str">
        <f t="shared" si="0"/>
        <v>[24]</v>
      </c>
      <c r="Y7" s="40" t="str">
        <f t="shared" si="0"/>
        <v>[25]</v>
      </c>
    </row>
    <row r="8" spans="1:25" ht="22.15" customHeight="1">
      <c r="A8" s="1943"/>
      <c r="B8" s="1943"/>
      <c r="C8" s="1943" t="s">
        <v>139</v>
      </c>
      <c r="D8" s="1944" t="s">
        <v>140</v>
      </c>
      <c r="E8" s="1945" t="s">
        <v>2200</v>
      </c>
      <c r="F8" s="1946"/>
      <c r="G8" s="1946"/>
      <c r="H8" s="1946"/>
      <c r="I8" s="1946"/>
      <c r="J8" s="1946"/>
      <c r="K8" s="1946"/>
      <c r="L8" s="1946"/>
      <c r="M8" s="1946"/>
      <c r="N8" s="1946"/>
      <c r="O8" s="1946"/>
      <c r="P8" s="1946"/>
      <c r="Q8" s="1946"/>
      <c r="R8" s="1946"/>
      <c r="S8" s="1946"/>
      <c r="T8" s="1947"/>
      <c r="U8" s="60"/>
      <c r="V8" s="60"/>
      <c r="W8" s="60"/>
      <c r="X8" s="60"/>
    </row>
    <row r="9" spans="1:25" s="18" customFormat="1" ht="22.9" customHeight="1">
      <c r="A9" s="1967">
        <v>1</v>
      </c>
      <c r="B9" s="1967"/>
      <c r="C9" s="1967" t="s">
        <v>141</v>
      </c>
      <c r="D9" s="1969" t="s">
        <v>142</v>
      </c>
      <c r="E9" s="1968" t="s">
        <v>3577</v>
      </c>
      <c r="F9" s="1957"/>
      <c r="G9" s="1957"/>
      <c r="H9" s="1957"/>
      <c r="I9" s="1970">
        <v>44459</v>
      </c>
      <c r="J9" s="1957" t="s">
        <v>3587</v>
      </c>
      <c r="K9" s="1970">
        <v>44459</v>
      </c>
      <c r="L9" s="1957" t="s">
        <v>3585</v>
      </c>
      <c r="M9" s="1970">
        <v>44459</v>
      </c>
      <c r="N9" s="1957" t="s">
        <v>3592</v>
      </c>
      <c r="O9"/>
      <c r="P9" s="1957"/>
      <c r="Q9" s="1957"/>
      <c r="R9" s="1957"/>
      <c r="S9" s="1957"/>
      <c r="T9" s="1957"/>
    </row>
    <row r="10" spans="1:25" ht="22.15" customHeight="1">
      <c r="A10" s="1948"/>
      <c r="B10" s="1948"/>
      <c r="C10" s="1948" t="s">
        <v>139</v>
      </c>
      <c r="D10" s="1949" t="s">
        <v>3578</v>
      </c>
      <c r="E10" s="1950" t="s">
        <v>3579</v>
      </c>
      <c r="F10" s="1951"/>
      <c r="G10" s="1951"/>
      <c r="H10" s="1951"/>
      <c r="I10" s="1951"/>
      <c r="J10" s="1951"/>
      <c r="K10" s="1951"/>
      <c r="L10" s="1951"/>
      <c r="M10" s="1951"/>
      <c r="N10" s="1951"/>
      <c r="O10" s="1951"/>
      <c r="P10" s="1951"/>
      <c r="Q10" s="1951"/>
      <c r="R10" s="1951"/>
      <c r="S10" s="1951"/>
      <c r="T10" s="1952"/>
    </row>
    <row r="11" spans="1:25" ht="22.15" customHeight="1">
      <c r="A11" s="1953">
        <v>2</v>
      </c>
      <c r="B11" s="1953"/>
      <c r="C11" s="1953" t="s">
        <v>141</v>
      </c>
      <c r="D11" s="1954" t="s">
        <v>3580</v>
      </c>
      <c r="E11" s="1955" t="s">
        <v>3581</v>
      </c>
      <c r="F11" s="1956"/>
      <c r="G11" s="1956"/>
      <c r="H11" s="1956"/>
      <c r="I11" s="1991">
        <v>44499</v>
      </c>
      <c r="J11" s="1956" t="s">
        <v>3555</v>
      </c>
      <c r="K11" s="1991">
        <v>44499</v>
      </c>
      <c r="L11" s="1956" t="s">
        <v>3595</v>
      </c>
      <c r="M11" s="1991">
        <v>44499</v>
      </c>
      <c r="N11" s="1956" t="s">
        <v>1045</v>
      </c>
      <c r="P11" s="1956"/>
      <c r="Q11" s="1956"/>
      <c r="R11" s="1956"/>
      <c r="S11" s="1956"/>
      <c r="T11" s="1957"/>
    </row>
    <row r="12" spans="1:25" ht="22.15" customHeight="1">
      <c r="A12" s="1948"/>
      <c r="B12" s="1948"/>
      <c r="C12" s="1948" t="s">
        <v>139</v>
      </c>
      <c r="D12" s="1949" t="s">
        <v>3582</v>
      </c>
      <c r="E12" s="1950" t="s">
        <v>1777</v>
      </c>
      <c r="F12" s="1951"/>
      <c r="G12" s="1951"/>
      <c r="H12" s="1951"/>
      <c r="I12" s="1951"/>
      <c r="J12" s="1951"/>
      <c r="K12" s="1951"/>
      <c r="L12" s="1951"/>
      <c r="M12" s="1951"/>
      <c r="N12" s="1951"/>
      <c r="O12" s="1951"/>
      <c r="P12" s="1951"/>
      <c r="Q12" s="1951"/>
      <c r="R12" s="1951"/>
      <c r="S12" s="1951"/>
      <c r="T12" s="1952"/>
    </row>
    <row r="13" spans="1:25" ht="22.15" customHeight="1">
      <c r="A13" s="1953">
        <v>3</v>
      </c>
      <c r="B13" s="1953"/>
      <c r="C13" s="1953" t="s">
        <v>141</v>
      </c>
      <c r="D13" s="1954" t="s">
        <v>3580</v>
      </c>
      <c r="E13" s="1955" t="s">
        <v>3583</v>
      </c>
      <c r="F13" s="1956"/>
      <c r="G13" s="1956"/>
      <c r="H13" s="1956"/>
      <c r="I13" s="1991">
        <v>44531</v>
      </c>
      <c r="J13" s="1956" t="s">
        <v>3594</v>
      </c>
      <c r="K13" s="1991">
        <v>44531</v>
      </c>
      <c r="L13" s="1956" t="s">
        <v>3588</v>
      </c>
      <c r="M13" s="1991">
        <v>44531</v>
      </c>
      <c r="N13" s="1956" t="s">
        <v>145</v>
      </c>
      <c r="P13" s="1956"/>
      <c r="Q13" s="1956"/>
      <c r="R13" s="1956"/>
      <c r="S13" s="1956"/>
      <c r="T13" s="1957"/>
    </row>
    <row r="14" spans="1:25" ht="22.15" customHeight="1">
      <c r="A14" s="1953"/>
      <c r="B14" s="1953"/>
      <c r="C14" s="1953"/>
      <c r="D14" s="1954"/>
      <c r="E14" s="1955"/>
      <c r="F14" s="1956"/>
      <c r="G14" s="1956"/>
      <c r="H14" s="1956"/>
      <c r="I14" s="1956"/>
      <c r="J14" s="1956"/>
      <c r="K14" s="1956"/>
      <c r="L14" s="1956"/>
      <c r="M14" s="1956"/>
      <c r="N14" s="1956"/>
      <c r="O14" s="1956"/>
      <c r="P14" s="1956"/>
      <c r="Q14" s="1956"/>
      <c r="R14" s="1956"/>
      <c r="S14" s="1956"/>
      <c r="T14" s="1957"/>
    </row>
    <row r="15" spans="1:25" ht="22.15" customHeight="1">
      <c r="A15" s="1953"/>
      <c r="B15" s="1953"/>
      <c r="C15" s="1953"/>
      <c r="D15" s="1954"/>
      <c r="E15" s="1955"/>
      <c r="F15" s="1956"/>
      <c r="G15" s="1956"/>
      <c r="H15" s="1956"/>
      <c r="I15" s="1956"/>
      <c r="J15" s="1956"/>
      <c r="K15" s="1956"/>
      <c r="L15" s="1956"/>
      <c r="M15" s="1956"/>
      <c r="N15" s="1956"/>
      <c r="O15" s="1956"/>
      <c r="P15" s="1956"/>
      <c r="Q15" s="1956"/>
      <c r="R15" s="1956"/>
      <c r="S15" s="1956"/>
      <c r="T15" s="1957"/>
    </row>
    <row r="16" spans="1:25" ht="22.15" customHeight="1">
      <c r="A16" s="1953"/>
      <c r="B16" s="1953"/>
      <c r="C16" s="1953"/>
      <c r="D16" s="1954"/>
      <c r="E16" s="1955"/>
      <c r="F16" s="1956"/>
      <c r="G16" s="1956"/>
      <c r="H16" s="1956"/>
      <c r="I16" s="1956"/>
      <c r="J16" s="1956"/>
      <c r="K16" s="1956"/>
      <c r="L16" s="1956"/>
      <c r="M16" s="1956"/>
      <c r="N16" s="1956"/>
      <c r="O16" s="1956"/>
      <c r="P16" s="1956"/>
      <c r="Q16" s="1956"/>
      <c r="R16" s="1956"/>
      <c r="S16" s="1956"/>
      <c r="T16" s="1957"/>
    </row>
    <row r="17" spans="1:20" ht="22.15" customHeight="1">
      <c r="A17" s="1953"/>
      <c r="B17" s="1953"/>
      <c r="C17" s="1953"/>
      <c r="D17" s="1954"/>
      <c r="E17" s="1955"/>
      <c r="F17" s="1956"/>
      <c r="G17" s="1956"/>
      <c r="H17" s="1956"/>
      <c r="I17" s="1956"/>
      <c r="J17" s="1956"/>
      <c r="K17" s="1956"/>
      <c r="L17" s="1956"/>
      <c r="M17" s="1956"/>
      <c r="N17" s="1956"/>
      <c r="O17" s="1956"/>
      <c r="P17" s="1956"/>
      <c r="Q17" s="1956"/>
      <c r="R17" s="1956"/>
      <c r="S17" s="1956"/>
      <c r="T17" s="1957"/>
    </row>
    <row r="18" spans="1:20" ht="22.15" customHeight="1">
      <c r="A18" s="1958"/>
      <c r="B18" s="1958"/>
      <c r="C18" s="1958"/>
      <c r="D18" s="1959"/>
      <c r="E18" s="1960"/>
      <c r="F18" s="1961"/>
      <c r="G18" s="1961"/>
      <c r="H18" s="1961"/>
      <c r="I18" s="1961"/>
      <c r="J18" s="1961"/>
      <c r="K18" s="1961"/>
      <c r="L18" s="1961"/>
      <c r="M18" s="1961"/>
      <c r="N18" s="1961"/>
      <c r="O18" s="1961"/>
      <c r="P18" s="1961"/>
      <c r="Q18" s="1961"/>
      <c r="R18" s="1961"/>
      <c r="S18" s="1961"/>
      <c r="T18" s="1962"/>
    </row>
    <row r="19" spans="1:20">
      <c r="A19" s="1963"/>
      <c r="B19" s="1963"/>
      <c r="C19" s="1963"/>
      <c r="D19" s="1964"/>
      <c r="E19" s="1965"/>
      <c r="F19" s="1965"/>
      <c r="G19" s="1965"/>
      <c r="H19" s="1965"/>
      <c r="I19" s="1965"/>
      <c r="J19" s="1965"/>
      <c r="K19" s="1965"/>
      <c r="L19" s="1965"/>
      <c r="M19" s="1965"/>
      <c r="N19" s="1965"/>
      <c r="O19" s="1965"/>
      <c r="P19" s="1965"/>
      <c r="Q19" s="1965"/>
      <c r="R19" s="1965"/>
      <c r="S19" s="1965"/>
      <c r="T19" s="1966"/>
    </row>
    <row r="21" spans="1:20" ht="18.75">
      <c r="D21" s="1902" t="s">
        <v>3574</v>
      </c>
    </row>
  </sheetData>
  <autoFilter ref="A7:X8"/>
  <mergeCells count="13">
    <mergeCell ref="F5:F6"/>
    <mergeCell ref="A5:A6"/>
    <mergeCell ref="B5:B6"/>
    <mergeCell ref="C5:C6"/>
    <mergeCell ref="D5:D6"/>
    <mergeCell ref="E5:E6"/>
    <mergeCell ref="Y5:Y6"/>
    <mergeCell ref="O5:O6"/>
    <mergeCell ref="G5:G6"/>
    <mergeCell ref="H5:H6"/>
    <mergeCell ref="I5:J5"/>
    <mergeCell ref="K5:L5"/>
    <mergeCell ref="M5:N5"/>
  </mergeCells>
  <pageMargins left="0.70866141732283472" right="0.70866141732283472" top="0.74803149606299213" bottom="0.7480314960629921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9463" r:id="rId4" name="Button 7">
              <controlPr defaultSize="0" print="0" autoFill="0" autoPict="0" macro="[0]!GD_goYCNTGD">
                <anchor moveWithCells="1" sizeWithCells="1">
                  <from>
                    <xdr:col>9</xdr:col>
                    <xdr:colOff>676275</xdr:colOff>
                    <xdr:row>0</xdr:row>
                    <xdr:rowOff>9525</xdr:rowOff>
                  </from>
                  <to>
                    <xdr:col>11</xdr:col>
                    <xdr:colOff>123825</xdr:colOff>
                    <xdr:row>0</xdr:row>
                    <xdr:rowOff>323850</xdr:rowOff>
                  </to>
                </anchor>
              </controlPr>
            </control>
          </mc:Choice>
        </mc:AlternateContent>
        <mc:AlternateContent xmlns:mc="http://schemas.openxmlformats.org/markup-compatibility/2006">
          <mc:Choice Requires="x14">
            <control shapeId="19464" r:id="rId5" name="Button 8">
              <controlPr defaultSize="0" print="0" autoFill="0" autoPict="0" macro="[0]!GD_goNTNoiboGD">
                <anchor moveWithCells="1" sizeWithCells="1">
                  <from>
                    <xdr:col>9</xdr:col>
                    <xdr:colOff>676275</xdr:colOff>
                    <xdr:row>0</xdr:row>
                    <xdr:rowOff>333375</xdr:rowOff>
                  </from>
                  <to>
                    <xdr:col>11</xdr:col>
                    <xdr:colOff>123825</xdr:colOff>
                    <xdr:row>1</xdr:row>
                    <xdr:rowOff>266700</xdr:rowOff>
                  </to>
                </anchor>
              </controlPr>
            </control>
          </mc:Choice>
        </mc:AlternateContent>
        <mc:AlternateContent xmlns:mc="http://schemas.openxmlformats.org/markup-compatibility/2006">
          <mc:Choice Requires="x14">
            <control shapeId="19465" r:id="rId6" name="Button 9">
              <controlPr defaultSize="0" print="0" autoFill="0" autoPict="0" macro="[0]!GD_goNghiemthuGD">
                <anchor moveWithCells="1" sizeWithCells="1">
                  <from>
                    <xdr:col>9</xdr:col>
                    <xdr:colOff>676275</xdr:colOff>
                    <xdr:row>1</xdr:row>
                    <xdr:rowOff>276225</xdr:rowOff>
                  </from>
                  <to>
                    <xdr:col>11</xdr:col>
                    <xdr:colOff>123825</xdr:colOff>
                    <xdr:row>3</xdr:row>
                    <xdr:rowOff>9525</xdr:rowOff>
                  </to>
                </anchor>
              </controlPr>
            </control>
          </mc:Choice>
        </mc:AlternateContent>
        <mc:AlternateContent xmlns:mc="http://schemas.openxmlformats.org/markup-compatibility/2006">
          <mc:Choice Requires="x14">
            <control shapeId="19466" r:id="rId7" name="Button 10">
              <controlPr defaultSize="0" print="0" autoFill="0" autoPict="0" macro="[0]!zKiemtraNghile">
                <anchor moveWithCells="1" sizeWithCells="1">
                  <from>
                    <xdr:col>8</xdr:col>
                    <xdr:colOff>152400</xdr:colOff>
                    <xdr:row>0</xdr:row>
                    <xdr:rowOff>0</xdr:rowOff>
                  </from>
                  <to>
                    <xdr:col>9</xdr:col>
                    <xdr:colOff>657225</xdr:colOff>
                    <xdr:row>0</xdr:row>
                    <xdr:rowOff>323850</xdr:rowOff>
                  </to>
                </anchor>
              </controlPr>
            </control>
          </mc:Choice>
        </mc:AlternateContent>
        <mc:AlternateContent xmlns:mc="http://schemas.openxmlformats.org/markup-compatibility/2006">
          <mc:Choice Requires="x14">
            <control shapeId="19467" r:id="rId8" name="Button 11">
              <controlPr defaultSize="0" print="0" autoFill="0" autoPict="0" macro="[0]!goK_NhomTieuchuan">
                <anchor moveWithCells="1" sizeWithCells="1">
                  <from>
                    <xdr:col>8</xdr:col>
                    <xdr:colOff>152400</xdr:colOff>
                    <xdr:row>0</xdr:row>
                    <xdr:rowOff>333375</xdr:rowOff>
                  </from>
                  <to>
                    <xdr:col>9</xdr:col>
                    <xdr:colOff>657225</xdr:colOff>
                    <xdr:row>1</xdr:row>
                    <xdr:rowOff>266700</xdr:rowOff>
                  </to>
                </anchor>
              </controlPr>
            </control>
          </mc:Choice>
        </mc:AlternateContent>
        <mc:AlternateContent xmlns:mc="http://schemas.openxmlformats.org/markup-compatibility/2006">
          <mc:Choice Requires="x14">
            <control shapeId="19469" r:id="rId9" name="Button 13">
              <controlPr defaultSize="0" print="0" autoFill="0" autoPict="0" macro="[0]!goK_NhatkyThicong">
                <anchor moveWithCells="1" sizeWithCells="1">
                  <from>
                    <xdr:col>8</xdr:col>
                    <xdr:colOff>152400</xdr:colOff>
                    <xdr:row>1</xdr:row>
                    <xdr:rowOff>276225</xdr:rowOff>
                  </from>
                  <to>
                    <xdr:col>9</xdr:col>
                    <xdr:colOff>657225</xdr:colOff>
                    <xdr:row>3</xdr:row>
                    <xdr:rowOff>9525</xdr:rowOff>
                  </to>
                </anchor>
              </controlPr>
            </control>
          </mc:Choice>
        </mc:AlternateContent>
        <mc:AlternateContent xmlns:mc="http://schemas.openxmlformats.org/markup-compatibility/2006">
          <mc:Choice Requires="x14">
            <control shapeId="19470" r:id="rId10" name="Button 14">
              <controlPr defaultSize="0" print="0" autoFill="0" autoPict="0" macro="[0]!goK_BangmauNT">
                <anchor moveWithCells="1" sizeWithCells="1">
                  <from>
                    <xdr:col>11</xdr:col>
                    <xdr:colOff>142875</xdr:colOff>
                    <xdr:row>0</xdr:row>
                    <xdr:rowOff>0</xdr:rowOff>
                  </from>
                  <to>
                    <xdr:col>12</xdr:col>
                    <xdr:colOff>942975</xdr:colOff>
                    <xdr:row>0</xdr:row>
                    <xdr:rowOff>323850</xdr:rowOff>
                  </to>
                </anchor>
              </controlPr>
            </control>
          </mc:Choice>
        </mc:AlternateContent>
        <mc:AlternateContent xmlns:mc="http://schemas.openxmlformats.org/markup-compatibility/2006">
          <mc:Choice Requires="x14">
            <control shapeId="19473" r:id="rId11" name="Button 17">
              <controlPr defaultSize="0" print="0" autoFill="0" autoPict="0" macro="[0]!goK_DanhmucHoso">
                <anchor moveWithCells="1" sizeWithCells="1">
                  <from>
                    <xdr:col>11</xdr:col>
                    <xdr:colOff>142875</xdr:colOff>
                    <xdr:row>0</xdr:row>
                    <xdr:rowOff>333375</xdr:rowOff>
                  </from>
                  <to>
                    <xdr:col>12</xdr:col>
                    <xdr:colOff>942975</xdr:colOff>
                    <xdr:row>1</xdr:row>
                    <xdr:rowOff>266700</xdr:rowOff>
                  </to>
                </anchor>
              </controlPr>
            </control>
          </mc:Choice>
        </mc:AlternateContent>
        <mc:AlternateContent xmlns:mc="http://schemas.openxmlformats.org/markup-compatibility/2006">
          <mc:Choice Requires="x14">
            <control shapeId="19475" r:id="rId12" name="Button 19">
              <controlPr defaultSize="0" print="0" autoFill="0" autoPict="0" macro="[0]!go_HSDMCongviec">
                <anchor moveWithCells="1" sizeWithCells="1">
                  <from>
                    <xdr:col>11</xdr:col>
                    <xdr:colOff>142875</xdr:colOff>
                    <xdr:row>1</xdr:row>
                    <xdr:rowOff>276225</xdr:rowOff>
                  </from>
                  <to>
                    <xdr:col>12</xdr:col>
                    <xdr:colOff>942975</xdr:colOff>
                    <xdr:row>3</xdr:row>
                    <xdr:rowOff>9525</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GDNTBGD1">
    <tabColor rgb="FF4FD1FF"/>
  </sheetPr>
  <dimension ref="A1:AG75"/>
  <sheetViews>
    <sheetView showZeros="0" view="pageBreakPreview" zoomScale="80" zoomScaleSheetLayoutView="80" workbookViewId="0">
      <selection activeCell="C1" sqref="C1:O2"/>
    </sheetView>
  </sheetViews>
  <sheetFormatPr defaultColWidth="8.88671875" defaultRowHeight="16.5"/>
  <cols>
    <col min="1" max="1" width="22.33203125" style="18" customWidth="1"/>
    <col min="2" max="2" width="3.6640625" style="18" customWidth="1"/>
    <col min="3" max="3" width="3.88671875" style="18" customWidth="1"/>
    <col min="4" max="6" width="3.5546875" style="18" customWidth="1"/>
    <col min="7" max="10" width="2.88671875" style="18" customWidth="1"/>
    <col min="11" max="11" width="2.44140625" style="18" customWidth="1"/>
    <col min="12" max="12" width="3.33203125" style="18" customWidth="1"/>
    <col min="13" max="13" width="3.109375" style="18" customWidth="1"/>
    <col min="14" max="14" width="2.5546875" style="18" customWidth="1"/>
    <col min="15" max="15" width="2.21875" style="18" customWidth="1"/>
    <col min="16" max="21" width="2.5546875" style="18" customWidth="1"/>
    <col min="22" max="29" width="3.44140625" style="18" customWidth="1"/>
    <col min="30" max="30" width="11.77734375" style="18" customWidth="1"/>
    <col min="31" max="40" width="3.77734375" style="18" customWidth="1"/>
    <col min="41" max="16384" width="8.88671875" style="18"/>
  </cols>
  <sheetData>
    <row r="1" spans="1:33" ht="20.100000000000001" customHeight="1">
      <c r="A1" s="2750" t="s">
        <v>148</v>
      </c>
      <c r="B1" s="164"/>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c r="AD1" s="419">
        <f>NTNBGDG_BB</f>
        <v>1</v>
      </c>
      <c r="AE1" s="784"/>
      <c r="AF1" s="784" t="b">
        <v>0</v>
      </c>
      <c r="AG1" s="2123"/>
    </row>
    <row r="2" spans="1:33" ht="20.100000000000001" customHeight="1">
      <c r="A2" s="2750"/>
      <c r="B2" s="164"/>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c r="AD2" s="165"/>
      <c r="AE2" s="784"/>
      <c r="AF2" s="19"/>
    </row>
    <row r="3" spans="1:33" ht="20.100000000000001" customHeight="1">
      <c r="A3" s="2750"/>
      <c r="B3" s="164"/>
      <c r="F3" s="1783"/>
      <c r="G3" s="164"/>
      <c r="H3" s="164"/>
      <c r="J3" s="164"/>
      <c r="K3" s="164"/>
      <c r="L3" s="164"/>
      <c r="M3" s="164"/>
      <c r="N3" s="164"/>
      <c r="P3" s="164"/>
      <c r="Q3" s="164"/>
      <c r="R3" s="1784"/>
      <c r="T3" s="164"/>
      <c r="U3" s="164"/>
      <c r="V3" s="164"/>
      <c r="W3" s="164"/>
      <c r="X3" s="164"/>
      <c r="Y3" s="164"/>
      <c r="Z3" s="164"/>
      <c r="AA3" s="164"/>
      <c r="AB3" s="164"/>
      <c r="AC3" s="164"/>
      <c r="AD3" s="165"/>
      <c r="AE3" s="19"/>
      <c r="AF3" s="19"/>
    </row>
    <row r="4" spans="1:33" ht="20.100000000000001" customHeight="1">
      <c r="A4" s="2750"/>
      <c r="B4" s="166"/>
      <c r="C4" s="19"/>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207" t="str">
        <f>'Thong tin'!D9&amp;","&amp;ngay(VLOOKUP(NTNBGDG_BB,B_DMNTGD,COLUMN(DMGD_NTNB_NG),0))</f>
        <v>Quảng Bình, ngày 20 tháng 09 năm 2021</v>
      </c>
      <c r="AD4" s="168">
        <v>1</v>
      </c>
      <c r="AE4" s="19"/>
      <c r="AF4" s="19"/>
    </row>
    <row r="5" spans="1:33" ht="20.100000000000001" customHeight="1">
      <c r="A5" s="169"/>
      <c r="B5" s="169"/>
      <c r="C5" s="192" t="str">
        <f>"BIÊN BẢN SỐ: "&amp;VLOOKUP(NTNBGDG_BB,B_DMNTGD,COLUMN(DMGD_HS),0)</f>
        <v>BIÊN BẢN SỐ: 01/GD</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036">
        <v>1</v>
      </c>
      <c r="AE5" s="1037"/>
      <c r="AF5" s="19"/>
    </row>
    <row r="6" spans="1:33" ht="39.950000000000003" customHeight="1">
      <c r="A6" s="169"/>
      <c r="B6" s="209"/>
      <c r="C6" s="440" t="s">
        <v>371</v>
      </c>
      <c r="D6" s="442"/>
      <c r="E6" s="442"/>
      <c r="F6" s="442"/>
      <c r="G6" s="442"/>
      <c r="H6" s="442"/>
      <c r="I6" s="442"/>
      <c r="J6" s="442"/>
      <c r="K6" s="442"/>
      <c r="L6" s="442"/>
      <c r="M6" s="442"/>
      <c r="N6" s="442"/>
      <c r="O6" s="442"/>
      <c r="P6" s="442"/>
      <c r="Q6" s="442"/>
      <c r="R6" s="442"/>
      <c r="S6" s="442"/>
      <c r="T6" s="442"/>
      <c r="U6" s="442"/>
      <c r="V6" s="442"/>
      <c r="W6" s="442"/>
      <c r="X6" s="442"/>
      <c r="Y6" s="442"/>
      <c r="Z6" s="442"/>
      <c r="AA6" s="442"/>
      <c r="AB6" s="442"/>
      <c r="AC6" s="442"/>
      <c r="AD6" s="168"/>
      <c r="AE6" s="19"/>
    </row>
    <row r="7" spans="1:33" ht="9.9499999999999993" customHeight="1">
      <c r="A7" s="169"/>
      <c r="B7" s="508"/>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19"/>
      <c r="AE7" s="19"/>
    </row>
    <row r="8" spans="1:33" ht="20.100000000000001" customHeight="1">
      <c r="A8" s="169"/>
      <c r="B8" s="508"/>
      <c r="C8" s="33"/>
      <c r="D8" s="173" t="s">
        <v>1</v>
      </c>
      <c r="E8" s="171"/>
      <c r="F8" s="171"/>
      <c r="G8" s="174" t="str">
        <f>TTIN_DUAN</f>
        <v>Đường cứu hộ cứu nạn từ Nguyệt Áng - Nam Long đi Trường Xuân</v>
      </c>
      <c r="H8" s="33"/>
      <c r="I8" s="33"/>
      <c r="J8" s="33"/>
      <c r="K8" s="33"/>
      <c r="L8" s="33"/>
      <c r="M8" s="33"/>
      <c r="N8" s="33"/>
      <c r="O8" s="33"/>
      <c r="P8" s="33"/>
      <c r="Q8" s="33"/>
      <c r="R8" s="33"/>
      <c r="S8" s="33"/>
      <c r="T8" s="33"/>
      <c r="U8" s="33"/>
      <c r="V8" s="33"/>
      <c r="W8" s="33"/>
      <c r="X8" s="33"/>
      <c r="Y8" s="33"/>
      <c r="Z8" s="33"/>
      <c r="AA8" s="33"/>
      <c r="AB8" s="33"/>
      <c r="AC8" s="33"/>
      <c r="AD8" s="19"/>
      <c r="AE8" s="19"/>
    </row>
    <row r="9" spans="1:33" ht="20.100000000000001" customHeight="1">
      <c r="A9" s="169"/>
      <c r="B9" s="508"/>
      <c r="C9" s="33"/>
      <c r="D9" s="173" t="s">
        <v>4</v>
      </c>
      <c r="E9" s="171"/>
      <c r="F9" s="171"/>
      <c r="G9" s="174" t="str">
        <f>TTIN_GTHAU</f>
        <v>Xây lắp (bao gồm chí phí xây dựng + chi phí dự phòng + chi phí đảm bảo giao thông)</v>
      </c>
      <c r="H9" s="33"/>
      <c r="I9" s="33"/>
      <c r="J9" s="33"/>
      <c r="K9" s="33"/>
      <c r="L9" s="33"/>
      <c r="M9" s="33"/>
      <c r="N9" s="33"/>
      <c r="O9" s="33"/>
      <c r="P9" s="33"/>
      <c r="Q9" s="33"/>
      <c r="R9" s="33"/>
      <c r="S9" s="33"/>
      <c r="T9" s="33"/>
      <c r="U9" s="33"/>
      <c r="V9" s="33"/>
      <c r="W9" s="33"/>
      <c r="X9" s="33"/>
      <c r="Y9" s="33"/>
      <c r="Z9" s="33"/>
      <c r="AA9" s="33"/>
      <c r="AB9" s="33"/>
      <c r="AC9" s="33"/>
      <c r="AD9" s="19"/>
      <c r="AE9" s="19"/>
    </row>
    <row r="10" spans="1:33" ht="20.100000000000001" customHeight="1">
      <c r="A10" s="169"/>
      <c r="B10" s="444"/>
      <c r="C10" s="33"/>
      <c r="D10" s="182" t="s">
        <v>239</v>
      </c>
      <c r="E10" s="33"/>
      <c r="F10" s="33"/>
      <c r="G10" s="174" t="str">
        <f>TTIN_CTRINH</f>
        <v>Đường cứu hộ cứu nạn từ Nguyệt Áng - Nam Long đi Trường Xuân</v>
      </c>
      <c r="H10" s="212"/>
      <c r="I10" s="212"/>
      <c r="J10" s="212"/>
      <c r="K10" s="212"/>
      <c r="L10" s="212"/>
      <c r="M10" s="173"/>
      <c r="N10" s="173"/>
      <c r="O10" s="173"/>
      <c r="P10" s="173"/>
      <c r="Q10" s="173"/>
      <c r="R10" s="173"/>
      <c r="S10" s="173"/>
      <c r="T10" s="173"/>
      <c r="U10" s="173"/>
      <c r="V10" s="173"/>
      <c r="W10" s="173"/>
      <c r="X10" s="173"/>
      <c r="Y10" s="173"/>
      <c r="Z10" s="173"/>
      <c r="AA10" s="173"/>
      <c r="AB10" s="173"/>
      <c r="AC10" s="33"/>
      <c r="AD10" s="19"/>
      <c r="AE10" s="19"/>
    </row>
    <row r="11" spans="1:33" ht="18" customHeight="1">
      <c r="A11" s="169"/>
      <c r="B11" s="444"/>
      <c r="C11" s="33"/>
      <c r="D11" s="182" t="s">
        <v>3</v>
      </c>
      <c r="E11" s="33"/>
      <c r="F11" s="33"/>
      <c r="G11" s="178" t="s">
        <v>2200</v>
      </c>
      <c r="H11" s="212"/>
      <c r="I11" s="212"/>
      <c r="J11" s="212"/>
      <c r="K11" s="212"/>
      <c r="L11" s="212"/>
      <c r="M11" s="173"/>
      <c r="N11" s="173"/>
      <c r="O11" s="173"/>
      <c r="P11" s="173"/>
      <c r="Q11" s="173"/>
      <c r="R11" s="173"/>
      <c r="S11" s="173"/>
      <c r="T11" s="173"/>
      <c r="U11" s="173"/>
      <c r="V11" s="173"/>
      <c r="W11" s="173"/>
      <c r="X11" s="173"/>
      <c r="Y11" s="173"/>
      <c r="Z11" s="173"/>
      <c r="AA11" s="212"/>
      <c r="AB11" s="212"/>
      <c r="AC11" s="33"/>
      <c r="AD11" s="19"/>
      <c r="AE11" s="19"/>
    </row>
    <row r="12" spans="1:33" ht="20.100000000000001" customHeight="1">
      <c r="A12" s="169"/>
      <c r="B12" s="444"/>
      <c r="C12" s="33"/>
      <c r="D12" s="182" t="s">
        <v>155</v>
      </c>
      <c r="E12" s="33"/>
      <c r="F12" s="33"/>
      <c r="G12" s="183" t="str">
        <f>TTIN_DDIEM</f>
        <v>Xã Xuân Ninh, Hiền Ninh và xã Trường Xuân, huyện Quảng Ninh, tỉnh Quảng Bình</v>
      </c>
      <c r="H12" s="212"/>
      <c r="I12" s="212"/>
      <c r="J12" s="212"/>
      <c r="K12" s="212"/>
      <c r="L12" s="212"/>
      <c r="M12" s="173"/>
      <c r="N12" s="173"/>
      <c r="O12" s="173"/>
      <c r="P12" s="173"/>
      <c r="Q12" s="173"/>
      <c r="R12" s="173"/>
      <c r="S12" s="173"/>
      <c r="T12" s="173"/>
      <c r="U12" s="173"/>
      <c r="V12" s="173"/>
      <c r="W12" s="173"/>
      <c r="X12" s="173"/>
      <c r="Y12" s="173"/>
      <c r="Z12" s="173"/>
      <c r="AA12" s="185"/>
      <c r="AB12" s="185"/>
      <c r="AC12" s="273"/>
      <c r="AD12" s="19"/>
      <c r="AE12" s="19"/>
    </row>
    <row r="13" spans="1:33" ht="9.9499999999999993" customHeight="1">
      <c r="A13" s="169"/>
      <c r="B13" s="444"/>
      <c r="C13" s="33"/>
      <c r="D13" s="182"/>
      <c r="E13" s="33"/>
      <c r="F13" s="33"/>
      <c r="G13" s="183"/>
      <c r="H13" s="212"/>
      <c r="I13" s="212"/>
      <c r="J13" s="212"/>
      <c r="K13" s="212"/>
      <c r="L13" s="212"/>
      <c r="M13" s="173"/>
      <c r="N13" s="173"/>
      <c r="O13" s="173"/>
      <c r="P13" s="173"/>
      <c r="Q13" s="173"/>
      <c r="R13" s="173"/>
      <c r="S13" s="173"/>
      <c r="T13" s="173"/>
      <c r="U13" s="173"/>
      <c r="V13" s="173"/>
      <c r="W13" s="173"/>
      <c r="X13" s="173"/>
      <c r="Y13" s="173"/>
      <c r="Z13" s="173"/>
      <c r="AA13" s="185"/>
      <c r="AB13" s="185"/>
      <c r="AC13" s="273"/>
      <c r="AD13" s="19"/>
      <c r="AE13" s="19"/>
    </row>
    <row r="14" spans="1:33" ht="20.100000000000001" customHeight="1">
      <c r="A14" s="169"/>
      <c r="B14" s="210"/>
      <c r="C14" s="222" t="s">
        <v>191</v>
      </c>
      <c r="D14" s="182" t="s">
        <v>192</v>
      </c>
      <c r="E14" s="182"/>
      <c r="F14" s="182"/>
      <c r="G14" s="182"/>
      <c r="H14" s="182"/>
      <c r="I14" s="182"/>
      <c r="J14" s="182"/>
      <c r="K14" s="182"/>
      <c r="L14" s="182"/>
      <c r="M14" s="182"/>
      <c r="N14" s="182"/>
      <c r="O14" s="182"/>
      <c r="P14" s="182"/>
      <c r="Q14" s="182"/>
      <c r="R14" s="182"/>
      <c r="S14" s="182"/>
      <c r="T14" s="182"/>
      <c r="U14" s="182"/>
      <c r="V14" s="182"/>
      <c r="W14" s="182"/>
      <c r="X14" s="182"/>
      <c r="Y14" s="182"/>
      <c r="Z14" s="182"/>
      <c r="AA14" s="182"/>
      <c r="AB14" s="182"/>
      <c r="AC14" s="33"/>
      <c r="AD14" s="19"/>
      <c r="AE14" s="19"/>
    </row>
    <row r="15" spans="1:33" ht="18" customHeight="1">
      <c r="A15" s="169"/>
      <c r="B15" s="229"/>
      <c r="C15" s="1044"/>
      <c r="D15" s="180" t="s">
        <v>3577</v>
      </c>
      <c r="E15" s="509"/>
      <c r="F15" s="509"/>
      <c r="G15" s="509"/>
      <c r="H15" s="509"/>
      <c r="I15" s="509"/>
      <c r="J15" s="509"/>
      <c r="K15" s="509"/>
      <c r="L15" s="509"/>
      <c r="M15" s="509"/>
      <c r="N15" s="509"/>
      <c r="O15" s="509"/>
      <c r="P15" s="509"/>
      <c r="Q15" s="509"/>
      <c r="R15" s="509"/>
      <c r="S15" s="509"/>
      <c r="T15" s="509"/>
      <c r="U15" s="509"/>
      <c r="V15" s="509"/>
      <c r="W15" s="509"/>
      <c r="X15" s="509"/>
      <c r="Y15" s="509"/>
      <c r="Z15" s="509"/>
      <c r="AA15" s="509"/>
      <c r="AB15" s="509"/>
      <c r="AC15" s="509"/>
      <c r="AD15" s="19"/>
      <c r="AE15" s="19"/>
    </row>
    <row r="16" spans="1:33" ht="20.100000000000001" hidden="1" customHeight="1">
      <c r="A16" s="19"/>
      <c r="B16" s="282"/>
      <c r="C16" s="1044"/>
      <c r="D16" s="33"/>
      <c r="E16" s="510"/>
      <c r="F16" s="510"/>
      <c r="G16" s="510"/>
      <c r="H16" s="510"/>
      <c r="I16" s="510"/>
      <c r="J16" s="510"/>
      <c r="K16" s="510"/>
      <c r="L16" s="510"/>
      <c r="M16" s="510"/>
      <c r="N16" s="510"/>
      <c r="O16" s="510"/>
      <c r="P16" s="510"/>
      <c r="Q16" s="510"/>
      <c r="R16" s="510"/>
      <c r="S16" s="510"/>
      <c r="T16" s="510"/>
      <c r="U16" s="510"/>
      <c r="V16" s="510"/>
      <c r="W16" s="510"/>
      <c r="X16" s="510"/>
      <c r="Y16" s="510"/>
      <c r="Z16" s="510"/>
      <c r="AA16" s="510"/>
      <c r="AB16" s="510"/>
      <c r="AC16" s="510"/>
      <c r="AD16" s="19"/>
      <c r="AE16" s="19"/>
    </row>
    <row r="17" spans="1:31" ht="20.100000000000001" customHeight="1">
      <c r="A17" s="169"/>
      <c r="B17" s="210"/>
      <c r="C17" s="1045" t="s">
        <v>194</v>
      </c>
      <c r="D17" s="182" t="s">
        <v>195</v>
      </c>
      <c r="E17" s="182"/>
      <c r="F17" s="182"/>
      <c r="G17" s="182"/>
      <c r="H17" s="182"/>
      <c r="I17" s="182"/>
      <c r="J17" s="182"/>
      <c r="K17" s="182"/>
      <c r="L17" s="182"/>
      <c r="M17" s="182"/>
      <c r="N17" s="182"/>
      <c r="O17" s="182"/>
      <c r="P17" s="182"/>
      <c r="Q17" s="182"/>
      <c r="R17" s="454"/>
      <c r="S17" s="182"/>
      <c r="T17" s="182"/>
      <c r="U17" s="182"/>
      <c r="V17" s="182"/>
      <c r="W17" s="182"/>
      <c r="X17" s="182"/>
      <c r="Y17" s="182"/>
      <c r="Z17" s="182"/>
      <c r="AA17" s="182"/>
      <c r="AB17" s="182"/>
      <c r="AC17" s="33"/>
      <c r="AD17" s="19"/>
      <c r="AE17" s="19"/>
    </row>
    <row r="18" spans="1:31" s="2133" customFormat="1" ht="17.100000000000001" customHeight="1">
      <c r="A18" s="2130"/>
      <c r="B18" s="2130"/>
      <c r="C18" s="2131" t="s">
        <v>169</v>
      </c>
      <c r="D18" s="2132" t="str">
        <f>"Đại diện công trường: "</f>
        <v xml:space="preserve">Đại diện công trường: </v>
      </c>
      <c r="AD18" s="2130"/>
      <c r="AE18" s="2130"/>
    </row>
    <row r="19" spans="1:31" s="2126" customFormat="1" ht="20.100000000000001" customHeight="1">
      <c r="A19" s="2128"/>
      <c r="B19" s="2128"/>
      <c r="D19" s="2126" t="s">
        <v>170</v>
      </c>
      <c r="G19" s="2129" t="str">
        <f>INDEX(_KyNoiboGD,1,1+VLOOKUP($AD$1,B_DMNTGD,COLUMN(DMGD_KBB),0))</f>
        <v>Nguyễn Ngọc Duy</v>
      </c>
      <c r="Q19" s="2125" t="s">
        <v>19</v>
      </c>
      <c r="R19" s="2129" t="str">
        <f>IF(G19=0,"",VLOOKUP(G19,_tenchucdanh,3,0))</f>
        <v>Chỉ huy trưởng</v>
      </c>
      <c r="AD19" s="2128"/>
      <c r="AE19" s="2128"/>
    </row>
    <row r="20" spans="1:31" s="2126" customFormat="1" ht="20.100000000000001" customHeight="1">
      <c r="A20" s="2128"/>
      <c r="B20" s="2128"/>
      <c r="D20" s="2126" t="s">
        <v>170</v>
      </c>
      <c r="G20" s="2129"/>
      <c r="Q20" s="2125" t="s">
        <v>19</v>
      </c>
      <c r="R20" s="2129" t="str">
        <f>IF(G20=0,"",VLOOKUP(G20,_tenchucdanh,3,0))</f>
        <v/>
      </c>
      <c r="AD20" s="2128"/>
      <c r="AE20" s="2128"/>
    </row>
    <row r="21" spans="1:31" s="2133" customFormat="1" ht="17.100000000000001" customHeight="1">
      <c r="A21" s="2130"/>
      <c r="B21" s="2130"/>
      <c r="C21" s="2131" t="s">
        <v>171</v>
      </c>
      <c r="D21" s="2132" t="str">
        <f>"Đại diện công ty: "&amp;INDEX(_DSTencongty,MATCH('Ky bien ban'!B71,_DSthanhphan2,0),2+VLOOKUP($AD$1,B_DMNTGD,COLUMN(DMGD_KBB),0))</f>
        <v>Đại diện công ty: Công ty Cổ phần Xây dựng Trường Xuân</v>
      </c>
      <c r="AD21" s="2130"/>
      <c r="AE21" s="2130"/>
    </row>
    <row r="22" spans="1:31" s="2126" customFormat="1" ht="20.100000000000001" customHeight="1">
      <c r="A22" s="2128"/>
      <c r="B22" s="2128"/>
      <c r="D22" s="2126" t="s">
        <v>170</v>
      </c>
      <c r="G22" s="2129" t="str">
        <f>INDEX(_KyNoiboGD,2,1+VLOOKUP($AD$1,B_DMNTGD,COLUMN(DMGD_KBB),0))</f>
        <v>Phạm Bá Lai</v>
      </c>
      <c r="Q22" s="2125" t="s">
        <v>19</v>
      </c>
      <c r="R22" s="2129" t="str">
        <f>IF(G22=0,"",VLOOKUP(G22,_tenchucdanh,3,0))</f>
        <v>Cán bộ kỹ thuật</v>
      </c>
      <c r="AD22" s="2128"/>
      <c r="AE22" s="2128"/>
    </row>
    <row r="23" spans="1:31" s="2126" customFormat="1" ht="20.100000000000001" customHeight="1">
      <c r="A23" s="2128"/>
      <c r="B23" s="2143"/>
      <c r="D23" s="2126" t="s">
        <v>170</v>
      </c>
      <c r="G23" s="2129"/>
      <c r="Q23" s="2125" t="s">
        <v>19</v>
      </c>
      <c r="R23" s="2129" t="str">
        <f>IF(G23=0,"",VLOOKUP(G23,_tenchucdanh,3,0))</f>
        <v/>
      </c>
      <c r="AD23" s="2128"/>
      <c r="AE23" s="2128"/>
    </row>
    <row r="24" spans="1:31" ht="20.100000000000001" customHeight="1">
      <c r="A24" s="169"/>
      <c r="B24" s="444"/>
      <c r="C24" s="222" t="s">
        <v>172</v>
      </c>
      <c r="D24" s="182" t="s">
        <v>196</v>
      </c>
      <c r="E24" s="182"/>
      <c r="F24" s="182"/>
      <c r="G24" s="200"/>
      <c r="H24" s="182"/>
      <c r="I24" s="182"/>
      <c r="J24" s="182"/>
      <c r="K24" s="182"/>
      <c r="L24" s="182"/>
      <c r="M24" s="182"/>
      <c r="N24" s="182"/>
      <c r="O24" s="182"/>
      <c r="P24" s="182"/>
      <c r="Q24" s="182"/>
      <c r="R24" s="199"/>
      <c r="S24" s="182"/>
      <c r="T24" s="182"/>
      <c r="U24" s="182"/>
      <c r="V24" s="182"/>
      <c r="W24" s="182"/>
      <c r="X24" s="182"/>
      <c r="Y24" s="182"/>
      <c r="Z24" s="182"/>
      <c r="AA24" s="182"/>
      <c r="AB24" s="182"/>
      <c r="AC24" s="33"/>
      <c r="AD24" s="19"/>
      <c r="AE24" s="19"/>
    </row>
    <row r="25" spans="1:31" ht="20.100000000000001" customHeight="1">
      <c r="A25" s="169"/>
      <c r="B25" s="267"/>
      <c r="C25" s="202"/>
      <c r="D25" s="185" t="s">
        <v>174</v>
      </c>
      <c r="E25" s="33"/>
      <c r="F25" s="33"/>
      <c r="G25" s="180" t="s">
        <v>3589</v>
      </c>
      <c r="H25" s="33"/>
      <c r="I25" s="33"/>
      <c r="J25" s="33"/>
      <c r="K25" s="33"/>
      <c r="L25" s="33"/>
      <c r="M25" s="33"/>
      <c r="N25" s="33"/>
      <c r="O25" s="33"/>
      <c r="P25" s="33"/>
      <c r="Q25" s="33"/>
      <c r="R25" s="33"/>
      <c r="S25" s="33"/>
      <c r="T25" s="33"/>
      <c r="U25" s="33"/>
      <c r="V25" s="33"/>
      <c r="W25" s="33"/>
      <c r="X25" s="33"/>
      <c r="Y25" s="33"/>
      <c r="Z25" s="33"/>
      <c r="AA25" s="33"/>
      <c r="AB25" s="33"/>
      <c r="AC25" s="33"/>
      <c r="AD25" s="19"/>
      <c r="AE25" s="19"/>
    </row>
    <row r="26" spans="1:31" ht="20.100000000000001" customHeight="1">
      <c r="A26" s="169"/>
      <c r="B26" s="267"/>
      <c r="C26" s="202"/>
      <c r="D26" s="185" t="s">
        <v>175</v>
      </c>
      <c r="E26" s="33"/>
      <c r="F26" s="33"/>
      <c r="G26" s="180" t="s">
        <v>3590</v>
      </c>
      <c r="H26" s="33"/>
      <c r="I26" s="33"/>
      <c r="J26" s="33"/>
      <c r="K26" s="33"/>
      <c r="L26" s="33"/>
      <c r="M26" s="33"/>
      <c r="N26" s="33"/>
      <c r="O26" s="33"/>
      <c r="P26" s="33"/>
      <c r="Q26" s="33"/>
      <c r="R26" s="33"/>
      <c r="S26" s="33"/>
      <c r="T26" s="33"/>
      <c r="U26" s="33"/>
      <c r="V26" s="33"/>
      <c r="W26" s="33"/>
      <c r="X26" s="33"/>
      <c r="Y26" s="33"/>
      <c r="Z26" s="33"/>
      <c r="AA26" s="33"/>
      <c r="AB26" s="33"/>
      <c r="AC26" s="33"/>
      <c r="AD26" s="19"/>
      <c r="AE26" s="19"/>
    </row>
    <row r="27" spans="1:31" ht="20.100000000000001" customHeight="1">
      <c r="A27" s="169"/>
      <c r="B27" s="267"/>
      <c r="C27" s="202"/>
      <c r="D27" s="185" t="s">
        <v>942</v>
      </c>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19"/>
      <c r="AE27" s="19"/>
    </row>
    <row r="28" spans="1:31" ht="20.100000000000001" customHeight="1">
      <c r="A28" s="169"/>
      <c r="B28" s="444"/>
      <c r="C28" s="222" t="s">
        <v>200</v>
      </c>
      <c r="D28" s="182" t="s">
        <v>372</v>
      </c>
      <c r="E28" s="182"/>
      <c r="F28" s="182"/>
      <c r="G28" s="182"/>
      <c r="H28" s="182"/>
      <c r="I28" s="182"/>
      <c r="J28" s="182"/>
      <c r="K28" s="182"/>
      <c r="L28" s="182"/>
      <c r="M28" s="182"/>
      <c r="N28" s="182"/>
      <c r="O28" s="182"/>
      <c r="P28" s="182"/>
      <c r="Q28" s="182"/>
      <c r="R28" s="182"/>
      <c r="S28" s="182"/>
      <c r="T28" s="182"/>
      <c r="U28" s="182"/>
      <c r="V28" s="182"/>
      <c r="W28" s="182"/>
      <c r="X28" s="182"/>
      <c r="Y28" s="182"/>
      <c r="Z28" s="182"/>
      <c r="AA28" s="182"/>
      <c r="AB28" s="182"/>
      <c r="AC28" s="33"/>
      <c r="AD28" s="19"/>
      <c r="AE28" s="19"/>
    </row>
    <row r="29" spans="1:31" ht="20.100000000000001" customHeight="1">
      <c r="A29" s="169"/>
      <c r="B29" s="265"/>
      <c r="C29" s="222" t="s">
        <v>169</v>
      </c>
      <c r="D29" s="182" t="s">
        <v>328</v>
      </c>
      <c r="E29" s="288"/>
      <c r="F29" s="288"/>
      <c r="G29" s="288"/>
      <c r="H29" s="288"/>
      <c r="I29" s="288"/>
      <c r="J29" s="288"/>
      <c r="K29" s="288"/>
      <c r="L29" s="288"/>
      <c r="M29" s="288"/>
      <c r="N29" s="288"/>
      <c r="O29" s="288"/>
      <c r="P29" s="288"/>
      <c r="Q29" s="288"/>
      <c r="R29" s="288"/>
      <c r="S29" s="288"/>
      <c r="T29" s="288"/>
      <c r="U29" s="288"/>
      <c r="V29" s="288"/>
      <c r="W29" s="288"/>
      <c r="X29" s="288"/>
      <c r="Y29" s="288"/>
      <c r="Z29" s="288"/>
      <c r="AA29" s="288"/>
      <c r="AB29" s="288"/>
      <c r="AC29" s="33"/>
      <c r="AD29" s="19"/>
      <c r="AE29" s="19"/>
    </row>
    <row r="30" spans="1:31" ht="39.950000000000003" customHeight="1">
      <c r="A30" s="169"/>
      <c r="B30" s="169"/>
      <c r="C30" s="275" t="s">
        <v>158</v>
      </c>
      <c r="D30" s="2739" t="s">
        <v>373</v>
      </c>
      <c r="E30" s="2739"/>
      <c r="F30" s="2739"/>
      <c r="G30" s="2739"/>
      <c r="H30" s="2739"/>
      <c r="I30" s="2739"/>
      <c r="J30" s="2739"/>
      <c r="K30" s="2739"/>
      <c r="L30" s="2739"/>
      <c r="M30" s="2739"/>
      <c r="N30" s="2739"/>
      <c r="O30" s="2739"/>
      <c r="P30" s="2739"/>
      <c r="Q30" s="2739"/>
      <c r="R30" s="2739"/>
      <c r="S30" s="2739"/>
      <c r="T30" s="2739"/>
      <c r="U30" s="2739"/>
      <c r="V30" s="2739"/>
      <c r="W30" s="2739"/>
      <c r="X30" s="2739"/>
      <c r="Y30" s="2739"/>
      <c r="Z30" s="2739"/>
      <c r="AA30" s="2739"/>
      <c r="AB30" s="2739"/>
      <c r="AC30" s="2739"/>
      <c r="AD30" s="19"/>
      <c r="AE30" s="19"/>
    </row>
    <row r="31" spans="1:31" ht="20.100000000000001" customHeight="1">
      <c r="A31" s="169"/>
      <c r="B31" s="169"/>
      <c r="C31" s="275" t="s">
        <v>158</v>
      </c>
      <c r="D31" s="185" t="s">
        <v>250</v>
      </c>
      <c r="E31" s="185"/>
      <c r="F31" s="185"/>
      <c r="G31" s="185"/>
      <c r="H31" s="185"/>
      <c r="I31" s="185"/>
      <c r="J31" s="185"/>
      <c r="K31" s="185"/>
      <c r="L31" s="185"/>
      <c r="M31" s="185"/>
      <c r="N31" s="185"/>
      <c r="O31" s="185"/>
      <c r="P31" s="185"/>
      <c r="Q31" s="185"/>
      <c r="R31" s="185"/>
      <c r="S31" s="185"/>
      <c r="T31" s="185"/>
      <c r="U31" s="185"/>
      <c r="V31" s="185"/>
      <c r="W31" s="185"/>
      <c r="X31" s="185"/>
      <c r="Y31" s="185"/>
      <c r="Z31" s="185"/>
      <c r="AA31" s="185"/>
      <c r="AB31" s="185"/>
      <c r="AC31" s="185"/>
      <c r="AD31" s="19"/>
      <c r="AE31" s="19"/>
    </row>
    <row r="32" spans="1:31" ht="20.100000000000001" customHeight="1">
      <c r="A32" s="169"/>
      <c r="B32" s="229"/>
      <c r="C32" s="275" t="s">
        <v>158</v>
      </c>
      <c r="D32" s="33" t="s">
        <v>374</v>
      </c>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19"/>
      <c r="AE32" s="19"/>
    </row>
    <row r="33" spans="1:31" ht="20.100000000000001" customHeight="1">
      <c r="A33" s="169"/>
      <c r="B33" s="267"/>
      <c r="C33" s="275" t="s">
        <v>158</v>
      </c>
      <c r="D33" s="185" t="s">
        <v>375</v>
      </c>
      <c r="E33" s="277"/>
      <c r="F33" s="277"/>
      <c r="G33" s="277"/>
      <c r="H33" s="277"/>
      <c r="I33" s="277"/>
      <c r="J33" s="277"/>
      <c r="K33" s="277"/>
      <c r="L33" s="277"/>
      <c r="M33" s="277"/>
      <c r="N33" s="277"/>
      <c r="O33" s="277"/>
      <c r="P33" s="277"/>
      <c r="Q33" s="277"/>
      <c r="R33" s="277"/>
      <c r="S33" s="277"/>
      <c r="T33" s="277"/>
      <c r="U33" s="277"/>
      <c r="V33" s="277"/>
      <c r="W33" s="277"/>
      <c r="X33" s="277"/>
      <c r="Y33" s="277"/>
      <c r="Z33" s="277"/>
      <c r="AA33" s="277"/>
      <c r="AB33" s="277"/>
      <c r="AC33" s="277"/>
      <c r="AD33" s="19"/>
      <c r="AE33" s="19"/>
    </row>
    <row r="34" spans="1:31" ht="20.100000000000001" customHeight="1">
      <c r="A34" s="169"/>
      <c r="B34" s="267"/>
      <c r="C34" s="186"/>
      <c r="D34" s="178"/>
      <c r="E34" s="212"/>
      <c r="F34" s="212"/>
      <c r="G34" s="212"/>
      <c r="H34" s="212"/>
      <c r="I34" s="212"/>
      <c r="J34" s="212"/>
      <c r="K34" s="212"/>
      <c r="L34" s="212"/>
      <c r="M34" s="212"/>
      <c r="N34" s="212"/>
      <c r="O34" s="212"/>
      <c r="P34" s="212"/>
      <c r="Q34" s="212"/>
      <c r="R34" s="212"/>
      <c r="S34" s="212"/>
      <c r="T34" s="212"/>
      <c r="U34" s="212"/>
      <c r="V34" s="212"/>
      <c r="W34" s="212"/>
      <c r="X34" s="212"/>
      <c r="Y34" s="212"/>
      <c r="Z34" s="212"/>
      <c r="AA34" s="212"/>
      <c r="AB34" s="212"/>
      <c r="AC34" s="212"/>
      <c r="AD34" s="19"/>
      <c r="AE34" s="19"/>
    </row>
    <row r="35" spans="1:31" ht="20.100000000000001" customHeight="1">
      <c r="A35" s="169"/>
      <c r="B35" s="229"/>
      <c r="C35" s="202"/>
      <c r="D35" s="33" t="s">
        <v>209</v>
      </c>
      <c r="E35" s="230"/>
      <c r="F35" s="230"/>
      <c r="G35" s="230"/>
      <c r="H35" s="230"/>
      <c r="I35" s="230"/>
      <c r="J35" s="230"/>
      <c r="K35" s="230"/>
      <c r="L35" s="230"/>
      <c r="M35" s="230"/>
      <c r="N35" s="230"/>
      <c r="O35" s="230"/>
      <c r="P35" s="230"/>
      <c r="Q35" s="230"/>
      <c r="R35" s="230"/>
      <c r="S35" s="230"/>
      <c r="T35" s="230"/>
      <c r="U35" s="230"/>
      <c r="V35" s="230"/>
      <c r="W35" s="230"/>
      <c r="X35" s="230"/>
      <c r="Y35" s="230"/>
      <c r="Z35" s="230"/>
      <c r="AA35" s="230"/>
      <c r="AB35" s="230"/>
      <c r="AC35" s="230"/>
      <c r="AD35" s="231"/>
      <c r="AE35" s="19"/>
    </row>
    <row r="36" spans="1:31" ht="20.100000000000001" customHeight="1">
      <c r="A36" s="169"/>
      <c r="B36" s="267"/>
      <c r="C36" s="275" t="s">
        <v>158</v>
      </c>
      <c r="D36" s="185" t="s">
        <v>376</v>
      </c>
      <c r="E36" s="277"/>
      <c r="F36" s="277"/>
      <c r="G36" s="277"/>
      <c r="H36" s="277"/>
      <c r="I36" s="277"/>
      <c r="J36" s="277"/>
      <c r="K36" s="277"/>
      <c r="L36" s="277"/>
      <c r="M36" s="277"/>
      <c r="N36" s="277"/>
      <c r="O36" s="277"/>
      <c r="P36" s="277"/>
      <c r="Q36" s="277"/>
      <c r="R36" s="277"/>
      <c r="S36" s="277"/>
      <c r="T36" s="277"/>
      <c r="U36" s="277"/>
      <c r="V36" s="277"/>
      <c r="W36" s="277"/>
      <c r="X36" s="277"/>
      <c r="Y36" s="277"/>
      <c r="Z36" s="277"/>
      <c r="AA36" s="277"/>
      <c r="AB36" s="277"/>
      <c r="AC36" s="277"/>
      <c r="AD36" s="19"/>
      <c r="AE36" s="19"/>
    </row>
    <row r="37" spans="1:31" ht="36.75" customHeight="1">
      <c r="A37" s="169"/>
      <c r="B37" s="267"/>
      <c r="C37" s="275" t="s">
        <v>158</v>
      </c>
      <c r="D37" s="2845" t="str">
        <f>"Hợp đồng thi công xây dựng số: "&amp;'Thong tin'!D6&amp;" giữa "&amp;'Thong tin'!D11&amp;" và "&amp;'Thong tin'!D60</f>
        <v>Hợp đồng thi công xây dựng số: 18/2023/HĐXD giữa Công ty CP Giá Xây Dựng và Công ty Cổ phần Xây dựng Trường Xuân</v>
      </c>
      <c r="E37" s="2845"/>
      <c r="F37" s="2845"/>
      <c r="G37" s="2845"/>
      <c r="H37" s="2845"/>
      <c r="I37" s="2845"/>
      <c r="J37" s="2845"/>
      <c r="K37" s="2845"/>
      <c r="L37" s="2845"/>
      <c r="M37" s="2845"/>
      <c r="N37" s="2845"/>
      <c r="O37" s="2845"/>
      <c r="P37" s="2845"/>
      <c r="Q37" s="2845"/>
      <c r="R37" s="2845"/>
      <c r="S37" s="2845"/>
      <c r="T37" s="2845"/>
      <c r="U37" s="2845"/>
      <c r="V37" s="2845"/>
      <c r="W37" s="2845"/>
      <c r="X37" s="2845"/>
      <c r="Y37" s="2845"/>
      <c r="Z37" s="2845"/>
      <c r="AA37" s="2845"/>
      <c r="AB37" s="2845"/>
      <c r="AC37" s="2845"/>
      <c r="AD37" s="19"/>
      <c r="AE37" s="19"/>
    </row>
    <row r="38" spans="1:31" ht="20.100000000000001" customHeight="1">
      <c r="A38" s="169"/>
      <c r="B38" s="267"/>
      <c r="C38" s="275" t="s">
        <v>158</v>
      </c>
      <c r="D38" s="185" t="s">
        <v>377</v>
      </c>
      <c r="E38" s="185"/>
      <c r="F38" s="185"/>
      <c r="G38" s="185"/>
      <c r="H38" s="185"/>
      <c r="I38" s="185"/>
      <c r="J38" s="185"/>
      <c r="K38" s="185"/>
      <c r="L38" s="185"/>
      <c r="M38" s="185"/>
      <c r="N38" s="185"/>
      <c r="O38" s="185"/>
      <c r="P38" s="185"/>
      <c r="Q38" s="185"/>
      <c r="R38" s="185"/>
      <c r="S38" s="185"/>
      <c r="T38" s="185"/>
      <c r="U38" s="185"/>
      <c r="V38" s="185"/>
      <c r="W38" s="185"/>
      <c r="X38" s="185"/>
      <c r="Y38" s="185"/>
      <c r="Z38" s="185"/>
      <c r="AA38" s="185"/>
      <c r="AB38" s="185"/>
      <c r="AC38" s="185"/>
      <c r="AD38" s="19"/>
      <c r="AE38" s="19"/>
    </row>
    <row r="39" spans="1:31" ht="20.100000000000001" customHeight="1">
      <c r="A39" s="169"/>
      <c r="B39" s="267"/>
      <c r="C39" s="186"/>
      <c r="D39" s="284" t="s">
        <v>943</v>
      </c>
      <c r="E39" s="185"/>
      <c r="F39" s="185"/>
      <c r="G39" s="185"/>
      <c r="H39" s="185"/>
      <c r="I39" s="185"/>
      <c r="J39" s="185"/>
      <c r="K39" s="185"/>
      <c r="L39" s="185"/>
      <c r="M39" s="185"/>
      <c r="N39" s="185"/>
      <c r="O39" s="185"/>
      <c r="P39" s="185"/>
      <c r="Q39" s="185"/>
      <c r="R39" s="185"/>
      <c r="S39" s="185"/>
      <c r="T39" s="185"/>
      <c r="U39" s="185"/>
      <c r="V39" s="185"/>
      <c r="W39" s="185"/>
      <c r="X39" s="185"/>
      <c r="Y39" s="185"/>
      <c r="Z39" s="185"/>
      <c r="AA39" s="185"/>
      <c r="AB39" s="185"/>
      <c r="AC39" s="185"/>
      <c r="AD39" s="19"/>
      <c r="AE39" s="19"/>
    </row>
    <row r="40" spans="1:31" ht="20.100000000000001" customHeight="1">
      <c r="A40" s="169"/>
      <c r="B40" s="267"/>
      <c r="C40" s="275" t="s">
        <v>158</v>
      </c>
      <c r="D40" s="185" t="s">
        <v>378</v>
      </c>
      <c r="E40" s="221"/>
      <c r="F40" s="221"/>
      <c r="G40" s="221"/>
      <c r="H40" s="221"/>
      <c r="I40" s="221"/>
      <c r="J40" s="221"/>
      <c r="K40" s="221"/>
      <c r="L40" s="221"/>
      <c r="M40" s="221"/>
      <c r="N40" s="221"/>
      <c r="O40" s="221"/>
      <c r="P40" s="221"/>
      <c r="Q40" s="221"/>
      <c r="R40" s="221"/>
      <c r="S40" s="221"/>
      <c r="T40" s="221"/>
      <c r="U40" s="221"/>
      <c r="V40" s="221"/>
      <c r="W40" s="221"/>
      <c r="X40" s="221"/>
      <c r="Y40" s="221"/>
      <c r="Z40" s="221"/>
      <c r="AA40" s="221"/>
      <c r="AB40" s="221"/>
      <c r="AC40" s="221"/>
      <c r="AD40" s="19"/>
      <c r="AE40" s="19"/>
    </row>
    <row r="41" spans="1:31" ht="20.100000000000001" customHeight="1">
      <c r="A41" s="169"/>
      <c r="B41" s="267"/>
      <c r="C41" s="186"/>
      <c r="D41" s="284" t="s">
        <v>943</v>
      </c>
      <c r="E41" s="185"/>
      <c r="F41" s="185"/>
      <c r="G41" s="185"/>
      <c r="H41" s="185"/>
      <c r="I41" s="185"/>
      <c r="J41" s="185"/>
      <c r="K41" s="185"/>
      <c r="L41" s="185"/>
      <c r="M41" s="185"/>
      <c r="N41" s="185"/>
      <c r="O41" s="185"/>
      <c r="P41" s="185"/>
      <c r="Q41" s="185"/>
      <c r="R41" s="185"/>
      <c r="S41" s="185"/>
      <c r="T41" s="185"/>
      <c r="U41" s="185"/>
      <c r="V41" s="185"/>
      <c r="W41" s="185"/>
      <c r="X41" s="185"/>
      <c r="Y41" s="185"/>
      <c r="Z41" s="185"/>
      <c r="AA41" s="185"/>
      <c r="AB41" s="185"/>
      <c r="AC41" s="185"/>
      <c r="AD41" s="19"/>
      <c r="AE41" s="19"/>
    </row>
    <row r="42" spans="1:31" ht="20.100000000000001" customHeight="1">
      <c r="A42" s="169"/>
      <c r="B42" s="267"/>
      <c r="C42" s="275" t="s">
        <v>158</v>
      </c>
      <c r="D42" s="185" t="s">
        <v>379</v>
      </c>
      <c r="E42" s="277"/>
      <c r="F42" s="277"/>
      <c r="G42" s="277"/>
      <c r="H42" s="277"/>
      <c r="I42" s="277"/>
      <c r="J42" s="277"/>
      <c r="K42" s="277"/>
      <c r="L42" s="277"/>
      <c r="M42" s="277"/>
      <c r="N42" s="277"/>
      <c r="O42" s="277"/>
      <c r="P42" s="277"/>
      <c r="Q42" s="277"/>
      <c r="R42" s="277"/>
      <c r="S42" s="277"/>
      <c r="T42" s="277"/>
      <c r="U42" s="277"/>
      <c r="V42" s="277"/>
      <c r="W42" s="277"/>
      <c r="X42" s="277"/>
      <c r="Y42" s="277"/>
      <c r="Z42" s="277"/>
      <c r="AA42" s="277"/>
      <c r="AB42" s="277"/>
      <c r="AC42" s="277"/>
      <c r="AD42" s="19"/>
      <c r="AE42" s="19"/>
    </row>
    <row r="43" spans="1:31" ht="20.100000000000001" customHeight="1">
      <c r="A43" s="169"/>
      <c r="B43" s="267"/>
      <c r="C43" s="275" t="s">
        <v>158</v>
      </c>
      <c r="D43" s="185" t="s">
        <v>380</v>
      </c>
      <c r="E43" s="61"/>
      <c r="F43" s="61"/>
      <c r="G43" s="61"/>
      <c r="H43" s="61"/>
      <c r="I43" s="61"/>
      <c r="J43" s="61"/>
      <c r="K43" s="61"/>
      <c r="L43" s="61"/>
      <c r="M43" s="61"/>
      <c r="N43" s="61"/>
      <c r="O43" s="61"/>
      <c r="P43" s="61"/>
      <c r="Q43" s="61"/>
      <c r="R43" s="61"/>
      <c r="S43" s="61"/>
      <c r="T43" s="61"/>
      <c r="U43" s="61"/>
      <c r="V43" s="61"/>
      <c r="W43" s="61"/>
      <c r="X43" s="61"/>
      <c r="Y43" s="61"/>
      <c r="Z43" s="61"/>
      <c r="AA43" s="61"/>
      <c r="AB43" s="61"/>
      <c r="AC43" s="61"/>
      <c r="AD43" s="19"/>
      <c r="AE43" s="19"/>
    </row>
    <row r="44" spans="1:31" ht="20.100000000000001" customHeight="1">
      <c r="A44" s="169"/>
      <c r="B44" s="267"/>
      <c r="C44" s="275" t="s">
        <v>158</v>
      </c>
      <c r="D44" s="185" t="s">
        <v>214</v>
      </c>
      <c r="E44" s="511"/>
      <c r="F44" s="511"/>
      <c r="G44" s="511"/>
      <c r="H44" s="511"/>
      <c r="I44" s="511"/>
      <c r="J44" s="511"/>
      <c r="K44" s="511"/>
      <c r="L44" s="511"/>
      <c r="M44" s="511"/>
      <c r="N44" s="511"/>
      <c r="O44" s="511"/>
      <c r="P44" s="511"/>
      <c r="Q44" s="511"/>
      <c r="R44" s="511"/>
      <c r="S44" s="511"/>
      <c r="T44" s="511"/>
      <c r="U44" s="511"/>
      <c r="V44" s="511"/>
      <c r="W44" s="511"/>
      <c r="X44" s="511"/>
      <c r="Y44" s="511"/>
      <c r="Z44" s="511"/>
      <c r="AA44" s="511"/>
      <c r="AB44" s="511"/>
      <c r="AC44" s="511"/>
      <c r="AD44" s="19"/>
      <c r="AE44" s="19"/>
    </row>
    <row r="45" spans="1:31" ht="20.100000000000001" customHeight="1">
      <c r="A45" s="169"/>
      <c r="B45" s="267"/>
      <c r="C45" s="222" t="s">
        <v>171</v>
      </c>
      <c r="D45" s="182" t="s">
        <v>381</v>
      </c>
      <c r="E45" s="277"/>
      <c r="F45" s="277"/>
      <c r="G45" s="277"/>
      <c r="H45" s="277"/>
      <c r="I45" s="277"/>
      <c r="J45" s="277"/>
      <c r="K45" s="277"/>
      <c r="L45" s="277"/>
      <c r="M45" s="277"/>
      <c r="N45" s="277"/>
      <c r="O45" s="277"/>
      <c r="P45" s="277"/>
      <c r="Q45" s="277"/>
      <c r="R45" s="277"/>
      <c r="S45" s="277"/>
      <c r="T45" s="277"/>
      <c r="U45" s="277"/>
      <c r="V45" s="277"/>
      <c r="W45" s="277"/>
      <c r="X45" s="277"/>
      <c r="Y45" s="277"/>
      <c r="Z45" s="277"/>
      <c r="AA45" s="277"/>
      <c r="AB45" s="277"/>
      <c r="AC45" s="277"/>
      <c r="AD45" s="19"/>
      <c r="AE45" s="19"/>
    </row>
    <row r="46" spans="1:31" ht="20.100000000000001" customHeight="1">
      <c r="A46" s="169"/>
      <c r="B46" s="169"/>
      <c r="C46" s="275" t="s">
        <v>158</v>
      </c>
      <c r="D46" s="185" t="s">
        <v>382</v>
      </c>
      <c r="E46" s="277"/>
      <c r="F46" s="277"/>
      <c r="G46" s="277"/>
      <c r="H46" s="277"/>
      <c r="I46" s="277"/>
      <c r="J46" s="277"/>
      <c r="K46" s="277"/>
      <c r="L46" s="277"/>
      <c r="M46" s="277"/>
      <c r="N46" s="277"/>
      <c r="O46" s="277"/>
      <c r="P46" s="277"/>
      <c r="Q46" s="277"/>
      <c r="R46" s="277"/>
      <c r="S46" s="277"/>
      <c r="T46" s="277"/>
      <c r="U46" s="277"/>
      <c r="V46" s="277"/>
      <c r="W46" s="277"/>
      <c r="X46" s="277"/>
      <c r="Y46" s="277"/>
      <c r="Z46" s="277"/>
      <c r="AA46" s="277"/>
      <c r="AB46" s="277"/>
      <c r="AC46" s="277"/>
      <c r="AD46" s="19"/>
      <c r="AE46" s="19"/>
    </row>
    <row r="47" spans="1:31" ht="20.100000000000001" customHeight="1">
      <c r="A47" s="169"/>
      <c r="B47" s="169"/>
      <c r="C47" s="275" t="s">
        <v>158</v>
      </c>
      <c r="D47" s="185" t="s">
        <v>383</v>
      </c>
      <c r="E47" s="277"/>
      <c r="F47" s="277"/>
      <c r="G47" s="277"/>
      <c r="H47" s="277"/>
      <c r="I47" s="277"/>
      <c r="J47" s="277"/>
      <c r="K47" s="277"/>
      <c r="L47" s="277"/>
      <c r="M47" s="277"/>
      <c r="N47" s="277"/>
      <c r="O47" s="277"/>
      <c r="P47" s="277"/>
      <c r="Q47" s="277"/>
      <c r="R47" s="277"/>
      <c r="S47" s="277"/>
      <c r="T47" s="277"/>
      <c r="U47" s="277"/>
      <c r="V47" s="277"/>
      <c r="W47" s="277"/>
      <c r="X47" s="277"/>
      <c r="Y47" s="277"/>
      <c r="Z47" s="277"/>
      <c r="AA47" s="277"/>
      <c r="AB47" s="277"/>
      <c r="AC47" s="277"/>
      <c r="AD47" s="19"/>
      <c r="AE47" s="19"/>
    </row>
    <row r="48" spans="1:31" ht="20.100000000000001" customHeight="1">
      <c r="A48" s="169"/>
      <c r="B48" s="229"/>
      <c r="C48" s="275" t="s">
        <v>158</v>
      </c>
      <c r="D48" s="185" t="s">
        <v>384</v>
      </c>
      <c r="E48" s="277"/>
      <c r="F48" s="277"/>
      <c r="G48" s="277"/>
      <c r="H48" s="277"/>
      <c r="I48" s="277"/>
      <c r="J48" s="277"/>
      <c r="K48" s="277"/>
      <c r="L48" s="277"/>
      <c r="M48" s="277"/>
      <c r="N48" s="277"/>
      <c r="O48" s="277"/>
      <c r="P48" s="277"/>
      <c r="Q48" s="277"/>
      <c r="R48" s="277"/>
      <c r="S48" s="277"/>
      <c r="T48" s="277"/>
      <c r="U48" s="277"/>
      <c r="V48" s="277"/>
      <c r="W48" s="277"/>
      <c r="X48" s="277"/>
      <c r="Y48" s="277"/>
      <c r="Z48" s="277"/>
      <c r="AA48" s="277"/>
      <c r="AB48" s="277"/>
      <c r="AC48" s="277"/>
      <c r="AD48" s="19"/>
      <c r="AE48" s="19"/>
    </row>
    <row r="49" spans="1:31" ht="20.100000000000001" customHeight="1">
      <c r="A49" s="169"/>
      <c r="B49" s="169"/>
      <c r="C49" s="275" t="s">
        <v>158</v>
      </c>
      <c r="D49" s="185" t="s">
        <v>385</v>
      </c>
      <c r="E49" s="277"/>
      <c r="F49" s="277"/>
      <c r="G49" s="277"/>
      <c r="H49" s="277"/>
      <c r="I49" s="277"/>
      <c r="J49" s="277"/>
      <c r="K49" s="277"/>
      <c r="L49" s="277"/>
      <c r="M49" s="277"/>
      <c r="N49" s="277"/>
      <c r="O49" s="277"/>
      <c r="P49" s="277"/>
      <c r="Q49" s="277"/>
      <c r="R49" s="277"/>
      <c r="S49" s="277"/>
      <c r="T49" s="277"/>
      <c r="U49" s="277"/>
      <c r="V49" s="277"/>
      <c r="W49" s="277"/>
      <c r="X49" s="277"/>
      <c r="Y49" s="277"/>
      <c r="Z49" s="277"/>
      <c r="AA49" s="277"/>
      <c r="AB49" s="277"/>
      <c r="AC49" s="277"/>
      <c r="AD49" s="19"/>
      <c r="AE49" s="19"/>
    </row>
    <row r="50" spans="1:31" ht="20.100000000000001" hidden="1" customHeight="1">
      <c r="A50" s="169"/>
      <c r="B50" s="169"/>
      <c r="C50" s="512" t="s">
        <v>224</v>
      </c>
      <c r="D50" s="182" t="s">
        <v>386</v>
      </c>
      <c r="E50" s="277"/>
      <c r="F50" s="277"/>
      <c r="G50" s="277"/>
      <c r="H50" s="277"/>
      <c r="I50" s="277"/>
      <c r="J50" s="277"/>
      <c r="K50" s="277"/>
      <c r="L50" s="277"/>
      <c r="M50" s="277"/>
      <c r="N50" s="277"/>
      <c r="O50" s="277"/>
      <c r="P50" s="277"/>
      <c r="Q50" s="277"/>
      <c r="R50" s="277"/>
      <c r="S50" s="277"/>
      <c r="T50" s="277"/>
      <c r="U50" s="277"/>
      <c r="V50" s="277"/>
      <c r="W50" s="277"/>
      <c r="X50" s="277"/>
      <c r="Y50" s="277"/>
      <c r="Z50" s="277"/>
      <c r="AA50" s="277"/>
      <c r="AB50" s="277"/>
      <c r="AC50" s="277"/>
      <c r="AD50" s="19"/>
      <c r="AE50" s="19"/>
    </row>
    <row r="51" spans="1:31" ht="20.100000000000001" hidden="1" customHeight="1">
      <c r="A51" s="513"/>
      <c r="B51" s="513"/>
      <c r="C51" s="2847" t="s">
        <v>160</v>
      </c>
      <c r="D51" s="2849" t="s">
        <v>226</v>
      </c>
      <c r="E51" s="2850"/>
      <c r="F51" s="2850"/>
      <c r="G51" s="2850"/>
      <c r="H51" s="2850"/>
      <c r="I51" s="2850"/>
      <c r="J51" s="2850"/>
      <c r="K51" s="2850"/>
      <c r="L51" s="2850"/>
      <c r="M51" s="2850"/>
      <c r="N51" s="2850"/>
      <c r="O51" s="2850"/>
      <c r="P51" s="2850"/>
      <c r="Q51" s="2850"/>
      <c r="R51" s="2850"/>
      <c r="S51" s="2850"/>
      <c r="T51" s="2850"/>
      <c r="U51" s="2851"/>
      <c r="V51" s="2849" t="s">
        <v>103</v>
      </c>
      <c r="W51" s="2851"/>
      <c r="X51" s="1067" t="s">
        <v>104</v>
      </c>
      <c r="Y51" s="1068"/>
      <c r="Z51" s="1069"/>
      <c r="AA51" s="1069"/>
      <c r="AB51" s="1069"/>
      <c r="AC51" s="1069"/>
      <c r="AD51" s="514"/>
      <c r="AE51" s="514"/>
    </row>
    <row r="52" spans="1:31" ht="20.100000000000001" hidden="1" customHeight="1">
      <c r="A52" s="513"/>
      <c r="B52" s="513"/>
      <c r="C52" s="2848"/>
      <c r="D52" s="2852"/>
      <c r="E52" s="2853"/>
      <c r="F52" s="2853"/>
      <c r="G52" s="2853"/>
      <c r="H52" s="2853"/>
      <c r="I52" s="2853"/>
      <c r="J52" s="2853"/>
      <c r="K52" s="2853"/>
      <c r="L52" s="2853"/>
      <c r="M52" s="2853"/>
      <c r="N52" s="2853"/>
      <c r="O52" s="2853"/>
      <c r="P52" s="2853"/>
      <c r="Q52" s="2853"/>
      <c r="R52" s="2853"/>
      <c r="S52" s="2853"/>
      <c r="T52" s="2853"/>
      <c r="U52" s="2854"/>
      <c r="V52" s="2852"/>
      <c r="W52" s="2854"/>
      <c r="X52" s="1067" t="s">
        <v>227</v>
      </c>
      <c r="Y52" s="1068"/>
      <c r="Z52" s="1069"/>
      <c r="AA52" s="1070" t="s">
        <v>388</v>
      </c>
      <c r="AB52" s="1070"/>
      <c r="AC52" s="1071"/>
      <c r="AD52" s="514"/>
      <c r="AE52" s="514"/>
    </row>
    <row r="53" spans="1:31" s="1323" customFormat="1" ht="20.100000000000001" hidden="1" customHeight="1">
      <c r="A53" s="1321"/>
      <c r="B53" s="1321"/>
      <c r="C53" s="1971"/>
      <c r="D53" s="1972" t="s">
        <v>389</v>
      </c>
      <c r="E53" s="1973"/>
      <c r="F53" s="1973"/>
      <c r="G53" s="1973"/>
      <c r="H53" s="1973"/>
      <c r="I53" s="1973"/>
      <c r="J53" s="1973"/>
      <c r="K53" s="1973"/>
      <c r="L53" s="1973"/>
      <c r="M53" s="1973"/>
      <c r="N53" s="1973"/>
      <c r="O53" s="1973"/>
      <c r="P53" s="1973"/>
      <c r="Q53" s="1973"/>
      <c r="R53" s="1973"/>
      <c r="S53" s="1973"/>
      <c r="T53" s="1973"/>
      <c r="U53" s="1974"/>
      <c r="V53" s="1982"/>
      <c r="W53" s="1983"/>
      <c r="X53" s="1982"/>
      <c r="Y53" s="1984"/>
      <c r="Z53" s="1983"/>
      <c r="AA53" s="1982"/>
      <c r="AB53" s="1984"/>
      <c r="AC53" s="1983"/>
      <c r="AD53" s="1322"/>
      <c r="AE53" s="1322"/>
    </row>
    <row r="54" spans="1:31" s="1323" customFormat="1" ht="18" hidden="1" customHeight="1">
      <c r="A54" s="1321"/>
      <c r="B54" s="1321"/>
      <c r="C54" s="1975"/>
      <c r="D54" s="1976" t="s">
        <v>390</v>
      </c>
      <c r="E54" s="1977"/>
      <c r="F54" s="1977"/>
      <c r="G54" s="1977"/>
      <c r="H54" s="1977"/>
      <c r="I54" s="1977"/>
      <c r="J54" s="1977"/>
      <c r="K54" s="1977"/>
      <c r="L54" s="1977"/>
      <c r="M54" s="1977"/>
      <c r="N54" s="1977"/>
      <c r="O54" s="1977"/>
      <c r="P54" s="1977"/>
      <c r="Q54" s="1977"/>
      <c r="R54" s="1977"/>
      <c r="S54" s="1977"/>
      <c r="T54" s="1977"/>
      <c r="U54" s="1978"/>
      <c r="V54" s="1985"/>
      <c r="W54" s="1986"/>
      <c r="X54" s="1985"/>
      <c r="Y54" s="1987"/>
      <c r="Z54" s="1986"/>
      <c r="AA54" s="1985"/>
      <c r="AB54" s="1987"/>
      <c r="AC54" s="1986"/>
      <c r="AD54" s="1322"/>
      <c r="AE54" s="1322"/>
    </row>
    <row r="55" spans="1:31" s="29" customFormat="1" ht="20.100000000000001" hidden="1" customHeight="1">
      <c r="A55" s="513"/>
      <c r="B55" s="513"/>
      <c r="C55" s="1979"/>
      <c r="D55" s="1980"/>
      <c r="E55" s="1981"/>
      <c r="F55" s="1981"/>
      <c r="G55" s="1981"/>
      <c r="H55" s="1981"/>
      <c r="I55" s="1981"/>
      <c r="J55" s="1981"/>
      <c r="K55" s="1981"/>
      <c r="L55" s="1981"/>
      <c r="M55" s="1981"/>
      <c r="N55" s="1981"/>
      <c r="O55" s="1981"/>
      <c r="P55" s="1981"/>
      <c r="Q55" s="1981"/>
      <c r="R55" s="1981"/>
      <c r="S55" s="1981"/>
      <c r="T55" s="1981"/>
      <c r="U55" s="1981"/>
      <c r="V55" s="1988"/>
      <c r="W55" s="1989"/>
      <c r="X55" s="1988"/>
      <c r="Y55" s="1990"/>
      <c r="Z55" s="1989"/>
      <c r="AA55" s="1988"/>
      <c r="AB55" s="1990"/>
      <c r="AC55" s="1989"/>
      <c r="AD55" s="514"/>
      <c r="AE55" s="514"/>
    </row>
    <row r="56" spans="1:31" ht="9.9499999999999993" customHeight="1">
      <c r="A56" s="513"/>
      <c r="B56" s="513"/>
      <c r="C56" s="515"/>
      <c r="D56" s="1066"/>
      <c r="E56" s="1066"/>
      <c r="F56" s="1066"/>
      <c r="G56" s="1066"/>
      <c r="H56" s="1066"/>
      <c r="I56" s="1066"/>
      <c r="J56" s="1066"/>
      <c r="K56" s="1066"/>
      <c r="L56" s="1066"/>
      <c r="M56" s="1066"/>
      <c r="N56" s="1066"/>
      <c r="O56" s="1066"/>
      <c r="P56" s="1066"/>
      <c r="Q56" s="1066"/>
      <c r="R56" s="1066"/>
      <c r="S56" s="1066"/>
      <c r="T56" s="1066"/>
      <c r="U56" s="1066"/>
      <c r="V56" s="1064"/>
      <c r="W56" s="1064"/>
      <c r="X56" s="1064"/>
      <c r="Y56" s="1064"/>
      <c r="Z56" s="1064"/>
      <c r="AA56" s="1064"/>
      <c r="AB56" s="1064"/>
      <c r="AC56" s="1065"/>
      <c r="AD56" s="514"/>
      <c r="AE56" s="514"/>
    </row>
    <row r="57" spans="1:31" ht="20.100000000000001" customHeight="1">
      <c r="A57" s="169"/>
      <c r="B57" s="267"/>
      <c r="C57" s="222" t="s">
        <v>337</v>
      </c>
      <c r="D57" s="182" t="s">
        <v>349</v>
      </c>
      <c r="E57" s="277"/>
      <c r="F57" s="277"/>
      <c r="G57" s="277"/>
      <c r="H57" s="277"/>
      <c r="I57" s="277"/>
      <c r="J57" s="277"/>
      <c r="K57" s="277"/>
      <c r="L57" s="277"/>
      <c r="M57" s="277"/>
      <c r="N57" s="277"/>
      <c r="O57" s="277"/>
      <c r="P57" s="277"/>
      <c r="Q57" s="277"/>
      <c r="R57" s="277"/>
      <c r="S57" s="277"/>
      <c r="T57" s="277"/>
      <c r="U57" s="277"/>
      <c r="V57" s="63"/>
      <c r="W57" s="63"/>
      <c r="X57" s="277"/>
      <c r="Y57" s="277"/>
      <c r="Z57" s="277"/>
      <c r="AA57" s="277"/>
      <c r="AB57" s="277"/>
      <c r="AC57" s="277"/>
      <c r="AD57" s="19"/>
      <c r="AE57" s="19"/>
    </row>
    <row r="58" spans="1:31" ht="20.100000000000001" customHeight="1">
      <c r="A58" s="169"/>
      <c r="B58" s="267"/>
      <c r="C58" s="1026"/>
      <c r="D58" s="277"/>
      <c r="E58" s="277"/>
      <c r="F58" s="277"/>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19"/>
      <c r="AE58" s="19"/>
    </row>
    <row r="59" spans="1:31" ht="20.100000000000001" customHeight="1">
      <c r="A59" s="169"/>
      <c r="B59" s="267"/>
      <c r="C59" s="222" t="s">
        <v>234</v>
      </c>
      <c r="D59" s="173" t="s">
        <v>186</v>
      </c>
      <c r="E59" s="182"/>
      <c r="F59" s="182"/>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9"/>
      <c r="AE59" s="19"/>
    </row>
    <row r="60" spans="1:31" ht="39.950000000000003" customHeight="1">
      <c r="A60" s="169"/>
      <c r="B60" s="267"/>
      <c r="C60" s="275" t="s">
        <v>158</v>
      </c>
      <c r="D60" s="2739" t="s">
        <v>391</v>
      </c>
      <c r="E60" s="2846"/>
      <c r="F60" s="2846"/>
      <c r="G60" s="2846"/>
      <c r="H60" s="2846"/>
      <c r="I60" s="2846"/>
      <c r="J60" s="2846"/>
      <c r="K60" s="2846"/>
      <c r="L60" s="2846"/>
      <c r="M60" s="2846"/>
      <c r="N60" s="2846"/>
      <c r="O60" s="2846"/>
      <c r="P60" s="2846"/>
      <c r="Q60" s="2846"/>
      <c r="R60" s="2846"/>
      <c r="S60" s="2846"/>
      <c r="T60" s="2846"/>
      <c r="U60" s="2846"/>
      <c r="V60" s="2846"/>
      <c r="W60" s="2846"/>
      <c r="X60" s="2846"/>
      <c r="Y60" s="2846"/>
      <c r="Z60" s="2846"/>
      <c r="AA60" s="2846"/>
      <c r="AB60" s="2846"/>
      <c r="AC60" s="2846"/>
      <c r="AD60" s="19"/>
      <c r="AE60" s="19"/>
    </row>
    <row r="61" spans="1:31" ht="39.950000000000003" customHeight="1">
      <c r="A61" s="169"/>
      <c r="B61" s="267"/>
      <c r="C61" s="275" t="s">
        <v>158</v>
      </c>
      <c r="D61" s="2739" t="s">
        <v>392</v>
      </c>
      <c r="E61" s="2739"/>
      <c r="F61" s="2739"/>
      <c r="G61" s="2739"/>
      <c r="H61" s="2739"/>
      <c r="I61" s="2739"/>
      <c r="J61" s="2739"/>
      <c r="K61" s="2739"/>
      <c r="L61" s="2739"/>
      <c r="M61" s="2739"/>
      <c r="N61" s="2739"/>
      <c r="O61" s="2739"/>
      <c r="P61" s="2739"/>
      <c r="Q61" s="2739"/>
      <c r="R61" s="2739"/>
      <c r="S61" s="2739"/>
      <c r="T61" s="2739"/>
      <c r="U61" s="2739"/>
      <c r="V61" s="2739"/>
      <c r="W61" s="2739"/>
      <c r="X61" s="2739"/>
      <c r="Y61" s="2739"/>
      <c r="Z61" s="2739"/>
      <c r="AA61" s="2739"/>
      <c r="AB61" s="2739"/>
      <c r="AC61" s="2739"/>
      <c r="AD61" s="19"/>
      <c r="AE61" s="19"/>
    </row>
    <row r="62" spans="1:31" ht="39.950000000000003" customHeight="1">
      <c r="A62" s="169"/>
      <c r="B62" s="267"/>
      <c r="C62" s="275" t="s">
        <v>158</v>
      </c>
      <c r="D62" s="2739" t="s">
        <v>393</v>
      </c>
      <c r="E62" s="2739"/>
      <c r="F62" s="2739"/>
      <c r="G62" s="2739"/>
      <c r="H62" s="2739"/>
      <c r="I62" s="2739"/>
      <c r="J62" s="2739"/>
      <c r="K62" s="2739"/>
      <c r="L62" s="2739"/>
      <c r="M62" s="2739"/>
      <c r="N62" s="2739"/>
      <c r="O62" s="2739"/>
      <c r="P62" s="2739"/>
      <c r="Q62" s="2739"/>
      <c r="R62" s="2739"/>
      <c r="S62" s="2739"/>
      <c r="T62" s="2739"/>
      <c r="U62" s="2739"/>
      <c r="V62" s="2739"/>
      <c r="W62" s="2739"/>
      <c r="X62" s="2739"/>
      <c r="Y62" s="2739"/>
      <c r="Z62" s="2739"/>
      <c r="AA62" s="2739"/>
      <c r="AB62" s="2739"/>
      <c r="AC62" s="2739"/>
      <c r="AD62" s="19"/>
      <c r="AE62" s="19"/>
    </row>
    <row r="63" spans="1:31" ht="39.950000000000003" customHeight="1">
      <c r="A63" s="169"/>
      <c r="B63" s="267"/>
      <c r="C63" s="275" t="s">
        <v>158</v>
      </c>
      <c r="D63" s="2739" t="s">
        <v>394</v>
      </c>
      <c r="E63" s="2739"/>
      <c r="F63" s="2739"/>
      <c r="G63" s="2739"/>
      <c r="H63" s="2739"/>
      <c r="I63" s="2739"/>
      <c r="J63" s="2739"/>
      <c r="K63" s="2739"/>
      <c r="L63" s="2739"/>
      <c r="M63" s="2739"/>
      <c r="N63" s="2739"/>
      <c r="O63" s="2739"/>
      <c r="P63" s="2739"/>
      <c r="Q63" s="2739"/>
      <c r="R63" s="2739"/>
      <c r="S63" s="2739"/>
      <c r="T63" s="2739"/>
      <c r="U63" s="2739"/>
      <c r="V63" s="2739"/>
      <c r="W63" s="2739"/>
      <c r="X63" s="2739"/>
      <c r="Y63" s="2739"/>
      <c r="Z63" s="2739"/>
      <c r="AA63" s="2739"/>
      <c r="AB63" s="2739"/>
      <c r="AC63" s="2739"/>
      <c r="AD63" s="19"/>
      <c r="AE63" s="19"/>
    </row>
    <row r="64" spans="1:31" ht="39.950000000000003" customHeight="1">
      <c r="A64" s="169"/>
      <c r="B64" s="267"/>
      <c r="C64" s="275" t="s">
        <v>158</v>
      </c>
      <c r="D64" s="2843" t="s">
        <v>945</v>
      </c>
      <c r="E64" s="2844"/>
      <c r="F64" s="2844"/>
      <c r="G64" s="2844"/>
      <c r="H64" s="2844"/>
      <c r="I64" s="2844"/>
      <c r="J64" s="2844"/>
      <c r="K64" s="2844"/>
      <c r="L64" s="2844"/>
      <c r="M64" s="2844"/>
      <c r="N64" s="2844"/>
      <c r="O64" s="2844"/>
      <c r="P64" s="2844"/>
      <c r="Q64" s="2844"/>
      <c r="R64" s="2844"/>
      <c r="S64" s="2844"/>
      <c r="T64" s="2844"/>
      <c r="U64" s="2844"/>
      <c r="V64" s="2844"/>
      <c r="W64" s="2844"/>
      <c r="X64" s="2844"/>
      <c r="Y64" s="2844"/>
      <c r="Z64" s="2844"/>
      <c r="AA64" s="2844"/>
      <c r="AB64" s="2844"/>
      <c r="AC64" s="2844"/>
      <c r="AD64" s="19"/>
      <c r="AE64" s="19"/>
    </row>
    <row r="65" spans="1:31" ht="9.9499999999999993" customHeight="1">
      <c r="A65" s="169"/>
      <c r="B65" s="267"/>
      <c r="C65" s="185"/>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19"/>
      <c r="AE65" s="19"/>
    </row>
    <row r="66" spans="1:31" s="33" customFormat="1" ht="20.100000000000001" customHeight="1">
      <c r="B66" s="182"/>
      <c r="C66" s="170" t="s">
        <v>395</v>
      </c>
      <c r="D66" s="172"/>
      <c r="E66" s="172"/>
      <c r="F66" s="172"/>
      <c r="G66" s="172"/>
      <c r="H66" s="172"/>
      <c r="I66" s="172"/>
      <c r="J66" s="172"/>
      <c r="K66" s="172"/>
      <c r="L66" s="172"/>
      <c r="M66" s="172"/>
      <c r="N66" s="172"/>
      <c r="O66" s="172"/>
      <c r="P66" s="172"/>
      <c r="Q66" s="172"/>
      <c r="R66" s="172"/>
      <c r="S66" s="172"/>
      <c r="T66" s="172"/>
      <c r="U66" s="172"/>
      <c r="V66" s="172"/>
      <c r="W66" s="172"/>
      <c r="X66" s="172"/>
      <c r="Y66" s="172"/>
      <c r="Z66" s="172"/>
      <c r="AA66" s="172"/>
      <c r="AB66" s="172"/>
      <c r="AC66" s="171"/>
    </row>
    <row r="67" spans="1:31" s="33" customFormat="1" ht="9.9499999999999993" customHeight="1">
      <c r="C67" s="63"/>
    </row>
    <row r="68" spans="1:31" s="2132" customFormat="1" ht="20.100000000000001" customHeight="1">
      <c r="A68" s="2134"/>
      <c r="B68" s="2134"/>
      <c r="D68" s="2138" t="str">
        <f>IF(LEN(D73)&gt;1,_xll.UpperUni1("Đại diện công trường"),"")</f>
        <v>ĐẠI DIỆN CÔNG TRƯỜNG</v>
      </c>
      <c r="E68" s="2138"/>
      <c r="F68" s="2138"/>
      <c r="G68" s="2138"/>
      <c r="H68" s="2138"/>
      <c r="I68" s="2138"/>
      <c r="J68" s="2138"/>
      <c r="K68" s="2138"/>
      <c r="L68" s="2138"/>
      <c r="M68" s="2138"/>
      <c r="N68" s="2138"/>
      <c r="O68" s="2138"/>
      <c r="P68" s="2138" t="str">
        <f>IF(LEN(P73)&gt;1,_xll.UpperUni1("Đại diện công ty"),"")</f>
        <v>ĐẠI DIỆN CÔNG TY</v>
      </c>
      <c r="Q68" s="2138"/>
      <c r="R68" s="2138"/>
      <c r="S68" s="2138"/>
      <c r="T68" s="2138"/>
      <c r="U68" s="2138"/>
      <c r="V68" s="2138"/>
      <c r="W68" s="2138"/>
      <c r="X68" s="2138"/>
      <c r="Y68" s="2138"/>
      <c r="Z68" s="2138"/>
      <c r="AA68" s="2138"/>
      <c r="AB68" s="2138"/>
      <c r="AC68" s="2138"/>
      <c r="AD68" s="2134"/>
      <c r="AE68" s="2134"/>
    </row>
    <row r="69" spans="1:31" s="2132" customFormat="1" ht="20.100000000000001" customHeight="1">
      <c r="A69" s="2134"/>
      <c r="B69" s="2134"/>
      <c r="D69" s="2138"/>
      <c r="E69" s="2138"/>
      <c r="F69" s="2138"/>
      <c r="G69" s="2138"/>
      <c r="H69" s="2138"/>
      <c r="I69" s="2138"/>
      <c r="J69" s="2138"/>
      <c r="K69" s="2138"/>
      <c r="L69" s="2138"/>
      <c r="M69" s="2138"/>
      <c r="N69" s="2138"/>
      <c r="O69" s="2138"/>
      <c r="P69" s="2138"/>
      <c r="Q69" s="2138"/>
      <c r="R69" s="2138"/>
      <c r="S69" s="2138"/>
      <c r="T69" s="2138"/>
      <c r="U69" s="2138"/>
      <c r="V69" s="2138"/>
      <c r="W69" s="2138"/>
      <c r="X69" s="2138"/>
      <c r="Y69" s="2138"/>
      <c r="Z69" s="2138"/>
      <c r="AA69" s="2138"/>
      <c r="AB69" s="2138"/>
      <c r="AC69" s="2138"/>
      <c r="AD69" s="2134"/>
      <c r="AE69" s="2134"/>
    </row>
    <row r="70" spans="1:31" s="2132" customFormat="1" ht="20.100000000000001" customHeight="1">
      <c r="A70" s="2134"/>
      <c r="B70" s="2134"/>
      <c r="D70" s="2138"/>
      <c r="E70" s="2138"/>
      <c r="F70" s="2138"/>
      <c r="G70" s="2138"/>
      <c r="H70" s="2138"/>
      <c r="I70" s="2138"/>
      <c r="J70" s="2138"/>
      <c r="K70" s="2138"/>
      <c r="L70" s="2138"/>
      <c r="M70" s="2138"/>
      <c r="N70" s="2138"/>
      <c r="O70" s="2138"/>
      <c r="P70" s="2138"/>
      <c r="Q70" s="2138"/>
      <c r="R70" s="2138"/>
      <c r="S70" s="2138"/>
      <c r="T70" s="2138"/>
      <c r="U70" s="2138"/>
      <c r="V70" s="2138"/>
      <c r="W70" s="2138"/>
      <c r="X70" s="2138"/>
      <c r="Y70" s="2138"/>
      <c r="Z70" s="2138"/>
      <c r="AA70" s="2138"/>
      <c r="AB70" s="2138"/>
      <c r="AC70" s="2138"/>
      <c r="AD70" s="2134"/>
      <c r="AE70" s="2134"/>
    </row>
    <row r="71" spans="1:31" s="2132" customFormat="1" ht="20.100000000000001" customHeight="1">
      <c r="A71" s="2134"/>
      <c r="B71" s="2134"/>
      <c r="D71" s="2138"/>
      <c r="E71" s="2138"/>
      <c r="F71" s="2138"/>
      <c r="G71" s="2138"/>
      <c r="H71" s="2138"/>
      <c r="I71" s="2138"/>
      <c r="J71" s="2138"/>
      <c r="K71" s="2138"/>
      <c r="L71" s="2138"/>
      <c r="M71" s="2138"/>
      <c r="N71" s="2138"/>
      <c r="O71" s="2138"/>
      <c r="P71" s="2138"/>
      <c r="Q71" s="2138"/>
      <c r="R71" s="2138"/>
      <c r="S71" s="2138"/>
      <c r="T71" s="2138"/>
      <c r="U71" s="2138"/>
      <c r="V71" s="2138"/>
      <c r="W71" s="2138"/>
      <c r="X71" s="2138"/>
      <c r="Y71" s="2138"/>
      <c r="Z71" s="2138"/>
      <c r="AA71" s="2138"/>
      <c r="AB71" s="2138"/>
      <c r="AC71" s="2138"/>
      <c r="AD71" s="2134"/>
      <c r="AE71" s="2134"/>
    </row>
    <row r="72" spans="1:31" s="2132" customFormat="1" ht="20.100000000000001" customHeight="1">
      <c r="A72" s="2134"/>
      <c r="B72" s="2134"/>
      <c r="D72" s="2138"/>
      <c r="E72" s="2138"/>
      <c r="F72" s="2138"/>
      <c r="G72" s="2138"/>
      <c r="H72" s="2138"/>
      <c r="I72" s="2138"/>
      <c r="J72" s="2138"/>
      <c r="K72" s="2138"/>
      <c r="L72" s="2138"/>
      <c r="M72" s="2138"/>
      <c r="N72" s="2138"/>
      <c r="O72" s="2138"/>
      <c r="P72" s="2138"/>
      <c r="Q72" s="2138"/>
      <c r="R72" s="2138"/>
      <c r="S72" s="2138"/>
      <c r="T72" s="2138"/>
      <c r="U72" s="2138"/>
      <c r="V72" s="2138"/>
      <c r="W72" s="2138"/>
      <c r="X72" s="2138"/>
      <c r="Y72" s="2138"/>
      <c r="Z72" s="2138"/>
      <c r="AA72" s="2138"/>
      <c r="AB72" s="2138"/>
      <c r="AC72" s="2138"/>
      <c r="AD72" s="2134"/>
      <c r="AE72" s="2134"/>
    </row>
    <row r="73" spans="1:31" s="2132" customFormat="1" ht="20.100000000000001" customHeight="1">
      <c r="A73" s="2134"/>
      <c r="B73" s="2134"/>
      <c r="D73" s="2138" t="str">
        <f>G19</f>
        <v>Nguyễn Ngọc Duy</v>
      </c>
      <c r="E73" s="2138"/>
      <c r="F73" s="2138"/>
      <c r="G73" s="2138"/>
      <c r="H73" s="2138"/>
      <c r="I73" s="2138"/>
      <c r="J73" s="2138"/>
      <c r="K73" s="2138"/>
      <c r="L73" s="2138"/>
      <c r="M73" s="2138"/>
      <c r="N73" s="2138"/>
      <c r="O73" s="2138"/>
      <c r="P73" s="2138" t="str">
        <f>G22</f>
        <v>Phạm Bá Lai</v>
      </c>
      <c r="Q73" s="2138"/>
      <c r="R73" s="2138"/>
      <c r="S73" s="2138"/>
      <c r="T73" s="2138"/>
      <c r="U73" s="2138"/>
      <c r="V73" s="2138"/>
      <c r="W73" s="2138"/>
      <c r="X73" s="2138"/>
      <c r="Y73" s="2138"/>
      <c r="Z73" s="2138"/>
      <c r="AA73" s="2138"/>
      <c r="AB73" s="2138"/>
      <c r="AC73" s="2138"/>
      <c r="AD73" s="2134"/>
      <c r="AE73" s="2134"/>
    </row>
    <row r="74" spans="1:31" ht="20.100000000000001" customHeight="1">
      <c r="A74" s="19"/>
      <c r="B74" s="206"/>
      <c r="C74" s="269"/>
      <c r="D74" s="269"/>
      <c r="E74" s="269"/>
      <c r="F74" s="269"/>
      <c r="G74" s="269"/>
      <c r="H74" s="269"/>
      <c r="I74" s="269"/>
      <c r="J74" s="269"/>
      <c r="K74" s="269"/>
      <c r="L74" s="269"/>
      <c r="M74" s="269"/>
      <c r="N74" s="269"/>
      <c r="O74" s="269"/>
      <c r="P74" s="269"/>
      <c r="Q74" s="269"/>
      <c r="R74" s="269"/>
      <c r="S74" s="269"/>
      <c r="T74" s="269"/>
      <c r="U74" s="269"/>
      <c r="V74" s="269"/>
      <c r="W74" s="269"/>
      <c r="X74" s="269"/>
      <c r="Y74" s="269"/>
      <c r="Z74" s="269"/>
      <c r="AA74" s="269"/>
      <c r="AB74" s="269"/>
      <c r="AC74" s="269"/>
      <c r="AD74" s="19"/>
      <c r="AE74" s="19"/>
    </row>
    <row r="75" spans="1:31" ht="20.100000000000001" customHeight="1"/>
  </sheetData>
  <mergeCells count="12">
    <mergeCell ref="D62:AC62"/>
    <mergeCell ref="D63:AC63"/>
    <mergeCell ref="D64:AC64"/>
    <mergeCell ref="A1:A4"/>
    <mergeCell ref="D30:AC30"/>
    <mergeCell ref="D37:AC37"/>
    <mergeCell ref="D60:AC60"/>
    <mergeCell ref="D61:AC61"/>
    <mergeCell ref="C51:C52"/>
    <mergeCell ref="D51:U52"/>
    <mergeCell ref="V51:W52"/>
    <mergeCell ref="C1:O2"/>
  </mergeCells>
  <pageMargins left="0.59055118110236227" right="0.19685039370078741" top="0.59055118110236227" bottom="0.39370078740157483" header="0.19685039370078741" footer="0.19685039370078741"/>
  <pageSetup paperSize="9" scale="96" orientation="portrait" blackAndWhite="1" r:id="rId1"/>
  <ignoredErrors>
    <ignoredError sqref="C14:C17 C55:C67 C54 C24:C53"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20498" r:id="rId4" name="Button 18">
              <controlPr defaultSize="0" print="0" autoFill="0" autoPict="0" macro="[0]!go_HSDMGiaidoan">
                <anchor moveWithCells="1" sizeWithCells="1">
                  <from>
                    <xdr:col>29</xdr:col>
                    <xdr:colOff>28575</xdr:colOff>
                    <xdr:row>0</xdr:row>
                    <xdr:rowOff>9525</xdr:rowOff>
                  </from>
                  <to>
                    <xdr:col>33</xdr:col>
                    <xdr:colOff>66675</xdr:colOff>
                    <xdr:row>2</xdr:row>
                    <xdr:rowOff>9525</xdr:rowOff>
                  </to>
                </anchor>
              </controlPr>
            </control>
          </mc:Choice>
        </mc:AlternateContent>
        <mc:AlternateContent xmlns:mc="http://schemas.openxmlformats.org/markup-compatibility/2006">
          <mc:Choice Requires="x14">
            <control shapeId="20499" r:id="rId5" name="Spinner 19">
              <controlPr defaultSize="0" autoPict="0" macro="[0]!zNextSpin">
                <anchor moveWithCells="1" sizeWithCells="1">
                  <from>
                    <xdr:col>29</xdr:col>
                    <xdr:colOff>19050</xdr:colOff>
                    <xdr:row>2</xdr:row>
                    <xdr:rowOff>9525</xdr:rowOff>
                  </from>
                  <to>
                    <xdr:col>29</xdr:col>
                    <xdr:colOff>304800</xdr:colOff>
                    <xdr:row>5</xdr:row>
                    <xdr:rowOff>209550</xdr:rowOff>
                  </to>
                </anchor>
              </controlPr>
            </control>
          </mc:Choice>
        </mc:AlternateContent>
        <mc:AlternateContent xmlns:mc="http://schemas.openxmlformats.org/markup-compatibility/2006">
          <mc:Choice Requires="x14">
            <control shapeId="20502" r:id="rId6" name="Check Box 22">
              <controlPr defaultSize="0" autoFill="0" autoLine="0" autoPict="0" macro="[0]!zClickPanelSpin">
                <anchor moveWithCells="1">
                  <from>
                    <xdr:col>29</xdr:col>
                    <xdr:colOff>333375</xdr:colOff>
                    <xdr:row>2</xdr:row>
                    <xdr:rowOff>28575</xdr:rowOff>
                  </from>
                  <to>
                    <xdr:col>33</xdr:col>
                    <xdr:colOff>85725</xdr:colOff>
                    <xdr:row>3</xdr:row>
                    <xdr:rowOff>47625</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GDYCNT1">
    <tabColor rgb="FF4FD1FF"/>
  </sheetPr>
  <dimension ref="A1:AG32"/>
  <sheetViews>
    <sheetView showZeros="0" view="pageBreakPreview" zoomScale="80" zoomScaleSheetLayoutView="80" workbookViewId="0">
      <selection activeCell="C1" sqref="C1:O2"/>
    </sheetView>
  </sheetViews>
  <sheetFormatPr defaultColWidth="8.88671875" defaultRowHeight="16.5"/>
  <cols>
    <col min="1" max="1" width="22.33203125" style="18" customWidth="1"/>
    <col min="2" max="2" width="3.6640625" style="18" customWidth="1"/>
    <col min="3" max="3" width="3.88671875" style="18" customWidth="1"/>
    <col min="4" max="6" width="3.5546875" style="18" customWidth="1"/>
    <col min="7" max="8" width="2.88671875" style="18" customWidth="1"/>
    <col min="9" max="9" width="1.88671875" style="18" customWidth="1"/>
    <col min="10" max="10" width="2.88671875" style="18" customWidth="1"/>
    <col min="11" max="11" width="3.44140625" style="18" customWidth="1"/>
    <col min="12" max="13" width="3.33203125" style="18" customWidth="1"/>
    <col min="14" max="14" width="3" style="18" customWidth="1"/>
    <col min="15" max="15" width="2.88671875" style="18" customWidth="1"/>
    <col min="16" max="17" width="3.21875" style="18" customWidth="1"/>
    <col min="18" max="23" width="3" style="18" customWidth="1"/>
    <col min="24" max="28" width="2.88671875" style="18" customWidth="1"/>
    <col min="29" max="29" width="2.77734375" style="18" customWidth="1"/>
    <col min="30" max="30" width="11.77734375" style="18" customWidth="1"/>
    <col min="31" max="40" width="3.77734375" style="18" customWidth="1"/>
    <col min="41" max="16384" width="8.88671875" style="18"/>
  </cols>
  <sheetData>
    <row r="1" spans="1:33" ht="20.100000000000001" customHeight="1">
      <c r="A1" s="2750" t="s">
        <v>148</v>
      </c>
      <c r="B1" s="171"/>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c r="AD1" s="419">
        <f>YCGD_BB</f>
        <v>1</v>
      </c>
      <c r="AE1" s="784"/>
      <c r="AF1" s="784" t="b">
        <v>0</v>
      </c>
      <c r="AG1" s="2123"/>
    </row>
    <row r="2" spans="1:33" ht="20.100000000000001" customHeight="1">
      <c r="A2" s="2750"/>
      <c r="B2" s="171"/>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c r="AD2" s="165"/>
      <c r="AE2" s="784"/>
      <c r="AF2" s="19"/>
    </row>
    <row r="3" spans="1:33" ht="20.100000000000001" customHeight="1">
      <c r="A3" s="2750"/>
      <c r="B3" s="171"/>
      <c r="F3" s="1783"/>
      <c r="G3" s="164"/>
      <c r="H3" s="164"/>
      <c r="J3" s="164"/>
      <c r="K3" s="164"/>
      <c r="L3" s="164"/>
      <c r="M3" s="164"/>
      <c r="N3" s="164"/>
      <c r="P3" s="164"/>
      <c r="Q3" s="164"/>
      <c r="R3" s="1784"/>
      <c r="T3" s="164"/>
      <c r="U3" s="164"/>
      <c r="V3" s="164"/>
      <c r="W3" s="164"/>
      <c r="X3" s="164"/>
      <c r="Y3" s="164"/>
      <c r="Z3" s="164"/>
      <c r="AA3" s="164"/>
      <c r="AB3" s="164"/>
      <c r="AC3" s="164"/>
      <c r="AD3" s="165"/>
      <c r="AE3" s="19"/>
      <c r="AF3" s="19"/>
    </row>
    <row r="4" spans="1:33" ht="20.100000000000001" customHeight="1">
      <c r="A4" s="2750"/>
      <c r="B4" s="516"/>
      <c r="C4" s="19"/>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207" t="str">
        <f>'Thong tin'!D9&amp;","&amp;ngay(VLOOKUP(YCGD_BB,B_DMNTGD,COLUMN(DMGD_YC),0))</f>
        <v>Quảng Bình, ngày 20 tháng 09 năm 2021</v>
      </c>
      <c r="AD4" s="168">
        <v>1</v>
      </c>
      <c r="AE4" s="19"/>
      <c r="AF4" s="19"/>
    </row>
    <row r="5" spans="1:33" ht="20.100000000000001" customHeight="1">
      <c r="A5" s="289"/>
      <c r="B5" s="289"/>
      <c r="C5" s="192" t="str">
        <f>"PHIẾU YÊU CẦU SỐ: "&amp;VLOOKUP(YCGD_BB,B_DMNTGD,COLUMN(DMGD_HS),0)</f>
        <v>PHIẾU YÊU CẦU SỐ: 01/GD</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036">
        <v>1</v>
      </c>
      <c r="AE5" s="1037"/>
      <c r="AF5" s="19"/>
    </row>
    <row r="6" spans="1:33" ht="39.950000000000003" customHeight="1">
      <c r="A6" s="289"/>
      <c r="B6" s="517"/>
      <c r="C6" s="440" t="s">
        <v>396</v>
      </c>
      <c r="D6" s="440"/>
      <c r="E6" s="440"/>
      <c r="F6" s="440"/>
      <c r="G6" s="440"/>
      <c r="H6" s="440"/>
      <c r="I6" s="440"/>
      <c r="J6" s="440"/>
      <c r="K6" s="440"/>
      <c r="L6" s="440"/>
      <c r="M6" s="440"/>
      <c r="N6" s="440"/>
      <c r="O6" s="440"/>
      <c r="P6" s="440"/>
      <c r="Q6" s="440"/>
      <c r="R6" s="440"/>
      <c r="S6" s="440"/>
      <c r="T6" s="440"/>
      <c r="U6" s="440"/>
      <c r="V6" s="440"/>
      <c r="W6" s="440"/>
      <c r="X6" s="440"/>
      <c r="Y6" s="440"/>
      <c r="Z6" s="440"/>
      <c r="AA6" s="440"/>
      <c r="AB6" s="440"/>
      <c r="AC6" s="171"/>
      <c r="AD6" s="168"/>
      <c r="AE6" s="19"/>
    </row>
    <row r="7" spans="1:33" ht="9.9499999999999993" customHeight="1">
      <c r="A7" s="289"/>
      <c r="B7" s="518"/>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33"/>
      <c r="AE7" s="33"/>
    </row>
    <row r="8" spans="1:33" ht="20.100000000000001" customHeight="1">
      <c r="A8" s="289"/>
      <c r="B8" s="518"/>
      <c r="C8" s="33"/>
      <c r="D8" s="173" t="s">
        <v>1</v>
      </c>
      <c r="E8" s="171"/>
      <c r="F8" s="171"/>
      <c r="G8" s="174" t="str">
        <f>TTIN_DUAN</f>
        <v>Đường cứu hộ cứu nạn từ Nguyệt Áng - Nam Long đi Trường Xuân</v>
      </c>
      <c r="H8" s="33"/>
      <c r="I8" s="33"/>
      <c r="J8" s="33"/>
      <c r="K8" s="33"/>
      <c r="L8" s="33"/>
      <c r="M8" s="33"/>
      <c r="N8" s="33"/>
      <c r="O8" s="33"/>
      <c r="P8" s="33"/>
      <c r="Q8" s="33"/>
      <c r="R8" s="33"/>
      <c r="S8" s="33"/>
      <c r="T8" s="33"/>
      <c r="U8" s="33"/>
      <c r="V8" s="33"/>
      <c r="W8" s="33"/>
      <c r="X8" s="33"/>
      <c r="Y8" s="33"/>
      <c r="Z8" s="33"/>
      <c r="AA8" s="33"/>
      <c r="AB8" s="33"/>
      <c r="AC8" s="33"/>
      <c r="AD8" s="33"/>
      <c r="AE8" s="33"/>
    </row>
    <row r="9" spans="1:33" ht="20.100000000000001" customHeight="1">
      <c r="A9" s="289"/>
      <c r="B9" s="518"/>
      <c r="C9" s="33"/>
      <c r="D9" s="173" t="s">
        <v>4</v>
      </c>
      <c r="E9" s="171"/>
      <c r="F9" s="171"/>
      <c r="G9" s="174" t="str">
        <f>TTIN_GTHAU</f>
        <v>Xây lắp (bao gồm chí phí xây dựng + chi phí dự phòng + chi phí đảm bảo giao thông)</v>
      </c>
      <c r="H9" s="33"/>
      <c r="I9" s="33"/>
      <c r="J9" s="33"/>
      <c r="K9" s="33"/>
      <c r="L9" s="33"/>
      <c r="M9" s="33"/>
      <c r="N9" s="33"/>
      <c r="O9" s="33"/>
      <c r="P9" s="33"/>
      <c r="Q9" s="33"/>
      <c r="R9" s="33"/>
      <c r="S9" s="33"/>
      <c r="T9" s="33"/>
      <c r="U9" s="33"/>
      <c r="V9" s="33"/>
      <c r="W9" s="33"/>
      <c r="X9" s="33"/>
      <c r="Y9" s="33"/>
      <c r="Z9" s="33"/>
      <c r="AA9" s="33"/>
      <c r="AB9" s="33"/>
      <c r="AC9" s="33"/>
      <c r="AD9" s="33"/>
      <c r="AE9" s="33"/>
    </row>
    <row r="10" spans="1:33" ht="20.100000000000001" customHeight="1">
      <c r="A10" s="289"/>
      <c r="B10" s="519"/>
      <c r="C10" s="33"/>
      <c r="D10" s="182" t="s">
        <v>239</v>
      </c>
      <c r="E10" s="33"/>
      <c r="F10" s="33"/>
      <c r="G10" s="174" t="str">
        <f>TTIN_CTRINH</f>
        <v>Đường cứu hộ cứu nạn từ Nguyệt Áng - Nam Long đi Trường Xuân</v>
      </c>
      <c r="H10" s="33"/>
      <c r="I10" s="33"/>
      <c r="J10" s="33"/>
      <c r="K10" s="33"/>
      <c r="L10" s="33"/>
      <c r="M10" s="33"/>
      <c r="N10" s="33"/>
      <c r="O10" s="33"/>
      <c r="P10" s="33"/>
      <c r="Q10" s="33"/>
      <c r="R10" s="33"/>
      <c r="S10" s="33"/>
      <c r="T10" s="33"/>
      <c r="U10" s="33"/>
      <c r="V10" s="33"/>
      <c r="W10" s="33"/>
      <c r="X10" s="33"/>
      <c r="Y10" s="33"/>
      <c r="Z10" s="33"/>
      <c r="AA10" s="33"/>
      <c r="AB10" s="33"/>
      <c r="AC10" s="33"/>
      <c r="AD10" s="33"/>
      <c r="AE10" s="33"/>
    </row>
    <row r="11" spans="1:33" ht="18" customHeight="1">
      <c r="A11" s="289"/>
      <c r="B11" s="519"/>
      <c r="C11" s="33"/>
      <c r="D11" s="182" t="s">
        <v>3</v>
      </c>
      <c r="E11" s="33"/>
      <c r="F11" s="33"/>
      <c r="G11" s="180" t="s">
        <v>2200</v>
      </c>
      <c r="H11" s="33"/>
      <c r="I11" s="33"/>
      <c r="J11" s="33"/>
      <c r="K11" s="33"/>
      <c r="L11" s="33"/>
      <c r="M11" s="33"/>
      <c r="N11" s="33"/>
      <c r="O11" s="33"/>
      <c r="P11" s="33"/>
      <c r="Q11" s="33"/>
      <c r="R11" s="33"/>
      <c r="S11" s="33"/>
      <c r="T11" s="33"/>
      <c r="U11" s="33"/>
      <c r="V11" s="33"/>
      <c r="W11" s="33"/>
      <c r="X11" s="33"/>
      <c r="Y11" s="33"/>
      <c r="Z11" s="33"/>
      <c r="AA11" s="33"/>
      <c r="AB11" s="272"/>
      <c r="AC11" s="33"/>
      <c r="AD11" s="33"/>
      <c r="AE11" s="33"/>
    </row>
    <row r="12" spans="1:33" ht="20.100000000000001" customHeight="1">
      <c r="A12" s="289"/>
      <c r="B12" s="519"/>
      <c r="C12" s="33"/>
      <c r="D12" s="182" t="s">
        <v>155</v>
      </c>
      <c r="E12" s="33"/>
      <c r="F12" s="33"/>
      <c r="G12" s="200" t="str">
        <f>TTIN_DDIEM</f>
        <v>Xã Xuân Ninh, Hiền Ninh và xã Trường Xuân, huyện Quảng Ninh, tỉnh Quảng Bình</v>
      </c>
      <c r="H12" s="33"/>
      <c r="I12" s="33"/>
      <c r="J12" s="33"/>
      <c r="K12" s="33"/>
      <c r="L12" s="33"/>
      <c r="M12" s="33"/>
      <c r="N12" s="33"/>
      <c r="O12" s="33"/>
      <c r="P12" s="33"/>
      <c r="Q12" s="33"/>
      <c r="R12" s="33"/>
      <c r="S12" s="33"/>
      <c r="T12" s="33"/>
      <c r="U12" s="33"/>
      <c r="V12" s="33"/>
      <c r="W12" s="33"/>
      <c r="X12" s="33"/>
      <c r="Y12" s="33"/>
      <c r="Z12" s="33"/>
      <c r="AA12" s="33"/>
      <c r="AB12" s="185"/>
      <c r="AC12" s="273"/>
      <c r="AD12" s="33"/>
      <c r="AE12" s="33"/>
    </row>
    <row r="13" spans="1:33" ht="20.100000000000001" customHeight="1">
      <c r="A13" s="289"/>
      <c r="B13" s="519"/>
      <c r="C13" s="182"/>
      <c r="D13" s="173" t="s">
        <v>240</v>
      </c>
      <c r="E13" s="33"/>
      <c r="F13" s="33"/>
      <c r="G13" s="200" t="str">
        <f>'Ky bien ban'!B67&amp;": "&amp;INDEX(_DSTencongty,MATCH('Ky bien ban'!B67,_DSthanhphan2,0),2+VLOOKUP($AD$1,B_DMNTGD,COLUMN(DMGD_KBB),0))</f>
        <v>Chủ đầu tư: Công ty CP Giá Xây Dựng</v>
      </c>
      <c r="H13" s="33"/>
      <c r="I13" s="33"/>
      <c r="J13" s="33"/>
      <c r="K13" s="33"/>
      <c r="L13" s="33"/>
      <c r="M13" s="33"/>
      <c r="N13" s="33"/>
      <c r="O13" s="33"/>
      <c r="P13" s="33"/>
      <c r="Q13" s="33"/>
      <c r="R13" s="33"/>
      <c r="S13" s="33"/>
      <c r="T13" s="33"/>
      <c r="U13" s="33"/>
      <c r="V13" s="33"/>
      <c r="W13" s="33"/>
      <c r="X13" s="33"/>
      <c r="Y13" s="33"/>
      <c r="Z13" s="33"/>
      <c r="AA13" s="33"/>
      <c r="AB13" s="185"/>
      <c r="AC13" s="273"/>
      <c r="AD13" s="33"/>
      <c r="AE13" s="33"/>
    </row>
    <row r="14" spans="1:33" ht="20.100000000000001" customHeight="1">
      <c r="A14" s="289"/>
      <c r="B14" s="289"/>
      <c r="C14" s="33" t="s">
        <v>241</v>
      </c>
      <c r="D14" s="173"/>
      <c r="E14" s="33"/>
      <c r="F14" s="33"/>
      <c r="G14" s="191" t="str">
        <f>'Ky bien ban'!B70&amp;": "&amp;INDEX(_DSTencongty,MATCH('Ky bien ban'!B70,_DSthanhphan2,0),2+VLOOKUP($AD$1,B_DMNTGD,COLUMN(DMGD_KBB),0))</f>
        <v>Tư vấn giám sát: Ban QLDA ĐTXD&amp;PTQĐ huyện Quảng Ninh</v>
      </c>
      <c r="H14" s="191"/>
      <c r="I14" s="191"/>
      <c r="J14" s="191"/>
      <c r="K14" s="191"/>
      <c r="L14" s="191"/>
      <c r="M14" s="191"/>
      <c r="N14" s="191"/>
      <c r="O14" s="191"/>
      <c r="P14" s="191"/>
      <c r="Q14" s="191"/>
      <c r="R14" s="191"/>
      <c r="S14" s="191"/>
      <c r="T14" s="191"/>
      <c r="U14" s="191"/>
      <c r="V14" s="191"/>
      <c r="W14" s="191"/>
      <c r="X14" s="191"/>
      <c r="Y14" s="191"/>
      <c r="Z14" s="191"/>
      <c r="AA14" s="191"/>
      <c r="AB14" s="191"/>
      <c r="AC14" s="191"/>
      <c r="AD14" s="33"/>
      <c r="AE14" s="33"/>
    </row>
    <row r="15" spans="1:33" ht="9.9499999999999993" customHeight="1">
      <c r="A15" s="289"/>
      <c r="B15" s="289"/>
      <c r="C15" s="33"/>
      <c r="D15" s="173"/>
      <c r="E15" s="33"/>
      <c r="F15" s="33"/>
      <c r="G15" s="191"/>
      <c r="H15" s="191"/>
      <c r="I15" s="191"/>
      <c r="J15" s="191"/>
      <c r="K15" s="191"/>
      <c r="L15" s="191"/>
      <c r="M15" s="191"/>
      <c r="N15" s="191"/>
      <c r="O15" s="191"/>
      <c r="P15" s="191"/>
      <c r="Q15" s="191"/>
      <c r="R15" s="191"/>
      <c r="S15" s="191"/>
      <c r="T15" s="191"/>
      <c r="U15" s="191"/>
      <c r="V15" s="191"/>
      <c r="W15" s="191"/>
      <c r="X15" s="191"/>
      <c r="Y15" s="191"/>
      <c r="Z15" s="191"/>
      <c r="AA15" s="191"/>
      <c r="AB15" s="191"/>
      <c r="AC15" s="191"/>
      <c r="AD15" s="33"/>
      <c r="AE15" s="33"/>
    </row>
    <row r="16" spans="1:33" s="29" customFormat="1" ht="39.950000000000003" customHeight="1">
      <c r="A16" s="289"/>
      <c r="B16" s="520"/>
      <c r="C16" s="275" t="s">
        <v>158</v>
      </c>
      <c r="D16" s="2772" t="s">
        <v>3521</v>
      </c>
      <c r="E16" s="2772"/>
      <c r="F16" s="2772"/>
      <c r="G16" s="2772"/>
      <c r="H16" s="2772"/>
      <c r="I16" s="2772"/>
      <c r="J16" s="2772"/>
      <c r="K16" s="2772"/>
      <c r="L16" s="2772"/>
      <c r="M16" s="2772"/>
      <c r="N16" s="2772"/>
      <c r="O16" s="2772"/>
      <c r="P16" s="2772"/>
      <c r="Q16" s="2772"/>
      <c r="R16" s="2772"/>
      <c r="S16" s="2772"/>
      <c r="T16" s="2772"/>
      <c r="U16" s="2772"/>
      <c r="V16" s="2772"/>
      <c r="W16" s="2772"/>
      <c r="X16" s="2772"/>
      <c r="Y16" s="2772"/>
      <c r="Z16" s="2772"/>
      <c r="AA16" s="2772"/>
      <c r="AB16" s="2772"/>
      <c r="AC16" s="2772"/>
      <c r="AD16" s="33"/>
      <c r="AE16" s="33"/>
    </row>
    <row r="17" spans="1:31" s="1814" customFormat="1" ht="36" customHeight="1">
      <c r="A17" s="1818"/>
      <c r="B17" s="1818"/>
      <c r="C17" s="275" t="s">
        <v>158</v>
      </c>
      <c r="D17" s="2837" t="s">
        <v>2928</v>
      </c>
      <c r="E17" s="2771"/>
      <c r="F17" s="2771"/>
      <c r="G17" s="2771"/>
      <c r="H17" s="2771"/>
      <c r="I17" s="2771"/>
      <c r="J17" s="2771"/>
      <c r="K17" s="2771"/>
      <c r="L17" s="2771"/>
      <c r="M17" s="2771"/>
      <c r="N17" s="2771"/>
      <c r="O17" s="2771"/>
      <c r="P17" s="2771"/>
      <c r="Q17" s="2771"/>
      <c r="R17" s="2771"/>
      <c r="S17" s="2771"/>
      <c r="T17" s="2771"/>
      <c r="U17" s="2771"/>
      <c r="V17" s="2771"/>
      <c r="W17" s="2771"/>
      <c r="X17" s="2771"/>
      <c r="Y17" s="2771"/>
      <c r="Z17" s="2771"/>
      <c r="AA17" s="2771"/>
      <c r="AB17" s="2771"/>
      <c r="AC17" s="2771"/>
      <c r="AD17" s="1819"/>
      <c r="AE17" s="1819"/>
    </row>
    <row r="18" spans="1:31" s="29" customFormat="1" ht="20.100000000000001" customHeight="1">
      <c r="A18" s="289"/>
      <c r="B18" s="289"/>
      <c r="C18" s="186" t="s">
        <v>158</v>
      </c>
      <c r="D18" s="185" t="s">
        <v>397</v>
      </c>
      <c r="E18" s="271"/>
      <c r="F18" s="185"/>
      <c r="G18" s="185"/>
      <c r="H18" s="185"/>
      <c r="I18" s="185"/>
      <c r="J18" s="185"/>
      <c r="K18" s="185"/>
      <c r="L18" s="185"/>
      <c r="M18" s="185"/>
      <c r="N18" s="185"/>
      <c r="O18" s="185"/>
      <c r="P18" s="185"/>
      <c r="Q18" s="185"/>
      <c r="R18" s="185"/>
      <c r="S18" s="185"/>
      <c r="T18" s="185"/>
      <c r="U18" s="185"/>
      <c r="V18" s="185"/>
      <c r="W18" s="185"/>
      <c r="X18" s="185"/>
      <c r="Y18" s="185"/>
      <c r="Z18" s="185"/>
      <c r="AA18" s="185"/>
      <c r="AB18" s="185"/>
      <c r="AC18" s="378"/>
      <c r="AD18" s="33"/>
      <c r="AE18" s="33"/>
    </row>
    <row r="19" spans="1:31" s="29" customFormat="1" ht="18" customHeight="1">
      <c r="A19" s="289"/>
      <c r="B19" s="289"/>
      <c r="C19" s="33"/>
      <c r="D19" s="180" t="s">
        <v>3577</v>
      </c>
      <c r="E19" s="178"/>
      <c r="F19" s="178"/>
      <c r="G19" s="178"/>
      <c r="H19" s="178"/>
      <c r="I19" s="178"/>
      <c r="J19" s="178"/>
      <c r="K19" s="178"/>
      <c r="L19" s="178"/>
      <c r="M19" s="178"/>
      <c r="N19" s="178"/>
      <c r="O19" s="178"/>
      <c r="P19" s="178"/>
      <c r="Q19" s="178"/>
      <c r="R19" s="178"/>
      <c r="S19" s="178"/>
      <c r="T19" s="178"/>
      <c r="U19" s="178"/>
      <c r="V19" s="178"/>
      <c r="W19" s="178"/>
      <c r="X19" s="178"/>
      <c r="Y19" s="178"/>
      <c r="Z19" s="178"/>
      <c r="AA19" s="178"/>
      <c r="AB19" s="178"/>
      <c r="AC19" s="178"/>
      <c r="AD19" s="33"/>
      <c r="AE19" s="33"/>
    </row>
    <row r="20" spans="1:31" s="29" customFormat="1" ht="20.100000000000001" hidden="1" customHeight="1">
      <c r="A20" s="33"/>
      <c r="B20" s="33"/>
      <c r="C20" s="33"/>
      <c r="D20" s="33"/>
      <c r="E20" s="33"/>
      <c r="F20" s="33"/>
      <c r="G20" s="33"/>
      <c r="H20" s="33"/>
      <c r="I20" s="33"/>
      <c r="J20" s="33"/>
      <c r="K20" s="33"/>
      <c r="L20" s="33"/>
      <c r="M20" s="33"/>
      <c r="N20" s="33"/>
      <c r="O20" s="33"/>
      <c r="P20" s="33"/>
      <c r="Q20" s="33"/>
      <c r="R20" s="33"/>
      <c r="S20" s="33"/>
      <c r="T20" s="33"/>
      <c r="U20" s="33"/>
      <c r="V20" s="33"/>
      <c r="W20" s="33"/>
      <c r="X20" s="33"/>
      <c r="Y20" s="33"/>
      <c r="Z20" s="33"/>
      <c r="AA20" s="33"/>
      <c r="AB20" s="33"/>
      <c r="AC20" s="33"/>
      <c r="AD20" s="33"/>
      <c r="AE20" s="33"/>
    </row>
    <row r="21" spans="1:31" s="29" customFormat="1" ht="39.950000000000003" customHeight="1">
      <c r="A21" s="289"/>
      <c r="B21" s="520"/>
      <c r="C21" s="19"/>
      <c r="D21" s="2772" t="s">
        <v>243</v>
      </c>
      <c r="E21" s="2772"/>
      <c r="F21" s="2772"/>
      <c r="G21" s="2772"/>
      <c r="H21" s="2772"/>
      <c r="I21" s="2772"/>
      <c r="J21" s="2772"/>
      <c r="K21" s="2772"/>
      <c r="L21" s="2772"/>
      <c r="M21" s="2772"/>
      <c r="N21" s="2772"/>
      <c r="O21" s="2772"/>
      <c r="P21" s="2772"/>
      <c r="Q21" s="2772"/>
      <c r="R21" s="2772"/>
      <c r="S21" s="2772"/>
      <c r="T21" s="2772"/>
      <c r="U21" s="2772"/>
      <c r="V21" s="2772"/>
      <c r="W21" s="2772"/>
      <c r="X21" s="2772"/>
      <c r="Y21" s="2772"/>
      <c r="Z21" s="2772"/>
      <c r="AA21" s="2772"/>
      <c r="AB21" s="2772"/>
      <c r="AC21" s="2772"/>
      <c r="AD21" s="33"/>
      <c r="AE21" s="33"/>
    </row>
    <row r="22" spans="1:31" s="29" customFormat="1" ht="20.100000000000001" customHeight="1">
      <c r="A22" s="289"/>
      <c r="B22" s="521"/>
      <c r="C22" s="186" t="s">
        <v>158</v>
      </c>
      <c r="D22" s="33" t="s">
        <v>398</v>
      </c>
      <c r="E22" s="33"/>
      <c r="F22" s="33"/>
      <c r="G22" s="33"/>
      <c r="H22" s="33"/>
      <c r="I22" s="60"/>
      <c r="J22" s="180" t="s">
        <v>3593</v>
      </c>
      <c r="K22" s="33"/>
      <c r="L22" s="33"/>
      <c r="M22" s="33"/>
      <c r="N22" s="33"/>
      <c r="O22" s="33"/>
      <c r="P22" s="33"/>
      <c r="Q22" s="33"/>
      <c r="R22" s="33"/>
      <c r="S22" s="33"/>
      <c r="T22" s="33"/>
      <c r="U22" s="33"/>
      <c r="V22" s="33"/>
      <c r="W22" s="33"/>
      <c r="X22" s="33"/>
      <c r="Y22" s="33"/>
      <c r="Z22" s="33"/>
      <c r="AA22" s="33"/>
      <c r="AB22" s="185"/>
      <c r="AC22" s="273"/>
      <c r="AD22" s="33"/>
      <c r="AE22" s="33"/>
    </row>
    <row r="23" spans="1:31" s="29" customFormat="1" ht="20.100000000000001" customHeight="1">
      <c r="A23" s="289"/>
      <c r="B23" s="521"/>
      <c r="C23" s="186" t="s">
        <v>158</v>
      </c>
      <c r="D23" s="33" t="s">
        <v>155</v>
      </c>
      <c r="E23" s="33"/>
      <c r="F23" s="33"/>
      <c r="G23" s="33" t="s">
        <v>199</v>
      </c>
      <c r="H23" s="33"/>
      <c r="I23" s="33"/>
      <c r="J23" s="33"/>
      <c r="K23" s="33"/>
      <c r="L23" s="33"/>
      <c r="M23" s="33"/>
      <c r="N23" s="33"/>
      <c r="O23" s="33"/>
      <c r="P23" s="33"/>
      <c r="Q23" s="33"/>
      <c r="R23" s="33"/>
      <c r="S23" s="33"/>
      <c r="T23" s="33"/>
      <c r="U23" s="33"/>
      <c r="V23" s="33"/>
      <c r="W23" s="33"/>
      <c r="X23" s="33"/>
      <c r="Y23" s="33"/>
      <c r="Z23" s="33"/>
      <c r="AA23" s="33"/>
      <c r="AB23" s="185"/>
      <c r="AC23" s="273"/>
      <c r="AD23" s="33"/>
      <c r="AE23" s="33"/>
    </row>
    <row r="24" spans="1:31" ht="9.9499999999999993" customHeight="1">
      <c r="A24" s="289"/>
      <c r="B24" s="289"/>
      <c r="C24" s="33"/>
      <c r="D24" s="33"/>
      <c r="E24" s="33"/>
      <c r="F24" s="173"/>
      <c r="G24" s="173"/>
      <c r="H24" s="173"/>
      <c r="I24" s="173"/>
      <c r="J24" s="173"/>
      <c r="K24" s="173"/>
      <c r="L24" s="173"/>
      <c r="M24" s="173"/>
      <c r="N24" s="173"/>
      <c r="O24" s="173"/>
      <c r="P24" s="173"/>
      <c r="Q24" s="173"/>
      <c r="R24" s="173"/>
      <c r="S24" s="173"/>
      <c r="T24" s="173"/>
      <c r="U24" s="173"/>
      <c r="V24" s="173"/>
      <c r="W24" s="173"/>
      <c r="X24" s="173"/>
      <c r="Y24" s="173"/>
      <c r="Z24" s="173"/>
      <c r="AA24" s="173"/>
      <c r="AB24" s="185"/>
      <c r="AC24" s="273"/>
      <c r="AD24" s="33"/>
      <c r="AE24" s="33"/>
    </row>
    <row r="25" spans="1:31" s="2132" customFormat="1" ht="20.100000000000001" customHeight="1">
      <c r="D25" s="2138" t="str">
        <f>IF(LEN(D30)&gt;1,_xll.UpperUni1('Ky bien ban'!B67),"")</f>
        <v>CHỦ ĐẦU TƯ</v>
      </c>
      <c r="E25" s="2138"/>
      <c r="F25" s="2138"/>
      <c r="G25" s="2138"/>
      <c r="H25" s="2138"/>
      <c r="I25" s="2138"/>
      <c r="J25" s="2138"/>
      <c r="K25" s="2138"/>
      <c r="L25" s="2138"/>
      <c r="M25" s="2138"/>
      <c r="N25" s="2138"/>
      <c r="O25" s="2138"/>
      <c r="P25" s="2138" t="str">
        <f>IF(LEN(P30)&gt;1,_xll.UpperUni1('Ky bien ban'!B71),"")</f>
        <v>NHÀ THẦU THI CÔNG</v>
      </c>
      <c r="Q25" s="2138"/>
      <c r="R25" s="2138"/>
      <c r="S25" s="2138"/>
      <c r="T25" s="2138"/>
      <c r="U25" s="2138"/>
      <c r="V25" s="2138"/>
      <c r="W25" s="2138"/>
      <c r="X25" s="2138"/>
      <c r="Y25" s="2138"/>
      <c r="Z25" s="2138"/>
      <c r="AA25" s="2138"/>
      <c r="AB25" s="2138"/>
      <c r="AC25" s="2138"/>
    </row>
    <row r="26" spans="1:31" s="2132" customFormat="1" ht="20.100000000000001" customHeight="1">
      <c r="D26" s="2138"/>
      <c r="E26" s="2138"/>
      <c r="F26" s="2138"/>
      <c r="G26" s="2138"/>
      <c r="H26" s="2138"/>
      <c r="I26" s="2138"/>
      <c r="J26" s="2138"/>
      <c r="K26" s="2138"/>
      <c r="L26" s="2138"/>
      <c r="M26" s="2138"/>
      <c r="N26" s="2138"/>
      <c r="O26" s="2138"/>
      <c r="P26" s="2138"/>
      <c r="Q26" s="2138"/>
      <c r="R26" s="2138"/>
      <c r="S26" s="2138"/>
      <c r="T26" s="2138"/>
      <c r="U26" s="2138"/>
      <c r="V26" s="2138"/>
      <c r="W26" s="2138"/>
      <c r="X26" s="2138"/>
      <c r="Y26" s="2138"/>
      <c r="Z26" s="2138"/>
      <c r="AA26" s="2138"/>
      <c r="AB26" s="2138"/>
      <c r="AC26" s="2138"/>
    </row>
    <row r="27" spans="1:31" s="2132" customFormat="1" ht="20.100000000000001" customHeight="1">
      <c r="D27" s="2138"/>
      <c r="E27" s="2138"/>
      <c r="F27" s="2138"/>
      <c r="G27" s="2138"/>
      <c r="H27" s="2138"/>
      <c r="I27" s="2138"/>
      <c r="J27" s="2138"/>
      <c r="K27" s="2138"/>
      <c r="L27" s="2138"/>
      <c r="M27" s="2138"/>
      <c r="N27" s="2138"/>
      <c r="O27" s="2138"/>
      <c r="P27" s="2138"/>
      <c r="Q27" s="2138"/>
      <c r="R27" s="2138"/>
      <c r="S27" s="2138"/>
      <c r="T27" s="2138"/>
      <c r="U27" s="2138"/>
      <c r="V27" s="2138"/>
      <c r="W27" s="2138"/>
      <c r="X27" s="2138"/>
      <c r="Y27" s="2138"/>
      <c r="Z27" s="2138"/>
      <c r="AA27" s="2138"/>
      <c r="AB27" s="2138"/>
      <c r="AC27" s="2138"/>
    </row>
    <row r="28" spans="1:31" s="2132" customFormat="1" ht="20.100000000000001" customHeight="1">
      <c r="D28" s="2138"/>
      <c r="E28" s="2138"/>
      <c r="F28" s="2138"/>
      <c r="G28" s="2138"/>
      <c r="H28" s="2138"/>
      <c r="I28" s="2138"/>
      <c r="J28" s="2138"/>
      <c r="K28" s="2138"/>
      <c r="L28" s="2138"/>
      <c r="M28" s="2138"/>
      <c r="N28" s="2138"/>
      <c r="O28" s="2138"/>
      <c r="P28" s="2138"/>
      <c r="Q28" s="2138"/>
      <c r="R28" s="2138"/>
      <c r="S28" s="2138"/>
      <c r="T28" s="2138"/>
      <c r="U28" s="2138"/>
      <c r="V28" s="2138"/>
      <c r="W28" s="2138"/>
      <c r="X28" s="2138"/>
      <c r="Y28" s="2138"/>
      <c r="Z28" s="2138"/>
      <c r="AA28" s="2138"/>
      <c r="AB28" s="2138"/>
      <c r="AC28" s="2138"/>
    </row>
    <row r="29" spans="1:31" s="2132" customFormat="1" ht="20.100000000000001" customHeight="1">
      <c r="D29" s="2138"/>
      <c r="E29" s="2138"/>
      <c r="F29" s="2138"/>
      <c r="G29" s="2138"/>
      <c r="H29" s="2138"/>
      <c r="I29" s="2138"/>
      <c r="J29" s="2138"/>
      <c r="K29" s="2138"/>
      <c r="L29" s="2138"/>
      <c r="M29" s="2138"/>
      <c r="N29" s="2138"/>
      <c r="O29" s="2138"/>
      <c r="P29" s="2138"/>
      <c r="Q29" s="2138"/>
      <c r="R29" s="2138"/>
      <c r="S29" s="2138"/>
      <c r="T29" s="2138"/>
      <c r="U29" s="2138"/>
      <c r="V29" s="2138"/>
      <c r="W29" s="2138"/>
      <c r="X29" s="2138"/>
      <c r="Y29" s="2138"/>
      <c r="Z29" s="2138"/>
      <c r="AA29" s="2138"/>
      <c r="AB29" s="2138"/>
      <c r="AC29" s="2138"/>
    </row>
    <row r="30" spans="1:31" s="2132" customFormat="1" ht="20.100000000000001" customHeight="1">
      <c r="B30" s="2136"/>
      <c r="C30" s="2136"/>
      <c r="D30" s="2138" t="str">
        <f>INDEX(_KyYeucauGD,1,1+VLOOKUP($AD$1,B_DMNTGD,COLUMN(DMGD_KBB),0))</f>
        <v>Nguyễn Thái Anh</v>
      </c>
      <c r="E30" s="2138"/>
      <c r="F30" s="2138"/>
      <c r="G30" s="2138"/>
      <c r="H30" s="2138"/>
      <c r="I30" s="2138"/>
      <c r="J30" s="2138"/>
      <c r="K30" s="2138"/>
      <c r="L30" s="2138"/>
      <c r="M30" s="2138"/>
      <c r="N30" s="2138"/>
      <c r="O30" s="2138"/>
      <c r="P30" s="2138" t="str">
        <f>INDEX(_KyYeucauGD,2,1+VLOOKUP($AD$1,B_DMNTGD,COLUMN(DMGD_KBB),0))</f>
        <v>Phạm Bá Lai</v>
      </c>
      <c r="Q30" s="2138"/>
      <c r="R30" s="2138"/>
      <c r="S30" s="2138"/>
      <c r="T30" s="2138"/>
      <c r="U30" s="2138"/>
      <c r="V30" s="2138"/>
      <c r="W30" s="2138"/>
      <c r="X30" s="2138"/>
      <c r="Y30" s="2138"/>
      <c r="Z30" s="2138"/>
      <c r="AA30" s="2138"/>
      <c r="AB30" s="2138"/>
      <c r="AC30" s="2138"/>
    </row>
    <row r="31" spans="1:31" ht="20.100000000000001" customHeight="1">
      <c r="A31" s="33"/>
      <c r="B31" s="33"/>
      <c r="C31" s="171"/>
      <c r="D31" s="171"/>
      <c r="E31" s="171"/>
      <c r="F31" s="171"/>
      <c r="G31" s="172"/>
      <c r="H31" s="172"/>
      <c r="I31" s="172"/>
      <c r="J31" s="172"/>
      <c r="K31" s="172"/>
      <c r="L31" s="172"/>
      <c r="M31" s="172"/>
      <c r="N31" s="172"/>
      <c r="O31" s="172"/>
      <c r="P31" s="172"/>
      <c r="Q31" s="172"/>
      <c r="R31" s="172"/>
      <c r="S31" s="172"/>
      <c r="T31" s="172"/>
      <c r="U31" s="172"/>
      <c r="V31" s="172"/>
      <c r="W31" s="172"/>
      <c r="X31" s="172"/>
      <c r="Y31" s="172"/>
      <c r="Z31" s="171"/>
      <c r="AA31" s="171"/>
      <c r="AB31" s="171"/>
      <c r="AC31" s="171"/>
      <c r="AD31" s="33"/>
      <c r="AE31" s="33"/>
    </row>
    <row r="32" spans="1:31" ht="20.100000000000001" customHeight="1"/>
  </sheetData>
  <mergeCells count="5">
    <mergeCell ref="A1:A4"/>
    <mergeCell ref="D16:AC16"/>
    <mergeCell ref="D21:AC21"/>
    <mergeCell ref="D17:AC17"/>
    <mergeCell ref="C1:O2"/>
  </mergeCells>
  <pageMargins left="0.59055118110236227" right="0.19685039370078741" top="0.59055118110236227" bottom="0.39370078740157483" header="0.19685039370078741" footer="0.19685039370078741"/>
  <pageSetup paperSize="9" scale="96"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21514" r:id="rId4" name="Button 10">
              <controlPr defaultSize="0" print="0" autoFill="0" autoPict="0" macro="[0]!go_HSDMGiaidoan">
                <anchor moveWithCells="1" sizeWithCells="1">
                  <from>
                    <xdr:col>29</xdr:col>
                    <xdr:colOff>19050</xdr:colOff>
                    <xdr:row>0</xdr:row>
                    <xdr:rowOff>9525</xdr:rowOff>
                  </from>
                  <to>
                    <xdr:col>33</xdr:col>
                    <xdr:colOff>66675</xdr:colOff>
                    <xdr:row>2</xdr:row>
                    <xdr:rowOff>9525</xdr:rowOff>
                  </to>
                </anchor>
              </controlPr>
            </control>
          </mc:Choice>
        </mc:AlternateContent>
        <mc:AlternateContent xmlns:mc="http://schemas.openxmlformats.org/markup-compatibility/2006">
          <mc:Choice Requires="x14">
            <control shapeId="21515" r:id="rId5" name="Spinner 11">
              <controlPr defaultSize="0" autoPict="0" macro="[0]!zNextSpin">
                <anchor moveWithCells="1" sizeWithCells="1">
                  <from>
                    <xdr:col>29</xdr:col>
                    <xdr:colOff>19050</xdr:colOff>
                    <xdr:row>2</xdr:row>
                    <xdr:rowOff>9525</xdr:rowOff>
                  </from>
                  <to>
                    <xdr:col>29</xdr:col>
                    <xdr:colOff>304800</xdr:colOff>
                    <xdr:row>5</xdr:row>
                    <xdr:rowOff>209550</xdr:rowOff>
                  </to>
                </anchor>
              </controlPr>
            </control>
          </mc:Choice>
        </mc:AlternateContent>
        <mc:AlternateContent xmlns:mc="http://schemas.openxmlformats.org/markup-compatibility/2006">
          <mc:Choice Requires="x14">
            <control shapeId="21518" r:id="rId6" name="Check Box 14">
              <controlPr defaultSize="0" autoFill="0" autoLine="0" autoPict="0" macro="[0]!zClickPanelSpin">
                <anchor moveWithCells="1">
                  <from>
                    <xdr:col>29</xdr:col>
                    <xdr:colOff>323850</xdr:colOff>
                    <xdr:row>2</xdr:row>
                    <xdr:rowOff>28575</xdr:rowOff>
                  </from>
                  <to>
                    <xdr:col>33</xdr:col>
                    <xdr:colOff>66675</xdr:colOff>
                    <xdr:row>3</xdr:row>
                    <xdr:rowOff>47625</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GDNTGD1">
    <tabColor rgb="FF4FD1FF"/>
  </sheetPr>
  <dimension ref="A1:AN84"/>
  <sheetViews>
    <sheetView showZeros="0" view="pageBreakPreview" zoomScale="80" zoomScaleSheetLayoutView="80" workbookViewId="0">
      <selection activeCell="C1" sqref="C1:O2"/>
    </sheetView>
  </sheetViews>
  <sheetFormatPr defaultColWidth="8.88671875" defaultRowHeight="16.5"/>
  <cols>
    <col min="1" max="1" width="22.33203125" style="18" customWidth="1"/>
    <col min="2" max="2" width="3.6640625" style="18" customWidth="1"/>
    <col min="3" max="3" width="3.88671875" style="18" customWidth="1"/>
    <col min="4" max="6" width="3.5546875" style="18" customWidth="1"/>
    <col min="7" max="10" width="2.88671875" style="18" customWidth="1"/>
    <col min="11" max="11" width="2.44140625" style="18" customWidth="1"/>
    <col min="12" max="12" width="3.33203125" style="18" customWidth="1"/>
    <col min="13" max="13" width="3.109375" style="18" customWidth="1"/>
    <col min="14" max="14" width="2.5546875" style="18" customWidth="1"/>
    <col min="15" max="15" width="2.21875" style="18" customWidth="1"/>
    <col min="16" max="21" width="2.5546875" style="18" customWidth="1"/>
    <col min="22" max="29" width="3.44140625" style="18" customWidth="1"/>
    <col min="30" max="30" width="11.77734375" style="18" customWidth="1"/>
    <col min="31" max="31" width="12.21875" style="18" customWidth="1"/>
    <col min="32" max="40" width="3.77734375" style="18" customWidth="1"/>
    <col min="41" max="16384" width="8.88671875" style="18"/>
  </cols>
  <sheetData>
    <row r="1" spans="1:40" ht="20.100000000000001" customHeight="1">
      <c r="A1" s="2750" t="s">
        <v>148</v>
      </c>
      <c r="B1" s="164"/>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c r="AD1" s="419">
        <f>NTGD_BB</f>
        <v>1</v>
      </c>
      <c r="AE1" s="784"/>
      <c r="AF1" s="784" t="b">
        <v>0</v>
      </c>
      <c r="AN1" s="2123"/>
    </row>
    <row r="2" spans="1:40" ht="20.100000000000001" customHeight="1">
      <c r="A2" s="2750"/>
      <c r="B2" s="164"/>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c r="AD2" s="165"/>
      <c r="AE2" s="784"/>
      <c r="AF2" s="19"/>
    </row>
    <row r="3" spans="1:40" ht="20.100000000000001" customHeight="1">
      <c r="A3" s="2750"/>
      <c r="B3" s="164"/>
      <c r="F3" s="1783"/>
      <c r="G3" s="164"/>
      <c r="H3" s="164"/>
      <c r="J3" s="164"/>
      <c r="K3" s="164"/>
      <c r="L3" s="164"/>
      <c r="M3" s="164"/>
      <c r="N3" s="164"/>
      <c r="P3" s="164"/>
      <c r="Q3" s="164"/>
      <c r="R3" s="1784"/>
      <c r="T3" s="164"/>
      <c r="U3" s="164"/>
      <c r="V3" s="164"/>
      <c r="W3" s="164"/>
      <c r="X3" s="164"/>
      <c r="Y3" s="164"/>
      <c r="Z3" s="164"/>
      <c r="AA3" s="164"/>
      <c r="AB3" s="164"/>
      <c r="AC3" s="164"/>
      <c r="AD3" s="165"/>
      <c r="AE3" s="19"/>
      <c r="AF3" s="19"/>
    </row>
    <row r="4" spans="1:40" ht="20.100000000000001" customHeight="1">
      <c r="A4" s="2750"/>
      <c r="B4" s="166"/>
      <c r="C4" s="19"/>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207" t="str">
        <f>'Thong tin'!D9&amp;","&amp;ngay(VLOOKUP(NTGD_BB,B_DMNTGD,COLUMN(DMGD_AB_NG),0))</f>
        <v>Quảng Bình, ngày 20 tháng 09 năm 2021</v>
      </c>
      <c r="AD4" s="168">
        <v>1</v>
      </c>
      <c r="AE4" s="19"/>
      <c r="AF4" s="19"/>
    </row>
    <row r="5" spans="1:40" ht="20.100000000000001" customHeight="1">
      <c r="A5" s="169"/>
      <c r="B5" s="169"/>
      <c r="C5" s="192" t="str">
        <f>"BIÊN BẢN SỐ: "&amp;VLOOKUP(NTGD_BB,B_DMNTGD,COLUMN(DMGD_HS),0)</f>
        <v>BIÊN BẢN SỐ: 01/GD</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036">
        <v>1</v>
      </c>
      <c r="AE5" s="1791">
        <v>1</v>
      </c>
      <c r="AF5" s="19"/>
    </row>
    <row r="6" spans="1:40" ht="39.950000000000003" customHeight="1">
      <c r="A6" s="169"/>
      <c r="B6" s="209"/>
      <c r="C6" s="440" t="s">
        <v>399</v>
      </c>
      <c r="D6" s="442"/>
      <c r="E6" s="442"/>
      <c r="F6" s="442"/>
      <c r="G6" s="442"/>
      <c r="H6" s="442"/>
      <c r="I6" s="442"/>
      <c r="J6" s="442"/>
      <c r="K6" s="442"/>
      <c r="L6" s="442"/>
      <c r="M6" s="442"/>
      <c r="N6" s="442"/>
      <c r="O6" s="442"/>
      <c r="P6" s="442"/>
      <c r="Q6" s="442"/>
      <c r="R6" s="442"/>
      <c r="S6" s="442"/>
      <c r="T6" s="442"/>
      <c r="U6" s="442"/>
      <c r="V6" s="442"/>
      <c r="W6" s="442"/>
      <c r="X6" s="442"/>
      <c r="Y6" s="442"/>
      <c r="Z6" s="442"/>
      <c r="AA6" s="442"/>
      <c r="AB6" s="442"/>
      <c r="AC6" s="442"/>
      <c r="AD6" s="168"/>
      <c r="AE6" s="19"/>
    </row>
    <row r="7" spans="1:40" ht="9.9499999999999993" customHeight="1">
      <c r="A7" s="169"/>
      <c r="B7" s="508"/>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19"/>
      <c r="AE7" s="19"/>
    </row>
    <row r="8" spans="1:40" ht="20.100000000000001" customHeight="1">
      <c r="A8" s="169"/>
      <c r="B8" s="508"/>
      <c r="C8" s="33"/>
      <c r="D8" s="173" t="s">
        <v>1</v>
      </c>
      <c r="E8" s="171"/>
      <c r="F8" s="171"/>
      <c r="G8" s="174" t="str">
        <f>TTIN_DUAN</f>
        <v>Đường cứu hộ cứu nạn từ Nguyệt Áng - Nam Long đi Trường Xuân</v>
      </c>
      <c r="H8" s="33"/>
      <c r="I8" s="33"/>
      <c r="J8" s="33"/>
      <c r="K8" s="33"/>
      <c r="L8" s="33"/>
      <c r="M8" s="33"/>
      <c r="N8" s="33"/>
      <c r="O8" s="33"/>
      <c r="P8" s="33"/>
      <c r="Q8" s="33"/>
      <c r="R8" s="33"/>
      <c r="S8" s="33"/>
      <c r="T8" s="33"/>
      <c r="U8" s="33"/>
      <c r="V8" s="33"/>
      <c r="W8" s="33"/>
      <c r="X8" s="33"/>
      <c r="Y8" s="33"/>
      <c r="Z8" s="33"/>
      <c r="AA8" s="33"/>
      <c r="AB8" s="33"/>
      <c r="AC8" s="33"/>
      <c r="AD8" s="19"/>
      <c r="AE8" s="19"/>
    </row>
    <row r="9" spans="1:40" ht="20.100000000000001" customHeight="1">
      <c r="A9" s="169"/>
      <c r="B9" s="508"/>
      <c r="C9" s="33"/>
      <c r="D9" s="173" t="s">
        <v>4</v>
      </c>
      <c r="E9" s="171"/>
      <c r="F9" s="171"/>
      <c r="G9" s="174" t="str">
        <f>TTIN_GTHAU</f>
        <v>Xây lắp (bao gồm chí phí xây dựng + chi phí dự phòng + chi phí đảm bảo giao thông)</v>
      </c>
      <c r="H9" s="33"/>
      <c r="I9" s="33"/>
      <c r="J9" s="33"/>
      <c r="K9" s="33"/>
      <c r="L9" s="33"/>
      <c r="M9" s="33"/>
      <c r="N9" s="33"/>
      <c r="O9" s="33"/>
      <c r="P9" s="33"/>
      <c r="Q9" s="33"/>
      <c r="R9" s="33"/>
      <c r="S9" s="33"/>
      <c r="T9" s="33"/>
      <c r="U9" s="33"/>
      <c r="V9" s="33"/>
      <c r="W9" s="33"/>
      <c r="X9" s="33"/>
      <c r="Y9" s="33"/>
      <c r="Z9" s="33"/>
      <c r="AA9" s="33"/>
      <c r="AB9" s="33"/>
      <c r="AC9" s="33"/>
      <c r="AD9" s="19"/>
      <c r="AE9" s="19"/>
    </row>
    <row r="10" spans="1:40" ht="20.100000000000001" customHeight="1">
      <c r="A10" s="169"/>
      <c r="B10" s="444"/>
      <c r="C10" s="33"/>
      <c r="D10" s="182" t="s">
        <v>239</v>
      </c>
      <c r="E10" s="33"/>
      <c r="F10" s="33"/>
      <c r="G10" s="174" t="str">
        <f>TTIN_CTRINH</f>
        <v>Đường cứu hộ cứu nạn từ Nguyệt Áng - Nam Long đi Trường Xuân</v>
      </c>
      <c r="H10" s="173"/>
      <c r="I10" s="173"/>
      <c r="J10" s="173"/>
      <c r="K10" s="173"/>
      <c r="L10" s="173"/>
      <c r="M10" s="173"/>
      <c r="N10" s="173"/>
      <c r="O10" s="173"/>
      <c r="P10" s="173"/>
      <c r="Q10" s="173"/>
      <c r="R10" s="173"/>
      <c r="S10" s="173"/>
      <c r="T10" s="173"/>
      <c r="U10" s="173"/>
      <c r="V10" s="173"/>
      <c r="W10" s="173"/>
      <c r="X10" s="173"/>
      <c r="Y10" s="173"/>
      <c r="Z10" s="173"/>
      <c r="AA10" s="173"/>
      <c r="AB10" s="173"/>
      <c r="AC10" s="33"/>
      <c r="AD10" s="19"/>
      <c r="AE10" s="19"/>
    </row>
    <row r="11" spans="1:40" ht="18" customHeight="1">
      <c r="A11" s="169"/>
      <c r="B11" s="444"/>
      <c r="C11" s="33"/>
      <c r="D11" s="182" t="s">
        <v>3</v>
      </c>
      <c r="E11" s="33"/>
      <c r="F11" s="33"/>
      <c r="G11" s="180" t="s">
        <v>2200</v>
      </c>
      <c r="H11" s="173"/>
      <c r="I11" s="173"/>
      <c r="J11" s="173"/>
      <c r="K11" s="173"/>
      <c r="L11" s="173"/>
      <c r="M11" s="173"/>
      <c r="N11" s="173"/>
      <c r="O11" s="173"/>
      <c r="P11" s="173"/>
      <c r="Q11" s="173"/>
      <c r="R11" s="173"/>
      <c r="S11" s="173"/>
      <c r="T11" s="173"/>
      <c r="U11" s="173"/>
      <c r="V11" s="173"/>
      <c r="W11" s="173"/>
      <c r="X11" s="173"/>
      <c r="Y11" s="173"/>
      <c r="Z11" s="173"/>
      <c r="AA11" s="212"/>
      <c r="AB11" s="212"/>
      <c r="AC11" s="33"/>
      <c r="AD11" s="19"/>
      <c r="AE11" s="19"/>
    </row>
    <row r="12" spans="1:40" ht="20.100000000000001" customHeight="1">
      <c r="A12" s="169"/>
      <c r="B12" s="444"/>
      <c r="C12" s="33"/>
      <c r="D12" s="182" t="s">
        <v>155</v>
      </c>
      <c r="E12" s="33"/>
      <c r="F12" s="33"/>
      <c r="G12" s="200" t="str">
        <f>TTIN_DDIEM</f>
        <v>Xã Xuân Ninh, Hiền Ninh và xã Trường Xuân, huyện Quảng Ninh, tỉnh Quảng Bình</v>
      </c>
      <c r="H12" s="173"/>
      <c r="I12" s="173"/>
      <c r="J12" s="173"/>
      <c r="K12" s="173"/>
      <c r="L12" s="173"/>
      <c r="M12" s="173"/>
      <c r="N12" s="173"/>
      <c r="O12" s="173"/>
      <c r="P12" s="173"/>
      <c r="Q12" s="173"/>
      <c r="R12" s="173"/>
      <c r="S12" s="173"/>
      <c r="T12" s="173"/>
      <c r="U12" s="173"/>
      <c r="V12" s="173"/>
      <c r="W12" s="173"/>
      <c r="X12" s="173"/>
      <c r="Y12" s="173"/>
      <c r="Z12" s="173"/>
      <c r="AA12" s="185"/>
      <c r="AB12" s="185"/>
      <c r="AC12" s="273"/>
      <c r="AD12" s="19"/>
      <c r="AE12" s="19"/>
    </row>
    <row r="13" spans="1:40" ht="9.9499999999999993" customHeight="1">
      <c r="A13" s="169"/>
      <c r="B13" s="444"/>
      <c r="C13" s="33"/>
      <c r="D13" s="182"/>
      <c r="E13" s="33"/>
      <c r="F13" s="33"/>
      <c r="G13" s="200"/>
      <c r="H13" s="173"/>
      <c r="I13" s="173"/>
      <c r="J13" s="173"/>
      <c r="K13" s="173"/>
      <c r="L13" s="173"/>
      <c r="M13" s="173"/>
      <c r="N13" s="173"/>
      <c r="O13" s="173"/>
      <c r="P13" s="173"/>
      <c r="Q13" s="173"/>
      <c r="R13" s="173"/>
      <c r="S13" s="173"/>
      <c r="T13" s="173"/>
      <c r="U13" s="173"/>
      <c r="V13" s="173"/>
      <c r="W13" s="173"/>
      <c r="X13" s="173"/>
      <c r="Y13" s="173"/>
      <c r="Z13" s="173"/>
      <c r="AA13" s="185"/>
      <c r="AB13" s="185"/>
      <c r="AC13" s="273"/>
      <c r="AD13" s="19"/>
      <c r="AE13" s="19"/>
    </row>
    <row r="14" spans="1:40" ht="20.100000000000001" customHeight="1">
      <c r="A14" s="169"/>
      <c r="B14" s="210"/>
      <c r="C14" s="1043" t="s">
        <v>191</v>
      </c>
      <c r="D14" s="182" t="s">
        <v>192</v>
      </c>
      <c r="E14" s="182"/>
      <c r="F14" s="182"/>
      <c r="G14" s="182"/>
      <c r="H14" s="182"/>
      <c r="I14" s="182"/>
      <c r="J14" s="182"/>
      <c r="K14" s="182"/>
      <c r="L14" s="182"/>
      <c r="M14" s="182"/>
      <c r="N14" s="182"/>
      <c r="O14" s="182"/>
      <c r="P14" s="182"/>
      <c r="Q14" s="182"/>
      <c r="R14" s="182"/>
      <c r="S14" s="182"/>
      <c r="T14" s="182"/>
      <c r="U14" s="182"/>
      <c r="V14" s="182"/>
      <c r="W14" s="182"/>
      <c r="X14" s="182"/>
      <c r="Y14" s="182"/>
      <c r="Z14" s="182"/>
      <c r="AA14" s="182"/>
      <c r="AB14" s="182"/>
      <c r="AC14" s="33"/>
      <c r="AD14" s="19"/>
      <c r="AE14" s="19"/>
    </row>
    <row r="15" spans="1:40" ht="18" customHeight="1">
      <c r="A15" s="169"/>
      <c r="B15" s="229"/>
      <c r="C15" s="1044"/>
      <c r="D15" s="180" t="s">
        <v>3577</v>
      </c>
      <c r="E15" s="213"/>
      <c r="F15" s="213"/>
      <c r="G15" s="213"/>
      <c r="H15" s="213"/>
      <c r="I15" s="213"/>
      <c r="J15" s="213"/>
      <c r="K15" s="213"/>
      <c r="L15" s="213"/>
      <c r="M15" s="213"/>
      <c r="N15" s="213"/>
      <c r="O15" s="213"/>
      <c r="P15" s="213"/>
      <c r="Q15" s="213"/>
      <c r="R15" s="213"/>
      <c r="S15" s="213"/>
      <c r="T15" s="213"/>
      <c r="U15" s="213"/>
      <c r="V15" s="213"/>
      <c r="W15" s="213"/>
      <c r="X15" s="213"/>
      <c r="Y15" s="213"/>
      <c r="Z15" s="213"/>
      <c r="AA15" s="213"/>
      <c r="AB15" s="213"/>
      <c r="AC15" s="213"/>
      <c r="AD15" s="19"/>
      <c r="AE15" s="19"/>
    </row>
    <row r="16" spans="1:40" ht="20.100000000000001" hidden="1" customHeight="1">
      <c r="A16" s="19"/>
      <c r="B16" s="282"/>
      <c r="C16" s="1044"/>
      <c r="D16" s="33"/>
      <c r="E16" s="173"/>
      <c r="F16" s="173"/>
      <c r="G16" s="173"/>
      <c r="H16" s="173"/>
      <c r="I16" s="173"/>
      <c r="J16" s="173"/>
      <c r="K16" s="173"/>
      <c r="L16" s="173"/>
      <c r="M16" s="173"/>
      <c r="N16" s="173"/>
      <c r="O16" s="173"/>
      <c r="P16" s="173"/>
      <c r="Q16" s="173"/>
      <c r="R16" s="173"/>
      <c r="S16" s="173"/>
      <c r="T16" s="173"/>
      <c r="U16" s="173"/>
      <c r="V16" s="173"/>
      <c r="W16" s="173"/>
      <c r="X16" s="173"/>
      <c r="Y16" s="173"/>
      <c r="Z16" s="173"/>
      <c r="AA16" s="173"/>
      <c r="AB16" s="173"/>
      <c r="AC16" s="173"/>
      <c r="AD16" s="19"/>
      <c r="AE16" s="19"/>
    </row>
    <row r="17" spans="1:31" ht="20.100000000000001" customHeight="1">
      <c r="A17" s="169"/>
      <c r="B17" s="210"/>
      <c r="C17" s="1045" t="s">
        <v>194</v>
      </c>
      <c r="D17" s="182" t="s">
        <v>195</v>
      </c>
      <c r="E17" s="33"/>
      <c r="F17" s="33"/>
      <c r="G17" s="182"/>
      <c r="H17" s="182"/>
      <c r="I17" s="182"/>
      <c r="J17" s="182"/>
      <c r="K17" s="182"/>
      <c r="L17" s="182"/>
      <c r="M17" s="182"/>
      <c r="N17" s="182"/>
      <c r="O17" s="182"/>
      <c r="P17" s="182"/>
      <c r="Q17" s="182"/>
      <c r="R17" s="454"/>
      <c r="S17" s="182"/>
      <c r="T17" s="33"/>
      <c r="U17" s="33"/>
      <c r="V17" s="182"/>
      <c r="W17" s="182"/>
      <c r="X17" s="182"/>
      <c r="Y17" s="182"/>
      <c r="Z17" s="182"/>
      <c r="AA17" s="182"/>
      <c r="AB17" s="182"/>
      <c r="AC17" s="33"/>
      <c r="AD17" s="19"/>
      <c r="AE17" s="19"/>
    </row>
    <row r="18" spans="1:31" s="2133" customFormat="1" ht="17.100000000000001" customHeight="1">
      <c r="A18" s="2130"/>
      <c r="B18" s="2130"/>
      <c r="C18" s="2131" t="s">
        <v>169</v>
      </c>
      <c r="D18" s="2132" t="str">
        <f>'Ky bien ban'!B67&amp;": "&amp;INDEX(_DSTencongty,MATCH('Ky bien ban'!B67,_DSthanhphan2,0),2+VLOOKUP($AD$1,B_DMNTGD,COLUMN(DMGD_KBB),0))</f>
        <v>Chủ đầu tư: Công ty CP Giá Xây Dựng</v>
      </c>
      <c r="AD18" s="2130"/>
      <c r="AE18" s="2130"/>
    </row>
    <row r="19" spans="1:31" s="2126" customFormat="1" ht="20.100000000000001" customHeight="1">
      <c r="A19" s="2128"/>
      <c r="B19" s="2128"/>
      <c r="D19" s="2126" t="s">
        <v>170</v>
      </c>
      <c r="G19" s="2129" t="str">
        <f>INDEX(_KyNghiemthuGD,1,1+VLOOKUP($AD$1,B_DMNTGD,COLUMN(DMGD_KBB),0))</f>
        <v>Nguyễn Thế Anh</v>
      </c>
      <c r="Q19" s="2125" t="s">
        <v>19</v>
      </c>
      <c r="R19" s="2129" t="str">
        <f>IF(G19=0,"",VLOOKUP(G19,_tenchucdanh,3,0))</f>
        <v>Giám sát chính</v>
      </c>
      <c r="AD19" s="2128"/>
      <c r="AE19" s="2128"/>
    </row>
    <row r="20" spans="1:31" s="2126" customFormat="1" ht="20.100000000000001" customHeight="1">
      <c r="A20" s="2128"/>
      <c r="B20" s="2128"/>
      <c r="D20" s="2126" t="s">
        <v>170</v>
      </c>
      <c r="G20" s="2129" t="str">
        <f>INDEX(_KyNghiemthuGD,2,1+VLOOKUP($AD$1,B_DMNTGD,COLUMN(DMGD_KBB),0))</f>
        <v>Nguyễn Thái Anh</v>
      </c>
      <c r="Q20" s="2125" t="s">
        <v>19</v>
      </c>
      <c r="R20" s="2129" t="str">
        <f>IF(G20=0,"",VLOOKUP(G20,_tenchucdanh,3,0))</f>
        <v>Giám sát viên</v>
      </c>
      <c r="AD20" s="2128"/>
      <c r="AE20" s="2128"/>
    </row>
    <row r="21" spans="1:31" s="2133" customFormat="1" ht="17.100000000000001" customHeight="1">
      <c r="A21" s="2130"/>
      <c r="B21" s="2130"/>
      <c r="C21" s="2131" t="s">
        <v>171</v>
      </c>
      <c r="D21" s="2132" t="str">
        <f>'Ky bien ban'!B71&amp;": "&amp;INDEX(_DSTencongty,MATCH('Ky bien ban'!B71,_DSthanhphan2,0),2+VLOOKUP($AD$1,B_DMNTGD,COLUMN(DMGD_KBB),0))</f>
        <v>Nhà thầu thi công: Công ty Cổ phần Xây dựng Trường Xuân</v>
      </c>
      <c r="AD21" s="2130"/>
      <c r="AE21" s="2130"/>
    </row>
    <row r="22" spans="1:31" s="2126" customFormat="1" ht="20.100000000000001" customHeight="1">
      <c r="A22" s="2128"/>
      <c r="B22" s="2128"/>
      <c r="D22" s="2126" t="s">
        <v>170</v>
      </c>
      <c r="G22" s="2129" t="str">
        <f>INDEX(_KyNghiemthuGD,3,1+VLOOKUP($AD$1,B_DMNTGD,COLUMN(DMGD_KBB),0))</f>
        <v>Nguyễn Ngọc Duy</v>
      </c>
      <c r="Q22" s="2125" t="s">
        <v>19</v>
      </c>
      <c r="R22" s="2129" t="str">
        <f>IF(G22=0,"",VLOOKUP(G22,_tenchucdanh,3,0))</f>
        <v>Chỉ huy trưởng</v>
      </c>
      <c r="AD22" s="2128"/>
      <c r="AE22" s="2128"/>
    </row>
    <row r="23" spans="1:31" s="2126" customFormat="1" ht="20.100000000000001" customHeight="1">
      <c r="A23" s="2128"/>
      <c r="B23" s="2128"/>
      <c r="D23" s="2126" t="s">
        <v>170</v>
      </c>
      <c r="G23" s="2129" t="str">
        <f>INDEX(_KyNghiemthuGD,4,1+VLOOKUP($AD$1,B_DMNTGD,COLUMN(DMGD_KBB),0))</f>
        <v>Phạm Bá Lai</v>
      </c>
      <c r="Q23" s="2125" t="s">
        <v>19</v>
      </c>
      <c r="R23" s="2129" t="str">
        <f>IF(G23=0,"",VLOOKUP(G23,_tenchucdanh,3,0))</f>
        <v>Cán bộ kỹ thuật</v>
      </c>
      <c r="AD23" s="2128"/>
      <c r="AE23" s="2128"/>
    </row>
    <row r="24" spans="1:31" ht="20.100000000000001" customHeight="1">
      <c r="A24" s="169"/>
      <c r="B24" s="444"/>
      <c r="C24" s="222" t="s">
        <v>172</v>
      </c>
      <c r="D24" s="182" t="s">
        <v>196</v>
      </c>
      <c r="E24" s="182"/>
      <c r="F24" s="33"/>
      <c r="G24" s="200"/>
      <c r="H24" s="185"/>
      <c r="I24" s="182"/>
      <c r="J24" s="182"/>
      <c r="K24" s="182"/>
      <c r="L24" s="182"/>
      <c r="M24" s="182"/>
      <c r="N24" s="182"/>
      <c r="O24" s="182"/>
      <c r="P24" s="182"/>
      <c r="Q24" s="222"/>
      <c r="R24" s="199"/>
      <c r="S24" s="185"/>
      <c r="T24" s="33"/>
      <c r="U24" s="33"/>
      <c r="V24" s="182"/>
      <c r="W24" s="182"/>
      <c r="X24" s="182"/>
      <c r="Y24" s="182"/>
      <c r="Z24" s="182"/>
      <c r="AA24" s="182"/>
      <c r="AB24" s="182"/>
      <c r="AC24" s="33"/>
      <c r="AD24" s="19"/>
      <c r="AE24" s="19"/>
    </row>
    <row r="25" spans="1:31" ht="20.100000000000001" customHeight="1">
      <c r="A25" s="169"/>
      <c r="B25" s="267"/>
      <c r="C25" s="202"/>
      <c r="D25" s="185" t="s">
        <v>174</v>
      </c>
      <c r="E25" s="33"/>
      <c r="F25" s="33"/>
      <c r="G25" s="180" t="s">
        <v>3593</v>
      </c>
      <c r="H25" s="33"/>
      <c r="I25" s="33"/>
      <c r="J25" s="33"/>
      <c r="K25" s="33"/>
      <c r="L25" s="33"/>
      <c r="M25" s="33"/>
      <c r="N25" s="33"/>
      <c r="O25" s="33"/>
      <c r="P25" s="33"/>
      <c r="Q25" s="202"/>
      <c r="R25" s="33"/>
      <c r="S25" s="33"/>
      <c r="T25" s="33"/>
      <c r="U25" s="33"/>
      <c r="V25" s="33"/>
      <c r="W25" s="33"/>
      <c r="X25" s="33"/>
      <c r="Y25" s="33"/>
      <c r="Z25" s="33"/>
      <c r="AA25" s="33"/>
      <c r="AB25" s="33"/>
      <c r="AC25" s="33"/>
      <c r="AD25" s="19"/>
      <c r="AE25" s="19"/>
    </row>
    <row r="26" spans="1:31" ht="20.100000000000001" customHeight="1">
      <c r="A26" s="169"/>
      <c r="B26" s="267"/>
      <c r="C26" s="202"/>
      <c r="D26" s="185" t="s">
        <v>175</v>
      </c>
      <c r="E26" s="33"/>
      <c r="F26" s="33"/>
      <c r="G26" s="180" t="s">
        <v>3591</v>
      </c>
      <c r="H26" s="33"/>
      <c r="I26" s="33"/>
      <c r="J26" s="33"/>
      <c r="K26" s="33"/>
      <c r="L26" s="33"/>
      <c r="M26" s="33"/>
      <c r="N26" s="33"/>
      <c r="O26" s="33"/>
      <c r="P26" s="33"/>
      <c r="Q26" s="33"/>
      <c r="R26" s="33"/>
      <c r="S26" s="33"/>
      <c r="T26" s="33"/>
      <c r="U26" s="33"/>
      <c r="V26" s="33"/>
      <c r="W26" s="33"/>
      <c r="X26" s="33"/>
      <c r="Y26" s="33"/>
      <c r="Z26" s="33"/>
      <c r="AA26" s="33"/>
      <c r="AB26" s="33"/>
      <c r="AC26" s="33"/>
      <c r="AD26" s="19"/>
      <c r="AE26" s="19"/>
    </row>
    <row r="27" spans="1:31" ht="20.100000000000001" customHeight="1">
      <c r="A27" s="169"/>
      <c r="B27" s="267"/>
      <c r="C27" s="202"/>
      <c r="D27" s="185" t="s">
        <v>942</v>
      </c>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19"/>
      <c r="AE27" s="19"/>
    </row>
    <row r="28" spans="1:31" ht="20.100000000000001" customHeight="1">
      <c r="A28" s="169"/>
      <c r="B28" s="444"/>
      <c r="C28" s="222" t="s">
        <v>200</v>
      </c>
      <c r="D28" s="182" t="s">
        <v>327</v>
      </c>
      <c r="E28" s="182"/>
      <c r="F28" s="182"/>
      <c r="G28" s="182"/>
      <c r="H28" s="182"/>
      <c r="I28" s="182"/>
      <c r="J28" s="182"/>
      <c r="K28" s="182"/>
      <c r="L28" s="182"/>
      <c r="M28" s="182"/>
      <c r="N28" s="182"/>
      <c r="O28" s="182"/>
      <c r="P28" s="182"/>
      <c r="Q28" s="182"/>
      <c r="R28" s="182"/>
      <c r="S28" s="182"/>
      <c r="T28" s="182"/>
      <c r="U28" s="182"/>
      <c r="V28" s="182"/>
      <c r="W28" s="182"/>
      <c r="X28" s="182"/>
      <c r="Y28" s="182"/>
      <c r="Z28" s="182"/>
      <c r="AA28" s="182"/>
      <c r="AB28" s="182"/>
      <c r="AC28" s="33"/>
      <c r="AD28" s="19"/>
      <c r="AE28" s="19"/>
    </row>
    <row r="29" spans="1:31" ht="20.100000000000001" customHeight="1">
      <c r="A29" s="169"/>
      <c r="B29" s="169"/>
      <c r="C29" s="222" t="s">
        <v>169</v>
      </c>
      <c r="D29" s="173" t="s">
        <v>328</v>
      </c>
      <c r="E29" s="268"/>
      <c r="F29" s="268"/>
      <c r="G29" s="268"/>
      <c r="H29" s="268"/>
      <c r="I29" s="268"/>
      <c r="J29" s="268"/>
      <c r="K29" s="268"/>
      <c r="L29" s="268"/>
      <c r="M29" s="268"/>
      <c r="N29" s="268"/>
      <c r="O29" s="268"/>
      <c r="P29" s="268"/>
      <c r="Q29" s="268"/>
      <c r="R29" s="268"/>
      <c r="S29" s="268"/>
      <c r="T29" s="268"/>
      <c r="U29" s="268"/>
      <c r="V29" s="268"/>
      <c r="W29" s="268"/>
      <c r="X29" s="268"/>
      <c r="Y29" s="268"/>
      <c r="Z29" s="268"/>
      <c r="AA29" s="268"/>
      <c r="AB29" s="447"/>
      <c r="AC29" s="33"/>
      <c r="AD29" s="19"/>
      <c r="AE29" s="19"/>
    </row>
    <row r="30" spans="1:31" ht="37.9" customHeight="1">
      <c r="A30" s="169"/>
      <c r="B30" s="265"/>
      <c r="C30" s="275" t="s">
        <v>158</v>
      </c>
      <c r="D30" s="2772" t="s">
        <v>3522</v>
      </c>
      <c r="E30" s="2772"/>
      <c r="F30" s="2772"/>
      <c r="G30" s="2772"/>
      <c r="H30" s="2772"/>
      <c r="I30" s="2772"/>
      <c r="J30" s="2772"/>
      <c r="K30" s="2772"/>
      <c r="L30" s="2772"/>
      <c r="M30" s="2772"/>
      <c r="N30" s="2772"/>
      <c r="O30" s="2772"/>
      <c r="P30" s="2772"/>
      <c r="Q30" s="2772"/>
      <c r="R30" s="2772"/>
      <c r="S30" s="2772"/>
      <c r="T30" s="2772"/>
      <c r="U30" s="2772"/>
      <c r="V30" s="2772"/>
      <c r="W30" s="2772"/>
      <c r="X30" s="2772"/>
      <c r="Y30" s="2772"/>
      <c r="Z30" s="2772"/>
      <c r="AA30" s="2772"/>
      <c r="AB30" s="2772"/>
      <c r="AC30" s="2772"/>
      <c r="AD30" s="19"/>
      <c r="AE30" s="19"/>
    </row>
    <row r="31" spans="1:31" ht="20.100000000000001" customHeight="1">
      <c r="A31" s="169"/>
      <c r="B31" s="267"/>
      <c r="C31" s="522" t="s">
        <v>158</v>
      </c>
      <c r="D31" s="375" t="str">
        <f>"Phiếu yêu cầu nghiệm thu số "&amp;VLOOKUP(NTGD_BB,B_DMNTGD,COLUMN(DMGD_HS),0)&amp;" "&amp;ngay(VLOOKUP(NTGD_BB,B_DMNTGD,COLUMN(DMGD_YC),0))&amp;" của nhà thầu thi công xây dựng."</f>
        <v>Phiếu yêu cầu nghiệm thu số 01/GD  ngày 20 tháng 09 năm 2021 của nhà thầu thi công xây dựng.</v>
      </c>
      <c r="E31" s="284"/>
      <c r="F31" s="284"/>
      <c r="G31" s="284"/>
      <c r="H31" s="284"/>
      <c r="I31" s="284"/>
      <c r="J31" s="284"/>
      <c r="K31" s="284"/>
      <c r="L31" s="284"/>
      <c r="M31" s="284"/>
      <c r="N31" s="284"/>
      <c r="O31" s="284"/>
      <c r="P31" s="284"/>
      <c r="Q31" s="284"/>
      <c r="R31" s="284"/>
      <c r="S31" s="284"/>
      <c r="T31" s="284"/>
      <c r="U31" s="284"/>
      <c r="V31" s="284"/>
      <c r="W31" s="284"/>
      <c r="X31" s="284"/>
      <c r="Y31" s="284"/>
      <c r="Z31" s="284"/>
      <c r="AA31" s="284"/>
      <c r="AB31" s="284"/>
      <c r="AC31" s="284"/>
      <c r="AD31" s="19"/>
      <c r="AE31" s="19"/>
    </row>
    <row r="32" spans="1:31" ht="20.100000000000001" customHeight="1">
      <c r="A32" s="169"/>
      <c r="B32" s="169"/>
      <c r="C32" s="522" t="s">
        <v>158</v>
      </c>
      <c r="D32" s="375" t="str">
        <f>"Biên bản nghiệm thu nội bộ số "&amp;(VLOOKUP(NTGD_BB,B_DMNTGD,COLUMN(DMGD_HS),0))&amp;" "&amp;ngay(VLOOKUP(NTGD_BB,B_DMNTGD,COLUMN(DMGD_NTNB_NG),0))&amp;" của nhà thầu thi công xây dựng."</f>
        <v>Biên bản nghiệm thu nội bộ số 01/GD  ngày 20 tháng 09 năm 2021 của nhà thầu thi công xây dựng.</v>
      </c>
      <c r="E32" s="284"/>
      <c r="F32" s="284"/>
      <c r="G32" s="284"/>
      <c r="H32" s="284"/>
      <c r="I32" s="284"/>
      <c r="J32" s="284"/>
      <c r="K32" s="284"/>
      <c r="L32" s="284"/>
      <c r="M32" s="284"/>
      <c r="N32" s="284"/>
      <c r="O32" s="284"/>
      <c r="P32" s="284"/>
      <c r="Q32" s="284"/>
      <c r="R32" s="284"/>
      <c r="S32" s="284"/>
      <c r="T32" s="284"/>
      <c r="U32" s="284"/>
      <c r="V32" s="284"/>
      <c r="W32" s="284"/>
      <c r="X32" s="284"/>
      <c r="Y32" s="284"/>
      <c r="Z32" s="284"/>
      <c r="AA32" s="284"/>
      <c r="AB32" s="284"/>
      <c r="AC32" s="284"/>
      <c r="AD32" s="19"/>
      <c r="AE32" s="19"/>
    </row>
    <row r="33" spans="1:31" ht="37.5" customHeight="1">
      <c r="A33" s="169"/>
      <c r="B33" s="169"/>
      <c r="C33" s="275" t="s">
        <v>158</v>
      </c>
      <c r="D33" s="2739" t="s">
        <v>400</v>
      </c>
      <c r="E33" s="2739"/>
      <c r="F33" s="2739"/>
      <c r="G33" s="2739"/>
      <c r="H33" s="2739"/>
      <c r="I33" s="2739"/>
      <c r="J33" s="2739"/>
      <c r="K33" s="2739"/>
      <c r="L33" s="2739"/>
      <c r="M33" s="2739"/>
      <c r="N33" s="2739"/>
      <c r="O33" s="2739"/>
      <c r="P33" s="2739"/>
      <c r="Q33" s="2739"/>
      <c r="R33" s="2739"/>
      <c r="S33" s="2739"/>
      <c r="T33" s="2739"/>
      <c r="U33" s="2739"/>
      <c r="V33" s="2739"/>
      <c r="W33" s="2739"/>
      <c r="X33" s="2739"/>
      <c r="Y33" s="2739"/>
      <c r="Z33" s="2739"/>
      <c r="AA33" s="2739"/>
      <c r="AB33" s="2739"/>
      <c r="AC33" s="2739"/>
      <c r="AD33" s="19"/>
      <c r="AE33" s="19"/>
    </row>
    <row r="34" spans="1:31" ht="20.100000000000001" customHeight="1">
      <c r="A34" s="169"/>
      <c r="B34" s="169"/>
      <c r="C34" s="275" t="s">
        <v>158</v>
      </c>
      <c r="D34" s="33" t="s">
        <v>250</v>
      </c>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19"/>
      <c r="AE34" s="19"/>
    </row>
    <row r="35" spans="1:31" ht="20.100000000000001" customHeight="1">
      <c r="A35" s="169"/>
      <c r="B35" s="169"/>
      <c r="C35" s="275" t="s">
        <v>158</v>
      </c>
      <c r="D35" s="33" t="s">
        <v>941</v>
      </c>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19"/>
      <c r="AE35" s="19"/>
    </row>
    <row r="36" spans="1:31" ht="20.100000000000001" customHeight="1">
      <c r="A36" s="169"/>
      <c r="B36" s="169"/>
      <c r="C36" s="275" t="s">
        <v>158</v>
      </c>
      <c r="D36" s="33" t="s">
        <v>205</v>
      </c>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19"/>
      <c r="AE36" s="19"/>
    </row>
    <row r="37" spans="1:31" ht="20.100000000000001" customHeight="1">
      <c r="A37" s="169"/>
      <c r="B37" s="169"/>
      <c r="C37" s="186"/>
      <c r="D37" s="178"/>
      <c r="E37" s="212"/>
      <c r="F37" s="212"/>
      <c r="G37" s="212"/>
      <c r="H37" s="212"/>
      <c r="I37" s="212"/>
      <c r="J37" s="212"/>
      <c r="K37" s="212"/>
      <c r="L37" s="212"/>
      <c r="M37" s="212"/>
      <c r="N37" s="212"/>
      <c r="O37" s="212"/>
      <c r="P37" s="212"/>
      <c r="Q37" s="212"/>
      <c r="R37" s="212"/>
      <c r="S37" s="212"/>
      <c r="T37" s="212"/>
      <c r="U37" s="212"/>
      <c r="V37" s="212"/>
      <c r="W37" s="212"/>
      <c r="X37" s="212"/>
      <c r="Y37" s="212"/>
      <c r="Z37" s="212"/>
      <c r="AA37" s="212"/>
      <c r="AB37" s="212"/>
      <c r="AC37" s="212"/>
      <c r="AD37" s="19"/>
      <c r="AE37" s="19"/>
    </row>
    <row r="38" spans="1:31" ht="20.100000000000001" customHeight="1">
      <c r="A38" s="169"/>
      <c r="B38" s="229"/>
      <c r="C38" s="1046"/>
      <c r="D38" s="33" t="s">
        <v>209</v>
      </c>
      <c r="E38" s="183"/>
      <c r="F38" s="183"/>
      <c r="G38" s="183"/>
      <c r="H38" s="183"/>
      <c r="I38" s="183"/>
      <c r="J38" s="183"/>
      <c r="K38" s="183"/>
      <c r="L38" s="183"/>
      <c r="M38" s="183"/>
      <c r="N38" s="183"/>
      <c r="O38" s="183"/>
      <c r="P38" s="183"/>
      <c r="Q38" s="183"/>
      <c r="R38" s="183"/>
      <c r="S38" s="183"/>
      <c r="T38" s="183"/>
      <c r="U38" s="183"/>
      <c r="V38" s="183"/>
      <c r="W38" s="183"/>
      <c r="X38" s="183"/>
      <c r="Y38" s="183"/>
      <c r="Z38" s="183"/>
      <c r="AA38" s="183"/>
      <c r="AB38" s="183"/>
      <c r="AC38" s="183"/>
      <c r="AD38" s="231"/>
      <c r="AE38" s="19"/>
    </row>
    <row r="39" spans="1:31" ht="20.100000000000001" customHeight="1">
      <c r="A39" s="169"/>
      <c r="B39" s="169"/>
      <c r="C39" s="275" t="s">
        <v>158</v>
      </c>
      <c r="D39" s="33" t="s">
        <v>376</v>
      </c>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19"/>
      <c r="AE39" s="19"/>
    </row>
    <row r="40" spans="1:31" s="1816" customFormat="1" ht="20.100000000000001" customHeight="1">
      <c r="A40" s="1812"/>
      <c r="B40" s="1812"/>
      <c r="C40" s="275" t="s">
        <v>158</v>
      </c>
      <c r="D40" s="2779" t="str">
        <f>"Hợp đồng thi công xây dựng số: "&amp;'Thong tin'!D6&amp;" giữa "&amp;'Thong tin'!D11&amp;" và "&amp;'Thong tin'!D60</f>
        <v>Hợp đồng thi công xây dựng số: 18/2023/HĐXD giữa Công ty CP Giá Xây Dựng và Công ty Cổ phần Xây dựng Trường Xuân</v>
      </c>
      <c r="E40" s="2779"/>
      <c r="F40" s="2779"/>
      <c r="G40" s="2779"/>
      <c r="H40" s="2779"/>
      <c r="I40" s="2779"/>
      <c r="J40" s="2779"/>
      <c r="K40" s="2779"/>
      <c r="L40" s="2779"/>
      <c r="M40" s="2779"/>
      <c r="N40" s="2779"/>
      <c r="O40" s="2779"/>
      <c r="P40" s="2779"/>
      <c r="Q40" s="2779"/>
      <c r="R40" s="2779"/>
      <c r="S40" s="2779"/>
      <c r="T40" s="2779"/>
      <c r="U40" s="2779"/>
      <c r="V40" s="2779"/>
      <c r="W40" s="2779"/>
      <c r="X40" s="2779"/>
      <c r="Y40" s="2779"/>
      <c r="Z40" s="2779"/>
      <c r="AA40" s="2779"/>
      <c r="AB40" s="2779"/>
      <c r="AC40" s="2779"/>
      <c r="AD40" s="1813"/>
      <c r="AE40" s="1813"/>
    </row>
    <row r="41" spans="1:31" ht="20.100000000000001" customHeight="1">
      <c r="A41" s="169"/>
      <c r="B41" s="169"/>
      <c r="C41" s="275" t="s">
        <v>158</v>
      </c>
      <c r="D41" s="33" t="s">
        <v>377</v>
      </c>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19"/>
      <c r="AE41" s="19"/>
    </row>
    <row r="42" spans="1:31" ht="20.100000000000001" customHeight="1">
      <c r="A42" s="169"/>
      <c r="B42" s="267"/>
      <c r="C42" s="186"/>
      <c r="D42" s="284" t="s">
        <v>943</v>
      </c>
      <c r="E42" s="185"/>
      <c r="F42" s="185"/>
      <c r="G42" s="185"/>
      <c r="H42" s="185"/>
      <c r="I42" s="185"/>
      <c r="J42" s="185"/>
      <c r="K42" s="185"/>
      <c r="L42" s="185"/>
      <c r="M42" s="185"/>
      <c r="N42" s="185"/>
      <c r="O42" s="185"/>
      <c r="P42" s="185"/>
      <c r="Q42" s="185"/>
      <c r="R42" s="185"/>
      <c r="S42" s="185"/>
      <c r="T42" s="185"/>
      <c r="U42" s="185"/>
      <c r="V42" s="185"/>
      <c r="W42" s="185"/>
      <c r="X42" s="185"/>
      <c r="Y42" s="185"/>
      <c r="Z42" s="185"/>
      <c r="AA42" s="185"/>
      <c r="AB42" s="185"/>
      <c r="AC42" s="185"/>
      <c r="AD42" s="19"/>
      <c r="AE42" s="19"/>
    </row>
    <row r="43" spans="1:31" ht="20.100000000000001" customHeight="1">
      <c r="A43" s="169"/>
      <c r="B43" s="267"/>
      <c r="C43" s="275" t="s">
        <v>158</v>
      </c>
      <c r="D43" s="185" t="s">
        <v>378</v>
      </c>
      <c r="E43" s="221"/>
      <c r="F43" s="221"/>
      <c r="G43" s="221"/>
      <c r="H43" s="221"/>
      <c r="I43" s="221"/>
      <c r="J43" s="221"/>
      <c r="K43" s="221"/>
      <c r="L43" s="221"/>
      <c r="M43" s="221"/>
      <c r="N43" s="221"/>
      <c r="O43" s="221"/>
      <c r="P43" s="221"/>
      <c r="Q43" s="221"/>
      <c r="R43" s="221"/>
      <c r="S43" s="221"/>
      <c r="T43" s="221"/>
      <c r="U43" s="221"/>
      <c r="V43" s="221"/>
      <c r="W43" s="221"/>
      <c r="X43" s="221"/>
      <c r="Y43" s="221"/>
      <c r="Z43" s="221"/>
      <c r="AA43" s="221"/>
      <c r="AB43" s="221"/>
      <c r="AC43" s="221"/>
      <c r="AD43" s="19"/>
      <c r="AE43" s="19"/>
    </row>
    <row r="44" spans="1:31" ht="20.100000000000001" customHeight="1">
      <c r="A44" s="169"/>
      <c r="B44" s="267"/>
      <c r="C44" s="186"/>
      <c r="D44" s="284" t="s">
        <v>943</v>
      </c>
      <c r="E44" s="185"/>
      <c r="F44" s="185"/>
      <c r="G44" s="185"/>
      <c r="H44" s="185"/>
      <c r="I44" s="185"/>
      <c r="J44" s="185"/>
      <c r="K44" s="185"/>
      <c r="L44" s="185"/>
      <c r="M44" s="185"/>
      <c r="N44" s="185"/>
      <c r="O44" s="185"/>
      <c r="P44" s="185"/>
      <c r="Q44" s="185"/>
      <c r="R44" s="185"/>
      <c r="S44" s="185"/>
      <c r="T44" s="185"/>
      <c r="U44" s="185"/>
      <c r="V44" s="185"/>
      <c r="W44" s="185"/>
      <c r="X44" s="185"/>
      <c r="Y44" s="185"/>
      <c r="Z44" s="185"/>
      <c r="AA44" s="185"/>
      <c r="AB44" s="185"/>
      <c r="AC44" s="185"/>
      <c r="AD44" s="19"/>
      <c r="AE44" s="19"/>
    </row>
    <row r="45" spans="1:31" ht="20.100000000000001" customHeight="1">
      <c r="A45" s="169"/>
      <c r="B45" s="267"/>
      <c r="C45" s="275" t="s">
        <v>158</v>
      </c>
      <c r="D45" s="185" t="s">
        <v>401</v>
      </c>
      <c r="E45" s="221"/>
      <c r="F45" s="221"/>
      <c r="G45" s="221"/>
      <c r="H45" s="221"/>
      <c r="I45" s="221"/>
      <c r="J45" s="221"/>
      <c r="K45" s="221"/>
      <c r="L45" s="221"/>
      <c r="M45" s="221"/>
      <c r="N45" s="221"/>
      <c r="O45" s="221"/>
      <c r="P45" s="221"/>
      <c r="Q45" s="221"/>
      <c r="R45" s="221"/>
      <c r="S45" s="221"/>
      <c r="T45" s="221"/>
      <c r="U45" s="221"/>
      <c r="V45" s="221"/>
      <c r="W45" s="221"/>
      <c r="X45" s="221"/>
      <c r="Y45" s="221"/>
      <c r="Z45" s="221"/>
      <c r="AA45" s="221"/>
      <c r="AB45" s="221"/>
      <c r="AC45" s="221"/>
      <c r="AD45" s="19"/>
      <c r="AE45" s="19"/>
    </row>
    <row r="46" spans="1:31" ht="20.100000000000001" customHeight="1">
      <c r="A46" s="169"/>
      <c r="B46" s="267"/>
      <c r="C46" s="275" t="s">
        <v>158</v>
      </c>
      <c r="D46" s="33" t="s">
        <v>402</v>
      </c>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19"/>
      <c r="AE46" s="19"/>
    </row>
    <row r="47" spans="1:31" ht="20.100000000000001" customHeight="1">
      <c r="A47" s="169"/>
      <c r="B47" s="267"/>
      <c r="C47" s="275" t="s">
        <v>158</v>
      </c>
      <c r="D47" s="33" t="s">
        <v>403</v>
      </c>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19"/>
      <c r="AE47" s="19"/>
    </row>
    <row r="48" spans="1:31" ht="20.100000000000001" customHeight="1">
      <c r="A48" s="169"/>
      <c r="B48" s="267"/>
      <c r="C48" s="275" t="s">
        <v>158</v>
      </c>
      <c r="D48" s="33" t="s">
        <v>404</v>
      </c>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19"/>
      <c r="AE48" s="19"/>
    </row>
    <row r="49" spans="1:31" ht="20.100000000000001" customHeight="1">
      <c r="A49" s="169"/>
      <c r="B49" s="267"/>
      <c r="C49" s="275" t="s">
        <v>158</v>
      </c>
      <c r="D49" s="33" t="s">
        <v>944</v>
      </c>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19"/>
      <c r="AE49" s="19"/>
    </row>
    <row r="50" spans="1:31" ht="20.100000000000001" customHeight="1">
      <c r="A50" s="169"/>
      <c r="B50" s="267"/>
      <c r="C50" s="222" t="s">
        <v>171</v>
      </c>
      <c r="D50" s="182" t="s">
        <v>381</v>
      </c>
      <c r="E50" s="277"/>
      <c r="F50" s="277"/>
      <c r="G50" s="277"/>
      <c r="H50" s="277"/>
      <c r="I50" s="277"/>
      <c r="J50" s="277"/>
      <c r="K50" s="277"/>
      <c r="L50" s="277"/>
      <c r="M50" s="277"/>
      <c r="N50" s="277"/>
      <c r="O50" s="277"/>
      <c r="P50" s="277"/>
      <c r="Q50" s="277"/>
      <c r="R50" s="277"/>
      <c r="S50" s="277"/>
      <c r="T50" s="277"/>
      <c r="U50" s="277"/>
      <c r="V50" s="277"/>
      <c r="W50" s="277"/>
      <c r="X50" s="277"/>
      <c r="Y50" s="277"/>
      <c r="Z50" s="277"/>
      <c r="AA50" s="277"/>
      <c r="AB50" s="277"/>
      <c r="AC50" s="277"/>
      <c r="AD50" s="19"/>
      <c r="AE50" s="19"/>
    </row>
    <row r="51" spans="1:31" ht="20.100000000000001" customHeight="1">
      <c r="A51" s="169"/>
      <c r="B51" s="267"/>
      <c r="C51" s="275" t="s">
        <v>158</v>
      </c>
      <c r="D51" s="185" t="s">
        <v>382</v>
      </c>
      <c r="E51" s="277"/>
      <c r="F51" s="277"/>
      <c r="G51" s="277"/>
      <c r="H51" s="277"/>
      <c r="I51" s="277"/>
      <c r="J51" s="277"/>
      <c r="K51" s="277"/>
      <c r="L51" s="277"/>
      <c r="M51" s="277"/>
      <c r="N51" s="277"/>
      <c r="O51" s="277"/>
      <c r="P51" s="277"/>
      <c r="Q51" s="277"/>
      <c r="R51" s="277"/>
      <c r="S51" s="277"/>
      <c r="T51" s="277"/>
      <c r="U51" s="277"/>
      <c r="V51" s="277"/>
      <c r="W51" s="277"/>
      <c r="X51" s="277"/>
      <c r="Y51" s="277"/>
      <c r="Z51" s="277"/>
      <c r="AA51" s="277"/>
      <c r="AB51" s="277"/>
      <c r="AC51" s="277"/>
      <c r="AD51" s="19"/>
      <c r="AE51" s="19"/>
    </row>
    <row r="52" spans="1:31" ht="20.100000000000001" customHeight="1">
      <c r="A52" s="169"/>
      <c r="B52" s="444"/>
      <c r="C52" s="275" t="s">
        <v>158</v>
      </c>
      <c r="D52" s="185" t="s">
        <v>383</v>
      </c>
      <c r="E52" s="277"/>
      <c r="F52" s="277"/>
      <c r="G52" s="277"/>
      <c r="H52" s="277"/>
      <c r="I52" s="277"/>
      <c r="J52" s="277"/>
      <c r="K52" s="277"/>
      <c r="L52" s="277"/>
      <c r="M52" s="277"/>
      <c r="N52" s="277"/>
      <c r="O52" s="277"/>
      <c r="P52" s="277"/>
      <c r="Q52" s="277"/>
      <c r="R52" s="277"/>
      <c r="S52" s="277"/>
      <c r="T52" s="277"/>
      <c r="U52" s="277"/>
      <c r="V52" s="277"/>
      <c r="W52" s="277"/>
      <c r="X52" s="277"/>
      <c r="Y52" s="277"/>
      <c r="Z52" s="277"/>
      <c r="AA52" s="277"/>
      <c r="AB52" s="277"/>
      <c r="AC52" s="277"/>
      <c r="AD52" s="19"/>
      <c r="AE52" s="19"/>
    </row>
    <row r="53" spans="1:31" ht="20.100000000000001" customHeight="1">
      <c r="A53" s="169"/>
      <c r="B53" s="169"/>
      <c r="C53" s="275" t="s">
        <v>158</v>
      </c>
      <c r="D53" s="185" t="s">
        <v>384</v>
      </c>
      <c r="E53" s="277"/>
      <c r="F53" s="277"/>
      <c r="G53" s="277"/>
      <c r="H53" s="277"/>
      <c r="I53" s="277"/>
      <c r="J53" s="277"/>
      <c r="K53" s="277"/>
      <c r="L53" s="277"/>
      <c r="M53" s="277"/>
      <c r="N53" s="277"/>
      <c r="O53" s="277"/>
      <c r="P53" s="277"/>
      <c r="Q53" s="277"/>
      <c r="R53" s="277"/>
      <c r="S53" s="277"/>
      <c r="T53" s="277"/>
      <c r="U53" s="277"/>
      <c r="V53" s="277"/>
      <c r="W53" s="277"/>
      <c r="X53" s="277"/>
      <c r="Y53" s="277"/>
      <c r="Z53" s="277"/>
      <c r="AA53" s="277"/>
      <c r="AB53" s="277"/>
      <c r="AC53" s="277"/>
      <c r="AD53" s="19"/>
      <c r="AE53" s="19"/>
    </row>
    <row r="54" spans="1:31" ht="20.100000000000001" customHeight="1">
      <c r="A54" s="169"/>
      <c r="B54" s="169"/>
      <c r="C54" s="275" t="s">
        <v>158</v>
      </c>
      <c r="D54" s="185" t="s">
        <v>385</v>
      </c>
      <c r="E54" s="277"/>
      <c r="F54" s="277"/>
      <c r="G54" s="277"/>
      <c r="H54" s="277"/>
      <c r="I54" s="277"/>
      <c r="J54" s="277"/>
      <c r="K54" s="277"/>
      <c r="L54" s="277"/>
      <c r="M54" s="277"/>
      <c r="N54" s="277"/>
      <c r="O54" s="277"/>
      <c r="P54" s="277"/>
      <c r="Q54" s="277"/>
      <c r="R54" s="277"/>
      <c r="S54" s="277"/>
      <c r="T54" s="277"/>
      <c r="U54" s="277"/>
      <c r="V54" s="277"/>
      <c r="W54" s="277"/>
      <c r="X54" s="277"/>
      <c r="Y54" s="277"/>
      <c r="Z54" s="277"/>
      <c r="AA54" s="277"/>
      <c r="AB54" s="277"/>
      <c r="AC54" s="277"/>
      <c r="AD54" s="19"/>
      <c r="AE54" s="19"/>
    </row>
    <row r="55" spans="1:31" ht="20.100000000000001" customHeight="1">
      <c r="A55" s="169"/>
      <c r="B55" s="169"/>
      <c r="C55" s="222" t="s">
        <v>224</v>
      </c>
      <c r="D55" s="182" t="s">
        <v>386</v>
      </c>
      <c r="E55" s="277"/>
      <c r="F55" s="277"/>
      <c r="G55" s="277"/>
      <c r="H55" s="277"/>
      <c r="I55" s="277"/>
      <c r="J55" s="277"/>
      <c r="K55" s="277"/>
      <c r="L55" s="277"/>
      <c r="M55" s="277"/>
      <c r="N55" s="277"/>
      <c r="O55" s="277"/>
      <c r="P55" s="277"/>
      <c r="Q55" s="277"/>
      <c r="R55" s="277"/>
      <c r="S55" s="277"/>
      <c r="T55" s="277"/>
      <c r="U55" s="277"/>
      <c r="V55" s="277"/>
      <c r="W55" s="277"/>
      <c r="X55" s="277"/>
      <c r="Y55" s="277"/>
      <c r="Z55" s="277"/>
      <c r="AA55" s="277"/>
      <c r="AB55" s="277"/>
      <c r="AC55" s="277"/>
      <c r="AD55" s="19"/>
      <c r="AE55" s="19"/>
    </row>
    <row r="56" spans="1:31" ht="20.100000000000001" hidden="1" customHeight="1">
      <c r="A56" s="169"/>
      <c r="B56" s="169"/>
      <c r="C56" s="275" t="s">
        <v>158</v>
      </c>
      <c r="D56" s="185" t="s">
        <v>405</v>
      </c>
      <c r="E56" s="277"/>
      <c r="F56" s="277"/>
      <c r="G56" s="277"/>
      <c r="H56" s="277"/>
      <c r="I56" s="277"/>
      <c r="J56" s="277"/>
      <c r="K56" s="277"/>
      <c r="L56" s="277"/>
      <c r="M56" s="277"/>
      <c r="N56" s="277"/>
      <c r="O56" s="277"/>
      <c r="P56" s="277"/>
      <c r="Q56" s="277"/>
      <c r="R56" s="277"/>
      <c r="S56" s="277"/>
      <c r="T56" s="277"/>
      <c r="U56" s="277"/>
      <c r="V56" s="63"/>
      <c r="W56" s="63"/>
      <c r="X56" s="277"/>
      <c r="Y56" s="277"/>
      <c r="Z56" s="277"/>
      <c r="AA56" s="277"/>
      <c r="AB56" s="277"/>
      <c r="AC56" s="277"/>
      <c r="AD56" s="19"/>
      <c r="AE56" s="19"/>
    </row>
    <row r="57" spans="1:31" ht="20.100000000000001" hidden="1" customHeight="1">
      <c r="A57" s="513"/>
      <c r="B57" s="513"/>
      <c r="C57" s="2847" t="s">
        <v>160</v>
      </c>
      <c r="D57" s="2849" t="s">
        <v>226</v>
      </c>
      <c r="E57" s="2850"/>
      <c r="F57" s="2850"/>
      <c r="G57" s="2850"/>
      <c r="H57" s="2850"/>
      <c r="I57" s="2850"/>
      <c r="J57" s="2850"/>
      <c r="K57" s="2850"/>
      <c r="L57" s="2850"/>
      <c r="M57" s="2850"/>
      <c r="N57" s="2850"/>
      <c r="O57" s="2850"/>
      <c r="P57" s="2850"/>
      <c r="Q57" s="2850"/>
      <c r="R57" s="2850"/>
      <c r="S57" s="2850"/>
      <c r="T57" s="2850"/>
      <c r="U57" s="2851"/>
      <c r="V57" s="2849" t="s">
        <v>103</v>
      </c>
      <c r="W57" s="2851"/>
      <c r="X57" s="1067" t="s">
        <v>104</v>
      </c>
      <c r="Y57" s="1068"/>
      <c r="Z57" s="1069"/>
      <c r="AA57" s="1069"/>
      <c r="AB57" s="1069"/>
      <c r="AC57" s="1069"/>
      <c r="AD57" s="514"/>
      <c r="AE57" s="514"/>
    </row>
    <row r="58" spans="1:31" ht="20.100000000000001" hidden="1" customHeight="1">
      <c r="A58" s="513"/>
      <c r="B58" s="513"/>
      <c r="C58" s="2848"/>
      <c r="D58" s="2852"/>
      <c r="E58" s="2853"/>
      <c r="F58" s="2853"/>
      <c r="G58" s="2853"/>
      <c r="H58" s="2853"/>
      <c r="I58" s="2853"/>
      <c r="J58" s="2853"/>
      <c r="K58" s="2853"/>
      <c r="L58" s="2853"/>
      <c r="M58" s="2853"/>
      <c r="N58" s="2853"/>
      <c r="O58" s="2853"/>
      <c r="P58" s="2853"/>
      <c r="Q58" s="2853"/>
      <c r="R58" s="2853"/>
      <c r="S58" s="2853"/>
      <c r="T58" s="2853"/>
      <c r="U58" s="2854"/>
      <c r="V58" s="2852"/>
      <c r="W58" s="2854"/>
      <c r="X58" s="1067" t="s">
        <v>227</v>
      </c>
      <c r="Y58" s="1068"/>
      <c r="Z58" s="1069"/>
      <c r="AA58" s="1070" t="s">
        <v>388</v>
      </c>
      <c r="AB58" s="1070"/>
      <c r="AC58" s="1071"/>
      <c r="AD58" s="514"/>
      <c r="AE58" s="514"/>
    </row>
    <row r="59" spans="1:31" s="1323" customFormat="1" ht="20.100000000000001" hidden="1" customHeight="1">
      <c r="A59" s="1321"/>
      <c r="B59" s="1321"/>
      <c r="C59" s="1971"/>
      <c r="D59" s="1972" t="s">
        <v>389</v>
      </c>
      <c r="E59" s="1973"/>
      <c r="F59" s="1973"/>
      <c r="G59" s="1973"/>
      <c r="H59" s="1973"/>
      <c r="I59" s="1973"/>
      <c r="J59" s="1973"/>
      <c r="K59" s="1973"/>
      <c r="L59" s="1973"/>
      <c r="M59" s="1973"/>
      <c r="N59" s="1973"/>
      <c r="O59" s="1973"/>
      <c r="P59" s="1973"/>
      <c r="Q59" s="1973"/>
      <c r="R59" s="1973"/>
      <c r="S59" s="1973"/>
      <c r="T59" s="1973"/>
      <c r="U59" s="1974"/>
      <c r="V59" s="1982"/>
      <c r="W59" s="1983"/>
      <c r="X59" s="1982"/>
      <c r="Y59" s="1984"/>
      <c r="Z59" s="1983"/>
      <c r="AA59" s="1982"/>
      <c r="AB59" s="1984"/>
      <c r="AC59" s="1983"/>
      <c r="AD59" s="1322"/>
      <c r="AE59" s="1322"/>
    </row>
    <row r="60" spans="1:31" s="1323" customFormat="1" ht="18" hidden="1" customHeight="1">
      <c r="A60" s="1321"/>
      <c r="B60" s="1321"/>
      <c r="C60" s="1975"/>
      <c r="D60" s="1976" t="s">
        <v>390</v>
      </c>
      <c r="E60" s="1977"/>
      <c r="F60" s="1977"/>
      <c r="G60" s="1977"/>
      <c r="H60" s="1977"/>
      <c r="I60" s="1977"/>
      <c r="J60" s="1977"/>
      <c r="K60" s="1977"/>
      <c r="L60" s="1977"/>
      <c r="M60" s="1977"/>
      <c r="N60" s="1977"/>
      <c r="O60" s="1977"/>
      <c r="P60" s="1977"/>
      <c r="Q60" s="1977"/>
      <c r="R60" s="1977"/>
      <c r="S60" s="1977"/>
      <c r="T60" s="1977"/>
      <c r="U60" s="1978"/>
      <c r="V60" s="1985"/>
      <c r="W60" s="1986"/>
      <c r="X60" s="1985"/>
      <c r="Y60" s="1987"/>
      <c r="Z60" s="1986"/>
      <c r="AA60" s="1985"/>
      <c r="AB60" s="1987"/>
      <c r="AC60" s="1986"/>
      <c r="AD60" s="1322"/>
      <c r="AE60" s="1322"/>
    </row>
    <row r="61" spans="1:31" s="29" customFormat="1" ht="20.100000000000001" hidden="1" customHeight="1">
      <c r="A61" s="513"/>
      <c r="B61" s="513"/>
      <c r="C61" s="1979"/>
      <c r="D61" s="1980"/>
      <c r="E61" s="1981"/>
      <c r="F61" s="1981"/>
      <c r="G61" s="1981"/>
      <c r="H61" s="1981"/>
      <c r="I61" s="1981"/>
      <c r="J61" s="1981"/>
      <c r="K61" s="1981"/>
      <c r="L61" s="1981"/>
      <c r="M61" s="1981"/>
      <c r="N61" s="1981"/>
      <c r="O61" s="1981"/>
      <c r="P61" s="1981"/>
      <c r="Q61" s="1981"/>
      <c r="R61" s="1981"/>
      <c r="S61" s="1981"/>
      <c r="T61" s="1981"/>
      <c r="U61" s="1981"/>
      <c r="V61" s="1988"/>
      <c r="W61" s="1989"/>
      <c r="X61" s="1988"/>
      <c r="Y61" s="1990"/>
      <c r="Z61" s="1989"/>
      <c r="AA61" s="1988"/>
      <c r="AB61" s="1990"/>
      <c r="AC61" s="1989"/>
      <c r="AD61" s="514"/>
      <c r="AE61" s="514"/>
    </row>
    <row r="62" spans="1:31" ht="9.9499999999999993" customHeight="1">
      <c r="A62" s="523"/>
      <c r="B62" s="523"/>
      <c r="C62" s="1047"/>
      <c r="D62" s="1072"/>
      <c r="E62" s="1066"/>
      <c r="F62" s="1066"/>
      <c r="G62" s="1066"/>
      <c r="H62" s="1066"/>
      <c r="I62" s="1066"/>
      <c r="J62" s="1066"/>
      <c r="K62" s="1066"/>
      <c r="L62" s="1066"/>
      <c r="M62" s="1066"/>
      <c r="N62" s="1066"/>
      <c r="O62" s="1066"/>
      <c r="P62" s="1066"/>
      <c r="Q62" s="1066"/>
      <c r="R62" s="1066"/>
      <c r="S62" s="1066"/>
      <c r="T62" s="1066"/>
      <c r="U62" s="1066"/>
      <c r="V62" s="1065"/>
      <c r="W62" s="1065"/>
      <c r="X62" s="1065"/>
      <c r="Y62" s="1065"/>
      <c r="Z62" s="1065"/>
      <c r="AA62" s="1065"/>
      <c r="AB62" s="1065"/>
      <c r="AC62" s="1065"/>
      <c r="AD62" s="524"/>
      <c r="AE62" s="524"/>
    </row>
    <row r="63" spans="1:31" ht="20.100000000000001" customHeight="1">
      <c r="A63" s="169"/>
      <c r="B63" s="267"/>
      <c r="C63" s="222" t="s">
        <v>337</v>
      </c>
      <c r="D63" s="182" t="s">
        <v>3539</v>
      </c>
      <c r="E63" s="277"/>
      <c r="F63" s="277"/>
      <c r="G63" s="277"/>
      <c r="H63" s="277"/>
      <c r="I63" s="277"/>
      <c r="J63" s="277"/>
      <c r="K63" s="277"/>
      <c r="L63" s="277"/>
      <c r="M63" s="277"/>
      <c r="N63" s="277"/>
      <c r="O63" s="277"/>
      <c r="P63" s="277"/>
      <c r="Q63" s="277"/>
      <c r="R63" s="277"/>
      <c r="S63" s="277"/>
      <c r="T63" s="277"/>
      <c r="U63" s="277"/>
      <c r="V63" s="63"/>
      <c r="W63" s="63"/>
      <c r="X63" s="277"/>
      <c r="Y63" s="277"/>
      <c r="Z63" s="277"/>
      <c r="AA63" s="277"/>
      <c r="AB63" s="277"/>
      <c r="AC63" s="277"/>
      <c r="AD63" s="19"/>
      <c r="AE63" s="19"/>
    </row>
    <row r="64" spans="1:31" ht="20.100000000000001" customHeight="1">
      <c r="A64" s="169"/>
      <c r="B64" s="525"/>
      <c r="C64" s="186"/>
      <c r="D64" s="185"/>
      <c r="E64" s="185"/>
      <c r="F64" s="185"/>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206"/>
      <c r="AE64" s="19"/>
    </row>
    <row r="65" spans="1:31" ht="20.100000000000001" customHeight="1">
      <c r="A65" s="169"/>
      <c r="B65" s="169"/>
      <c r="C65" s="222" t="s">
        <v>234</v>
      </c>
      <c r="D65" s="182" t="s">
        <v>186</v>
      </c>
      <c r="E65" s="182"/>
      <c r="F65" s="182"/>
      <c r="G65" s="182"/>
      <c r="H65" s="182"/>
      <c r="I65" s="182"/>
      <c r="J65" s="182"/>
      <c r="K65" s="182"/>
      <c r="L65" s="182"/>
      <c r="M65" s="182"/>
      <c r="N65" s="182"/>
      <c r="O65" s="182"/>
      <c r="P65" s="182"/>
      <c r="Q65" s="182"/>
      <c r="R65" s="182"/>
      <c r="S65" s="182"/>
      <c r="T65" s="182"/>
      <c r="U65" s="182"/>
      <c r="V65" s="182"/>
      <c r="W65" s="182"/>
      <c r="X65" s="182"/>
      <c r="Y65" s="182"/>
      <c r="Z65" s="182"/>
      <c r="AA65" s="182"/>
      <c r="AB65" s="182"/>
      <c r="AC65" s="182"/>
      <c r="AD65" s="206"/>
      <c r="AE65" s="19"/>
    </row>
    <row r="66" spans="1:31" ht="20.100000000000001" customHeight="1">
      <c r="A66" s="169"/>
      <c r="B66" s="169"/>
      <c r="C66" s="275" t="s">
        <v>158</v>
      </c>
      <c r="D66" s="228" t="s">
        <v>406</v>
      </c>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206"/>
      <c r="AE66" s="19"/>
    </row>
    <row r="67" spans="1:31" ht="20.100000000000001" customHeight="1">
      <c r="A67" s="169"/>
      <c r="B67" s="169"/>
      <c r="C67" s="275" t="s">
        <v>158</v>
      </c>
      <c r="D67" s="33" t="s">
        <v>407</v>
      </c>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206"/>
      <c r="AE67" s="19"/>
    </row>
    <row r="68" spans="1:31" ht="20.100000000000001" customHeight="1">
      <c r="A68" s="169"/>
      <c r="B68" s="526"/>
      <c r="C68" s="275" t="s">
        <v>158</v>
      </c>
      <c r="D68" s="33" t="s">
        <v>408</v>
      </c>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206"/>
      <c r="AE68" s="19"/>
    </row>
    <row r="69" spans="1:31" ht="20.100000000000001" customHeight="1">
      <c r="A69" s="169"/>
      <c r="B69" s="169"/>
      <c r="C69" s="275" t="s">
        <v>158</v>
      </c>
      <c r="D69" s="33" t="s">
        <v>409</v>
      </c>
      <c r="E69" s="33"/>
      <c r="F69" s="33"/>
      <c r="G69" s="33"/>
      <c r="H69" s="33"/>
      <c r="I69" s="33"/>
      <c r="J69" s="33"/>
      <c r="K69" s="33"/>
      <c r="L69" s="33"/>
      <c r="M69" s="33"/>
      <c r="N69" s="33"/>
      <c r="O69" s="33"/>
      <c r="P69" s="33"/>
      <c r="Q69" s="33"/>
      <c r="R69" s="33"/>
      <c r="S69" s="33"/>
      <c r="T69" s="33"/>
      <c r="U69" s="33"/>
      <c r="V69" s="33"/>
      <c r="W69" s="33"/>
      <c r="X69" s="33"/>
      <c r="Y69" s="33"/>
      <c r="Z69" s="33"/>
      <c r="AA69" s="33"/>
      <c r="AB69" s="33"/>
      <c r="AC69" s="173"/>
      <c r="AD69" s="206"/>
      <c r="AE69" s="19"/>
    </row>
    <row r="70" spans="1:31" ht="9.9499999999999993" customHeight="1">
      <c r="A70" s="169"/>
      <c r="B70" s="169"/>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173"/>
      <c r="AD70" s="206"/>
      <c r="AE70" s="19"/>
    </row>
    <row r="71" spans="1:31" s="33" customFormat="1" ht="20.100000000000001" customHeight="1">
      <c r="C71" s="170" t="s">
        <v>395</v>
      </c>
      <c r="D71" s="172"/>
      <c r="E71" s="172"/>
      <c r="F71" s="172"/>
      <c r="G71" s="172"/>
      <c r="H71" s="172"/>
      <c r="I71" s="172"/>
      <c r="J71" s="172"/>
      <c r="K71" s="172"/>
      <c r="L71" s="172"/>
      <c r="M71" s="172"/>
      <c r="N71" s="172"/>
      <c r="O71" s="172"/>
      <c r="P71" s="172"/>
      <c r="Q71" s="172"/>
      <c r="R71" s="172"/>
      <c r="S71" s="172"/>
      <c r="T71" s="172"/>
      <c r="U71" s="172"/>
      <c r="V71" s="172"/>
      <c r="W71" s="172"/>
      <c r="X71" s="172"/>
      <c r="Y71" s="172"/>
      <c r="Z71" s="172"/>
      <c r="AA71" s="172"/>
      <c r="AB71" s="172"/>
      <c r="AC71" s="171"/>
      <c r="AD71" s="63"/>
    </row>
    <row r="72" spans="1:31" s="33" customFormat="1" ht="9.9499999999999993" customHeight="1">
      <c r="C72" s="63"/>
      <c r="AD72" s="63"/>
    </row>
    <row r="73" spans="1:31" s="2132" customFormat="1" ht="20.100000000000001" customHeight="1">
      <c r="A73" s="2134"/>
      <c r="B73" s="2135"/>
      <c r="D73" s="2138" t="str">
        <f>IF(LEN(D78)&gt;1,_xll.UpperUni1('Ky bien ban'!B67),"")</f>
        <v>CHỦ ĐẦU TƯ</v>
      </c>
      <c r="E73" s="2138"/>
      <c r="F73" s="2138"/>
      <c r="G73" s="2138"/>
      <c r="H73" s="2138"/>
      <c r="I73" s="2138"/>
      <c r="J73" s="2138"/>
      <c r="K73" s="2138"/>
      <c r="L73" s="2139"/>
      <c r="M73" s="2138"/>
      <c r="N73" s="2138"/>
      <c r="O73" s="2138"/>
      <c r="P73" s="2138" t="str">
        <f>IF(LEN(P78)&gt;1,_xll.UpperUni1('Ky bien ban'!B71),"")</f>
        <v>NHÀ THẦU THI CÔNG</v>
      </c>
      <c r="Q73" s="2138"/>
      <c r="R73" s="2138"/>
      <c r="S73" s="2138"/>
      <c r="T73" s="2138"/>
      <c r="U73" s="2138"/>
      <c r="V73" s="2138"/>
      <c r="W73" s="2138"/>
      <c r="X73" s="2138"/>
      <c r="Y73" s="2138"/>
      <c r="Z73" s="2138"/>
      <c r="AA73" s="2138"/>
      <c r="AB73" s="2138"/>
      <c r="AC73" s="2138"/>
      <c r="AD73" s="2134"/>
      <c r="AE73" s="2134"/>
    </row>
    <row r="74" spans="1:31" s="2132" customFormat="1" ht="20.100000000000001" customHeight="1">
      <c r="A74" s="2134"/>
      <c r="B74" s="2135"/>
      <c r="D74" s="2138"/>
      <c r="E74" s="2138"/>
      <c r="F74" s="2138"/>
      <c r="G74" s="2138"/>
      <c r="H74" s="2138"/>
      <c r="I74" s="2138"/>
      <c r="J74" s="2138"/>
      <c r="K74" s="2138"/>
      <c r="L74" s="2139"/>
      <c r="M74" s="2138"/>
      <c r="N74" s="2138"/>
      <c r="O74" s="2138"/>
      <c r="P74" s="2138"/>
      <c r="Q74" s="2138"/>
      <c r="R74" s="2138"/>
      <c r="S74" s="2138"/>
      <c r="T74" s="2138"/>
      <c r="U74" s="2138"/>
      <c r="V74" s="2138"/>
      <c r="W74" s="2138"/>
      <c r="X74" s="2138"/>
      <c r="Y74" s="2138"/>
      <c r="Z74" s="2138"/>
      <c r="AA74" s="2138"/>
      <c r="AB74" s="2138"/>
      <c r="AC74" s="2138"/>
      <c r="AD74" s="2134"/>
      <c r="AE74" s="2134"/>
    </row>
    <row r="75" spans="1:31" s="2132" customFormat="1" ht="20.100000000000001" customHeight="1">
      <c r="A75" s="2134"/>
      <c r="B75" s="2135"/>
      <c r="D75" s="2138"/>
      <c r="E75" s="2138"/>
      <c r="F75" s="2138"/>
      <c r="G75" s="2138"/>
      <c r="H75" s="2138"/>
      <c r="I75" s="2138"/>
      <c r="J75" s="2138"/>
      <c r="K75" s="2138"/>
      <c r="L75" s="2139"/>
      <c r="M75" s="2138"/>
      <c r="N75" s="2138"/>
      <c r="O75" s="2138"/>
      <c r="P75" s="2138"/>
      <c r="Q75" s="2138"/>
      <c r="R75" s="2138"/>
      <c r="S75" s="2138"/>
      <c r="T75" s="2138"/>
      <c r="U75" s="2138"/>
      <c r="V75" s="2138"/>
      <c r="W75" s="2138"/>
      <c r="X75" s="2138"/>
      <c r="Y75" s="2138"/>
      <c r="Z75" s="2138"/>
      <c r="AA75" s="2138"/>
      <c r="AB75" s="2138"/>
      <c r="AC75" s="2138"/>
      <c r="AD75" s="2134"/>
      <c r="AE75" s="2134"/>
    </row>
    <row r="76" spans="1:31" s="2132" customFormat="1" ht="20.100000000000001" customHeight="1">
      <c r="A76" s="2134"/>
      <c r="B76" s="2135"/>
      <c r="D76" s="2138"/>
      <c r="E76" s="2138"/>
      <c r="F76" s="2138"/>
      <c r="G76" s="2138"/>
      <c r="H76" s="2138"/>
      <c r="I76" s="2138"/>
      <c r="J76" s="2138"/>
      <c r="K76" s="2138"/>
      <c r="L76" s="2139"/>
      <c r="M76" s="2138"/>
      <c r="N76" s="2138"/>
      <c r="O76" s="2138"/>
      <c r="P76" s="2138"/>
      <c r="Q76" s="2138"/>
      <c r="R76" s="2138"/>
      <c r="S76" s="2138"/>
      <c r="T76" s="2138"/>
      <c r="U76" s="2138"/>
      <c r="V76" s="2138"/>
      <c r="W76" s="2138"/>
      <c r="X76" s="2138"/>
      <c r="Y76" s="2138"/>
      <c r="Z76" s="2138"/>
      <c r="AA76" s="2138"/>
      <c r="AB76" s="2138"/>
      <c r="AC76" s="2138"/>
      <c r="AD76" s="2134"/>
      <c r="AE76" s="2134"/>
    </row>
    <row r="77" spans="1:31" s="2132" customFormat="1" ht="20.100000000000001" customHeight="1">
      <c r="A77" s="2134"/>
      <c r="B77" s="2135"/>
      <c r="D77" s="2138"/>
      <c r="E77" s="2138"/>
      <c r="F77" s="2138"/>
      <c r="G77" s="2138"/>
      <c r="H77" s="2138"/>
      <c r="I77" s="2138"/>
      <c r="J77" s="2138"/>
      <c r="K77" s="2138"/>
      <c r="L77" s="2139"/>
      <c r="M77" s="2138"/>
      <c r="N77" s="2138"/>
      <c r="O77" s="2138"/>
      <c r="P77" s="2138"/>
      <c r="Q77" s="2138"/>
      <c r="R77" s="2138"/>
      <c r="S77" s="2138"/>
      <c r="T77" s="2138"/>
      <c r="U77" s="2138"/>
      <c r="V77" s="2138"/>
      <c r="W77" s="2138"/>
      <c r="X77" s="2138"/>
      <c r="Y77" s="2138"/>
      <c r="Z77" s="2138"/>
      <c r="AA77" s="2138"/>
      <c r="AB77" s="2138"/>
      <c r="AC77" s="2138"/>
      <c r="AD77" s="2134"/>
      <c r="AE77" s="2134"/>
    </row>
    <row r="78" spans="1:31" s="2132" customFormat="1" ht="20.100000000000001" customHeight="1">
      <c r="A78" s="2134"/>
      <c r="B78" s="2134"/>
      <c r="D78" s="2138" t="str">
        <f>G19</f>
        <v>Nguyễn Thế Anh</v>
      </c>
      <c r="E78" s="2138"/>
      <c r="F78" s="2138"/>
      <c r="G78" s="2138"/>
      <c r="H78" s="2138"/>
      <c r="I78" s="2138"/>
      <c r="J78" s="2138"/>
      <c r="K78" s="2138"/>
      <c r="L78" s="2139"/>
      <c r="M78" s="2138"/>
      <c r="N78" s="2138"/>
      <c r="O78" s="2138"/>
      <c r="P78" s="2138" t="str">
        <f>G22</f>
        <v>Nguyễn Ngọc Duy</v>
      </c>
      <c r="Q78" s="2138"/>
      <c r="R78" s="2138"/>
      <c r="S78" s="2138"/>
      <c r="T78" s="2138"/>
      <c r="U78" s="2138"/>
      <c r="V78" s="2138"/>
      <c r="W78" s="2138"/>
      <c r="X78" s="2138"/>
      <c r="Y78" s="2138"/>
      <c r="Z78" s="2138"/>
      <c r="AA78" s="2138"/>
      <c r="AB78" s="2138"/>
      <c r="AC78" s="2138"/>
      <c r="AD78" s="2134"/>
      <c r="AE78" s="2134"/>
    </row>
    <row r="79" spans="1:31" s="33" customFormat="1" ht="9.9499999999999993" customHeight="1">
      <c r="D79" s="288"/>
      <c r="E79" s="288"/>
      <c r="F79" s="1145"/>
      <c r="H79" s="288"/>
      <c r="I79" s="288"/>
      <c r="J79" s="288"/>
      <c r="K79" s="288"/>
      <c r="L79" s="288"/>
      <c r="M79" s="288"/>
      <c r="N79" s="288"/>
      <c r="P79" s="1145"/>
      <c r="Q79" s="288"/>
      <c r="R79" s="288"/>
      <c r="S79" s="288"/>
      <c r="T79" s="288"/>
      <c r="U79" s="288"/>
      <c r="V79" s="185"/>
      <c r="W79" s="185"/>
      <c r="Y79" s="288"/>
      <c r="Z79" s="288"/>
      <c r="AA79" s="288"/>
      <c r="AB79" s="288"/>
      <c r="AC79" s="288"/>
    </row>
    <row r="80" spans="1:31" s="29" customFormat="1" ht="20.100000000000001" customHeight="1">
      <c r="A80" s="289"/>
      <c r="B80" s="1040"/>
      <c r="C80" s="226" t="s">
        <v>410</v>
      </c>
      <c r="D80" s="226"/>
      <c r="E80" s="226"/>
      <c r="F80" s="226"/>
      <c r="G80" s="226"/>
      <c r="H80" s="226"/>
      <c r="I80" s="226"/>
      <c r="J80" s="226"/>
      <c r="K80" s="226"/>
      <c r="L80" s="226"/>
      <c r="M80" s="226"/>
      <c r="N80" s="226"/>
      <c r="O80" s="226"/>
      <c r="P80" s="226"/>
      <c r="Q80" s="226"/>
      <c r="R80" s="226"/>
      <c r="S80" s="226"/>
      <c r="T80" s="172"/>
      <c r="U80" s="226"/>
      <c r="V80" s="226"/>
      <c r="W80" s="226"/>
      <c r="X80" s="226"/>
      <c r="Y80" s="226"/>
      <c r="Z80" s="226"/>
      <c r="AA80" s="226"/>
      <c r="AB80" s="226"/>
      <c r="AC80" s="226"/>
      <c r="AD80" s="33"/>
      <c r="AE80" s="33"/>
    </row>
    <row r="81" spans="1:31" s="29" customFormat="1" ht="39.950000000000003" customHeight="1">
      <c r="A81" s="289"/>
      <c r="B81" s="289"/>
      <c r="C81" s="275" t="s">
        <v>158</v>
      </c>
      <c r="D81" s="2846" t="s">
        <v>990</v>
      </c>
      <c r="E81" s="2846"/>
      <c r="F81" s="2846"/>
      <c r="G81" s="2846"/>
      <c r="H81" s="2846"/>
      <c r="I81" s="2846"/>
      <c r="J81" s="2846"/>
      <c r="K81" s="2846"/>
      <c r="L81" s="2846"/>
      <c r="M81" s="2846"/>
      <c r="N81" s="2846"/>
      <c r="O81" s="2846"/>
      <c r="P81" s="2846"/>
      <c r="Q81" s="2846"/>
      <c r="R81" s="2846"/>
      <c r="S81" s="2846"/>
      <c r="T81" s="2846"/>
      <c r="U81" s="2846"/>
      <c r="V81" s="2846"/>
      <c r="W81" s="2846"/>
      <c r="X81" s="2846"/>
      <c r="Y81" s="2846"/>
      <c r="Z81" s="2846"/>
      <c r="AA81" s="2846"/>
      <c r="AB81" s="2846"/>
      <c r="AC81" s="2846"/>
      <c r="AD81" s="33"/>
      <c r="AE81" s="33"/>
    </row>
    <row r="82" spans="1:31" s="29" customFormat="1" ht="20.100000000000001" customHeight="1">
      <c r="A82" s="289"/>
      <c r="B82" s="289"/>
      <c r="C82" s="275" t="s">
        <v>158</v>
      </c>
      <c r="D82" s="288" t="s">
        <v>411</v>
      </c>
      <c r="E82" s="288"/>
      <c r="F82" s="288"/>
      <c r="G82" s="288"/>
      <c r="H82" s="288"/>
      <c r="I82" s="288"/>
      <c r="J82" s="288"/>
      <c r="K82" s="288"/>
      <c r="L82" s="288"/>
      <c r="M82" s="288"/>
      <c r="N82" s="288"/>
      <c r="O82" s="288"/>
      <c r="P82" s="288"/>
      <c r="Q82" s="288"/>
      <c r="R82" s="288"/>
      <c r="S82" s="288"/>
      <c r="T82" s="288"/>
      <c r="U82" s="288"/>
      <c r="V82" s="288"/>
      <c r="W82" s="288"/>
      <c r="X82" s="288"/>
      <c r="Y82" s="288"/>
      <c r="Z82" s="288"/>
      <c r="AA82" s="288"/>
      <c r="AB82" s="288"/>
      <c r="AC82" s="288"/>
      <c r="AD82" s="33"/>
      <c r="AE82" s="33"/>
    </row>
    <row r="83" spans="1:31" ht="20.100000000000001" customHeight="1">
      <c r="A83" s="19"/>
      <c r="B83" s="19"/>
      <c r="C83" s="527"/>
      <c r="D83" s="527"/>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row>
    <row r="84" spans="1:31" ht="20.100000000000001" customHeight="1"/>
  </sheetData>
  <mergeCells count="9">
    <mergeCell ref="D81:AC81"/>
    <mergeCell ref="A1:A4"/>
    <mergeCell ref="D33:AC33"/>
    <mergeCell ref="D40:AC40"/>
    <mergeCell ref="C57:C58"/>
    <mergeCell ref="D57:U58"/>
    <mergeCell ref="V57:W58"/>
    <mergeCell ref="D30:AC30"/>
    <mergeCell ref="C1:O2"/>
  </mergeCells>
  <pageMargins left="0.59055118110236227" right="0.19685039370078741" top="0.59055118110236227" bottom="0.39370078740157483" header="0.19685039370078741" footer="0.19685039370078741"/>
  <pageSetup paperSize="9" scale="96" orientation="portrait" blackAndWhite="1" r:id="rId1"/>
  <ignoredErrors>
    <ignoredError sqref="C31:C59 C14:C17 C79:C85 C24:C29 C61:C72 C60"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22546" r:id="rId4" name="Button 18">
              <controlPr defaultSize="0" print="0" autoFill="0" autoPict="0" macro="[0]!go_HSDMGiaidoan">
                <anchor moveWithCells="1" sizeWithCells="1">
                  <from>
                    <xdr:col>29</xdr:col>
                    <xdr:colOff>28575</xdr:colOff>
                    <xdr:row>0</xdr:row>
                    <xdr:rowOff>9525</xdr:rowOff>
                  </from>
                  <to>
                    <xdr:col>31</xdr:col>
                    <xdr:colOff>9525</xdr:colOff>
                    <xdr:row>2</xdr:row>
                    <xdr:rowOff>9525</xdr:rowOff>
                  </to>
                </anchor>
              </controlPr>
            </control>
          </mc:Choice>
        </mc:AlternateContent>
        <mc:AlternateContent xmlns:mc="http://schemas.openxmlformats.org/markup-compatibility/2006">
          <mc:Choice Requires="x14">
            <control shapeId="22547" r:id="rId5" name="Spinner 19">
              <controlPr defaultSize="0" autoPict="0" macro="[0]!zNextSpin">
                <anchor moveWithCells="1" sizeWithCells="1">
                  <from>
                    <xdr:col>29</xdr:col>
                    <xdr:colOff>19050</xdr:colOff>
                    <xdr:row>2</xdr:row>
                    <xdr:rowOff>9525</xdr:rowOff>
                  </from>
                  <to>
                    <xdr:col>29</xdr:col>
                    <xdr:colOff>304800</xdr:colOff>
                    <xdr:row>5</xdr:row>
                    <xdr:rowOff>209550</xdr:rowOff>
                  </to>
                </anchor>
              </controlPr>
            </control>
          </mc:Choice>
        </mc:AlternateContent>
        <mc:AlternateContent xmlns:mc="http://schemas.openxmlformats.org/markup-compatibility/2006">
          <mc:Choice Requires="x14">
            <control shapeId="22550" r:id="rId6" name="Check Box 22">
              <controlPr defaultSize="0" autoFill="0" autoLine="0" autoPict="0" macro="[0]!zClickPanelSpin">
                <anchor moveWithCells="1">
                  <from>
                    <xdr:col>29</xdr:col>
                    <xdr:colOff>323850</xdr:colOff>
                    <xdr:row>2</xdr:row>
                    <xdr:rowOff>28575</xdr:rowOff>
                  </from>
                  <to>
                    <xdr:col>31</xdr:col>
                    <xdr:colOff>0</xdr:colOff>
                    <xdr:row>3</xdr:row>
                    <xdr:rowOff>47625</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99"/>
  </sheetPr>
  <dimension ref="A1:AC57"/>
  <sheetViews>
    <sheetView view="pageBreakPreview" zoomScaleSheetLayoutView="100" workbookViewId="0">
      <selection activeCell="C1" sqref="C1:O2"/>
    </sheetView>
  </sheetViews>
  <sheetFormatPr defaultColWidth="8.88671875" defaultRowHeight="16.5"/>
  <cols>
    <col min="1" max="1" width="22.33203125" style="33" customWidth="1"/>
    <col min="2" max="2" width="3.6640625" style="33" customWidth="1"/>
    <col min="3" max="3" width="3.109375" style="33" customWidth="1"/>
    <col min="4" max="6" width="3.44140625" style="33" customWidth="1"/>
    <col min="7" max="12" width="2.88671875" style="33" customWidth="1"/>
    <col min="13" max="13" width="4" style="33" customWidth="1"/>
    <col min="14" max="29" width="3" style="33" customWidth="1"/>
    <col min="30" max="16384" width="8.88671875" style="60"/>
  </cols>
  <sheetData>
    <row r="1" spans="1:29" ht="20.100000000000001" customHeight="1">
      <c r="A1" s="19"/>
      <c r="B1" s="19"/>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row>
    <row r="2" spans="1:29" ht="20.100000000000001" customHeight="1">
      <c r="A2" s="19"/>
      <c r="B2" s="19"/>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row>
    <row r="3" spans="1:29" ht="20.100000000000001" customHeight="1">
      <c r="A3" s="19"/>
      <c r="B3" s="19"/>
      <c r="C3" s="18"/>
      <c r="D3" s="18"/>
      <c r="E3" s="18"/>
      <c r="F3" s="1783"/>
      <c r="G3" s="164"/>
      <c r="H3" s="164"/>
      <c r="I3" s="18"/>
      <c r="J3" s="164"/>
      <c r="K3" s="164"/>
      <c r="L3" s="164"/>
      <c r="M3" s="164"/>
      <c r="N3" s="164"/>
      <c r="O3" s="18"/>
      <c r="P3" s="164"/>
      <c r="Q3" s="164"/>
      <c r="R3" s="1784"/>
      <c r="S3" s="18"/>
      <c r="T3" s="164"/>
      <c r="U3" s="164"/>
      <c r="V3" s="164"/>
      <c r="W3" s="164"/>
      <c r="X3" s="164"/>
      <c r="Y3" s="164"/>
      <c r="Z3" s="164"/>
      <c r="AA3" s="164"/>
      <c r="AB3" s="164"/>
      <c r="AC3" s="164"/>
    </row>
    <row r="4" spans="1:29" ht="20.100000000000001" customHeight="1">
      <c r="A4" s="19"/>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6" t="str">
        <f>'Thong tin'!$D$9&amp;","&amp;ngay("")</f>
        <v xml:space="preserve">Quảng Bình, ngày   tháng   năm     </v>
      </c>
    </row>
    <row r="5" spans="1:29" ht="20.100000000000001" customHeight="1">
      <c r="A5" s="19"/>
      <c r="B5" s="19"/>
      <c r="C5" s="172" t="s">
        <v>1116</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row>
    <row r="6" spans="1:29" s="976" customFormat="1" ht="20.100000000000001" customHeight="1">
      <c r="A6" s="973"/>
      <c r="B6" s="973"/>
      <c r="C6" s="974" t="s">
        <v>1135</v>
      </c>
      <c r="D6" s="975"/>
      <c r="E6" s="975"/>
      <c r="F6" s="975"/>
      <c r="G6" s="975"/>
      <c r="H6" s="975"/>
      <c r="I6" s="975"/>
      <c r="J6" s="975"/>
      <c r="K6" s="975"/>
      <c r="L6" s="975"/>
      <c r="M6" s="975"/>
      <c r="N6" s="975"/>
      <c r="O6" s="975"/>
      <c r="P6" s="975"/>
      <c r="Q6" s="975"/>
      <c r="R6" s="975"/>
      <c r="S6" s="975"/>
      <c r="T6" s="975"/>
      <c r="U6" s="975"/>
      <c r="V6" s="975"/>
      <c r="W6" s="975"/>
      <c r="X6" s="975"/>
      <c r="Y6" s="975"/>
      <c r="Z6" s="975"/>
      <c r="AA6" s="975"/>
      <c r="AB6" s="975"/>
      <c r="AC6" s="975"/>
    </row>
    <row r="7" spans="1:29" s="976" customFormat="1" ht="20.100000000000001" customHeight="1">
      <c r="A7" s="973"/>
      <c r="B7" s="973"/>
      <c r="C7" s="974" t="s">
        <v>1136</v>
      </c>
      <c r="D7" s="975"/>
      <c r="E7" s="975"/>
      <c r="F7" s="975"/>
      <c r="G7" s="975"/>
      <c r="H7" s="975"/>
      <c r="I7" s="975"/>
      <c r="J7" s="975"/>
      <c r="K7" s="975"/>
      <c r="L7" s="975"/>
      <c r="M7" s="975"/>
      <c r="N7" s="975"/>
      <c r="O7" s="975"/>
      <c r="P7" s="975"/>
      <c r="Q7" s="975"/>
      <c r="R7" s="975"/>
      <c r="S7" s="975"/>
      <c r="T7" s="975"/>
      <c r="U7" s="975"/>
      <c r="V7" s="975"/>
      <c r="W7" s="975"/>
      <c r="X7" s="975"/>
      <c r="Y7" s="975"/>
      <c r="Z7" s="975"/>
      <c r="AA7" s="975"/>
      <c r="AB7" s="975"/>
      <c r="AC7" s="975"/>
    </row>
    <row r="8" spans="1:29" ht="9.9499999999999993" customHeight="1">
      <c r="A8" s="19"/>
      <c r="B8" s="19"/>
      <c r="C8" s="172"/>
      <c r="D8" s="171"/>
      <c r="E8" s="171"/>
      <c r="F8" s="171"/>
      <c r="G8" s="171"/>
      <c r="H8" s="171"/>
      <c r="I8" s="171"/>
      <c r="J8" s="171"/>
      <c r="K8" s="171"/>
      <c r="L8" s="171"/>
      <c r="M8" s="171"/>
      <c r="N8" s="171"/>
      <c r="O8" s="171"/>
      <c r="P8" s="171"/>
      <c r="Q8" s="171"/>
      <c r="R8" s="171"/>
      <c r="S8" s="171"/>
      <c r="T8" s="171"/>
      <c r="U8" s="171"/>
      <c r="V8" s="171"/>
      <c r="W8" s="171"/>
      <c r="X8" s="171"/>
      <c r="Y8" s="171"/>
      <c r="Z8" s="171"/>
      <c r="AA8" s="171"/>
      <c r="AB8" s="171"/>
      <c r="AC8" s="171"/>
    </row>
    <row r="9" spans="1:29" ht="20.100000000000001" customHeight="1">
      <c r="A9" s="19"/>
      <c r="B9" s="19"/>
      <c r="C9" s="172"/>
      <c r="D9" s="173" t="s">
        <v>1</v>
      </c>
      <c r="E9" s="171"/>
      <c r="F9" s="171"/>
      <c r="G9" s="174" t="str">
        <f>TTIN_DUAN</f>
        <v>Đường cứu hộ cứu nạn từ Nguyệt Áng - Nam Long đi Trường Xuân</v>
      </c>
      <c r="H9" s="171"/>
      <c r="I9" s="171"/>
      <c r="J9" s="171"/>
      <c r="K9" s="171"/>
      <c r="L9" s="171"/>
      <c r="M9" s="171"/>
      <c r="N9" s="171"/>
      <c r="O9" s="171"/>
      <c r="P9" s="171"/>
      <c r="Q9" s="171"/>
      <c r="R9" s="171"/>
      <c r="S9" s="171"/>
      <c r="T9" s="171"/>
      <c r="U9" s="171"/>
      <c r="V9" s="171"/>
      <c r="W9" s="171"/>
      <c r="X9" s="171"/>
      <c r="Y9" s="171"/>
      <c r="Z9" s="171"/>
      <c r="AA9" s="171"/>
      <c r="AB9" s="171"/>
      <c r="AC9" s="171"/>
    </row>
    <row r="10" spans="1:29" ht="20.100000000000001" customHeight="1">
      <c r="A10" s="177"/>
      <c r="B10" s="177"/>
      <c r="C10" s="173"/>
      <c r="D10" s="173" t="s">
        <v>2</v>
      </c>
      <c r="E10" s="173"/>
      <c r="F10" s="173"/>
      <c r="G10" s="174" t="str">
        <f>TTIN_CTRINH</f>
        <v>Đường cứu hộ cứu nạn từ Nguyệt Áng - Nam Long đi Trường Xuân</v>
      </c>
      <c r="H10" s="173"/>
      <c r="I10" s="173"/>
      <c r="J10" s="173"/>
      <c r="K10" s="173"/>
      <c r="L10" s="173"/>
      <c r="M10" s="173"/>
      <c r="N10" s="173"/>
      <c r="O10" s="173"/>
      <c r="P10" s="173"/>
      <c r="Q10" s="173"/>
      <c r="R10" s="173"/>
      <c r="S10" s="173"/>
      <c r="T10" s="173"/>
      <c r="U10" s="173"/>
      <c r="V10" s="173"/>
      <c r="W10" s="173"/>
      <c r="X10" s="173"/>
      <c r="Y10" s="173"/>
      <c r="Z10" s="173"/>
      <c r="AA10" s="173"/>
      <c r="AB10" s="173"/>
      <c r="AC10" s="173"/>
    </row>
    <row r="11" spans="1:29" ht="20.100000000000001" customHeight="1">
      <c r="A11" s="19"/>
      <c r="B11" s="19"/>
      <c r="C11" s="172"/>
      <c r="D11" s="173" t="s">
        <v>4</v>
      </c>
      <c r="E11" s="171"/>
      <c r="F11" s="171"/>
      <c r="G11" s="174" t="str">
        <f>TTIN_GTHAU</f>
        <v>Xây lắp (bao gồm chí phí xây dựng + chi phí dự phòng + chi phí đảm bảo giao thông)</v>
      </c>
      <c r="H11" s="171"/>
      <c r="I11" s="171"/>
      <c r="J11" s="171"/>
      <c r="K11" s="171"/>
      <c r="L11" s="171"/>
      <c r="M11" s="171"/>
      <c r="N11" s="171"/>
      <c r="O11" s="171"/>
      <c r="P11" s="171"/>
      <c r="Q11" s="171"/>
      <c r="R11" s="171"/>
      <c r="S11" s="171"/>
      <c r="T11" s="171"/>
      <c r="U11" s="171"/>
      <c r="V11" s="171"/>
      <c r="W11" s="171"/>
      <c r="X11" s="171"/>
      <c r="Y11" s="171"/>
      <c r="Z11" s="171"/>
      <c r="AA11" s="171"/>
      <c r="AB11" s="171"/>
      <c r="AC11" s="171"/>
    </row>
    <row r="12" spans="1:29" ht="20.100000000000001" customHeight="1">
      <c r="A12" s="177"/>
      <c r="B12" s="177"/>
      <c r="C12" s="173"/>
      <c r="D12" s="173" t="s">
        <v>3</v>
      </c>
      <c r="E12" s="173"/>
      <c r="F12" s="173"/>
      <c r="G12" s="174">
        <f>TTIN_HMUC</f>
        <v>0</v>
      </c>
      <c r="H12" s="173"/>
      <c r="I12" s="173"/>
      <c r="J12" s="173"/>
      <c r="K12" s="173"/>
      <c r="L12" s="173"/>
      <c r="M12" s="173"/>
      <c r="N12" s="173"/>
      <c r="O12" s="173"/>
      <c r="P12" s="173"/>
      <c r="Q12" s="173"/>
      <c r="R12" s="173"/>
      <c r="S12" s="173"/>
      <c r="T12" s="173"/>
      <c r="U12" s="173"/>
      <c r="V12" s="173"/>
      <c r="W12" s="173"/>
      <c r="X12" s="173"/>
      <c r="Y12" s="173"/>
      <c r="Z12" s="173"/>
      <c r="AA12" s="173"/>
      <c r="AB12" s="173"/>
      <c r="AC12" s="173"/>
    </row>
    <row r="13" spans="1:29" ht="20.100000000000001" customHeight="1">
      <c r="A13" s="177"/>
      <c r="B13" s="177"/>
      <c r="C13" s="173"/>
      <c r="D13" s="173" t="s">
        <v>155</v>
      </c>
      <c r="E13" s="173"/>
      <c r="F13" s="173"/>
      <c r="G13" s="191" t="str">
        <f>TTIN_DDIEM</f>
        <v>Xã Xuân Ninh, Hiền Ninh và xã Trường Xuân, huyện Quảng Ninh, tỉnh Quảng Bình</v>
      </c>
      <c r="H13" s="173"/>
      <c r="I13" s="173"/>
      <c r="J13" s="173"/>
      <c r="K13" s="173"/>
      <c r="L13" s="173"/>
      <c r="M13" s="173"/>
      <c r="N13" s="173"/>
      <c r="O13" s="173"/>
      <c r="P13" s="173"/>
      <c r="Q13" s="173"/>
      <c r="R13" s="173"/>
      <c r="S13" s="173"/>
      <c r="T13" s="173"/>
      <c r="U13" s="173"/>
      <c r="V13" s="173"/>
      <c r="W13" s="173"/>
      <c r="X13" s="173"/>
      <c r="Y13" s="173"/>
      <c r="Z13" s="173"/>
      <c r="AA13" s="173"/>
      <c r="AB13" s="173"/>
      <c r="AC13" s="173"/>
    </row>
    <row r="14" spans="1:29" ht="9.9499999999999993" customHeight="1">
      <c r="A14" s="177"/>
      <c r="B14" s="177"/>
      <c r="C14" s="173"/>
      <c r="D14" s="173"/>
      <c r="E14" s="173"/>
      <c r="F14" s="173"/>
      <c r="H14" s="173"/>
      <c r="I14" s="173"/>
      <c r="J14" s="173"/>
      <c r="K14" s="173"/>
      <c r="L14" s="173"/>
      <c r="M14" s="173"/>
      <c r="N14" s="173"/>
      <c r="O14" s="173"/>
      <c r="P14" s="173"/>
      <c r="Q14" s="173"/>
      <c r="R14" s="173"/>
      <c r="S14" s="173"/>
      <c r="T14" s="173"/>
      <c r="U14" s="173"/>
      <c r="V14" s="173"/>
      <c r="W14" s="173"/>
      <c r="X14" s="173"/>
      <c r="Y14" s="173"/>
      <c r="Z14" s="173"/>
      <c r="AA14" s="173"/>
      <c r="AB14" s="173"/>
      <c r="AC14" s="173"/>
    </row>
    <row r="15" spans="1:29" ht="20.100000000000001" customHeight="1">
      <c r="A15" s="177"/>
      <c r="B15" s="177"/>
      <c r="C15" s="998">
        <v>1</v>
      </c>
      <c r="D15" s="173" t="s">
        <v>195</v>
      </c>
      <c r="E15" s="173"/>
      <c r="F15" s="173"/>
      <c r="H15" s="173"/>
      <c r="I15" s="173"/>
      <c r="J15" s="173"/>
      <c r="K15" s="173"/>
      <c r="L15" s="173"/>
      <c r="M15" s="173"/>
      <c r="N15" s="173"/>
      <c r="O15" s="173"/>
      <c r="P15" s="173"/>
      <c r="Q15" s="173"/>
      <c r="R15" s="173"/>
      <c r="S15" s="173"/>
      <c r="T15" s="173"/>
      <c r="U15" s="173"/>
      <c r="V15" s="173"/>
      <c r="W15" s="173"/>
      <c r="X15" s="173"/>
      <c r="Y15" s="173"/>
      <c r="Z15" s="173"/>
      <c r="AA15" s="173"/>
      <c r="AB15" s="173"/>
      <c r="AC15" s="173"/>
    </row>
    <row r="16" spans="1:29" ht="20.100000000000001" customHeight="1">
      <c r="A16" s="19"/>
      <c r="B16" s="19"/>
      <c r="C16" s="258"/>
      <c r="D16" s="197" t="str">
        <f>'Thong tin'!B60&amp;": "&amp;TTIN_TPK5</f>
        <v>Nhà thầu thi công: Công ty Cổ phần Xây dựng Trường Xuân</v>
      </c>
      <c r="G16" s="185"/>
      <c r="H16" s="185"/>
      <c r="I16" s="185"/>
      <c r="J16" s="185"/>
      <c r="K16" s="185"/>
      <c r="R16" s="185"/>
      <c r="S16" s="185"/>
      <c r="T16" s="185"/>
      <c r="U16" s="185"/>
      <c r="V16" s="185"/>
      <c r="W16" s="185"/>
    </row>
    <row r="17" spans="1:29" ht="20.100000000000001" customHeight="1">
      <c r="A17" s="19"/>
      <c r="B17" s="19"/>
      <c r="C17" s="258"/>
      <c r="D17" s="33" t="s">
        <v>170</v>
      </c>
      <c r="G17" s="2857" t="s">
        <v>38</v>
      </c>
      <c r="H17" s="2857"/>
      <c r="I17" s="2857"/>
      <c r="J17" s="2857"/>
      <c r="K17" s="2857"/>
      <c r="L17" s="2857"/>
      <c r="M17" s="2857"/>
      <c r="N17" s="2857"/>
      <c r="O17" s="173"/>
      <c r="Q17" s="202" t="s">
        <v>19</v>
      </c>
      <c r="R17" s="199" t="e">
        <f>IF(G17=0,"",VLOOKUP(G17,_tenchucdanh,3,0))</f>
        <v>#N/A</v>
      </c>
      <c r="S17" s="185"/>
      <c r="T17" s="185"/>
      <c r="U17" s="185"/>
      <c r="V17" s="185"/>
      <c r="W17" s="185"/>
    </row>
    <row r="18" spans="1:29" ht="20.100000000000001" customHeight="1">
      <c r="A18" s="19"/>
      <c r="B18" s="19"/>
      <c r="C18" s="258"/>
      <c r="D18" s="33" t="s">
        <v>170</v>
      </c>
      <c r="G18" s="2857" t="s">
        <v>1149</v>
      </c>
      <c r="H18" s="2857"/>
      <c r="I18" s="2857"/>
      <c r="J18" s="2857"/>
      <c r="K18" s="2857"/>
      <c r="L18" s="2857"/>
      <c r="M18" s="2857"/>
      <c r="N18" s="2857"/>
      <c r="O18" s="173"/>
      <c r="Q18" s="202" t="s">
        <v>19</v>
      </c>
      <c r="R18" s="199" t="e">
        <f>IF(G18=0,"",VLOOKUP(G18,_tenchucdanh,3,0))</f>
        <v>#N/A</v>
      </c>
      <c r="S18" s="185"/>
      <c r="T18" s="185"/>
      <c r="U18" s="185"/>
      <c r="V18" s="185"/>
      <c r="W18" s="185"/>
    </row>
    <row r="19" spans="1:29" ht="20.100000000000001" customHeight="1">
      <c r="A19" s="19"/>
      <c r="B19" s="19"/>
      <c r="C19" s="258"/>
      <c r="D19" s="33" t="s">
        <v>170</v>
      </c>
      <c r="G19" s="2857" t="s">
        <v>2811</v>
      </c>
      <c r="H19" s="2857"/>
      <c r="I19" s="2857"/>
      <c r="J19" s="2857"/>
      <c r="K19" s="2857"/>
      <c r="L19" s="2857"/>
      <c r="M19" s="2857"/>
      <c r="N19" s="2857"/>
      <c r="O19" s="173"/>
      <c r="Q19" s="202" t="s">
        <v>19</v>
      </c>
      <c r="R19" s="199" t="e">
        <f>IF(G19=0,"",VLOOKUP(G19,_tenchucdanh,3,0))</f>
        <v>#N/A</v>
      </c>
      <c r="S19" s="185"/>
      <c r="T19" s="185"/>
      <c r="U19" s="185"/>
      <c r="V19" s="185"/>
      <c r="W19" s="185"/>
    </row>
    <row r="20" spans="1:29" ht="20.100000000000001" customHeight="1">
      <c r="A20" s="19"/>
      <c r="B20" s="19"/>
      <c r="C20" s="998">
        <v>2</v>
      </c>
      <c r="D20" s="173" t="s">
        <v>196</v>
      </c>
      <c r="G20" s="200"/>
      <c r="H20" s="185"/>
      <c r="I20" s="185"/>
      <c r="J20" s="185"/>
      <c r="K20" s="185"/>
      <c r="Q20" s="222"/>
      <c r="R20" s="199"/>
      <c r="S20" s="185"/>
      <c r="T20" s="185"/>
      <c r="U20" s="185"/>
      <c r="V20" s="185"/>
      <c r="W20" s="185"/>
    </row>
    <row r="21" spans="1:29" ht="20.100000000000001" customHeight="1">
      <c r="A21" s="19"/>
      <c r="B21" s="19"/>
      <c r="C21" s="258"/>
      <c r="D21" s="173" t="s">
        <v>174</v>
      </c>
      <c r="G21" s="180" t="s">
        <v>2795</v>
      </c>
      <c r="H21" s="185"/>
      <c r="I21" s="185"/>
      <c r="J21" s="185"/>
      <c r="K21" s="185"/>
      <c r="Q21" s="222"/>
      <c r="R21" s="199"/>
      <c r="S21" s="185"/>
      <c r="T21" s="185"/>
      <c r="U21" s="185"/>
      <c r="V21" s="185"/>
      <c r="W21" s="185"/>
    </row>
    <row r="22" spans="1:29" ht="20.100000000000001" customHeight="1">
      <c r="A22" s="19"/>
      <c r="B22" s="19"/>
      <c r="C22" s="258"/>
      <c r="D22" s="173" t="s">
        <v>175</v>
      </c>
      <c r="G22" s="180" t="s">
        <v>2796</v>
      </c>
      <c r="H22" s="185"/>
      <c r="I22" s="185"/>
      <c r="J22" s="185"/>
      <c r="K22" s="185"/>
      <c r="Q22" s="222"/>
      <c r="R22" s="199"/>
      <c r="S22" s="185"/>
      <c r="T22" s="185"/>
      <c r="U22" s="185"/>
      <c r="V22" s="185"/>
      <c r="W22" s="185"/>
    </row>
    <row r="23" spans="1:29" ht="20.100000000000001" customHeight="1">
      <c r="A23" s="19"/>
      <c r="B23" s="19"/>
      <c r="C23" s="258"/>
      <c r="D23" s="173" t="s">
        <v>155</v>
      </c>
      <c r="G23" s="185" t="s">
        <v>199</v>
      </c>
      <c r="H23" s="185"/>
      <c r="I23" s="185"/>
      <c r="J23" s="185"/>
      <c r="K23" s="185"/>
      <c r="Q23" s="222"/>
      <c r="R23" s="199"/>
      <c r="S23" s="185"/>
      <c r="T23" s="185"/>
      <c r="U23" s="185"/>
      <c r="V23" s="185"/>
      <c r="W23" s="185"/>
    </row>
    <row r="24" spans="1:29" ht="20.100000000000001" customHeight="1">
      <c r="A24" s="19"/>
      <c r="B24" s="19"/>
      <c r="C24" s="998">
        <v>3</v>
      </c>
      <c r="D24" s="173" t="s">
        <v>1124</v>
      </c>
      <c r="E24" s="185"/>
      <c r="F24" s="185"/>
      <c r="G24" s="185"/>
      <c r="H24" s="185"/>
      <c r="I24" s="185"/>
      <c r="J24" s="185"/>
      <c r="K24" s="185"/>
      <c r="L24" s="185"/>
      <c r="M24" s="185"/>
      <c r="N24" s="185"/>
      <c r="O24" s="185"/>
      <c r="P24" s="185"/>
      <c r="Q24" s="185"/>
      <c r="R24" s="185"/>
      <c r="S24" s="185"/>
      <c r="T24" s="185"/>
      <c r="U24" s="185"/>
      <c r="V24" s="185"/>
      <c r="W24" s="185"/>
      <c r="X24" s="185"/>
      <c r="Y24" s="185"/>
      <c r="Z24" s="185"/>
      <c r="AA24" s="185"/>
      <c r="AB24" s="185"/>
      <c r="AC24" s="185"/>
    </row>
    <row r="25" spans="1:29" ht="20.100000000000001" customHeight="1">
      <c r="A25" s="19"/>
      <c r="B25" s="19"/>
      <c r="C25" s="998" t="s">
        <v>169</v>
      </c>
      <c r="D25" s="182" t="s">
        <v>1125</v>
      </c>
      <c r="E25" s="185"/>
      <c r="F25" s="185"/>
      <c r="G25" s="185"/>
      <c r="H25" s="185"/>
      <c r="I25" s="185"/>
      <c r="J25" s="185"/>
      <c r="K25" s="185"/>
      <c r="L25" s="185"/>
      <c r="M25" s="185"/>
      <c r="N25" s="185"/>
      <c r="O25" s="185"/>
      <c r="P25" s="185"/>
      <c r="Q25" s="185"/>
      <c r="R25" s="185"/>
      <c r="S25" s="185"/>
      <c r="T25" s="185"/>
      <c r="U25" s="185"/>
      <c r="V25" s="185"/>
      <c r="W25" s="185"/>
      <c r="X25" s="185"/>
      <c r="Y25" s="185"/>
      <c r="Z25" s="185"/>
      <c r="AA25" s="185"/>
      <c r="AB25" s="185"/>
      <c r="AC25" s="185"/>
    </row>
    <row r="26" spans="1:29" ht="39.950000000000003" customHeight="1">
      <c r="A26" s="19"/>
      <c r="B26" s="19"/>
      <c r="C26" s="978"/>
      <c r="D26" s="2739" t="s">
        <v>1126</v>
      </c>
      <c r="E26" s="2739"/>
      <c r="F26" s="2739"/>
      <c r="G26" s="2739"/>
      <c r="H26" s="2739"/>
      <c r="I26" s="2739"/>
      <c r="J26" s="2739"/>
      <c r="K26" s="2739"/>
      <c r="L26" s="2739"/>
      <c r="M26" s="2739"/>
      <c r="N26" s="2739"/>
      <c r="O26" s="2739"/>
      <c r="P26" s="2739"/>
      <c r="Q26" s="2739"/>
      <c r="R26" s="2739"/>
      <c r="S26" s="2739"/>
      <c r="T26" s="2739"/>
      <c r="U26" s="2739"/>
      <c r="V26" s="2739"/>
      <c r="W26" s="2739"/>
      <c r="X26" s="2739"/>
      <c r="Y26" s="2739"/>
      <c r="Z26" s="2739"/>
      <c r="AA26" s="2739"/>
      <c r="AB26" s="2739"/>
      <c r="AC26" s="2739"/>
    </row>
    <row r="27" spans="1:29" ht="20.100000000000001" customHeight="1">
      <c r="A27" s="19"/>
      <c r="B27" s="19"/>
      <c r="C27" s="978"/>
      <c r="D27" s="284" t="s">
        <v>1127</v>
      </c>
      <c r="E27" s="185"/>
      <c r="F27" s="185"/>
      <c r="G27" s="185"/>
      <c r="H27" s="185"/>
      <c r="I27" s="185"/>
      <c r="J27" s="185"/>
      <c r="K27" s="185"/>
      <c r="L27" s="185"/>
      <c r="M27" s="185"/>
      <c r="N27" s="185"/>
      <c r="O27" s="185"/>
      <c r="P27" s="185"/>
      <c r="Q27" s="185"/>
      <c r="R27" s="185"/>
      <c r="S27" s="185"/>
      <c r="T27" s="185"/>
      <c r="U27" s="185"/>
      <c r="V27" s="185"/>
      <c r="W27" s="185"/>
      <c r="X27" s="185"/>
      <c r="Y27" s="185"/>
      <c r="Z27" s="185"/>
      <c r="AA27" s="185"/>
      <c r="AB27" s="185"/>
      <c r="AC27" s="185"/>
    </row>
    <row r="28" spans="1:29" ht="20.100000000000001" customHeight="1">
      <c r="A28" s="19"/>
      <c r="B28" s="19"/>
      <c r="C28" s="978"/>
      <c r="D28" s="284" t="s">
        <v>1128</v>
      </c>
      <c r="E28" s="185"/>
      <c r="F28" s="185"/>
      <c r="G28" s="185"/>
      <c r="H28" s="185"/>
      <c r="I28" s="185"/>
      <c r="J28" s="185"/>
      <c r="K28" s="185"/>
      <c r="L28" s="185"/>
      <c r="M28" s="185"/>
      <c r="N28" s="185"/>
      <c r="O28" s="185"/>
      <c r="P28" s="185"/>
      <c r="Q28" s="185"/>
      <c r="R28" s="185"/>
      <c r="S28" s="185"/>
      <c r="T28" s="185"/>
      <c r="U28" s="185"/>
      <c r="V28" s="185"/>
      <c r="W28" s="185"/>
      <c r="X28" s="185"/>
      <c r="Y28" s="185"/>
      <c r="Z28" s="185"/>
      <c r="AA28" s="185"/>
      <c r="AB28" s="185"/>
      <c r="AC28" s="185"/>
    </row>
    <row r="29" spans="1:29" ht="20.100000000000001" customHeight="1">
      <c r="A29" s="19"/>
      <c r="B29" s="19"/>
      <c r="C29" s="978"/>
      <c r="D29" s="33" t="s">
        <v>1191</v>
      </c>
      <c r="E29" s="185"/>
      <c r="F29" s="185"/>
      <c r="G29" s="185"/>
      <c r="H29" s="185"/>
      <c r="I29" s="185"/>
      <c r="J29" s="185"/>
      <c r="K29" s="185"/>
      <c r="L29" s="185"/>
      <c r="M29" s="185"/>
      <c r="N29" s="185"/>
      <c r="O29" s="185"/>
      <c r="P29" s="185"/>
      <c r="Q29" s="185"/>
      <c r="R29" s="185"/>
      <c r="S29" s="185"/>
      <c r="T29" s="185"/>
      <c r="U29" s="185"/>
      <c r="V29" s="185"/>
      <c r="W29" s="185"/>
      <c r="X29" s="185"/>
      <c r="Y29" s="185"/>
      <c r="Z29" s="185"/>
      <c r="AA29" s="185"/>
      <c r="AB29" s="185"/>
      <c r="AC29" s="185"/>
    </row>
    <row r="30" spans="1:29" ht="20.100000000000001" customHeight="1">
      <c r="A30" s="19"/>
      <c r="B30" s="19"/>
      <c r="C30" s="978"/>
      <c r="D30" s="185" t="s">
        <v>1129</v>
      </c>
      <c r="E30" s="185"/>
      <c r="F30" s="185"/>
      <c r="G30" s="185"/>
      <c r="H30" s="185"/>
      <c r="I30" s="185"/>
      <c r="J30" s="185"/>
      <c r="K30" s="185"/>
      <c r="L30" s="185"/>
      <c r="M30" s="185"/>
      <c r="N30" s="185"/>
      <c r="O30" s="185"/>
      <c r="P30" s="185"/>
      <c r="Q30" s="185"/>
      <c r="R30" s="185"/>
      <c r="S30" s="185"/>
      <c r="T30" s="185"/>
      <c r="U30" s="185"/>
      <c r="V30" s="185"/>
      <c r="W30" s="185"/>
      <c r="X30" s="185"/>
      <c r="Y30" s="185"/>
      <c r="Z30" s="185"/>
      <c r="AA30" s="185"/>
      <c r="AB30" s="185"/>
      <c r="AC30" s="185"/>
    </row>
    <row r="31" spans="1:29" ht="20.100000000000001" customHeight="1">
      <c r="A31" s="19"/>
      <c r="B31" s="19"/>
      <c r="C31" s="978"/>
      <c r="D31" s="185" t="s">
        <v>1130</v>
      </c>
      <c r="E31" s="185"/>
      <c r="F31" s="185"/>
      <c r="G31" s="185"/>
      <c r="H31" s="185"/>
      <c r="I31" s="185"/>
      <c r="J31" s="185"/>
      <c r="K31" s="185"/>
      <c r="L31" s="185"/>
      <c r="M31" s="185"/>
      <c r="N31" s="185"/>
      <c r="O31" s="185"/>
      <c r="P31" s="185"/>
      <c r="Q31" s="185"/>
      <c r="R31" s="185"/>
      <c r="S31" s="185"/>
      <c r="T31" s="185"/>
      <c r="U31" s="185"/>
      <c r="V31" s="185"/>
      <c r="W31" s="185"/>
      <c r="X31" s="185"/>
      <c r="Y31" s="185"/>
      <c r="Z31" s="185"/>
      <c r="AA31" s="185"/>
      <c r="AB31" s="185"/>
      <c r="AC31" s="185"/>
    </row>
    <row r="32" spans="1:29" ht="20.100000000000001" customHeight="1">
      <c r="A32" s="19"/>
      <c r="B32" s="19"/>
      <c r="C32" s="978"/>
      <c r="D32" s="33" t="s">
        <v>1191</v>
      </c>
      <c r="E32" s="185"/>
      <c r="F32" s="185"/>
      <c r="G32" s="185"/>
      <c r="H32" s="185"/>
      <c r="I32" s="185"/>
      <c r="J32" s="185"/>
      <c r="K32" s="185"/>
      <c r="L32" s="185"/>
      <c r="M32" s="185"/>
      <c r="N32" s="185"/>
      <c r="O32" s="185"/>
      <c r="P32" s="185"/>
      <c r="Q32" s="185"/>
      <c r="R32" s="185"/>
      <c r="S32" s="185"/>
      <c r="T32" s="185"/>
      <c r="U32" s="185"/>
      <c r="V32" s="185"/>
      <c r="W32" s="185"/>
      <c r="X32" s="185"/>
      <c r="Y32" s="185"/>
      <c r="Z32" s="185"/>
      <c r="AA32" s="185"/>
      <c r="AB32" s="185"/>
      <c r="AC32" s="185"/>
    </row>
    <row r="33" spans="1:29" ht="20.100000000000001" customHeight="1">
      <c r="A33" s="19"/>
      <c r="B33" s="19"/>
      <c r="C33" s="978"/>
      <c r="D33" s="185" t="s">
        <v>1131</v>
      </c>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row>
    <row r="34" spans="1:29" ht="20.100000000000001" customHeight="1">
      <c r="A34" s="19"/>
      <c r="B34" s="19"/>
      <c r="C34" s="985"/>
      <c r="D34" s="977" t="s">
        <v>1137</v>
      </c>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row>
    <row r="35" spans="1:29" ht="39.950000000000003" customHeight="1">
      <c r="A35" s="19"/>
      <c r="B35" s="19"/>
      <c r="C35" s="985"/>
      <c r="D35" s="2856" t="s">
        <v>1132</v>
      </c>
      <c r="E35" s="2856"/>
      <c r="F35" s="2856"/>
      <c r="G35" s="2856"/>
      <c r="H35" s="2856"/>
      <c r="I35" s="2856"/>
      <c r="J35" s="2856"/>
      <c r="K35" s="2856"/>
      <c r="L35" s="2856"/>
      <c r="M35" s="2856"/>
      <c r="N35" s="2856"/>
      <c r="O35" s="2856"/>
      <c r="P35" s="2856"/>
      <c r="Q35" s="2856"/>
      <c r="R35" s="2856"/>
      <c r="S35" s="2856"/>
      <c r="T35" s="2856"/>
      <c r="U35" s="2856"/>
      <c r="V35" s="2856"/>
      <c r="W35" s="2856"/>
      <c r="X35" s="2856"/>
      <c r="Y35" s="2856"/>
      <c r="Z35" s="2856"/>
      <c r="AA35" s="2856"/>
      <c r="AB35" s="2856"/>
      <c r="AC35" s="2856"/>
    </row>
    <row r="36" spans="1:29" ht="39.950000000000003" customHeight="1">
      <c r="A36" s="19"/>
      <c r="B36" s="19"/>
      <c r="C36" s="985"/>
      <c r="D36" s="2856" t="s">
        <v>1133</v>
      </c>
      <c r="E36" s="2856"/>
      <c r="F36" s="2856"/>
      <c r="G36" s="2856"/>
      <c r="H36" s="2856"/>
      <c r="I36" s="2856"/>
      <c r="J36" s="2856"/>
      <c r="K36" s="2856"/>
      <c r="L36" s="2856"/>
      <c r="M36" s="2856"/>
      <c r="N36" s="2856"/>
      <c r="O36" s="2856"/>
      <c r="P36" s="2856"/>
      <c r="Q36" s="2856"/>
      <c r="R36" s="2856"/>
      <c r="S36" s="2856"/>
      <c r="T36" s="2856"/>
      <c r="U36" s="2856"/>
      <c r="V36" s="2856"/>
      <c r="W36" s="2856"/>
      <c r="X36" s="2856"/>
      <c r="Y36" s="2856"/>
      <c r="Z36" s="2856"/>
      <c r="AA36" s="2856"/>
      <c r="AB36" s="2856"/>
      <c r="AC36" s="2856"/>
    </row>
    <row r="37" spans="1:29" ht="20.100000000000001" customHeight="1">
      <c r="A37" s="19"/>
      <c r="B37" s="19"/>
      <c r="C37" s="985"/>
      <c r="D37" s="977" t="s">
        <v>1134</v>
      </c>
      <c r="E37" s="185"/>
      <c r="F37" s="185"/>
      <c r="G37" s="185"/>
      <c r="H37" s="185"/>
      <c r="I37" s="185"/>
      <c r="J37" s="185"/>
      <c r="K37" s="185"/>
      <c r="L37" s="185"/>
      <c r="M37" s="185"/>
      <c r="N37" s="185"/>
      <c r="O37" s="185"/>
      <c r="P37" s="185"/>
      <c r="Q37" s="185"/>
      <c r="R37" s="185"/>
      <c r="S37" s="185"/>
      <c r="T37" s="185"/>
      <c r="U37" s="185"/>
      <c r="V37" s="185"/>
      <c r="W37" s="185"/>
      <c r="X37" s="185"/>
      <c r="Y37" s="185"/>
      <c r="Z37" s="185"/>
      <c r="AA37" s="185"/>
      <c r="AB37" s="185"/>
      <c r="AC37" s="185"/>
    </row>
    <row r="38" spans="1:29" ht="20.100000000000001" customHeight="1">
      <c r="A38" s="19"/>
      <c r="B38" s="19"/>
      <c r="C38" s="998" t="s">
        <v>171</v>
      </c>
      <c r="D38" s="182" t="s">
        <v>1138</v>
      </c>
      <c r="E38" s="185"/>
      <c r="F38" s="185"/>
      <c r="G38" s="185"/>
      <c r="H38" s="185"/>
      <c r="I38" s="185"/>
      <c r="J38" s="185"/>
      <c r="K38" s="185"/>
      <c r="L38" s="185"/>
      <c r="M38" s="185"/>
      <c r="N38" s="185"/>
      <c r="O38" s="185"/>
      <c r="P38" s="185"/>
      <c r="Q38" s="185"/>
      <c r="R38" s="185"/>
      <c r="S38" s="185"/>
      <c r="T38" s="185"/>
      <c r="U38" s="185"/>
      <c r="V38" s="185"/>
      <c r="W38" s="185"/>
      <c r="X38" s="185"/>
      <c r="Y38" s="185"/>
      <c r="Z38" s="185"/>
      <c r="AA38" s="185"/>
      <c r="AB38" s="185"/>
      <c r="AC38" s="185"/>
    </row>
    <row r="39" spans="1:29" ht="20.100000000000001" customHeight="1">
      <c r="A39" s="19"/>
      <c r="B39" s="19"/>
      <c r="C39" s="60"/>
      <c r="D39" s="977" t="s">
        <v>1139</v>
      </c>
      <c r="E39" s="185"/>
      <c r="F39" s="185"/>
      <c r="G39" s="185"/>
      <c r="H39" s="185"/>
      <c r="I39" s="185"/>
      <c r="J39" s="185"/>
      <c r="K39" s="185"/>
      <c r="L39" s="185"/>
      <c r="M39" s="185"/>
      <c r="N39" s="185"/>
      <c r="O39" s="185"/>
      <c r="P39" s="185"/>
      <c r="Q39" s="185"/>
      <c r="R39" s="185"/>
      <c r="S39" s="185"/>
      <c r="T39" s="185"/>
      <c r="U39" s="185"/>
      <c r="V39" s="185"/>
      <c r="W39" s="185"/>
      <c r="X39" s="185"/>
      <c r="Y39" s="185"/>
      <c r="Z39" s="185"/>
      <c r="AA39" s="185"/>
      <c r="AB39" s="185"/>
      <c r="AC39" s="185"/>
    </row>
    <row r="40" spans="1:29" ht="20.100000000000001" customHeight="1">
      <c r="A40" s="19"/>
      <c r="B40" s="19"/>
      <c r="C40" s="60"/>
      <c r="D40" s="986" t="s">
        <v>1140</v>
      </c>
      <c r="E40" s="185"/>
      <c r="F40" s="185"/>
      <c r="G40" s="185"/>
      <c r="H40" s="185"/>
      <c r="I40" s="185"/>
      <c r="J40" s="185"/>
      <c r="K40" s="185"/>
      <c r="L40" s="185"/>
      <c r="M40" s="185"/>
      <c r="N40" s="185"/>
      <c r="O40" s="185"/>
      <c r="P40" s="185"/>
      <c r="Q40" s="185"/>
      <c r="R40" s="185"/>
      <c r="S40" s="185"/>
      <c r="T40" s="185"/>
      <c r="U40" s="185"/>
      <c r="V40" s="185"/>
      <c r="W40" s="185"/>
      <c r="X40" s="185"/>
      <c r="Y40" s="185"/>
      <c r="Z40" s="185"/>
      <c r="AA40" s="185"/>
      <c r="AB40" s="185"/>
      <c r="AC40" s="185"/>
    </row>
    <row r="41" spans="1:29" ht="20.100000000000001" customHeight="1">
      <c r="A41" s="19"/>
      <c r="B41" s="19"/>
      <c r="C41" s="60"/>
      <c r="D41" s="986" t="s">
        <v>1141</v>
      </c>
      <c r="E41" s="185"/>
      <c r="F41" s="185"/>
      <c r="G41" s="185"/>
      <c r="H41" s="185"/>
      <c r="I41" s="185"/>
      <c r="J41" s="185"/>
      <c r="K41" s="185"/>
      <c r="L41" s="185"/>
      <c r="M41" s="185"/>
      <c r="N41" s="185"/>
      <c r="O41" s="185"/>
      <c r="P41" s="185"/>
      <c r="Q41" s="185"/>
      <c r="R41" s="185"/>
      <c r="S41" s="185"/>
      <c r="T41" s="185"/>
      <c r="U41" s="185"/>
      <c r="V41" s="185"/>
      <c r="W41" s="185"/>
      <c r="X41" s="185"/>
      <c r="Y41" s="185"/>
      <c r="Z41" s="185"/>
      <c r="AA41" s="185"/>
      <c r="AB41" s="185"/>
      <c r="AC41" s="185"/>
    </row>
    <row r="42" spans="1:29" ht="20.100000000000001" customHeight="1">
      <c r="A42" s="19"/>
      <c r="B42" s="19"/>
      <c r="C42" s="60"/>
      <c r="D42" s="986" t="s">
        <v>1142</v>
      </c>
      <c r="E42" s="185"/>
      <c r="F42" s="185"/>
      <c r="G42" s="185"/>
      <c r="H42" s="185"/>
      <c r="I42" s="185"/>
      <c r="J42" s="185"/>
      <c r="K42" s="185"/>
      <c r="L42" s="185"/>
      <c r="M42" s="185"/>
      <c r="N42" s="185"/>
      <c r="O42" s="185"/>
      <c r="P42" s="185"/>
      <c r="Q42" s="185"/>
      <c r="R42" s="185"/>
      <c r="S42" s="185"/>
      <c r="T42" s="185"/>
      <c r="U42" s="185"/>
      <c r="V42" s="185"/>
      <c r="W42" s="185"/>
      <c r="X42" s="185"/>
      <c r="Y42" s="185"/>
      <c r="Z42" s="185"/>
      <c r="AA42" s="185"/>
      <c r="AB42" s="185"/>
      <c r="AC42" s="185"/>
    </row>
    <row r="43" spans="1:29" ht="20.100000000000001" customHeight="1">
      <c r="A43" s="19"/>
      <c r="B43" s="19"/>
      <c r="C43" s="60"/>
      <c r="D43" s="986" t="s">
        <v>1143</v>
      </c>
      <c r="E43" s="185"/>
      <c r="F43" s="185"/>
      <c r="G43" s="185"/>
      <c r="H43" s="185"/>
      <c r="I43" s="185"/>
      <c r="J43" s="185"/>
      <c r="K43" s="185"/>
      <c r="L43" s="185"/>
      <c r="M43" s="185"/>
      <c r="N43" s="185"/>
      <c r="O43" s="185"/>
      <c r="P43" s="185"/>
      <c r="Q43" s="185"/>
      <c r="R43" s="185"/>
      <c r="S43" s="185"/>
      <c r="T43" s="185"/>
      <c r="U43" s="185"/>
      <c r="V43" s="185"/>
      <c r="W43" s="185"/>
      <c r="X43" s="185"/>
      <c r="Y43" s="185"/>
      <c r="Z43" s="185"/>
      <c r="AA43" s="185"/>
      <c r="AB43" s="185"/>
      <c r="AC43" s="185"/>
    </row>
    <row r="44" spans="1:29" ht="20.100000000000001" customHeight="1">
      <c r="A44" s="19"/>
      <c r="B44" s="19"/>
      <c r="C44" s="60"/>
      <c r="D44" s="33" t="s">
        <v>1191</v>
      </c>
      <c r="E44" s="185"/>
      <c r="F44" s="185"/>
      <c r="G44" s="185"/>
      <c r="H44" s="185"/>
      <c r="I44" s="185"/>
      <c r="J44" s="185"/>
      <c r="K44" s="185"/>
      <c r="L44" s="185"/>
      <c r="M44" s="185"/>
      <c r="N44" s="185"/>
      <c r="O44" s="185"/>
      <c r="P44" s="185"/>
      <c r="Q44" s="185"/>
      <c r="R44" s="185"/>
      <c r="S44" s="185"/>
      <c r="T44" s="185"/>
      <c r="U44" s="185"/>
      <c r="V44" s="185"/>
      <c r="W44" s="185"/>
      <c r="X44" s="185"/>
      <c r="Y44" s="185"/>
      <c r="Z44" s="185"/>
      <c r="AA44" s="185"/>
      <c r="AB44" s="185"/>
      <c r="AC44" s="185"/>
    </row>
    <row r="45" spans="1:29" ht="20.100000000000001" customHeight="1">
      <c r="A45" s="19"/>
      <c r="B45" s="19"/>
      <c r="C45" s="998">
        <v>4</v>
      </c>
      <c r="D45" s="173" t="s">
        <v>186</v>
      </c>
      <c r="E45" s="185"/>
      <c r="F45" s="185"/>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row>
    <row r="46" spans="1:29" ht="20.100000000000001" customHeight="1">
      <c r="A46" s="19"/>
      <c r="B46" s="19"/>
      <c r="C46" s="60"/>
      <c r="D46" s="986" t="s">
        <v>1144</v>
      </c>
      <c r="E46" s="185"/>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row>
    <row r="47" spans="1:29" ht="20.100000000000001" customHeight="1">
      <c r="A47" s="19"/>
      <c r="B47" s="19"/>
      <c r="C47" s="60"/>
      <c r="D47" s="986" t="s">
        <v>1145</v>
      </c>
      <c r="E47" s="185"/>
      <c r="F47" s="185"/>
      <c r="G47" s="185"/>
      <c r="H47" s="185"/>
      <c r="I47" s="185"/>
      <c r="J47" s="185"/>
      <c r="K47" s="185"/>
      <c r="L47" s="185"/>
      <c r="M47" s="185"/>
      <c r="N47" s="185"/>
      <c r="O47" s="185"/>
      <c r="P47" s="185"/>
      <c r="Q47" s="185"/>
      <c r="R47" s="185"/>
      <c r="S47" s="185"/>
      <c r="T47" s="185"/>
      <c r="U47" s="185"/>
      <c r="V47" s="185"/>
      <c r="W47" s="185"/>
      <c r="X47" s="185"/>
      <c r="Y47" s="185"/>
      <c r="Z47" s="185"/>
      <c r="AA47" s="185"/>
      <c r="AB47" s="185"/>
      <c r="AC47" s="185"/>
    </row>
    <row r="48" spans="1:29" ht="20.100000000000001" customHeight="1">
      <c r="A48" s="19"/>
      <c r="B48" s="19"/>
      <c r="C48" s="966"/>
      <c r="D48" s="33" t="s">
        <v>1191</v>
      </c>
    </row>
    <row r="49" spans="1:29" ht="9.9499999999999993" customHeight="1">
      <c r="A49" s="19"/>
      <c r="B49" s="19"/>
      <c r="C49" s="184"/>
      <c r="D49" s="173"/>
      <c r="E49" s="173"/>
      <c r="F49" s="173"/>
      <c r="G49" s="173"/>
      <c r="H49" s="173"/>
    </row>
    <row r="50" spans="1:29" ht="20.100000000000001" customHeight="1">
      <c r="A50" s="19"/>
      <c r="B50" s="19"/>
      <c r="C50" s="990" t="s">
        <v>395</v>
      </c>
      <c r="D50" s="170"/>
      <c r="E50" s="170"/>
      <c r="F50" s="170"/>
      <c r="G50" s="170"/>
      <c r="H50" s="170"/>
      <c r="I50" s="170"/>
      <c r="J50" s="170"/>
      <c r="K50" s="170"/>
      <c r="L50" s="170"/>
      <c r="M50" s="170"/>
      <c r="N50" s="170"/>
      <c r="O50" s="170"/>
      <c r="P50" s="170"/>
      <c r="Q50" s="170"/>
      <c r="R50" s="170"/>
      <c r="S50" s="170"/>
      <c r="T50" s="170"/>
      <c r="U50" s="170"/>
      <c r="V50" s="170"/>
      <c r="W50" s="170"/>
      <c r="X50" s="170"/>
      <c r="Y50" s="170"/>
      <c r="Z50" s="170"/>
      <c r="AA50" s="170"/>
      <c r="AB50" s="170"/>
      <c r="AC50" s="170"/>
    </row>
    <row r="51" spans="1:29" ht="9.9499999999999993" customHeight="1">
      <c r="A51" s="177"/>
      <c r="B51" s="177"/>
      <c r="C51" s="171"/>
      <c r="D51" s="172"/>
      <c r="E51" s="172"/>
      <c r="F51" s="172"/>
      <c r="G51" s="172"/>
      <c r="H51" s="172"/>
      <c r="I51" s="172"/>
      <c r="J51" s="171"/>
      <c r="K51" s="172"/>
      <c r="L51" s="172"/>
      <c r="M51" s="172"/>
      <c r="N51" s="172"/>
      <c r="O51" s="172"/>
      <c r="P51" s="172"/>
      <c r="Q51" s="172"/>
      <c r="R51" s="172"/>
      <c r="S51" s="172"/>
      <c r="T51" s="172"/>
      <c r="U51" s="171"/>
      <c r="V51" s="171"/>
      <c r="W51" s="171"/>
      <c r="X51" s="171"/>
      <c r="Y51" s="171"/>
      <c r="Z51" s="171"/>
      <c r="AA51" s="171"/>
      <c r="AB51" s="171"/>
      <c r="AC51" s="171"/>
    </row>
    <row r="52" spans="1:29" s="987" customFormat="1" ht="20.100000000000001" customHeight="1">
      <c r="A52" s="970"/>
      <c r="B52" s="970"/>
      <c r="C52" s="197"/>
      <c r="D52" s="192" t="s">
        <v>1146</v>
      </c>
      <c r="E52" s="192"/>
      <c r="F52" s="192"/>
      <c r="G52" s="192"/>
      <c r="H52" s="192"/>
      <c r="I52" s="192"/>
      <c r="J52" s="192"/>
      <c r="K52" s="192"/>
      <c r="L52" s="195" t="s">
        <v>1147</v>
      </c>
      <c r="M52" s="192"/>
      <c r="N52" s="192"/>
      <c r="O52" s="192"/>
      <c r="P52" s="192"/>
      <c r="Q52" s="192"/>
      <c r="R52" s="195"/>
      <c r="S52" s="192"/>
      <c r="T52" s="195"/>
      <c r="U52" s="192" t="s">
        <v>1148</v>
      </c>
      <c r="V52" s="192"/>
      <c r="W52" s="192"/>
      <c r="X52" s="192"/>
      <c r="Y52" s="192"/>
      <c r="Z52" s="192"/>
      <c r="AA52" s="192"/>
      <c r="AB52" s="192"/>
      <c r="AC52" s="192"/>
    </row>
    <row r="53" spans="1:29" ht="20.100000000000001" customHeight="1">
      <c r="A53" s="19"/>
      <c r="B53" s="19"/>
      <c r="C53" s="171"/>
      <c r="D53" s="171"/>
      <c r="E53" s="171"/>
      <c r="F53" s="171"/>
      <c r="G53" s="171"/>
      <c r="H53" s="171"/>
      <c r="I53" s="171"/>
      <c r="J53" s="171"/>
      <c r="K53" s="172"/>
      <c r="L53" s="19"/>
      <c r="M53" s="172"/>
      <c r="N53" s="172"/>
      <c r="O53" s="172"/>
      <c r="P53" s="172"/>
      <c r="Q53" s="172"/>
      <c r="R53" s="172"/>
      <c r="S53" s="172"/>
      <c r="T53" s="172"/>
      <c r="U53" s="171"/>
      <c r="V53" s="171"/>
      <c r="W53" s="171"/>
      <c r="X53" s="171"/>
      <c r="Y53" s="171"/>
      <c r="Z53" s="171"/>
      <c r="AA53" s="171"/>
      <c r="AB53" s="171"/>
      <c r="AC53" s="171"/>
    </row>
    <row r="54" spans="1:29" ht="20.100000000000001" customHeight="1">
      <c r="A54" s="19"/>
      <c r="B54" s="19"/>
      <c r="C54" s="171"/>
      <c r="D54" s="171"/>
      <c r="E54" s="171"/>
      <c r="F54" s="171"/>
      <c r="G54" s="171"/>
      <c r="H54" s="171"/>
      <c r="I54" s="171"/>
      <c r="J54" s="171"/>
      <c r="K54" s="172"/>
      <c r="L54" s="19"/>
      <c r="M54" s="172"/>
      <c r="N54" s="172"/>
      <c r="O54" s="172"/>
      <c r="P54" s="172"/>
      <c r="Q54" s="172"/>
      <c r="R54" s="172"/>
      <c r="S54" s="172"/>
      <c r="T54" s="172"/>
      <c r="U54" s="171"/>
      <c r="V54" s="171"/>
      <c r="W54" s="171"/>
      <c r="X54" s="171"/>
      <c r="Y54" s="171"/>
      <c r="Z54" s="171"/>
      <c r="AA54" s="171"/>
      <c r="AB54" s="171"/>
      <c r="AC54" s="171"/>
    </row>
    <row r="55" spans="1:29" ht="20.100000000000001" customHeight="1">
      <c r="A55" s="19"/>
      <c r="B55" s="19"/>
      <c r="C55" s="171"/>
      <c r="D55" s="171"/>
      <c r="E55" s="171"/>
      <c r="F55" s="171"/>
      <c r="G55" s="171"/>
      <c r="H55" s="171"/>
      <c r="I55" s="171"/>
      <c r="J55" s="171"/>
      <c r="K55" s="172"/>
      <c r="L55" s="19"/>
      <c r="M55" s="172"/>
      <c r="N55" s="172"/>
      <c r="O55" s="172"/>
      <c r="P55" s="172"/>
      <c r="Q55" s="172"/>
      <c r="R55" s="172"/>
      <c r="S55" s="172"/>
      <c r="T55" s="172"/>
      <c r="U55" s="171"/>
      <c r="V55" s="171"/>
      <c r="W55" s="171"/>
      <c r="X55" s="171"/>
      <c r="Y55" s="171"/>
      <c r="Z55" s="171"/>
      <c r="AA55" s="171"/>
      <c r="AB55" s="171"/>
      <c r="AC55" s="171"/>
    </row>
    <row r="56" spans="1:29" ht="20.100000000000001" customHeight="1">
      <c r="A56" s="19"/>
      <c r="B56" s="19"/>
      <c r="C56" s="171"/>
      <c r="D56" s="171"/>
      <c r="E56" s="171"/>
      <c r="F56" s="171"/>
      <c r="G56" s="171"/>
      <c r="H56" s="171"/>
      <c r="I56" s="171"/>
      <c r="J56" s="171"/>
      <c r="K56" s="172"/>
      <c r="L56" s="19"/>
      <c r="M56" s="172"/>
      <c r="N56" s="172"/>
      <c r="O56" s="172"/>
      <c r="P56" s="172"/>
      <c r="Q56" s="172"/>
      <c r="R56" s="172"/>
      <c r="S56" s="172"/>
      <c r="T56" s="172"/>
      <c r="U56" s="171"/>
      <c r="V56" s="171"/>
      <c r="W56" s="171"/>
      <c r="X56" s="171"/>
      <c r="Y56" s="171"/>
      <c r="Z56" s="171"/>
      <c r="AA56" s="171"/>
      <c r="AB56" s="171"/>
      <c r="AC56" s="171"/>
    </row>
    <row r="57" spans="1:29" s="987" customFormat="1" ht="20.100000000000001" customHeight="1">
      <c r="A57" s="970"/>
      <c r="B57" s="970"/>
      <c r="C57" s="192"/>
      <c r="D57" s="2855" t="str">
        <f>G18</f>
        <v>Lê Văn Sinh</v>
      </c>
      <c r="E57" s="2855"/>
      <c r="F57" s="2855"/>
      <c r="G57" s="2855"/>
      <c r="H57" s="2855"/>
      <c r="I57" s="2855"/>
      <c r="J57" s="2855"/>
      <c r="K57" s="2855"/>
      <c r="L57" s="2858" t="str">
        <f>G19</f>
        <v>Đào Duy Hải</v>
      </c>
      <c r="M57" s="2858"/>
      <c r="N57" s="2858"/>
      <c r="O57" s="2858"/>
      <c r="P57" s="2858"/>
      <c r="Q57" s="2858"/>
      <c r="R57" s="2858"/>
      <c r="S57" s="2858"/>
      <c r="T57" s="2858"/>
      <c r="U57" s="2855" t="str">
        <f>G17</f>
        <v>Bùi Văn Nam</v>
      </c>
      <c r="V57" s="2855"/>
      <c r="W57" s="2855"/>
      <c r="X57" s="2855"/>
      <c r="Y57" s="2855"/>
      <c r="Z57" s="2855"/>
      <c r="AA57" s="2855"/>
      <c r="AB57" s="2855"/>
      <c r="AC57" s="2855"/>
    </row>
  </sheetData>
  <mergeCells count="10">
    <mergeCell ref="C1:O2"/>
    <mergeCell ref="U57:AC57"/>
    <mergeCell ref="D35:AC35"/>
    <mergeCell ref="D26:AC26"/>
    <mergeCell ref="D36:AC36"/>
    <mergeCell ref="G17:N17"/>
    <mergeCell ref="G18:N18"/>
    <mergeCell ref="G19:N19"/>
    <mergeCell ref="D57:K57"/>
    <mergeCell ref="L57:T57"/>
  </mergeCells>
  <dataValidations count="1">
    <dataValidation type="list" allowBlank="1" showInputMessage="1" showErrorMessage="1" sqref="G17:G19">
      <formula1>List_NTTC</formula1>
    </dataValidation>
  </dataValidations>
  <pageMargins left="0.59055118110236227" right="0.19685039370078741" top="0.59055118110236227" bottom="0.39370078740157483" header="0.19685039370078741" footer="0.19685039370078741"/>
  <pageSetup paperSize="9" orientation="portrait" blackAndWhite="1"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99"/>
  </sheetPr>
  <dimension ref="A1:AC31"/>
  <sheetViews>
    <sheetView view="pageBreakPreview" zoomScaleNormal="90" zoomScaleSheetLayoutView="100" workbookViewId="0">
      <selection activeCell="C1" sqref="C1:O2"/>
    </sheetView>
  </sheetViews>
  <sheetFormatPr defaultColWidth="8.88671875" defaultRowHeight="16.5"/>
  <cols>
    <col min="1" max="1" width="22.33203125" style="33" customWidth="1"/>
    <col min="2" max="2" width="3.6640625" style="33" customWidth="1"/>
    <col min="3" max="3" width="3.109375" style="33" customWidth="1"/>
    <col min="4" max="6" width="3.44140625" style="33" customWidth="1"/>
    <col min="7" max="12" width="2.88671875" style="33" customWidth="1"/>
    <col min="13" max="13" width="4" style="33" customWidth="1"/>
    <col min="14" max="29" width="3" style="33" customWidth="1"/>
    <col min="30" max="16384" width="8.88671875" style="60"/>
  </cols>
  <sheetData>
    <row r="1" spans="1:29" ht="20.100000000000001" customHeight="1">
      <c r="A1" s="19"/>
      <c r="B1" s="19"/>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row>
    <row r="2" spans="1:29" ht="20.100000000000001" customHeight="1">
      <c r="A2" s="19"/>
      <c r="B2" s="19"/>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row>
    <row r="3" spans="1:29" ht="20.100000000000001" customHeight="1">
      <c r="A3" s="19"/>
      <c r="B3" s="19"/>
      <c r="C3" s="18"/>
      <c r="D3" s="18"/>
      <c r="E3" s="18"/>
      <c r="F3" s="1783"/>
      <c r="G3" s="164"/>
      <c r="H3" s="164"/>
      <c r="I3" s="18"/>
      <c r="J3" s="164"/>
      <c r="K3" s="164"/>
      <c r="L3" s="164"/>
      <c r="M3" s="164"/>
      <c r="N3" s="164"/>
      <c r="O3" s="18"/>
      <c r="P3" s="164"/>
      <c r="Q3" s="164"/>
      <c r="R3" s="1784"/>
      <c r="S3" s="18"/>
      <c r="T3" s="164"/>
      <c r="U3" s="164"/>
      <c r="V3" s="164"/>
      <c r="W3" s="164"/>
      <c r="X3" s="164"/>
      <c r="Y3" s="164"/>
      <c r="Z3" s="164"/>
      <c r="AA3" s="164"/>
      <c r="AB3" s="164"/>
      <c r="AC3" s="164"/>
    </row>
    <row r="4" spans="1:29" ht="20.100000000000001" customHeight="1">
      <c r="A4" s="19"/>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6" t="str">
        <f>'Thong tin'!$D$9&amp;","&amp;ngay("")</f>
        <v xml:space="preserve">Quảng Bình, ngày   tháng   năm     </v>
      </c>
    </row>
    <row r="5" spans="1:29" ht="20.100000000000001" customHeight="1">
      <c r="A5" s="19"/>
      <c r="B5" s="19"/>
      <c r="C5" s="172" t="s">
        <v>1116</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row>
    <row r="6" spans="1:29" s="976" customFormat="1" ht="20.100000000000001" customHeight="1">
      <c r="A6" s="973"/>
      <c r="B6" s="973"/>
      <c r="C6" s="974" t="s">
        <v>1150</v>
      </c>
      <c r="D6" s="975"/>
      <c r="E6" s="975"/>
      <c r="F6" s="975"/>
      <c r="G6" s="975"/>
      <c r="H6" s="975"/>
      <c r="I6" s="975"/>
      <c r="J6" s="975"/>
      <c r="K6" s="975"/>
      <c r="L6" s="975"/>
      <c r="M6" s="975"/>
      <c r="N6" s="975"/>
      <c r="O6" s="975"/>
      <c r="P6" s="975"/>
      <c r="Q6" s="975"/>
      <c r="R6" s="975"/>
      <c r="S6" s="975"/>
      <c r="T6" s="975"/>
      <c r="U6" s="975"/>
      <c r="V6" s="975"/>
      <c r="W6" s="975"/>
      <c r="X6" s="975"/>
      <c r="Y6" s="975"/>
      <c r="Z6" s="975"/>
      <c r="AA6" s="975"/>
      <c r="AB6" s="975"/>
      <c r="AC6" s="975"/>
    </row>
    <row r="7" spans="1:29" s="976" customFormat="1" ht="20.100000000000001" customHeight="1">
      <c r="A7" s="973"/>
      <c r="B7" s="973"/>
      <c r="C7" s="974" t="s">
        <v>1136</v>
      </c>
      <c r="D7" s="975"/>
      <c r="E7" s="975"/>
      <c r="F7" s="975"/>
      <c r="G7" s="975"/>
      <c r="H7" s="975"/>
      <c r="I7" s="975"/>
      <c r="J7" s="975"/>
      <c r="K7" s="975"/>
      <c r="L7" s="975"/>
      <c r="M7" s="975"/>
      <c r="N7" s="975"/>
      <c r="O7" s="975"/>
      <c r="P7" s="975"/>
      <c r="Q7" s="975"/>
      <c r="R7" s="975"/>
      <c r="S7" s="975"/>
      <c r="T7" s="975"/>
      <c r="U7" s="975"/>
      <c r="V7" s="975"/>
      <c r="W7" s="975"/>
      <c r="X7" s="975"/>
      <c r="Y7" s="975"/>
      <c r="Z7" s="975"/>
      <c r="AA7" s="975"/>
      <c r="AB7" s="975"/>
      <c r="AC7" s="975"/>
    </row>
    <row r="8" spans="1:29" ht="9.9499999999999993" customHeight="1">
      <c r="A8" s="19"/>
      <c r="B8" s="19"/>
      <c r="C8" s="172"/>
      <c r="D8" s="171"/>
      <c r="E8" s="171"/>
      <c r="F8" s="171"/>
      <c r="G8" s="171"/>
      <c r="H8" s="171"/>
      <c r="I8" s="171"/>
      <c r="J8" s="171"/>
      <c r="K8" s="171"/>
      <c r="L8" s="171"/>
      <c r="M8" s="171"/>
      <c r="N8" s="171"/>
      <c r="O8" s="171"/>
      <c r="P8" s="171"/>
      <c r="Q8" s="171"/>
      <c r="R8" s="171"/>
      <c r="S8" s="171"/>
      <c r="T8" s="171"/>
      <c r="U8" s="171"/>
      <c r="V8" s="171"/>
      <c r="W8" s="171"/>
      <c r="X8" s="171"/>
      <c r="Y8" s="171"/>
      <c r="Z8" s="171"/>
      <c r="AA8" s="171"/>
      <c r="AB8" s="171"/>
      <c r="AC8" s="171"/>
    </row>
    <row r="9" spans="1:29" ht="20.100000000000001" customHeight="1">
      <c r="A9" s="19"/>
      <c r="B9" s="19"/>
      <c r="C9" s="172"/>
      <c r="D9" s="173" t="s">
        <v>1</v>
      </c>
      <c r="E9" s="171"/>
      <c r="F9" s="171"/>
      <c r="G9" s="174" t="str">
        <f>TTIN_DUAN</f>
        <v>Đường cứu hộ cứu nạn từ Nguyệt Áng - Nam Long đi Trường Xuân</v>
      </c>
      <c r="H9" s="171"/>
      <c r="I9" s="171"/>
      <c r="J9" s="171"/>
      <c r="K9" s="171"/>
      <c r="L9" s="171"/>
      <c r="M9" s="171"/>
      <c r="N9" s="171"/>
      <c r="O9" s="171"/>
      <c r="P9" s="171"/>
      <c r="Q9" s="171"/>
      <c r="R9" s="171"/>
      <c r="S9" s="171"/>
      <c r="T9" s="171"/>
      <c r="U9" s="171"/>
      <c r="V9" s="171"/>
      <c r="W9" s="171"/>
      <c r="X9" s="171"/>
      <c r="Y9" s="171"/>
      <c r="Z9" s="171"/>
      <c r="AA9" s="171"/>
      <c r="AB9" s="171"/>
      <c r="AC9" s="171"/>
    </row>
    <row r="10" spans="1:29" ht="20.100000000000001" customHeight="1">
      <c r="A10" s="177"/>
      <c r="B10" s="177"/>
      <c r="C10" s="173"/>
      <c r="D10" s="173" t="s">
        <v>2</v>
      </c>
      <c r="E10" s="173"/>
      <c r="F10" s="173"/>
      <c r="G10" s="174" t="str">
        <f>TTIN_CTRINH</f>
        <v>Đường cứu hộ cứu nạn từ Nguyệt Áng - Nam Long đi Trường Xuân</v>
      </c>
      <c r="H10" s="173"/>
      <c r="I10" s="173"/>
      <c r="J10" s="173"/>
      <c r="K10" s="173"/>
      <c r="L10" s="173"/>
      <c r="M10" s="173"/>
      <c r="N10" s="173"/>
      <c r="O10" s="173"/>
      <c r="P10" s="173"/>
      <c r="Q10" s="173"/>
      <c r="R10" s="173"/>
      <c r="S10" s="173"/>
      <c r="T10" s="173"/>
      <c r="U10" s="173"/>
      <c r="V10" s="173"/>
      <c r="W10" s="173"/>
      <c r="X10" s="173"/>
      <c r="Y10" s="173"/>
      <c r="Z10" s="173"/>
      <c r="AA10" s="173"/>
      <c r="AB10" s="173"/>
      <c r="AC10" s="173"/>
    </row>
    <row r="11" spans="1:29" ht="20.100000000000001" customHeight="1">
      <c r="A11" s="19"/>
      <c r="B11" s="19"/>
      <c r="C11" s="172"/>
      <c r="D11" s="173" t="s">
        <v>4</v>
      </c>
      <c r="E11" s="171"/>
      <c r="F11" s="171"/>
      <c r="G11" s="174" t="str">
        <f>TTIN_GTHAU</f>
        <v>Xây lắp (bao gồm chí phí xây dựng + chi phí dự phòng + chi phí đảm bảo giao thông)</v>
      </c>
      <c r="H11" s="171"/>
      <c r="I11" s="171"/>
      <c r="J11" s="171"/>
      <c r="K11" s="171"/>
      <c r="L11" s="171"/>
      <c r="M11" s="171"/>
      <c r="N11" s="171"/>
      <c r="O11" s="171"/>
      <c r="P11" s="171"/>
      <c r="Q11" s="171"/>
      <c r="R11" s="171"/>
      <c r="S11" s="171"/>
      <c r="T11" s="171"/>
      <c r="U11" s="171"/>
      <c r="V11" s="171"/>
      <c r="W11" s="171"/>
      <c r="X11" s="171"/>
      <c r="Y11" s="171"/>
      <c r="Z11" s="171"/>
      <c r="AA11" s="171"/>
      <c r="AB11" s="171"/>
      <c r="AC11" s="171"/>
    </row>
    <row r="12" spans="1:29" ht="20.100000000000001" customHeight="1">
      <c r="A12" s="177"/>
      <c r="B12" s="177"/>
      <c r="C12" s="173"/>
      <c r="D12" s="173" t="s">
        <v>155</v>
      </c>
      <c r="E12" s="173"/>
      <c r="F12" s="173"/>
      <c r="G12" s="191" t="str">
        <f>TTIN_DDIEM</f>
        <v>Xã Xuân Ninh, Hiền Ninh và xã Trường Xuân, huyện Quảng Ninh, tỉnh Quảng Bình</v>
      </c>
      <c r="H12" s="173"/>
      <c r="I12" s="173"/>
      <c r="J12" s="173"/>
      <c r="K12" s="173"/>
      <c r="L12" s="173"/>
      <c r="M12" s="173"/>
      <c r="N12" s="173"/>
      <c r="O12" s="173"/>
      <c r="P12" s="173"/>
      <c r="Q12" s="173"/>
      <c r="R12" s="173"/>
      <c r="S12" s="173"/>
      <c r="T12" s="173"/>
      <c r="U12" s="173"/>
      <c r="V12" s="173"/>
      <c r="W12" s="173"/>
      <c r="X12" s="173"/>
      <c r="Y12" s="173"/>
      <c r="Z12" s="173"/>
      <c r="AA12" s="173"/>
      <c r="AB12" s="173"/>
      <c r="AC12" s="173"/>
    </row>
    <row r="13" spans="1:29" ht="9.9499999999999993" customHeight="1">
      <c r="A13" s="177"/>
      <c r="B13" s="177"/>
      <c r="C13" s="173"/>
      <c r="D13" s="173"/>
      <c r="E13" s="173"/>
      <c r="F13" s="173"/>
      <c r="G13" s="178"/>
      <c r="H13" s="173"/>
      <c r="I13" s="173"/>
      <c r="J13" s="173"/>
      <c r="K13" s="173"/>
      <c r="L13" s="173"/>
      <c r="M13" s="173"/>
      <c r="N13" s="173"/>
      <c r="O13" s="173"/>
      <c r="P13" s="173"/>
      <c r="Q13" s="173"/>
      <c r="R13" s="173"/>
      <c r="S13" s="173"/>
      <c r="T13" s="173"/>
      <c r="U13" s="173"/>
      <c r="V13" s="173"/>
      <c r="W13" s="173"/>
      <c r="X13" s="173"/>
      <c r="Y13" s="173"/>
      <c r="Z13" s="173"/>
      <c r="AA13" s="173"/>
      <c r="AB13" s="173"/>
      <c r="AC13" s="173"/>
    </row>
    <row r="14" spans="1:29" ht="20.100000000000001" customHeight="1">
      <c r="A14" s="177"/>
      <c r="B14" s="177"/>
      <c r="C14" s="173"/>
      <c r="D14" s="173" t="s">
        <v>240</v>
      </c>
      <c r="E14" s="173"/>
      <c r="F14" s="173"/>
      <c r="G14" s="200" t="str">
        <f>"Chủ đầu tư: "&amp;'Thong tin'!D11</f>
        <v>Chủ đầu tư: Công ty CP Giá Xây Dựng</v>
      </c>
      <c r="H14" s="173"/>
      <c r="I14" s="173"/>
      <c r="J14" s="173"/>
      <c r="K14" s="173"/>
      <c r="L14" s="173"/>
      <c r="M14" s="173"/>
      <c r="N14" s="173"/>
      <c r="O14" s="173"/>
      <c r="P14" s="173"/>
      <c r="Q14" s="173"/>
      <c r="R14" s="173"/>
      <c r="S14" s="173"/>
      <c r="T14" s="173"/>
      <c r="U14" s="173"/>
      <c r="V14" s="173"/>
      <c r="W14" s="173"/>
      <c r="X14" s="173"/>
      <c r="Y14" s="173"/>
      <c r="Z14" s="173"/>
      <c r="AA14" s="173"/>
      <c r="AB14" s="173"/>
      <c r="AC14" s="173"/>
    </row>
    <row r="15" spans="1:29" ht="20.100000000000001" customHeight="1">
      <c r="A15" s="177"/>
      <c r="B15" s="177"/>
      <c r="C15" s="173"/>
      <c r="D15" s="173" t="s">
        <v>241</v>
      </c>
      <c r="E15" s="173"/>
      <c r="F15" s="173"/>
      <c r="G15" s="191" t="str">
        <f>"Tư vấn giám sát: "&amp;'Thong tin'!D47</f>
        <v>Tư vấn giám sát: Ban QLDA ĐTXD&amp;PTQĐ huyện Quảng Ninh</v>
      </c>
      <c r="H15" s="173"/>
      <c r="I15" s="173"/>
      <c r="J15" s="173"/>
      <c r="K15" s="173"/>
      <c r="L15" s="173"/>
      <c r="M15" s="173"/>
      <c r="N15" s="173"/>
      <c r="O15" s="173"/>
      <c r="P15" s="173"/>
      <c r="Q15" s="173"/>
      <c r="R15" s="173"/>
      <c r="S15" s="173"/>
      <c r="T15" s="173"/>
      <c r="U15" s="173"/>
      <c r="V15" s="173"/>
      <c r="W15" s="173"/>
      <c r="X15" s="173"/>
      <c r="Y15" s="173"/>
      <c r="Z15" s="173"/>
      <c r="AA15" s="173"/>
      <c r="AB15" s="173"/>
      <c r="AC15" s="173"/>
    </row>
    <row r="16" spans="1:29" ht="9.9499999999999993" customHeight="1">
      <c r="A16" s="177"/>
      <c r="B16" s="177"/>
      <c r="C16" s="173"/>
      <c r="D16" s="173"/>
      <c r="E16" s="173"/>
      <c r="F16" s="173"/>
      <c r="H16" s="173"/>
      <c r="I16" s="173"/>
      <c r="J16" s="173"/>
      <c r="K16" s="173"/>
      <c r="L16" s="173"/>
      <c r="M16" s="173"/>
      <c r="N16" s="173"/>
      <c r="O16" s="173"/>
      <c r="P16" s="173"/>
      <c r="Q16" s="173"/>
      <c r="R16" s="173"/>
      <c r="S16" s="173"/>
      <c r="T16" s="173"/>
      <c r="U16" s="173"/>
      <c r="V16" s="173"/>
      <c r="W16" s="173"/>
      <c r="X16" s="173"/>
      <c r="Y16" s="173"/>
      <c r="Z16" s="173"/>
      <c r="AA16" s="173"/>
      <c r="AB16" s="173"/>
      <c r="AC16" s="173"/>
    </row>
    <row r="17" spans="1:29" ht="20.100000000000001" customHeight="1">
      <c r="A17" s="177"/>
      <c r="B17" s="177"/>
      <c r="C17" s="998" t="s">
        <v>191</v>
      </c>
      <c r="D17" s="173" t="s">
        <v>1115</v>
      </c>
      <c r="E17" s="173"/>
      <c r="F17" s="173"/>
      <c r="H17" s="173"/>
      <c r="I17" s="173"/>
      <c r="J17" s="173"/>
      <c r="K17" s="173"/>
      <c r="L17" s="173"/>
      <c r="M17" s="173"/>
      <c r="N17" s="173"/>
      <c r="O17" s="173"/>
      <c r="P17" s="173"/>
      <c r="Q17" s="173"/>
      <c r="R17" s="173"/>
      <c r="S17" s="173"/>
      <c r="T17" s="173"/>
      <c r="U17" s="173"/>
      <c r="V17" s="173"/>
      <c r="W17" s="173"/>
      <c r="X17" s="173"/>
      <c r="Y17" s="173"/>
      <c r="Z17" s="173"/>
      <c r="AA17" s="173"/>
      <c r="AB17" s="173"/>
      <c r="AC17" s="173"/>
    </row>
    <row r="18" spans="1:29" ht="20.100000000000001" customHeight="1">
      <c r="A18" s="19"/>
      <c r="B18" s="19"/>
      <c r="C18" s="258"/>
      <c r="D18" s="33" t="s">
        <v>1153</v>
      </c>
      <c r="G18" s="180">
        <f>TTIN_HMUC</f>
        <v>0</v>
      </c>
      <c r="H18" s="185"/>
      <c r="I18" s="185"/>
      <c r="J18" s="185"/>
      <c r="K18" s="185"/>
      <c r="R18" s="185"/>
      <c r="S18" s="185"/>
      <c r="T18" s="185"/>
      <c r="U18" s="185"/>
      <c r="V18" s="185"/>
      <c r="W18" s="185"/>
    </row>
    <row r="19" spans="1:29" ht="20.100000000000001" customHeight="1">
      <c r="A19" s="19"/>
      <c r="B19" s="19"/>
      <c r="C19" s="258"/>
      <c r="D19" s="33" t="s">
        <v>1154</v>
      </c>
      <c r="G19" s="180" t="str">
        <f>G10</f>
        <v>Đường cứu hộ cứu nạn từ Nguyệt Áng - Nam Long đi Trường Xuân</v>
      </c>
      <c r="H19" s="185"/>
      <c r="I19" s="185"/>
      <c r="J19" s="185"/>
      <c r="K19" s="185"/>
      <c r="Q19" s="222"/>
      <c r="R19" s="199"/>
      <c r="S19" s="185"/>
      <c r="T19" s="185"/>
      <c r="U19" s="185"/>
      <c r="V19" s="185"/>
      <c r="W19" s="185"/>
    </row>
    <row r="20" spans="1:29" ht="9.9499999999999993" customHeight="1">
      <c r="A20" s="19"/>
      <c r="B20" s="19"/>
      <c r="C20" s="258"/>
      <c r="D20" s="173"/>
      <c r="G20" s="200"/>
      <c r="H20" s="185"/>
      <c r="I20" s="185"/>
      <c r="J20" s="185"/>
      <c r="K20" s="185"/>
      <c r="Q20" s="222"/>
      <c r="R20" s="199"/>
      <c r="S20" s="185"/>
      <c r="T20" s="185"/>
      <c r="U20" s="185"/>
      <c r="V20" s="185"/>
      <c r="W20" s="185"/>
    </row>
    <row r="21" spans="1:29" ht="54.95" customHeight="1">
      <c r="A21" s="19"/>
      <c r="B21" s="19"/>
      <c r="C21" s="275" t="s">
        <v>158</v>
      </c>
      <c r="D21" s="2859" t="s">
        <v>1151</v>
      </c>
      <c r="E21" s="2859"/>
      <c r="F21" s="2859"/>
      <c r="G21" s="2859"/>
      <c r="H21" s="2859"/>
      <c r="I21" s="2859"/>
      <c r="J21" s="2859"/>
      <c r="K21" s="2859"/>
      <c r="L21" s="2859"/>
      <c r="M21" s="2859"/>
      <c r="N21" s="2859"/>
      <c r="O21" s="2859"/>
      <c r="P21" s="2859"/>
      <c r="Q21" s="2859"/>
      <c r="R21" s="2859"/>
      <c r="S21" s="2859"/>
      <c r="T21" s="2859"/>
      <c r="U21" s="2859"/>
      <c r="V21" s="2859"/>
      <c r="W21" s="2859"/>
      <c r="X21" s="2859"/>
      <c r="Y21" s="2859"/>
      <c r="Z21" s="2859"/>
      <c r="AA21" s="2859"/>
      <c r="AB21" s="2859"/>
      <c r="AC21" s="2859"/>
    </row>
    <row r="22" spans="1:29" ht="39.950000000000003" customHeight="1">
      <c r="A22" s="19"/>
      <c r="B22" s="19"/>
      <c r="C22" s="275" t="s">
        <v>158</v>
      </c>
      <c r="D22" s="2859" t="s">
        <v>1152</v>
      </c>
      <c r="E22" s="2859"/>
      <c r="F22" s="2859"/>
      <c r="G22" s="2859"/>
      <c r="H22" s="2859"/>
      <c r="I22" s="2859"/>
      <c r="J22" s="2859"/>
      <c r="K22" s="2859"/>
      <c r="L22" s="2859"/>
      <c r="M22" s="2859"/>
      <c r="N22" s="2859"/>
      <c r="O22" s="2859"/>
      <c r="P22" s="2859"/>
      <c r="Q22" s="2859"/>
      <c r="R22" s="2859"/>
      <c r="S22" s="2859"/>
      <c r="T22" s="2859"/>
      <c r="U22" s="2859"/>
      <c r="V22" s="2859"/>
      <c r="W22" s="2859"/>
      <c r="X22" s="2859"/>
      <c r="Y22" s="2859"/>
      <c r="Z22" s="2859"/>
      <c r="AA22" s="2859"/>
      <c r="AB22" s="2859"/>
      <c r="AC22" s="2859"/>
    </row>
    <row r="23" spans="1:29" ht="20.100000000000001" customHeight="1">
      <c r="A23" s="19"/>
      <c r="B23" s="19"/>
      <c r="C23" s="998" t="s">
        <v>194</v>
      </c>
      <c r="D23" s="33" t="s">
        <v>196</v>
      </c>
      <c r="F23" s="185"/>
      <c r="G23" s="185"/>
      <c r="H23" s="185"/>
      <c r="I23" s="19"/>
      <c r="J23" s="180" t="s">
        <v>2797</v>
      </c>
      <c r="K23" s="185"/>
      <c r="L23" s="185"/>
      <c r="M23" s="185"/>
      <c r="N23" s="185"/>
      <c r="O23" s="185"/>
      <c r="P23" s="185"/>
      <c r="Q23" s="185"/>
      <c r="R23" s="185"/>
      <c r="S23" s="185"/>
      <c r="T23" s="185"/>
      <c r="U23" s="185"/>
      <c r="V23" s="185"/>
      <c r="W23" s="185"/>
      <c r="X23" s="185"/>
      <c r="Y23" s="185"/>
      <c r="Z23" s="185"/>
      <c r="AA23" s="185"/>
      <c r="AB23" s="185"/>
      <c r="AC23" s="185"/>
    </row>
    <row r="24" spans="1:29" ht="20.100000000000001" customHeight="1">
      <c r="A24" s="19"/>
      <c r="B24" s="19"/>
      <c r="C24" s="186"/>
      <c r="D24" s="33" t="s">
        <v>155</v>
      </c>
      <c r="G24" s="33" t="s">
        <v>199</v>
      </c>
      <c r="K24" s="185"/>
      <c r="L24" s="185"/>
      <c r="M24" s="185"/>
      <c r="N24" s="185"/>
      <c r="O24" s="185"/>
      <c r="P24" s="185"/>
      <c r="Q24" s="185"/>
      <c r="R24" s="185"/>
      <c r="S24" s="185"/>
      <c r="T24" s="185"/>
      <c r="U24" s="185"/>
      <c r="V24" s="185"/>
      <c r="W24" s="185"/>
      <c r="X24" s="185"/>
      <c r="Y24" s="185"/>
      <c r="Z24" s="185"/>
      <c r="AA24" s="185"/>
      <c r="AB24" s="185"/>
      <c r="AC24" s="185"/>
    </row>
    <row r="25" spans="1:29" ht="9.9499999999999993" customHeight="1">
      <c r="A25" s="19"/>
      <c r="B25" s="19"/>
      <c r="C25" s="184"/>
      <c r="D25" s="173"/>
      <c r="E25" s="173"/>
      <c r="F25" s="173"/>
      <c r="G25" s="173"/>
      <c r="H25" s="173"/>
    </row>
    <row r="26" spans="1:29" s="987" customFormat="1" ht="20.100000000000001" customHeight="1">
      <c r="A26" s="970"/>
      <c r="B26" s="970"/>
      <c r="C26" s="197"/>
      <c r="D26" s="195" t="s">
        <v>163</v>
      </c>
      <c r="E26" s="194"/>
      <c r="F26" s="194"/>
      <c r="G26" s="194"/>
      <c r="H26" s="194"/>
      <c r="I26" s="194"/>
      <c r="J26" s="194"/>
      <c r="K26" s="194"/>
      <c r="L26" s="194"/>
      <c r="M26" s="194"/>
      <c r="N26" s="194"/>
      <c r="O26" s="194"/>
      <c r="P26" s="194"/>
      <c r="Q26" s="1169" t="s">
        <v>164</v>
      </c>
      <c r="R26" s="1169"/>
      <c r="S26" s="1169"/>
      <c r="T26" s="1169"/>
      <c r="U26" s="1169"/>
      <c r="V26" s="1169"/>
      <c r="W26" s="1169"/>
      <c r="X26" s="1169"/>
      <c r="Y26" s="1169"/>
      <c r="Z26" s="1169"/>
      <c r="AA26" s="1169"/>
      <c r="AB26" s="1169"/>
      <c r="AC26" s="1169"/>
    </row>
    <row r="27" spans="1:29" ht="20.100000000000001" customHeight="1">
      <c r="A27" s="19"/>
      <c r="B27" s="19"/>
      <c r="C27" s="171"/>
      <c r="D27" s="171"/>
      <c r="E27" s="171"/>
      <c r="F27" s="171"/>
      <c r="G27" s="171"/>
      <c r="H27" s="171"/>
      <c r="I27" s="171"/>
      <c r="J27" s="171"/>
      <c r="K27" s="172"/>
      <c r="L27" s="19"/>
      <c r="M27" s="172"/>
      <c r="N27" s="172"/>
      <c r="O27" s="172"/>
      <c r="P27" s="172"/>
      <c r="Q27" s="172"/>
      <c r="R27" s="172"/>
      <c r="S27" s="172"/>
      <c r="T27" s="172"/>
      <c r="U27" s="171"/>
      <c r="V27" s="171"/>
      <c r="W27" s="171"/>
      <c r="X27" s="171"/>
      <c r="Y27" s="171"/>
      <c r="Z27" s="171"/>
      <c r="AA27" s="171"/>
      <c r="AB27" s="171"/>
      <c r="AC27" s="171"/>
    </row>
    <row r="28" spans="1:29" ht="20.100000000000001" customHeight="1">
      <c r="A28" s="19"/>
      <c r="B28" s="19"/>
      <c r="C28" s="171"/>
      <c r="D28" s="171"/>
      <c r="E28" s="171"/>
      <c r="F28" s="171"/>
      <c r="G28" s="171"/>
      <c r="H28" s="171"/>
      <c r="I28" s="171"/>
      <c r="J28" s="171"/>
      <c r="K28" s="172"/>
      <c r="L28" s="19"/>
      <c r="M28" s="172"/>
      <c r="N28" s="172"/>
      <c r="O28" s="172"/>
      <c r="P28" s="172"/>
      <c r="Q28" s="172"/>
      <c r="R28" s="172"/>
      <c r="S28" s="172"/>
      <c r="T28" s="172"/>
      <c r="U28" s="171"/>
      <c r="V28" s="171"/>
      <c r="W28" s="171"/>
      <c r="X28" s="171"/>
      <c r="Y28" s="171"/>
      <c r="Z28" s="171"/>
      <c r="AA28" s="171"/>
      <c r="AB28" s="171"/>
      <c r="AC28" s="171"/>
    </row>
    <row r="29" spans="1:29" ht="20.100000000000001" customHeight="1">
      <c r="A29" s="19"/>
      <c r="B29" s="19"/>
      <c r="C29" s="171"/>
      <c r="D29" s="171"/>
      <c r="E29" s="171"/>
      <c r="F29" s="171"/>
      <c r="G29" s="171"/>
      <c r="H29" s="171"/>
      <c r="I29" s="171"/>
      <c r="J29" s="171"/>
      <c r="K29" s="172"/>
      <c r="L29" s="19"/>
      <c r="M29" s="172"/>
      <c r="N29" s="172"/>
      <c r="O29" s="172"/>
      <c r="P29" s="172"/>
      <c r="Q29" s="172"/>
      <c r="R29" s="172"/>
      <c r="S29" s="172"/>
      <c r="T29" s="172"/>
      <c r="U29" s="171"/>
      <c r="V29" s="171"/>
      <c r="W29" s="171"/>
      <c r="X29" s="171"/>
      <c r="Y29" s="171"/>
      <c r="Z29" s="171"/>
      <c r="AA29" s="171"/>
      <c r="AB29" s="171"/>
      <c r="AC29" s="171"/>
    </row>
    <row r="30" spans="1:29" ht="20.100000000000001" customHeight="1">
      <c r="A30" s="19"/>
      <c r="B30" s="19"/>
      <c r="C30" s="171"/>
      <c r="D30" s="171"/>
      <c r="E30" s="171"/>
      <c r="F30" s="171"/>
      <c r="G30" s="171"/>
      <c r="H30" s="171"/>
      <c r="I30" s="171"/>
      <c r="J30" s="171"/>
      <c r="K30" s="172"/>
      <c r="L30" s="19"/>
      <c r="M30" s="172"/>
      <c r="N30" s="172"/>
      <c r="O30" s="172"/>
      <c r="P30" s="172"/>
      <c r="Q30" s="172"/>
      <c r="R30" s="172"/>
      <c r="S30" s="172"/>
      <c r="T30" s="172"/>
      <c r="U30" s="171"/>
      <c r="V30" s="171"/>
      <c r="W30" s="171"/>
      <c r="X30" s="171"/>
      <c r="Y30" s="171"/>
      <c r="Z30" s="171"/>
      <c r="AA30" s="171"/>
      <c r="AB30" s="171"/>
      <c r="AC30" s="171"/>
    </row>
    <row r="31" spans="1:29" s="987" customFormat="1" ht="20.100000000000001" customHeight="1">
      <c r="A31" s="970"/>
      <c r="B31" s="970"/>
      <c r="C31" s="192"/>
      <c r="D31" s="2855" t="s">
        <v>30</v>
      </c>
      <c r="E31" s="2855"/>
      <c r="F31" s="2855"/>
      <c r="G31" s="2855"/>
      <c r="H31" s="2855"/>
      <c r="I31" s="2855"/>
      <c r="J31" s="2855"/>
      <c r="K31" s="2855"/>
      <c r="L31" s="2855"/>
      <c r="M31" s="2855"/>
      <c r="N31" s="2855"/>
      <c r="O31" s="2855"/>
      <c r="P31" s="2855"/>
      <c r="Q31" s="2855" t="s">
        <v>1149</v>
      </c>
      <c r="R31" s="2855"/>
      <c r="S31" s="2855"/>
      <c r="T31" s="2855"/>
      <c r="U31" s="2855"/>
      <c r="V31" s="2855"/>
      <c r="W31" s="2855"/>
      <c r="X31" s="2855"/>
      <c r="Y31" s="2855"/>
      <c r="Z31" s="2855"/>
      <c r="AA31" s="2855"/>
      <c r="AB31" s="2855"/>
      <c r="AC31" s="2855"/>
    </row>
  </sheetData>
  <mergeCells count="5">
    <mergeCell ref="D21:AC21"/>
    <mergeCell ref="D22:AC22"/>
    <mergeCell ref="D31:P31"/>
    <mergeCell ref="Q31:AC31"/>
    <mergeCell ref="C1:O2"/>
  </mergeCells>
  <dataValidations count="2">
    <dataValidation type="list" allowBlank="1" showInputMessage="1" showErrorMessage="1" sqref="Q31">
      <formula1>List_NTTC</formula1>
    </dataValidation>
    <dataValidation type="list" allowBlank="1" showInputMessage="1" showErrorMessage="1" sqref="D31">
      <formula1>List_TVGS</formula1>
    </dataValidation>
  </dataValidations>
  <pageMargins left="0.59055118110236227" right="0.19685039370078741" top="0.59055118110236227" bottom="0.39370078740157483" header="0.19685039370078741" footer="0.19685039370078741"/>
  <pageSetup paperSize="9" orientation="portrait" blackAndWhite="1" r:id="rId1"/>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tabColor rgb="FFFFFF99"/>
  </sheetPr>
  <dimension ref="A1:AE74"/>
  <sheetViews>
    <sheetView view="pageBreakPreview" zoomScaleSheetLayoutView="100" workbookViewId="0">
      <selection activeCell="C1" sqref="C1:O2"/>
    </sheetView>
  </sheetViews>
  <sheetFormatPr defaultColWidth="8.88671875" defaultRowHeight="16.5"/>
  <cols>
    <col min="1" max="1" width="22.33203125" style="33" customWidth="1"/>
    <col min="2" max="2" width="3.6640625" style="33" customWidth="1"/>
    <col min="3" max="3" width="3.109375" style="33" customWidth="1"/>
    <col min="4" max="6" width="3.44140625" style="33" customWidth="1"/>
    <col min="7" max="12" width="2.88671875" style="33" customWidth="1"/>
    <col min="13" max="13" width="4" style="33" customWidth="1"/>
    <col min="14" max="29" width="3" style="33" customWidth="1"/>
    <col min="30" max="16384" width="8.88671875" style="60"/>
  </cols>
  <sheetData>
    <row r="1" spans="1:29" ht="20.100000000000001" customHeight="1">
      <c r="A1" s="19"/>
      <c r="B1" s="19"/>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row>
    <row r="2" spans="1:29" ht="20.100000000000001" customHeight="1">
      <c r="A2" s="19"/>
      <c r="B2" s="19"/>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row>
    <row r="3" spans="1:29" ht="20.100000000000001" customHeight="1">
      <c r="A3" s="19"/>
      <c r="B3" s="19"/>
      <c r="C3" s="18"/>
      <c r="D3" s="18"/>
      <c r="E3" s="18"/>
      <c r="F3" s="1783"/>
      <c r="G3" s="164"/>
      <c r="H3" s="164"/>
      <c r="I3" s="18"/>
      <c r="J3" s="164"/>
      <c r="K3" s="164"/>
      <c r="L3" s="164"/>
      <c r="M3" s="164"/>
      <c r="N3" s="164"/>
      <c r="O3" s="18"/>
      <c r="P3" s="164"/>
      <c r="Q3" s="164"/>
      <c r="R3" s="1784"/>
      <c r="S3" s="18"/>
      <c r="T3" s="164"/>
      <c r="U3" s="164"/>
      <c r="V3" s="164"/>
      <c r="W3" s="164"/>
      <c r="X3" s="164"/>
      <c r="Y3" s="164"/>
      <c r="Z3" s="164"/>
      <c r="AA3" s="164"/>
      <c r="AB3" s="164"/>
      <c r="AC3" s="164"/>
    </row>
    <row r="4" spans="1:29" ht="20.100000000000001" customHeight="1">
      <c r="A4" s="19"/>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6" t="str">
        <f>'Thong tin'!$D$9&amp;","&amp;ngay("")</f>
        <v xml:space="preserve">Quảng Bình, ngày   tháng   năm     </v>
      </c>
    </row>
    <row r="5" spans="1:29" ht="20.100000000000001" customHeight="1">
      <c r="A5" s="19"/>
      <c r="B5" s="19"/>
      <c r="C5" s="172" t="s">
        <v>1116</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row>
    <row r="6" spans="1:29" s="976" customFormat="1" ht="20.100000000000001" customHeight="1">
      <c r="A6" s="973"/>
      <c r="B6" s="973"/>
      <c r="C6" s="974" t="s">
        <v>1155</v>
      </c>
      <c r="D6" s="975"/>
      <c r="E6" s="975"/>
      <c r="F6" s="975"/>
      <c r="G6" s="975"/>
      <c r="H6" s="975"/>
      <c r="I6" s="975"/>
      <c r="J6" s="975"/>
      <c r="K6" s="975"/>
      <c r="L6" s="975"/>
      <c r="M6" s="975"/>
      <c r="N6" s="975"/>
      <c r="O6" s="975"/>
      <c r="P6" s="975"/>
      <c r="Q6" s="975"/>
      <c r="R6" s="975"/>
      <c r="S6" s="975"/>
      <c r="T6" s="975"/>
      <c r="U6" s="975"/>
      <c r="V6" s="975"/>
      <c r="W6" s="975"/>
      <c r="X6" s="975"/>
      <c r="Y6" s="975"/>
      <c r="Z6" s="975"/>
      <c r="AA6" s="975"/>
      <c r="AB6" s="975"/>
      <c r="AC6" s="975"/>
    </row>
    <row r="7" spans="1:29" ht="9.9499999999999993" customHeight="1">
      <c r="A7" s="19"/>
      <c r="B7" s="19"/>
      <c r="C7" s="172"/>
      <c r="D7" s="171"/>
      <c r="E7" s="171"/>
      <c r="F7" s="171"/>
      <c r="G7" s="171"/>
      <c r="H7" s="171"/>
      <c r="I7" s="171"/>
      <c r="J7" s="171"/>
      <c r="K7" s="171"/>
      <c r="L7" s="171"/>
      <c r="M7" s="171"/>
      <c r="N7" s="171"/>
      <c r="O7" s="171"/>
      <c r="P7" s="171"/>
      <c r="Q7" s="171"/>
      <c r="R7" s="171"/>
      <c r="S7" s="171"/>
      <c r="T7" s="171"/>
      <c r="U7" s="171"/>
      <c r="V7" s="171"/>
      <c r="W7" s="171"/>
      <c r="X7" s="171"/>
      <c r="Y7" s="171"/>
      <c r="Z7" s="171"/>
      <c r="AA7" s="171"/>
      <c r="AB7" s="171"/>
      <c r="AC7" s="171"/>
    </row>
    <row r="8" spans="1:29" ht="20.100000000000001" customHeight="1">
      <c r="A8" s="19"/>
      <c r="B8" s="19"/>
      <c r="C8" s="172"/>
      <c r="D8" s="173" t="s">
        <v>1</v>
      </c>
      <c r="E8" s="171"/>
      <c r="F8" s="171"/>
      <c r="G8" s="174" t="str">
        <f>TTIN_DUAN</f>
        <v>Đường cứu hộ cứu nạn từ Nguyệt Áng - Nam Long đi Trường Xuân</v>
      </c>
      <c r="H8" s="171"/>
      <c r="I8" s="171"/>
      <c r="J8" s="171"/>
      <c r="K8" s="171"/>
      <c r="L8" s="171"/>
      <c r="M8" s="171"/>
      <c r="N8" s="171"/>
      <c r="O8" s="171"/>
      <c r="P8" s="171"/>
      <c r="Q8" s="171"/>
      <c r="R8" s="171"/>
      <c r="S8" s="171"/>
      <c r="T8" s="171"/>
      <c r="U8" s="171"/>
      <c r="V8" s="171"/>
      <c r="W8" s="171"/>
      <c r="X8" s="171"/>
      <c r="Y8" s="171"/>
      <c r="Z8" s="171"/>
      <c r="AA8" s="171"/>
      <c r="AB8" s="171"/>
      <c r="AC8" s="171"/>
    </row>
    <row r="9" spans="1:29" ht="20.100000000000001" customHeight="1">
      <c r="A9" s="19"/>
      <c r="B9" s="19"/>
      <c r="C9" s="172"/>
      <c r="D9" s="173" t="s">
        <v>4</v>
      </c>
      <c r="E9" s="171"/>
      <c r="F9" s="171"/>
      <c r="G9" s="174" t="str">
        <f>TTIN_GTHAU</f>
        <v>Xây lắp (bao gồm chí phí xây dựng + chi phí dự phòng + chi phí đảm bảo giao thông)</v>
      </c>
      <c r="H9" s="171"/>
      <c r="I9" s="171"/>
      <c r="J9" s="171"/>
      <c r="K9" s="171"/>
      <c r="L9" s="171"/>
      <c r="M9" s="171"/>
      <c r="N9" s="171"/>
      <c r="O9" s="171"/>
      <c r="P9" s="171"/>
      <c r="Q9" s="171"/>
      <c r="R9" s="171"/>
      <c r="S9" s="171"/>
      <c r="T9" s="171"/>
      <c r="U9" s="171"/>
      <c r="V9" s="171"/>
      <c r="W9" s="171"/>
      <c r="X9" s="171"/>
      <c r="Y9" s="171"/>
      <c r="Z9" s="171"/>
      <c r="AA9" s="171"/>
      <c r="AB9" s="171"/>
      <c r="AC9" s="171"/>
    </row>
    <row r="10" spans="1:29" ht="20.100000000000001" customHeight="1">
      <c r="A10" s="177"/>
      <c r="B10" s="177"/>
      <c r="C10" s="173"/>
      <c r="D10" s="173" t="s">
        <v>2</v>
      </c>
      <c r="E10" s="173"/>
      <c r="F10" s="173"/>
      <c r="G10" s="174" t="str">
        <f>TTIN_CTRINH</f>
        <v>Đường cứu hộ cứu nạn từ Nguyệt Áng - Nam Long đi Trường Xuân</v>
      </c>
      <c r="H10" s="173"/>
      <c r="I10" s="173"/>
      <c r="J10" s="173"/>
      <c r="K10" s="173"/>
      <c r="L10" s="173"/>
      <c r="M10" s="173"/>
      <c r="N10" s="173"/>
      <c r="O10" s="173"/>
      <c r="P10" s="173"/>
      <c r="Q10" s="173"/>
      <c r="R10" s="173"/>
      <c r="S10" s="173"/>
      <c r="T10" s="173"/>
      <c r="U10" s="173"/>
      <c r="V10" s="173"/>
      <c r="W10" s="173"/>
      <c r="X10" s="173"/>
      <c r="Y10" s="173"/>
      <c r="Z10" s="173"/>
      <c r="AA10" s="173"/>
      <c r="AB10" s="173"/>
      <c r="AC10" s="173"/>
    </row>
    <row r="11" spans="1:29" ht="20.100000000000001" customHeight="1">
      <c r="A11" s="177"/>
      <c r="B11" s="177"/>
      <c r="C11" s="173"/>
      <c r="D11" s="173" t="s">
        <v>3</v>
      </c>
      <c r="E11" s="173"/>
      <c r="F11" s="173"/>
      <c r="G11" s="178" t="s">
        <v>153</v>
      </c>
      <c r="H11" s="173"/>
      <c r="I11" s="173"/>
      <c r="J11" s="173"/>
      <c r="K11" s="173"/>
      <c r="L11" s="173"/>
      <c r="M11" s="173"/>
      <c r="N11" s="173"/>
      <c r="O11" s="173"/>
      <c r="P11" s="173"/>
      <c r="Q11" s="173"/>
      <c r="R11" s="173"/>
      <c r="S11" s="173"/>
      <c r="T11" s="173"/>
      <c r="U11" s="173"/>
      <c r="V11" s="173"/>
      <c r="W11" s="173"/>
      <c r="X11" s="173"/>
      <c r="Y11" s="173"/>
      <c r="Z11" s="173"/>
      <c r="AA11" s="173"/>
      <c r="AB11" s="173"/>
      <c r="AC11" s="173"/>
    </row>
    <row r="12" spans="1:29" ht="20.100000000000001" customHeight="1">
      <c r="A12" s="177"/>
      <c r="B12" s="177"/>
      <c r="C12" s="173"/>
      <c r="D12" s="173" t="s">
        <v>154</v>
      </c>
      <c r="E12" s="173"/>
      <c r="F12" s="173"/>
      <c r="G12" s="178" t="s">
        <v>143</v>
      </c>
      <c r="H12" s="182"/>
      <c r="I12" s="182"/>
      <c r="J12" s="182"/>
      <c r="K12" s="182"/>
      <c r="L12" s="173"/>
      <c r="M12" s="173"/>
      <c r="N12" s="173"/>
      <c r="O12" s="173"/>
      <c r="P12" s="173"/>
      <c r="Q12" s="173"/>
      <c r="R12" s="182"/>
      <c r="S12" s="182"/>
      <c r="T12" s="182"/>
      <c r="U12" s="182"/>
      <c r="V12" s="182"/>
      <c r="W12" s="182"/>
      <c r="X12" s="173"/>
      <c r="Y12" s="173"/>
      <c r="Z12" s="173"/>
      <c r="AA12" s="173"/>
      <c r="AB12" s="173"/>
      <c r="AC12" s="173"/>
    </row>
    <row r="13" spans="1:29" ht="20.100000000000001" customHeight="1">
      <c r="A13" s="177"/>
      <c r="B13" s="177"/>
      <c r="C13" s="173"/>
      <c r="D13" s="173" t="s">
        <v>155</v>
      </c>
      <c r="E13" s="173"/>
      <c r="F13" s="173"/>
      <c r="G13" s="183" t="str">
        <f>TTIN_DDIEM</f>
        <v>Xã Xuân Ninh, Hiền Ninh và xã Trường Xuân, huyện Quảng Ninh, tỉnh Quảng Bình</v>
      </c>
      <c r="H13" s="173"/>
      <c r="I13" s="173"/>
      <c r="J13" s="173"/>
      <c r="K13" s="173"/>
      <c r="L13" s="173"/>
      <c r="M13" s="173"/>
      <c r="N13" s="173"/>
      <c r="O13" s="173"/>
      <c r="P13" s="173"/>
      <c r="Q13" s="173"/>
      <c r="R13" s="173"/>
      <c r="S13" s="173"/>
      <c r="T13" s="173"/>
      <c r="U13" s="173"/>
      <c r="V13" s="173"/>
      <c r="W13" s="173"/>
      <c r="X13" s="173"/>
      <c r="Y13" s="173"/>
      <c r="Z13" s="173"/>
      <c r="AA13" s="173"/>
      <c r="AB13" s="173"/>
      <c r="AC13" s="173"/>
    </row>
    <row r="14" spans="1:29" ht="9.9499999999999993" customHeight="1">
      <c r="A14" s="177"/>
      <c r="B14" s="177"/>
      <c r="C14" s="173"/>
      <c r="D14" s="173"/>
      <c r="E14" s="173"/>
      <c r="F14" s="173"/>
      <c r="H14" s="173"/>
      <c r="I14" s="173"/>
      <c r="J14" s="173"/>
      <c r="K14" s="173"/>
      <c r="L14" s="173"/>
      <c r="M14" s="173"/>
      <c r="N14" s="173"/>
      <c r="O14" s="173"/>
      <c r="P14" s="173"/>
      <c r="Q14" s="173"/>
      <c r="R14" s="173"/>
      <c r="S14" s="173"/>
      <c r="T14" s="173"/>
      <c r="U14" s="173"/>
      <c r="V14" s="173"/>
      <c r="W14" s="173"/>
      <c r="X14" s="173"/>
      <c r="Y14" s="173"/>
      <c r="Z14" s="173"/>
      <c r="AA14" s="173"/>
      <c r="AB14" s="173"/>
      <c r="AC14" s="173"/>
    </row>
    <row r="15" spans="1:29" ht="20.100000000000001" customHeight="1">
      <c r="A15" s="177"/>
      <c r="B15" s="177"/>
      <c r="C15" s="998">
        <v>1</v>
      </c>
      <c r="D15" s="173" t="s">
        <v>195</v>
      </c>
      <c r="E15" s="173"/>
      <c r="F15" s="173"/>
      <c r="H15" s="173"/>
      <c r="I15" s="173"/>
      <c r="J15" s="173"/>
      <c r="K15" s="173"/>
      <c r="L15" s="173"/>
      <c r="M15" s="173"/>
      <c r="N15" s="173"/>
      <c r="O15" s="173"/>
      <c r="P15" s="173"/>
      <c r="Q15" s="173"/>
      <c r="R15" s="173"/>
      <c r="S15" s="173"/>
      <c r="T15" s="173"/>
      <c r="U15" s="173"/>
      <c r="V15" s="173"/>
      <c r="W15" s="173"/>
      <c r="X15" s="173"/>
      <c r="Y15" s="173"/>
      <c r="Z15" s="173"/>
      <c r="AA15" s="173"/>
      <c r="AB15" s="173"/>
      <c r="AC15" s="173"/>
    </row>
    <row r="16" spans="1:29" s="972" customFormat="1" ht="20.100000000000001" customHeight="1">
      <c r="A16" s="989"/>
      <c r="B16" s="989"/>
      <c r="C16" s="196"/>
      <c r="D16" s="279" t="s">
        <v>1156</v>
      </c>
      <c r="E16" s="213"/>
      <c r="F16" s="213"/>
      <c r="G16" s="178"/>
      <c r="H16" s="213"/>
      <c r="I16" s="213"/>
      <c r="J16" s="213"/>
      <c r="K16" s="213"/>
      <c r="L16" s="213"/>
      <c r="M16" s="213"/>
      <c r="N16" s="213"/>
      <c r="O16" s="213"/>
      <c r="P16" s="213"/>
      <c r="Q16" s="213"/>
      <c r="R16" s="213"/>
      <c r="S16" s="213"/>
      <c r="T16" s="213"/>
      <c r="U16" s="213"/>
      <c r="V16" s="213"/>
      <c r="W16" s="213"/>
      <c r="X16" s="213"/>
      <c r="Y16" s="213"/>
      <c r="Z16" s="213"/>
      <c r="AA16" s="213"/>
      <c r="AB16" s="213"/>
      <c r="AC16" s="213"/>
    </row>
    <row r="17" spans="1:23" ht="20.100000000000001" customHeight="1">
      <c r="A17" s="19"/>
      <c r="B17" s="19"/>
      <c r="C17" s="222" t="s">
        <v>169</v>
      </c>
      <c r="D17" s="197" t="str">
        <f>'Thong tin'!B11&amp;": "&amp;TTIN_TPK1</f>
        <v>Chủ đầu tư: Công ty CP Giá Xây Dựng</v>
      </c>
      <c r="G17" s="200"/>
      <c r="H17" s="185"/>
      <c r="I17" s="185"/>
      <c r="J17" s="185"/>
      <c r="K17" s="185"/>
      <c r="Q17" s="222"/>
      <c r="R17" s="199"/>
      <c r="S17" s="185"/>
      <c r="T17" s="185"/>
      <c r="U17" s="185"/>
      <c r="V17" s="185"/>
      <c r="W17" s="185"/>
    </row>
    <row r="18" spans="1:23" ht="20.100000000000001" customHeight="1">
      <c r="A18" s="19"/>
      <c r="B18" s="19"/>
      <c r="C18" s="202"/>
      <c r="D18" s="33" t="s">
        <v>17</v>
      </c>
      <c r="G18" s="2857" t="s">
        <v>18</v>
      </c>
      <c r="H18" s="2857"/>
      <c r="I18" s="2857"/>
      <c r="J18" s="2857"/>
      <c r="K18" s="2857"/>
      <c r="L18" s="2857"/>
      <c r="M18" s="2857"/>
      <c r="N18" s="2857"/>
      <c r="Q18" s="202" t="s">
        <v>19</v>
      </c>
      <c r="R18" s="199" t="str">
        <f>IF(G18=0,"",VLOOKUP(G18,_tenchucdanh,3,0))</f>
        <v>Giám sát chính</v>
      </c>
      <c r="S18" s="185"/>
      <c r="T18" s="185"/>
      <c r="U18" s="185"/>
      <c r="V18" s="185"/>
      <c r="W18" s="185"/>
    </row>
    <row r="19" spans="1:23" ht="20.100000000000001" customHeight="1">
      <c r="A19" s="19"/>
      <c r="B19" s="19"/>
      <c r="C19" s="202"/>
      <c r="D19" s="33" t="s">
        <v>17</v>
      </c>
      <c r="G19" s="2857" t="s">
        <v>21</v>
      </c>
      <c r="H19" s="2857"/>
      <c r="I19" s="2857"/>
      <c r="J19" s="2857"/>
      <c r="K19" s="2857"/>
      <c r="L19" s="2857"/>
      <c r="M19" s="2857"/>
      <c r="N19" s="2857"/>
      <c r="Q19" s="202" t="s">
        <v>19</v>
      </c>
      <c r="R19" s="199" t="str">
        <f>IF(G19=0,"",VLOOKUP(G19,_tenchucdanh,3,0))</f>
        <v>Giám sát viên</v>
      </c>
      <c r="S19" s="185"/>
      <c r="T19" s="185"/>
      <c r="U19" s="185"/>
      <c r="V19" s="185"/>
      <c r="W19" s="185"/>
    </row>
    <row r="20" spans="1:23" ht="20.100000000000001" customHeight="1">
      <c r="A20" s="19"/>
      <c r="B20" s="19"/>
      <c r="C20" s="222" t="s">
        <v>171</v>
      </c>
      <c r="D20" s="197" t="str">
        <f>'Thong tin'!B47&amp;": "&amp;TTIN_TPK4</f>
        <v>Tư vấn giám sát: Ban QLDA ĐTXD&amp;PTQĐ huyện Quảng Ninh</v>
      </c>
      <c r="G20" s="200"/>
      <c r="H20" s="185"/>
      <c r="I20" s="185"/>
      <c r="J20" s="185"/>
      <c r="K20" s="185"/>
      <c r="L20" s="185"/>
      <c r="M20" s="185"/>
      <c r="N20" s="185"/>
      <c r="Q20" s="222"/>
      <c r="R20" s="199"/>
      <c r="S20" s="185"/>
      <c r="T20" s="185"/>
      <c r="U20" s="185"/>
      <c r="V20" s="185"/>
      <c r="W20" s="185"/>
    </row>
    <row r="21" spans="1:23" ht="20.100000000000001" customHeight="1">
      <c r="A21" s="19"/>
      <c r="B21" s="19"/>
      <c r="C21" s="202"/>
      <c r="D21" s="33" t="s">
        <v>17</v>
      </c>
      <c r="G21" s="2857" t="s">
        <v>30</v>
      </c>
      <c r="H21" s="2857"/>
      <c r="I21" s="2857"/>
      <c r="J21" s="2857"/>
      <c r="K21" s="2857"/>
      <c r="L21" s="2857"/>
      <c r="M21" s="2857"/>
      <c r="N21" s="2857"/>
      <c r="Q21" s="202" t="s">
        <v>19</v>
      </c>
      <c r="R21" s="199" t="e">
        <f>IF(G21=0,"",VLOOKUP(G21,_tenchucdanh,3,0))</f>
        <v>#N/A</v>
      </c>
      <c r="S21" s="185"/>
      <c r="T21" s="185"/>
      <c r="U21" s="185"/>
      <c r="V21" s="185"/>
      <c r="W21" s="185"/>
    </row>
    <row r="22" spans="1:23" ht="20.100000000000001" customHeight="1">
      <c r="A22" s="19"/>
      <c r="B22" s="19"/>
      <c r="C22" s="202"/>
      <c r="D22" s="33" t="s">
        <v>17</v>
      </c>
      <c r="G22" s="2857" t="s">
        <v>34</v>
      </c>
      <c r="H22" s="2857"/>
      <c r="I22" s="2857"/>
      <c r="J22" s="2857"/>
      <c r="K22" s="2857"/>
      <c r="L22" s="2857"/>
      <c r="M22" s="2857"/>
      <c r="N22" s="2857"/>
      <c r="Q22" s="202" t="s">
        <v>19</v>
      </c>
      <c r="R22" s="199" t="e">
        <f>IF(G22=0,"",VLOOKUP(G22,_tenchucdanh,3,0))</f>
        <v>#N/A</v>
      </c>
      <c r="S22" s="185"/>
      <c r="T22" s="185"/>
      <c r="U22" s="185"/>
      <c r="V22" s="185"/>
      <c r="W22" s="185"/>
    </row>
    <row r="23" spans="1:23" ht="20.100000000000001" customHeight="1">
      <c r="A23" s="19"/>
      <c r="B23" s="19"/>
      <c r="C23" s="222" t="s">
        <v>224</v>
      </c>
      <c r="D23" s="197" t="str">
        <f>'Thong tin'!B60&amp;": "&amp;TTIN_TPK5</f>
        <v>Nhà thầu thi công: Công ty Cổ phần Xây dựng Trường Xuân</v>
      </c>
      <c r="G23" s="200"/>
      <c r="H23" s="185"/>
      <c r="I23" s="185"/>
      <c r="J23" s="185"/>
      <c r="K23" s="185"/>
      <c r="L23" s="185"/>
      <c r="M23" s="185"/>
      <c r="N23" s="185"/>
      <c r="Q23" s="222"/>
      <c r="R23" s="199"/>
      <c r="S23" s="185"/>
      <c r="T23" s="185"/>
      <c r="U23" s="185"/>
      <c r="V23" s="185"/>
      <c r="W23" s="185"/>
    </row>
    <row r="24" spans="1:23" ht="20.100000000000001" customHeight="1">
      <c r="A24" s="19"/>
      <c r="B24" s="19"/>
      <c r="C24" s="202"/>
      <c r="D24" s="33" t="s">
        <v>17</v>
      </c>
      <c r="G24" s="2857" t="s">
        <v>38</v>
      </c>
      <c r="H24" s="2857"/>
      <c r="I24" s="2857"/>
      <c r="J24" s="2857"/>
      <c r="K24" s="2857"/>
      <c r="L24" s="2857"/>
      <c r="M24" s="2857"/>
      <c r="N24" s="2857"/>
      <c r="Q24" s="202" t="s">
        <v>19</v>
      </c>
      <c r="R24" s="199" t="e">
        <f>IF(G24=0,"",VLOOKUP(G24,_tenchucdanh,3,0))</f>
        <v>#N/A</v>
      </c>
      <c r="S24" s="185"/>
      <c r="T24" s="185"/>
      <c r="U24" s="185"/>
      <c r="V24" s="185"/>
      <c r="W24" s="185"/>
    </row>
    <row r="25" spans="1:23" ht="20.100000000000001" customHeight="1">
      <c r="A25" s="19"/>
      <c r="B25" s="19"/>
      <c r="C25" s="202"/>
      <c r="D25" s="33" t="s">
        <v>17</v>
      </c>
      <c r="G25" s="2857" t="s">
        <v>1149</v>
      </c>
      <c r="H25" s="2857"/>
      <c r="I25" s="2857"/>
      <c r="J25" s="2857"/>
      <c r="K25" s="2857"/>
      <c r="L25" s="2857"/>
      <c r="M25" s="2857"/>
      <c r="N25" s="2857"/>
      <c r="Q25" s="202" t="s">
        <v>19</v>
      </c>
      <c r="R25" s="199" t="e">
        <f>IF(G25=0,"",VLOOKUP(G25,_tenchucdanh,3,0))</f>
        <v>#N/A</v>
      </c>
      <c r="S25" s="185"/>
      <c r="T25" s="185"/>
      <c r="U25" s="185"/>
      <c r="V25" s="185"/>
      <c r="W25" s="185"/>
    </row>
    <row r="26" spans="1:23" ht="20.100000000000001" customHeight="1">
      <c r="A26" s="19"/>
      <c r="B26" s="19"/>
      <c r="C26" s="222" t="s">
        <v>337</v>
      </c>
      <c r="D26" s="197" t="str">
        <f>'Thong tin'!B84&amp;": "&amp;TTIN_TPK7</f>
        <v>Tư vấn thiết kế: Công ty Cổ phần Tư vấn Đầu tư Xây dựng Phát triển đô thị Hà Nội</v>
      </c>
      <c r="G26" s="200"/>
      <c r="H26" s="185"/>
      <c r="I26" s="185"/>
      <c r="J26" s="185"/>
      <c r="K26" s="185"/>
      <c r="L26" s="185"/>
      <c r="M26" s="185"/>
      <c r="N26" s="185"/>
      <c r="Q26" s="222"/>
      <c r="R26" s="199"/>
      <c r="S26" s="185"/>
      <c r="T26" s="185"/>
      <c r="U26" s="185"/>
      <c r="V26" s="185"/>
      <c r="W26" s="185"/>
    </row>
    <row r="27" spans="1:23" ht="20.100000000000001" customHeight="1">
      <c r="A27" s="19"/>
      <c r="B27" s="19"/>
      <c r="C27" s="202"/>
      <c r="D27" s="33" t="s">
        <v>17</v>
      </c>
      <c r="G27" s="2857" t="s">
        <v>2816</v>
      </c>
      <c r="H27" s="2857"/>
      <c r="I27" s="2857"/>
      <c r="J27" s="2857"/>
      <c r="K27" s="2857"/>
      <c r="L27" s="2857"/>
      <c r="M27" s="2857"/>
      <c r="N27" s="2857"/>
      <c r="Q27" s="202" t="s">
        <v>19</v>
      </c>
      <c r="R27" s="199" t="str">
        <f>IF(G27=0,"",VLOOKUP(G27,_tenchucdanh,3,0))</f>
        <v xml:space="preserve">Chủ nhiệm thiết kế </v>
      </c>
      <c r="S27" s="185"/>
      <c r="T27" s="185"/>
      <c r="U27" s="185"/>
      <c r="V27" s="185"/>
      <c r="W27" s="185"/>
    </row>
    <row r="28" spans="1:23" ht="20.100000000000001" customHeight="1">
      <c r="A28" s="19"/>
      <c r="B28" s="19"/>
      <c r="C28" s="202"/>
      <c r="D28" s="33" t="s">
        <v>17</v>
      </c>
      <c r="G28" s="2857" t="s">
        <v>2808</v>
      </c>
      <c r="H28" s="2857"/>
      <c r="I28" s="2857"/>
      <c r="J28" s="2857"/>
      <c r="K28" s="2857"/>
      <c r="L28" s="2857"/>
      <c r="M28" s="2857"/>
      <c r="N28" s="2857"/>
      <c r="Q28" s="202" t="s">
        <v>19</v>
      </c>
      <c r="R28" s="199" t="str">
        <f>IF(G28=0,"",VLOOKUP(G28,_tenchucdanh,3,0))</f>
        <v>Cán bộ</v>
      </c>
      <c r="S28" s="185"/>
      <c r="T28" s="185"/>
      <c r="U28" s="185"/>
      <c r="V28" s="185"/>
      <c r="W28" s="185"/>
    </row>
    <row r="29" spans="1:23" ht="20.100000000000001" customHeight="1">
      <c r="A29" s="19"/>
      <c r="B29" s="19"/>
      <c r="C29" s="998">
        <v>2</v>
      </c>
      <c r="D29" s="173" t="s">
        <v>1157</v>
      </c>
      <c r="G29" s="200"/>
      <c r="H29" s="185"/>
      <c r="I29" s="185"/>
      <c r="J29" s="185"/>
      <c r="K29" s="185"/>
      <c r="Q29" s="222"/>
      <c r="R29" s="199"/>
      <c r="S29" s="185"/>
      <c r="T29" s="185"/>
      <c r="U29" s="185"/>
      <c r="V29" s="185"/>
      <c r="W29" s="185"/>
    </row>
    <row r="30" spans="1:23" ht="20.100000000000001" customHeight="1">
      <c r="A30" s="19"/>
      <c r="B30" s="19"/>
      <c r="C30" s="258"/>
      <c r="D30" s="33" t="s">
        <v>174</v>
      </c>
      <c r="G30" s="180" t="s">
        <v>197</v>
      </c>
      <c r="H30" s="185"/>
      <c r="I30" s="185"/>
      <c r="J30" s="185"/>
      <c r="K30" s="185"/>
      <c r="Q30" s="222"/>
      <c r="R30" s="199"/>
      <c r="S30" s="185"/>
      <c r="T30" s="185"/>
      <c r="U30" s="185"/>
      <c r="V30" s="185"/>
      <c r="W30" s="185"/>
    </row>
    <row r="31" spans="1:23" ht="20.100000000000001" customHeight="1">
      <c r="A31" s="19"/>
      <c r="B31" s="19"/>
      <c r="C31" s="258"/>
      <c r="D31" s="33" t="s">
        <v>175</v>
      </c>
      <c r="G31" s="180" t="s">
        <v>198</v>
      </c>
      <c r="H31" s="185"/>
      <c r="I31" s="185"/>
      <c r="J31" s="185"/>
      <c r="K31" s="185"/>
      <c r="Q31" s="222"/>
      <c r="R31" s="199"/>
      <c r="S31" s="185"/>
      <c r="T31" s="185"/>
      <c r="U31" s="185"/>
      <c r="V31" s="185"/>
      <c r="W31" s="185"/>
    </row>
    <row r="32" spans="1:23" ht="20.100000000000001" customHeight="1">
      <c r="A32" s="19"/>
      <c r="B32" s="19"/>
      <c r="C32" s="258"/>
      <c r="D32" s="33" t="s">
        <v>155</v>
      </c>
      <c r="G32" s="185" t="s">
        <v>199</v>
      </c>
      <c r="H32" s="185"/>
      <c r="I32" s="185"/>
      <c r="J32" s="185"/>
      <c r="K32" s="185"/>
      <c r="Q32" s="222"/>
      <c r="R32" s="199"/>
      <c r="S32" s="185"/>
      <c r="T32" s="185"/>
      <c r="U32" s="185"/>
      <c r="V32" s="185"/>
      <c r="W32" s="185"/>
    </row>
    <row r="33" spans="1:31" ht="20.100000000000001" customHeight="1">
      <c r="A33" s="19"/>
      <c r="B33" s="19"/>
      <c r="C33" s="998">
        <v>3</v>
      </c>
      <c r="D33" s="173" t="s">
        <v>1124</v>
      </c>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row>
    <row r="34" spans="1:31" s="969" customFormat="1" ht="20.100000000000001" customHeight="1">
      <c r="A34" s="177"/>
      <c r="B34" s="177"/>
      <c r="C34" s="998" t="s">
        <v>169</v>
      </c>
      <c r="D34" s="182" t="s">
        <v>1125</v>
      </c>
      <c r="E34" s="182"/>
      <c r="F34" s="182"/>
      <c r="G34" s="182"/>
      <c r="H34" s="182"/>
      <c r="I34" s="182"/>
      <c r="J34" s="182"/>
      <c r="K34" s="182"/>
      <c r="L34" s="182"/>
      <c r="M34" s="182"/>
      <c r="N34" s="182"/>
      <c r="O34" s="182"/>
      <c r="P34" s="182"/>
      <c r="Q34" s="182"/>
      <c r="R34" s="182"/>
      <c r="S34" s="182"/>
      <c r="T34" s="182"/>
      <c r="U34" s="182"/>
      <c r="V34" s="182"/>
      <c r="W34" s="182"/>
      <c r="X34" s="182"/>
      <c r="Y34" s="182"/>
      <c r="Z34" s="182"/>
      <c r="AA34" s="182"/>
      <c r="AB34" s="182"/>
      <c r="AC34" s="182"/>
    </row>
    <row r="35" spans="1:31" s="18" customFormat="1" ht="37.9" customHeight="1">
      <c r="A35" s="169"/>
      <c r="B35" s="265"/>
      <c r="C35" s="275" t="s">
        <v>1233</v>
      </c>
      <c r="D35" s="2772" t="s">
        <v>3522</v>
      </c>
      <c r="E35" s="2772"/>
      <c r="F35" s="2772"/>
      <c r="G35" s="2772"/>
      <c r="H35" s="2772"/>
      <c r="I35" s="2772"/>
      <c r="J35" s="2772"/>
      <c r="K35" s="2772"/>
      <c r="L35" s="2772"/>
      <c r="M35" s="2772"/>
      <c r="N35" s="2772"/>
      <c r="O35" s="2772"/>
      <c r="P35" s="2772"/>
      <c r="Q35" s="2772"/>
      <c r="R35" s="2772"/>
      <c r="S35" s="2772"/>
      <c r="T35" s="2772"/>
      <c r="U35" s="2772"/>
      <c r="V35" s="2772"/>
      <c r="W35" s="2772"/>
      <c r="X35" s="2772"/>
      <c r="Y35" s="2772"/>
      <c r="Z35" s="2772"/>
      <c r="AA35" s="2772"/>
      <c r="AB35" s="2772"/>
      <c r="AC35" s="2772"/>
      <c r="AD35" s="19"/>
      <c r="AE35" s="19"/>
    </row>
    <row r="36" spans="1:31" ht="39.950000000000003" customHeight="1">
      <c r="A36" s="19"/>
      <c r="B36" s="19"/>
      <c r="C36" s="275" t="s">
        <v>1233</v>
      </c>
      <c r="D36" s="2843" t="s">
        <v>2820</v>
      </c>
      <c r="E36" s="2843"/>
      <c r="F36" s="2843"/>
      <c r="G36" s="2843"/>
      <c r="H36" s="2843"/>
      <c r="I36" s="2843"/>
      <c r="J36" s="2843"/>
      <c r="K36" s="2843"/>
      <c r="L36" s="2843"/>
      <c r="M36" s="2843"/>
      <c r="N36" s="2843"/>
      <c r="O36" s="2843"/>
      <c r="P36" s="2843"/>
      <c r="Q36" s="2843"/>
      <c r="R36" s="2843"/>
      <c r="S36" s="2843"/>
      <c r="T36" s="2843"/>
      <c r="U36" s="2843"/>
      <c r="V36" s="2843"/>
      <c r="W36" s="2843"/>
      <c r="X36" s="2843"/>
      <c r="Y36" s="2843"/>
      <c r="Z36" s="2843"/>
      <c r="AA36" s="2843"/>
      <c r="AB36" s="2843"/>
      <c r="AC36" s="2843"/>
    </row>
    <row r="37" spans="1:31" ht="20.100000000000001" customHeight="1">
      <c r="A37" s="19"/>
      <c r="B37" s="19"/>
      <c r="C37" s="978"/>
      <c r="D37" s="284" t="s">
        <v>1127</v>
      </c>
      <c r="E37" s="185"/>
      <c r="F37" s="185"/>
      <c r="G37" s="185"/>
      <c r="H37" s="185"/>
      <c r="I37" s="185"/>
      <c r="J37" s="185"/>
      <c r="K37" s="185"/>
      <c r="L37" s="185"/>
      <c r="M37" s="185"/>
      <c r="N37" s="185"/>
      <c r="O37" s="185"/>
      <c r="P37" s="185"/>
      <c r="Q37" s="185"/>
      <c r="R37" s="185"/>
      <c r="S37" s="185"/>
      <c r="T37" s="185"/>
      <c r="U37" s="185"/>
      <c r="V37" s="185"/>
      <c r="W37" s="185"/>
      <c r="X37" s="185"/>
      <c r="Y37" s="185"/>
      <c r="Z37" s="185"/>
      <c r="AA37" s="185"/>
      <c r="AB37" s="185"/>
      <c r="AC37" s="185"/>
    </row>
    <row r="38" spans="1:31" ht="20.100000000000001" customHeight="1">
      <c r="A38" s="19"/>
      <c r="B38" s="19"/>
      <c r="C38" s="978"/>
      <c r="D38" s="284" t="s">
        <v>1128</v>
      </c>
      <c r="E38" s="185"/>
      <c r="F38" s="185"/>
      <c r="G38" s="185"/>
      <c r="H38" s="185"/>
      <c r="I38" s="185"/>
      <c r="J38" s="185"/>
      <c r="K38" s="185"/>
      <c r="L38" s="185"/>
      <c r="M38" s="185"/>
      <c r="N38" s="185"/>
      <c r="O38" s="185"/>
      <c r="P38" s="185"/>
      <c r="Q38" s="185"/>
      <c r="R38" s="185"/>
      <c r="S38" s="185"/>
      <c r="T38" s="185"/>
      <c r="U38" s="185"/>
      <c r="V38" s="185"/>
      <c r="W38" s="185"/>
      <c r="X38" s="185"/>
      <c r="Y38" s="185"/>
      <c r="Z38" s="185"/>
      <c r="AA38" s="185"/>
      <c r="AB38" s="185"/>
      <c r="AC38" s="185"/>
    </row>
    <row r="39" spans="1:31" ht="20.100000000000001" customHeight="1">
      <c r="A39" s="19"/>
      <c r="B39" s="19"/>
      <c r="C39" s="978"/>
      <c r="D39" s="33" t="s">
        <v>1191</v>
      </c>
      <c r="E39" s="185"/>
      <c r="F39" s="185"/>
      <c r="G39" s="185"/>
      <c r="H39" s="185"/>
      <c r="I39" s="185"/>
      <c r="J39" s="185"/>
      <c r="K39" s="185"/>
      <c r="L39" s="185"/>
      <c r="M39" s="185"/>
      <c r="N39" s="185"/>
      <c r="O39" s="185"/>
      <c r="P39" s="185"/>
      <c r="Q39" s="185"/>
      <c r="R39" s="185"/>
      <c r="S39" s="185"/>
      <c r="T39" s="185"/>
      <c r="U39" s="185"/>
      <c r="V39" s="185"/>
      <c r="W39" s="185"/>
      <c r="X39" s="185"/>
      <c r="Y39" s="185"/>
      <c r="Z39" s="185"/>
      <c r="AA39" s="185"/>
      <c r="AB39" s="185"/>
      <c r="AC39" s="185"/>
    </row>
    <row r="40" spans="1:31" ht="20.100000000000001" customHeight="1">
      <c r="A40" s="19"/>
      <c r="B40" s="19"/>
      <c r="C40" s="275" t="s">
        <v>1233</v>
      </c>
      <c r="D40" s="1231" t="s">
        <v>2821</v>
      </c>
      <c r="E40" s="1231"/>
      <c r="F40" s="1231"/>
      <c r="G40" s="1231"/>
      <c r="H40" s="1231"/>
      <c r="I40" s="1231"/>
      <c r="J40" s="1231"/>
      <c r="K40" s="1231"/>
      <c r="L40" s="1231"/>
      <c r="M40" s="1231"/>
      <c r="N40" s="1231"/>
      <c r="O40" s="1231"/>
      <c r="P40" s="1231"/>
      <c r="Q40" s="1231"/>
      <c r="R40" s="1231"/>
      <c r="S40" s="1231"/>
      <c r="T40" s="1231"/>
      <c r="U40" s="1231"/>
      <c r="V40" s="1231"/>
      <c r="W40" s="1231"/>
      <c r="X40" s="1231"/>
      <c r="Y40" s="1231"/>
      <c r="Z40" s="1231"/>
      <c r="AA40" s="1231"/>
      <c r="AB40" s="1231"/>
      <c r="AC40" s="1231"/>
    </row>
    <row r="41" spans="1:31" ht="20.100000000000001" customHeight="1">
      <c r="A41" s="19"/>
      <c r="B41" s="19"/>
      <c r="C41" s="275" t="s">
        <v>1233</v>
      </c>
      <c r="D41" s="1231" t="s">
        <v>2822</v>
      </c>
      <c r="E41" s="1231"/>
      <c r="F41" s="1231"/>
      <c r="G41" s="1231"/>
      <c r="H41" s="1231"/>
      <c r="I41" s="1231"/>
      <c r="J41" s="1231"/>
      <c r="K41" s="1231"/>
      <c r="L41" s="1231"/>
      <c r="M41" s="1231"/>
      <c r="N41" s="1231"/>
      <c r="O41" s="1231"/>
      <c r="P41" s="1231"/>
      <c r="Q41" s="1231"/>
      <c r="R41" s="1231"/>
      <c r="S41" s="1231"/>
      <c r="T41" s="1231"/>
      <c r="U41" s="1231"/>
      <c r="V41" s="1231"/>
      <c r="W41" s="1231"/>
      <c r="X41" s="1231"/>
      <c r="Y41" s="1231"/>
      <c r="Z41" s="1231"/>
      <c r="AA41" s="1231"/>
      <c r="AB41" s="1231"/>
      <c r="AC41" s="1231"/>
    </row>
    <row r="42" spans="1:31" ht="20.100000000000001" customHeight="1">
      <c r="A42" s="19"/>
      <c r="B42" s="19"/>
      <c r="C42" s="978"/>
      <c r="D42" s="33" t="s">
        <v>1191</v>
      </c>
      <c r="E42" s="185"/>
      <c r="F42" s="185"/>
      <c r="G42" s="185"/>
      <c r="H42" s="185"/>
      <c r="I42" s="185"/>
      <c r="J42" s="185"/>
      <c r="K42" s="185"/>
      <c r="L42" s="185"/>
      <c r="M42" s="185"/>
      <c r="N42" s="185"/>
      <c r="O42" s="185"/>
      <c r="P42" s="185"/>
      <c r="Q42" s="185"/>
      <c r="R42" s="185"/>
      <c r="S42" s="185"/>
      <c r="T42" s="185"/>
      <c r="U42" s="185"/>
      <c r="V42" s="185"/>
      <c r="W42" s="185"/>
      <c r="X42" s="185"/>
      <c r="Y42" s="185"/>
      <c r="Z42" s="185"/>
      <c r="AA42" s="185"/>
      <c r="AB42" s="185"/>
      <c r="AC42" s="185"/>
    </row>
    <row r="43" spans="1:31" ht="20.100000000000001" customHeight="1">
      <c r="A43" s="19"/>
      <c r="B43" s="19"/>
      <c r="C43" s="275" t="s">
        <v>1233</v>
      </c>
      <c r="D43" s="1231" t="s">
        <v>2823</v>
      </c>
      <c r="E43" s="1231"/>
      <c r="F43" s="1231"/>
      <c r="G43" s="1231"/>
      <c r="H43" s="1231"/>
      <c r="I43" s="1231"/>
      <c r="J43" s="1231"/>
      <c r="K43" s="1231"/>
      <c r="L43" s="1231"/>
      <c r="M43" s="1231"/>
      <c r="N43" s="1231"/>
      <c r="O43" s="1231"/>
      <c r="P43" s="1231"/>
      <c r="Q43" s="1231"/>
      <c r="R43" s="1231"/>
      <c r="S43" s="1231"/>
      <c r="T43" s="1231"/>
      <c r="U43" s="1231"/>
      <c r="V43" s="1231"/>
      <c r="W43" s="1231"/>
      <c r="X43" s="1231"/>
      <c r="Y43" s="1231"/>
      <c r="Z43" s="1231"/>
      <c r="AA43" s="1231"/>
      <c r="AB43" s="1231"/>
      <c r="AC43" s="1231"/>
    </row>
    <row r="44" spans="1:31" ht="20.100000000000001" customHeight="1">
      <c r="A44" s="19"/>
      <c r="B44" s="19"/>
      <c r="C44" s="275" t="s">
        <v>1233</v>
      </c>
      <c r="D44" s="1232" t="s">
        <v>2824</v>
      </c>
      <c r="E44" s="1231"/>
      <c r="F44" s="1231"/>
      <c r="G44" s="1231"/>
      <c r="H44" s="1231"/>
      <c r="I44" s="1231"/>
      <c r="J44" s="1231"/>
      <c r="K44" s="1231"/>
      <c r="L44" s="1231"/>
      <c r="M44" s="1231"/>
      <c r="N44" s="1231"/>
      <c r="O44" s="1231"/>
      <c r="P44" s="1231"/>
      <c r="Q44" s="1231"/>
      <c r="R44" s="1231"/>
      <c r="S44" s="1231"/>
      <c r="T44" s="1231"/>
      <c r="U44" s="1231"/>
      <c r="V44" s="1231"/>
      <c r="W44" s="1231"/>
      <c r="X44" s="1231"/>
      <c r="Y44" s="1231"/>
      <c r="Z44" s="1231"/>
      <c r="AA44" s="1231"/>
      <c r="AB44" s="1231"/>
      <c r="AC44" s="1231"/>
    </row>
    <row r="45" spans="1:31" ht="39.950000000000003" customHeight="1">
      <c r="A45" s="19"/>
      <c r="B45" s="19"/>
      <c r="C45" s="275" t="s">
        <v>1233</v>
      </c>
      <c r="D45" s="2859" t="s">
        <v>2825</v>
      </c>
      <c r="E45" s="2859"/>
      <c r="F45" s="2859"/>
      <c r="G45" s="2859"/>
      <c r="H45" s="2859"/>
      <c r="I45" s="2859"/>
      <c r="J45" s="2859"/>
      <c r="K45" s="2859"/>
      <c r="L45" s="2859"/>
      <c r="M45" s="2859"/>
      <c r="N45" s="2859"/>
      <c r="O45" s="2859"/>
      <c r="P45" s="2859"/>
      <c r="Q45" s="2859"/>
      <c r="R45" s="2859"/>
      <c r="S45" s="2859"/>
      <c r="T45" s="2859"/>
      <c r="U45" s="2859"/>
      <c r="V45" s="2859"/>
      <c r="W45" s="2859"/>
      <c r="X45" s="2859"/>
      <c r="Y45" s="2859"/>
      <c r="Z45" s="2859"/>
      <c r="AA45" s="2859"/>
      <c r="AB45" s="2859"/>
      <c r="AC45" s="2859"/>
    </row>
    <row r="46" spans="1:31" ht="39.950000000000003" customHeight="1">
      <c r="A46" s="19"/>
      <c r="B46" s="19"/>
      <c r="C46" s="275" t="s">
        <v>1233</v>
      </c>
      <c r="D46" s="2859" t="s">
        <v>2826</v>
      </c>
      <c r="E46" s="2859"/>
      <c r="F46" s="2859"/>
      <c r="G46" s="2859"/>
      <c r="H46" s="2859"/>
      <c r="I46" s="2859"/>
      <c r="J46" s="2859"/>
      <c r="K46" s="2859"/>
      <c r="L46" s="2859"/>
      <c r="M46" s="2859"/>
      <c r="N46" s="2859"/>
      <c r="O46" s="2859"/>
      <c r="P46" s="2859"/>
      <c r="Q46" s="2859"/>
      <c r="R46" s="2859"/>
      <c r="S46" s="2859"/>
      <c r="T46" s="2859"/>
      <c r="U46" s="2859"/>
      <c r="V46" s="2859"/>
      <c r="W46" s="2859"/>
      <c r="X46" s="2859"/>
      <c r="Y46" s="2859"/>
      <c r="Z46" s="2859"/>
      <c r="AA46" s="2859"/>
      <c r="AB46" s="2859"/>
      <c r="AC46" s="2859"/>
    </row>
    <row r="47" spans="1:31" ht="20.100000000000001" customHeight="1">
      <c r="A47" s="19"/>
      <c r="B47" s="19"/>
      <c r="C47" s="985"/>
      <c r="D47" s="977" t="s">
        <v>2827</v>
      </c>
      <c r="E47" s="185"/>
      <c r="F47" s="185"/>
      <c r="G47" s="185"/>
      <c r="H47" s="185"/>
      <c r="I47" s="185"/>
      <c r="J47" s="185"/>
      <c r="K47" s="185"/>
      <c r="L47" s="185"/>
      <c r="M47" s="185"/>
      <c r="N47" s="185"/>
      <c r="O47" s="185"/>
      <c r="P47" s="185"/>
      <c r="Q47" s="185"/>
      <c r="R47" s="185"/>
      <c r="S47" s="185"/>
      <c r="T47" s="185"/>
      <c r="U47" s="185"/>
      <c r="V47" s="185"/>
      <c r="W47" s="185"/>
      <c r="X47" s="185"/>
      <c r="Y47" s="185"/>
      <c r="Z47" s="185"/>
      <c r="AA47" s="185"/>
      <c r="AB47" s="185"/>
      <c r="AC47" s="185"/>
    </row>
    <row r="48" spans="1:31" s="969" customFormat="1" ht="20.100000000000001" customHeight="1">
      <c r="A48" s="177"/>
      <c r="B48" s="177"/>
      <c r="C48" s="998" t="s">
        <v>171</v>
      </c>
      <c r="D48" s="182" t="s">
        <v>1138</v>
      </c>
      <c r="E48" s="182"/>
      <c r="F48" s="182"/>
      <c r="G48" s="182"/>
      <c r="H48" s="182"/>
      <c r="I48" s="182"/>
      <c r="J48" s="182"/>
      <c r="K48" s="182"/>
      <c r="L48" s="182"/>
      <c r="M48" s="182"/>
      <c r="N48" s="182"/>
      <c r="O48" s="182"/>
      <c r="P48" s="182"/>
      <c r="Q48" s="182"/>
      <c r="R48" s="182"/>
      <c r="S48" s="182"/>
      <c r="T48" s="182"/>
      <c r="U48" s="182"/>
      <c r="V48" s="182"/>
      <c r="W48" s="182"/>
      <c r="X48" s="182"/>
      <c r="Y48" s="182"/>
      <c r="Z48" s="182"/>
      <c r="AA48" s="182"/>
      <c r="AB48" s="182"/>
      <c r="AC48" s="182"/>
    </row>
    <row r="49" spans="1:29" ht="20.100000000000001" customHeight="1">
      <c r="A49" s="19"/>
      <c r="B49" s="19"/>
      <c r="C49" s="275" t="s">
        <v>1233</v>
      </c>
      <c r="D49" s="1232" t="s">
        <v>2828</v>
      </c>
      <c r="E49" s="1231"/>
      <c r="F49" s="1231"/>
      <c r="G49" s="1231"/>
      <c r="H49" s="1231"/>
      <c r="I49" s="1231"/>
      <c r="J49" s="1231"/>
      <c r="K49" s="1231"/>
      <c r="L49" s="1231"/>
      <c r="M49" s="1231"/>
      <c r="N49" s="1231"/>
      <c r="O49" s="1231"/>
      <c r="P49" s="1231"/>
      <c r="Q49" s="1231"/>
      <c r="R49" s="1231"/>
      <c r="S49" s="1231"/>
      <c r="T49" s="1231"/>
      <c r="U49" s="1231"/>
      <c r="V49" s="1231"/>
      <c r="W49" s="1231"/>
      <c r="X49" s="1231"/>
      <c r="Y49" s="1231"/>
      <c r="Z49" s="1231"/>
      <c r="AA49" s="1231"/>
      <c r="AB49" s="1231"/>
      <c r="AC49" s="1231"/>
    </row>
    <row r="50" spans="1:29" ht="20.100000000000001" customHeight="1">
      <c r="A50" s="19"/>
      <c r="B50" s="19"/>
      <c r="C50" s="60"/>
      <c r="D50" s="986" t="s">
        <v>1140</v>
      </c>
      <c r="E50" s="185"/>
      <c r="F50" s="185"/>
      <c r="G50" s="185"/>
      <c r="H50" s="185"/>
      <c r="I50" s="185"/>
      <c r="J50" s="185"/>
      <c r="K50" s="185"/>
      <c r="L50" s="185"/>
      <c r="M50" s="185"/>
      <c r="N50" s="185"/>
      <c r="O50" s="185"/>
      <c r="P50" s="185"/>
      <c r="Q50" s="185"/>
      <c r="R50" s="185"/>
      <c r="S50" s="185"/>
      <c r="T50" s="185"/>
      <c r="U50" s="185"/>
      <c r="V50" s="185"/>
      <c r="W50" s="185"/>
      <c r="X50" s="185"/>
      <c r="Y50" s="185"/>
      <c r="Z50" s="185"/>
      <c r="AA50" s="185"/>
      <c r="AB50" s="185"/>
      <c r="AC50" s="185"/>
    </row>
    <row r="51" spans="1:29" ht="20.100000000000001" customHeight="1">
      <c r="A51" s="19"/>
      <c r="B51" s="19"/>
      <c r="C51" s="60"/>
      <c r="D51" s="986" t="s">
        <v>1141</v>
      </c>
      <c r="E51" s="185"/>
      <c r="F51" s="185"/>
      <c r="G51" s="185"/>
      <c r="H51" s="185"/>
      <c r="I51" s="185"/>
      <c r="J51" s="185"/>
      <c r="K51" s="185"/>
      <c r="L51" s="185"/>
      <c r="M51" s="185"/>
      <c r="N51" s="185"/>
      <c r="O51" s="185"/>
      <c r="P51" s="185"/>
      <c r="Q51" s="185"/>
      <c r="R51" s="185"/>
      <c r="S51" s="185"/>
      <c r="T51" s="185"/>
      <c r="U51" s="185"/>
      <c r="V51" s="185"/>
      <c r="W51" s="185"/>
      <c r="X51" s="185"/>
      <c r="Y51" s="185"/>
      <c r="Z51" s="185"/>
      <c r="AA51" s="185"/>
      <c r="AB51" s="185"/>
      <c r="AC51" s="185"/>
    </row>
    <row r="52" spans="1:29" ht="20.100000000000001" customHeight="1">
      <c r="A52" s="19"/>
      <c r="B52" s="19"/>
      <c r="C52" s="60"/>
      <c r="D52" s="986" t="s">
        <v>1142</v>
      </c>
      <c r="E52" s="185"/>
      <c r="F52" s="185"/>
      <c r="G52" s="185"/>
      <c r="H52" s="185"/>
      <c r="I52" s="185"/>
      <c r="J52" s="185"/>
      <c r="K52" s="185"/>
      <c r="L52" s="185"/>
      <c r="M52" s="185"/>
      <c r="N52" s="185"/>
      <c r="O52" s="185"/>
      <c r="P52" s="185"/>
      <c r="Q52" s="185"/>
      <c r="R52" s="185"/>
      <c r="S52" s="185"/>
      <c r="T52" s="185"/>
      <c r="U52" s="185"/>
      <c r="V52" s="185"/>
      <c r="W52" s="185"/>
      <c r="X52" s="185"/>
      <c r="Y52" s="185"/>
      <c r="Z52" s="185"/>
      <c r="AA52" s="185"/>
      <c r="AB52" s="185"/>
      <c r="AC52" s="185"/>
    </row>
    <row r="53" spans="1:29" ht="20.100000000000001" customHeight="1">
      <c r="A53" s="19"/>
      <c r="B53" s="19"/>
      <c r="C53" s="60"/>
      <c r="D53" s="986" t="s">
        <v>1143</v>
      </c>
      <c r="E53" s="185"/>
      <c r="F53" s="185"/>
      <c r="G53" s="185"/>
      <c r="H53" s="185"/>
      <c r="I53" s="185"/>
      <c r="J53" s="185"/>
      <c r="K53" s="185"/>
      <c r="L53" s="185"/>
      <c r="M53" s="185"/>
      <c r="N53" s="185"/>
      <c r="O53" s="185"/>
      <c r="P53" s="185"/>
      <c r="Q53" s="185"/>
      <c r="R53" s="185"/>
      <c r="S53" s="185"/>
      <c r="T53" s="185"/>
      <c r="U53" s="185"/>
      <c r="V53" s="185"/>
      <c r="W53" s="185"/>
      <c r="X53" s="185"/>
      <c r="Y53" s="185"/>
      <c r="Z53" s="185"/>
      <c r="AA53" s="185"/>
      <c r="AB53" s="185"/>
      <c r="AC53" s="185"/>
    </row>
    <row r="54" spans="1:29" ht="20.100000000000001" customHeight="1">
      <c r="A54" s="19"/>
      <c r="B54" s="19"/>
      <c r="C54" s="60"/>
      <c r="D54" s="33" t="s">
        <v>1191</v>
      </c>
      <c r="E54" s="185"/>
      <c r="F54" s="185"/>
      <c r="G54" s="185"/>
      <c r="H54" s="185"/>
      <c r="I54" s="185"/>
      <c r="J54" s="185"/>
      <c r="K54" s="185"/>
      <c r="L54" s="185"/>
      <c r="M54" s="185"/>
      <c r="N54" s="185"/>
      <c r="O54" s="185"/>
      <c r="P54" s="185"/>
      <c r="Q54" s="185"/>
      <c r="R54" s="185"/>
      <c r="S54" s="185"/>
      <c r="T54" s="185"/>
      <c r="U54" s="185"/>
      <c r="V54" s="185"/>
      <c r="W54" s="185"/>
      <c r="X54" s="185"/>
      <c r="Y54" s="185"/>
      <c r="Z54" s="185"/>
      <c r="AA54" s="185"/>
      <c r="AB54" s="185"/>
      <c r="AC54" s="185"/>
    </row>
    <row r="55" spans="1:29" ht="20.100000000000001" customHeight="1">
      <c r="A55" s="19"/>
      <c r="B55" s="19"/>
      <c r="C55" s="998">
        <v>4</v>
      </c>
      <c r="D55" s="173" t="s">
        <v>186</v>
      </c>
      <c r="E55" s="185"/>
      <c r="F55" s="185"/>
      <c r="G55" s="185"/>
      <c r="H55" s="185"/>
      <c r="I55" s="185"/>
      <c r="J55" s="185"/>
      <c r="K55" s="185"/>
      <c r="L55" s="185"/>
      <c r="M55" s="185"/>
      <c r="N55" s="185"/>
      <c r="O55" s="185"/>
      <c r="P55" s="185"/>
      <c r="Q55" s="185"/>
      <c r="R55" s="185"/>
      <c r="S55" s="185"/>
      <c r="T55" s="185"/>
      <c r="U55" s="185"/>
      <c r="V55" s="185"/>
      <c r="W55" s="185"/>
      <c r="X55" s="185"/>
      <c r="Y55" s="185"/>
      <c r="Z55" s="185"/>
      <c r="AA55" s="185"/>
      <c r="AB55" s="185"/>
      <c r="AC55" s="185"/>
    </row>
    <row r="56" spans="1:29" ht="20.100000000000001" customHeight="1">
      <c r="A56" s="19"/>
      <c r="B56" s="19"/>
      <c r="C56" s="60"/>
      <c r="D56" s="999" t="s">
        <v>1192</v>
      </c>
      <c r="E56" s="185"/>
      <c r="F56" s="185"/>
      <c r="G56" s="185"/>
      <c r="H56" s="185"/>
      <c r="I56" s="185"/>
      <c r="J56" s="185"/>
      <c r="K56" s="185"/>
      <c r="L56" s="185"/>
      <c r="M56" s="185"/>
      <c r="N56" s="185"/>
      <c r="O56" s="185"/>
      <c r="P56" s="185"/>
      <c r="Q56" s="185"/>
      <c r="R56" s="185"/>
      <c r="S56" s="185"/>
      <c r="T56" s="185"/>
      <c r="U56" s="185"/>
      <c r="V56" s="185"/>
      <c r="W56" s="185"/>
      <c r="X56" s="185"/>
      <c r="Y56" s="185"/>
      <c r="Z56" s="185"/>
      <c r="AA56" s="185"/>
      <c r="AB56" s="185"/>
      <c r="AC56" s="185"/>
    </row>
    <row r="57" spans="1:29" ht="20.100000000000001" customHeight="1">
      <c r="A57" s="19"/>
      <c r="B57" s="19"/>
      <c r="C57" s="60"/>
      <c r="D57" s="986" t="s">
        <v>1145</v>
      </c>
      <c r="E57" s="185"/>
      <c r="F57" s="185"/>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row>
    <row r="58" spans="1:29" ht="20.100000000000001" customHeight="1">
      <c r="A58" s="19"/>
      <c r="B58" s="19"/>
      <c r="C58" s="966"/>
      <c r="D58" s="33" t="s">
        <v>1191</v>
      </c>
    </row>
    <row r="59" spans="1:29" ht="9.9499999999999993" customHeight="1">
      <c r="A59" s="19"/>
      <c r="B59" s="19"/>
      <c r="C59" s="184"/>
      <c r="D59" s="173"/>
      <c r="E59" s="173"/>
      <c r="F59" s="173"/>
      <c r="G59" s="173"/>
      <c r="H59" s="173"/>
    </row>
    <row r="60" spans="1:29" ht="20.100000000000001" customHeight="1">
      <c r="A60" s="19"/>
      <c r="B60" s="19"/>
      <c r="C60" s="990" t="s">
        <v>395</v>
      </c>
      <c r="D60" s="170"/>
      <c r="E60" s="170"/>
      <c r="F60" s="170"/>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row>
    <row r="61" spans="1:29" ht="9.9499999999999993" customHeight="1">
      <c r="A61" s="177"/>
      <c r="B61" s="177"/>
      <c r="C61" s="171"/>
      <c r="D61" s="172"/>
      <c r="E61" s="172"/>
      <c r="F61" s="172"/>
      <c r="G61" s="172"/>
      <c r="H61" s="172"/>
      <c r="I61" s="172"/>
      <c r="J61" s="171"/>
      <c r="K61" s="172"/>
      <c r="L61" s="172"/>
      <c r="M61" s="172"/>
      <c r="N61" s="172"/>
      <c r="O61" s="172"/>
      <c r="P61" s="172"/>
      <c r="Q61" s="172"/>
      <c r="R61" s="172"/>
      <c r="S61" s="172"/>
      <c r="T61" s="172"/>
      <c r="U61" s="171"/>
      <c r="V61" s="171"/>
      <c r="W61" s="171"/>
      <c r="X61" s="171"/>
      <c r="Y61" s="171"/>
      <c r="Z61" s="171"/>
      <c r="AA61" s="171"/>
      <c r="AB61" s="171"/>
      <c r="AC61" s="171"/>
    </row>
    <row r="62" spans="1:29" s="987" customFormat="1" ht="20.100000000000001" customHeight="1">
      <c r="A62" s="970"/>
      <c r="B62" s="970"/>
      <c r="C62" s="197"/>
      <c r="D62" s="195" t="s">
        <v>1158</v>
      </c>
      <c r="E62" s="194"/>
      <c r="F62" s="194"/>
      <c r="G62" s="194"/>
      <c r="H62" s="194"/>
      <c r="I62" s="194"/>
      <c r="J62" s="194"/>
      <c r="K62" s="195"/>
      <c r="L62" s="195"/>
      <c r="M62" s="194"/>
      <c r="N62" s="195"/>
      <c r="O62" s="195"/>
      <c r="P62" s="195"/>
      <c r="Q62" s="195" t="s">
        <v>1214</v>
      </c>
      <c r="R62" s="195"/>
      <c r="S62" s="195"/>
      <c r="T62" s="195"/>
      <c r="U62" s="195"/>
      <c r="V62" s="195"/>
      <c r="W62" s="195"/>
      <c r="X62" s="195"/>
      <c r="Y62" s="195"/>
      <c r="Z62" s="195"/>
      <c r="AA62" s="195"/>
      <c r="AB62" s="195"/>
      <c r="AC62" s="195"/>
    </row>
    <row r="63" spans="1:29" ht="20.100000000000001" customHeight="1">
      <c r="A63" s="19"/>
      <c r="B63" s="19"/>
      <c r="C63" s="171"/>
      <c r="D63" s="19"/>
      <c r="E63" s="19"/>
      <c r="F63" s="19"/>
      <c r="G63" s="19"/>
      <c r="H63" s="19"/>
      <c r="I63" s="19"/>
      <c r="J63" s="19"/>
      <c r="K63" s="19"/>
      <c r="L63" s="19"/>
      <c r="M63" s="19"/>
      <c r="N63" s="19"/>
      <c r="O63" s="19"/>
      <c r="P63" s="1212"/>
      <c r="Q63" s="19"/>
      <c r="R63" s="19"/>
      <c r="S63" s="19"/>
      <c r="T63" s="19"/>
      <c r="U63" s="19"/>
      <c r="V63" s="19"/>
      <c r="W63" s="19"/>
      <c r="X63" s="19"/>
      <c r="Y63" s="19"/>
      <c r="Z63" s="19"/>
      <c r="AA63" s="19"/>
      <c r="AB63" s="19"/>
      <c r="AC63" s="19"/>
    </row>
    <row r="64" spans="1:29" ht="20.100000000000001" customHeight="1">
      <c r="A64" s="19"/>
      <c r="B64" s="19"/>
      <c r="C64" s="171"/>
      <c r="D64" s="19"/>
      <c r="E64" s="19"/>
      <c r="F64" s="19"/>
      <c r="G64" s="19"/>
      <c r="H64" s="19"/>
      <c r="I64" s="19"/>
      <c r="J64" s="19"/>
      <c r="K64" s="19"/>
      <c r="L64" s="19"/>
      <c r="M64" s="19"/>
      <c r="N64" s="19"/>
      <c r="O64" s="19"/>
      <c r="P64" s="1212"/>
      <c r="Q64" s="19"/>
      <c r="R64" s="19"/>
      <c r="S64" s="19"/>
      <c r="T64" s="19"/>
      <c r="U64" s="19"/>
      <c r="V64" s="19"/>
      <c r="W64" s="19"/>
      <c r="X64" s="19"/>
      <c r="Y64" s="19"/>
      <c r="Z64" s="19"/>
      <c r="AA64" s="19"/>
      <c r="AB64" s="19"/>
      <c r="AC64" s="19"/>
    </row>
    <row r="65" spans="1:29" ht="20.100000000000001" customHeight="1">
      <c r="A65" s="19"/>
      <c r="B65" s="19"/>
      <c r="C65" s="171"/>
      <c r="D65" s="19"/>
      <c r="E65" s="19"/>
      <c r="F65" s="19"/>
      <c r="G65" s="19"/>
      <c r="H65" s="19"/>
      <c r="I65" s="19"/>
      <c r="J65" s="19"/>
      <c r="K65" s="19"/>
      <c r="L65" s="19"/>
      <c r="M65" s="19"/>
      <c r="N65" s="19"/>
      <c r="O65" s="19"/>
      <c r="P65" s="1212"/>
      <c r="Q65" s="19"/>
      <c r="R65" s="19"/>
      <c r="S65" s="19"/>
      <c r="T65" s="19"/>
      <c r="U65" s="19"/>
      <c r="V65" s="19"/>
      <c r="W65" s="19"/>
      <c r="X65" s="19"/>
      <c r="Y65" s="19"/>
      <c r="Z65" s="19"/>
      <c r="AA65" s="19"/>
      <c r="AB65" s="19"/>
      <c r="AC65" s="19"/>
    </row>
    <row r="66" spans="1:29" ht="20.100000000000001" customHeight="1">
      <c r="A66" s="19"/>
      <c r="B66" s="19"/>
      <c r="C66" s="171"/>
      <c r="D66" s="19"/>
      <c r="E66" s="19"/>
      <c r="F66" s="19"/>
      <c r="G66" s="19"/>
      <c r="H66" s="19"/>
      <c r="I66" s="19"/>
      <c r="J66" s="19"/>
      <c r="K66" s="19"/>
      <c r="L66" s="19"/>
      <c r="M66" s="19"/>
      <c r="N66" s="19"/>
      <c r="O66" s="19"/>
      <c r="P66" s="1212"/>
      <c r="Q66" s="19"/>
      <c r="R66" s="19"/>
      <c r="S66" s="19"/>
      <c r="T66" s="19"/>
      <c r="U66" s="19"/>
      <c r="V66" s="19"/>
      <c r="W66" s="19"/>
      <c r="X66" s="19"/>
      <c r="Y66" s="19"/>
      <c r="Z66" s="19"/>
      <c r="AA66" s="19"/>
      <c r="AB66" s="19"/>
      <c r="AC66" s="19"/>
    </row>
    <row r="67" spans="1:29" s="987" customFormat="1" ht="20.100000000000001" customHeight="1">
      <c r="A67" s="970"/>
      <c r="B67" s="970"/>
      <c r="C67" s="192"/>
      <c r="D67" s="2858" t="str">
        <f>G18</f>
        <v>Nguyễn Thế Anh</v>
      </c>
      <c r="E67" s="2858"/>
      <c r="F67" s="2858"/>
      <c r="G67" s="2858"/>
      <c r="H67" s="2858"/>
      <c r="I67" s="2858"/>
      <c r="J67" s="2858"/>
      <c r="K67" s="2858"/>
      <c r="L67" s="2858"/>
      <c r="M67" s="2858"/>
      <c r="N67" s="2858"/>
      <c r="O67" s="2858"/>
      <c r="P67" s="2858"/>
      <c r="Q67" s="2858" t="str">
        <f>G27</f>
        <v>Nguyễn Đức Huy</v>
      </c>
      <c r="R67" s="2858"/>
      <c r="S67" s="2858"/>
      <c r="T67" s="2858"/>
      <c r="U67" s="2858"/>
      <c r="V67" s="2858"/>
      <c r="W67" s="2858"/>
      <c r="X67" s="2858"/>
      <c r="Y67" s="2858"/>
      <c r="Z67" s="2858"/>
      <c r="AA67" s="2858"/>
      <c r="AB67" s="2858"/>
      <c r="AC67" s="2858"/>
    </row>
    <row r="68" spans="1:29" s="987" customFormat="1" ht="9.9499999999999993" customHeight="1">
      <c r="A68" s="970"/>
      <c r="B68" s="970"/>
      <c r="C68" s="192"/>
      <c r="D68" s="1259"/>
      <c r="E68" s="1259"/>
      <c r="F68" s="1259"/>
      <c r="G68" s="1259"/>
      <c r="H68" s="1259"/>
      <c r="I68" s="1259"/>
      <c r="J68" s="1259"/>
      <c r="K68" s="1259"/>
      <c r="L68" s="1259"/>
      <c r="M68" s="1259"/>
      <c r="N68" s="1259"/>
      <c r="O68" s="1259"/>
      <c r="P68" s="1259"/>
      <c r="Q68" s="1259"/>
      <c r="R68" s="1259"/>
      <c r="S68" s="1259"/>
      <c r="T68" s="1259"/>
      <c r="U68" s="1259"/>
      <c r="V68" s="1259"/>
      <c r="W68" s="1259"/>
      <c r="X68" s="1259"/>
      <c r="Y68" s="1259"/>
      <c r="Z68" s="1259"/>
      <c r="AA68" s="1259"/>
      <c r="AB68" s="1259"/>
      <c r="AC68" s="1259"/>
    </row>
    <row r="69" spans="1:29" s="971" customFormat="1" ht="20.100000000000001" customHeight="1">
      <c r="A69" s="191"/>
      <c r="B69" s="191"/>
      <c r="C69" s="191"/>
      <c r="D69" s="195" t="s">
        <v>163</v>
      </c>
      <c r="E69" s="194"/>
      <c r="F69" s="194"/>
      <c r="G69" s="194"/>
      <c r="H69" s="194"/>
      <c r="I69" s="194"/>
      <c r="J69" s="194"/>
      <c r="K69" s="195"/>
      <c r="L69" s="195"/>
      <c r="M69" s="194"/>
      <c r="N69" s="195"/>
      <c r="O69" s="195"/>
      <c r="P69" s="195"/>
      <c r="Q69" s="195" t="s">
        <v>164</v>
      </c>
      <c r="R69" s="195"/>
      <c r="S69" s="195"/>
      <c r="T69" s="195"/>
      <c r="U69" s="195"/>
      <c r="V69" s="195"/>
      <c r="W69" s="195"/>
      <c r="X69" s="195"/>
      <c r="Y69" s="195"/>
      <c r="Z69" s="195"/>
      <c r="AA69" s="195"/>
      <c r="AB69" s="195"/>
      <c r="AC69" s="195"/>
    </row>
    <row r="70" spans="1:29" ht="20.100000000000001" customHeight="1">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row>
    <row r="71" spans="1:29" ht="20.100000000000001" customHeight="1">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row>
    <row r="72" spans="1:29" ht="20.100000000000001" customHeight="1">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row>
    <row r="73" spans="1:29" ht="20.100000000000001" customHeight="1">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row>
    <row r="74" spans="1:29" ht="20.100000000000001" customHeight="1">
      <c r="D74" s="2858" t="str">
        <f>G21</f>
        <v>Phạm Hoàng Giang</v>
      </c>
      <c r="E74" s="2858"/>
      <c r="F74" s="2858"/>
      <c r="G74" s="2858"/>
      <c r="H74" s="2858"/>
      <c r="I74" s="2858"/>
      <c r="J74" s="2858"/>
      <c r="K74" s="2858"/>
      <c r="L74" s="2858"/>
      <c r="M74" s="2858"/>
      <c r="N74" s="2858"/>
      <c r="O74" s="2858"/>
      <c r="P74" s="269"/>
      <c r="Q74" s="2858" t="str">
        <f>G24</f>
        <v>Bùi Văn Nam</v>
      </c>
      <c r="R74" s="2858"/>
      <c r="S74" s="2858"/>
      <c r="T74" s="2858"/>
      <c r="U74" s="2858"/>
      <c r="V74" s="2858"/>
      <c r="W74" s="2858"/>
      <c r="X74" s="2858"/>
      <c r="Y74" s="2858"/>
      <c r="Z74" s="2858"/>
      <c r="AA74" s="2858"/>
      <c r="AB74" s="2858"/>
      <c r="AC74" s="2858"/>
    </row>
  </sheetData>
  <mergeCells count="17">
    <mergeCell ref="G19:N19"/>
    <mergeCell ref="G21:N21"/>
    <mergeCell ref="G22:N22"/>
    <mergeCell ref="G24:N24"/>
    <mergeCell ref="C1:O2"/>
    <mergeCell ref="G18:N18"/>
    <mergeCell ref="Q74:AC74"/>
    <mergeCell ref="D74:O74"/>
    <mergeCell ref="G25:N25"/>
    <mergeCell ref="G27:N27"/>
    <mergeCell ref="G28:N28"/>
    <mergeCell ref="D67:P67"/>
    <mergeCell ref="Q67:AC67"/>
    <mergeCell ref="D36:AC36"/>
    <mergeCell ref="D45:AC45"/>
    <mergeCell ref="D46:AC46"/>
    <mergeCell ref="D35:AC35"/>
  </mergeCells>
  <dataValidations count="4">
    <dataValidation type="list" allowBlank="1" showInputMessage="1" showErrorMessage="1" sqref="G21:G22 D74">
      <formula1>List_TVGS</formula1>
    </dataValidation>
    <dataValidation type="list" allowBlank="1" showInputMessage="1" showErrorMessage="1" sqref="G18:G19 D67:D68">
      <formula1>List_CDT</formula1>
    </dataValidation>
    <dataValidation type="list" allowBlank="1" showInputMessage="1" showErrorMessage="1" sqref="G24:G25 Q74">
      <formula1>List_NTTC</formula1>
    </dataValidation>
    <dataValidation type="list" allowBlank="1" showInputMessage="1" showErrorMessage="1" sqref="G27:G28 Q67:Q68">
      <formula1>List_Tke</formula1>
    </dataValidation>
  </dataValidations>
  <pageMargins left="0.59055118110236227" right="0.19685039370078741" top="0.59055118110236227" bottom="0.39370078740157483" header="0.19685039370078741" footer="0.19685039370078741"/>
  <pageSetup paperSize="9" orientation="portrait" blackAndWhite="1" r:id="rId1"/>
  <legacy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FF99"/>
  </sheetPr>
  <dimension ref="A1:AC38"/>
  <sheetViews>
    <sheetView view="pageBreakPreview" zoomScaleNormal="85" zoomScaleSheetLayoutView="100" workbookViewId="0">
      <selection activeCell="C1" sqref="C1:O2"/>
    </sheetView>
  </sheetViews>
  <sheetFormatPr defaultColWidth="8.88671875" defaultRowHeight="16.5"/>
  <cols>
    <col min="1" max="1" width="22.33203125" style="33" customWidth="1"/>
    <col min="2" max="2" width="3.6640625" style="33" customWidth="1"/>
    <col min="3" max="3" width="3.109375" style="33" customWidth="1"/>
    <col min="4" max="6" width="3.44140625" style="33" customWidth="1"/>
    <col min="7" max="12" width="2.88671875" style="33" customWidth="1"/>
    <col min="13" max="13" width="4" style="33" customWidth="1"/>
    <col min="14" max="29" width="3" style="33" customWidth="1"/>
    <col min="30" max="16384" width="8.88671875" style="60"/>
  </cols>
  <sheetData>
    <row r="1" spans="1:29" ht="20.100000000000001" customHeight="1">
      <c r="A1" s="19"/>
      <c r="B1" s="19"/>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row>
    <row r="2" spans="1:29" ht="20.100000000000001" customHeight="1">
      <c r="A2" s="19"/>
      <c r="B2" s="19"/>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row>
    <row r="3" spans="1:29" ht="20.100000000000001" customHeight="1">
      <c r="A3" s="19"/>
      <c r="B3" s="19"/>
      <c r="C3" s="18"/>
      <c r="D3" s="18"/>
      <c r="E3" s="18"/>
      <c r="F3" s="1783"/>
      <c r="G3" s="164"/>
      <c r="H3" s="164"/>
      <c r="I3" s="18"/>
      <c r="J3" s="164"/>
      <c r="K3" s="164"/>
      <c r="L3" s="164"/>
      <c r="M3" s="164"/>
      <c r="N3" s="164"/>
      <c r="O3" s="18"/>
      <c r="P3" s="164"/>
      <c r="Q3" s="164"/>
      <c r="R3" s="1784"/>
      <c r="S3" s="18"/>
      <c r="T3" s="164"/>
      <c r="U3" s="164"/>
      <c r="V3" s="164"/>
      <c r="W3" s="164"/>
      <c r="X3" s="164"/>
      <c r="Y3" s="164"/>
      <c r="Z3" s="164"/>
      <c r="AA3" s="164"/>
      <c r="AB3" s="164"/>
      <c r="AC3" s="164"/>
    </row>
    <row r="4" spans="1:29" ht="20.100000000000001" customHeight="1">
      <c r="A4" s="19"/>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6" t="str">
        <f>'Thong tin'!$D$9&amp;","&amp;ngay("")</f>
        <v xml:space="preserve">Quảng Bình, ngày   tháng   năm     </v>
      </c>
    </row>
    <row r="5" spans="1:29" ht="20.100000000000001" customHeight="1">
      <c r="A5" s="19"/>
      <c r="B5" s="19"/>
      <c r="C5" s="172" t="s">
        <v>1116</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row>
    <row r="6" spans="1:29" s="976" customFormat="1" ht="20.100000000000001" customHeight="1">
      <c r="A6" s="973"/>
      <c r="B6" s="973"/>
      <c r="C6" s="974" t="s">
        <v>1110</v>
      </c>
      <c r="D6" s="975"/>
      <c r="E6" s="975"/>
      <c r="F6" s="975"/>
      <c r="G6" s="975"/>
      <c r="H6" s="975"/>
      <c r="I6" s="975"/>
      <c r="J6" s="975"/>
      <c r="K6" s="975"/>
      <c r="L6" s="975"/>
      <c r="M6" s="975"/>
      <c r="N6" s="975"/>
      <c r="O6" s="975"/>
      <c r="P6" s="975"/>
      <c r="Q6" s="975"/>
      <c r="R6" s="975"/>
      <c r="S6" s="975"/>
      <c r="T6" s="975"/>
      <c r="U6" s="975"/>
      <c r="V6" s="975"/>
      <c r="W6" s="975"/>
      <c r="X6" s="975"/>
      <c r="Y6" s="975"/>
      <c r="Z6" s="975"/>
      <c r="AA6" s="975"/>
      <c r="AB6" s="975"/>
      <c r="AC6" s="975"/>
    </row>
    <row r="7" spans="1:29" ht="9.9499999999999993" customHeight="1">
      <c r="A7" s="19"/>
      <c r="B7" s="19"/>
      <c r="C7" s="172"/>
      <c r="D7" s="171"/>
      <c r="E7" s="171"/>
      <c r="F7" s="171"/>
      <c r="G7" s="171"/>
      <c r="H7" s="171"/>
      <c r="I7" s="171"/>
      <c r="J7" s="171"/>
      <c r="K7" s="171"/>
      <c r="L7" s="171"/>
      <c r="M7" s="171"/>
      <c r="N7" s="171"/>
      <c r="O7" s="171"/>
      <c r="P7" s="171"/>
      <c r="Q7" s="171"/>
      <c r="R7" s="171"/>
      <c r="S7" s="171"/>
      <c r="T7" s="171"/>
      <c r="U7" s="171"/>
      <c r="V7" s="171"/>
      <c r="W7" s="171"/>
      <c r="X7" s="171"/>
      <c r="Y7" s="171"/>
      <c r="Z7" s="171"/>
      <c r="AA7" s="171"/>
      <c r="AB7" s="171"/>
      <c r="AC7" s="171"/>
    </row>
    <row r="8" spans="1:29" ht="20.100000000000001" customHeight="1">
      <c r="A8" s="177"/>
      <c r="B8" s="177"/>
      <c r="C8" s="184">
        <v>1</v>
      </c>
      <c r="D8" s="173" t="s">
        <v>1115</v>
      </c>
      <c r="E8" s="173"/>
      <c r="F8" s="173"/>
      <c r="H8" s="173"/>
      <c r="I8" s="173"/>
      <c r="J8" s="173"/>
      <c r="K8" s="173"/>
      <c r="L8" s="173"/>
      <c r="M8" s="173"/>
      <c r="N8" s="173"/>
      <c r="O8" s="173"/>
      <c r="P8" s="173"/>
      <c r="Q8" s="173"/>
      <c r="R8" s="173"/>
      <c r="S8" s="173"/>
      <c r="T8" s="173"/>
      <c r="U8" s="173"/>
      <c r="V8" s="173"/>
      <c r="W8" s="173"/>
      <c r="X8" s="173"/>
      <c r="Y8" s="173"/>
      <c r="Z8" s="173"/>
      <c r="AA8" s="173"/>
      <c r="AB8" s="173"/>
      <c r="AC8" s="173"/>
    </row>
    <row r="9" spans="1:29" ht="20.100000000000001" customHeight="1">
      <c r="A9" s="19"/>
      <c r="B9" s="19"/>
      <c r="C9" s="172"/>
      <c r="D9" s="173" t="s">
        <v>1</v>
      </c>
      <c r="E9" s="171"/>
      <c r="F9" s="171"/>
      <c r="G9" s="174" t="str">
        <f>TTIN_DUAN</f>
        <v>Đường cứu hộ cứu nạn từ Nguyệt Áng - Nam Long đi Trường Xuân</v>
      </c>
      <c r="H9" s="171"/>
      <c r="I9" s="171"/>
      <c r="J9" s="171"/>
      <c r="K9" s="171"/>
      <c r="L9" s="171"/>
      <c r="M9" s="171"/>
      <c r="N9" s="171"/>
      <c r="O9" s="171"/>
      <c r="P9" s="171"/>
      <c r="Q9" s="171"/>
      <c r="R9" s="171"/>
      <c r="S9" s="171"/>
      <c r="T9" s="171"/>
      <c r="U9" s="171"/>
      <c r="V9" s="171"/>
      <c r="W9" s="171"/>
      <c r="X9" s="171"/>
      <c r="Y9" s="171"/>
      <c r="Z9" s="171"/>
      <c r="AA9" s="171"/>
      <c r="AB9" s="171"/>
      <c r="AC9" s="171"/>
    </row>
    <row r="10" spans="1:29" ht="20.100000000000001" customHeight="1">
      <c r="A10" s="19"/>
      <c r="B10" s="19"/>
      <c r="C10" s="172"/>
      <c r="D10" s="173" t="s">
        <v>4</v>
      </c>
      <c r="E10" s="171"/>
      <c r="F10" s="171"/>
      <c r="G10" s="174" t="str">
        <f>TTIN_GTHAU</f>
        <v>Xây lắp (bao gồm chí phí xây dựng + chi phí dự phòng + chi phí đảm bảo giao thông)</v>
      </c>
      <c r="H10" s="171"/>
      <c r="I10" s="171"/>
      <c r="J10" s="171"/>
      <c r="K10" s="171"/>
      <c r="L10" s="171"/>
      <c r="M10" s="171"/>
      <c r="N10" s="171"/>
      <c r="O10" s="171"/>
      <c r="P10" s="171"/>
      <c r="Q10" s="171"/>
      <c r="R10" s="171"/>
      <c r="S10" s="171"/>
      <c r="T10" s="171"/>
      <c r="U10" s="171"/>
      <c r="V10" s="171"/>
      <c r="W10" s="171"/>
      <c r="X10" s="171"/>
      <c r="Y10" s="171"/>
      <c r="Z10" s="171"/>
      <c r="AA10" s="171"/>
      <c r="AB10" s="171"/>
      <c r="AC10" s="171"/>
    </row>
    <row r="11" spans="1:29" ht="20.100000000000001" customHeight="1">
      <c r="A11" s="177"/>
      <c r="B11" s="177"/>
      <c r="C11" s="173"/>
      <c r="D11" s="173" t="s">
        <v>2</v>
      </c>
      <c r="E11" s="173"/>
      <c r="F11" s="173"/>
      <c r="G11" s="174" t="str">
        <f>TTIN_CTRINH</f>
        <v>Đường cứu hộ cứu nạn từ Nguyệt Áng - Nam Long đi Trường Xuân</v>
      </c>
      <c r="H11" s="173"/>
      <c r="I11" s="173"/>
      <c r="J11" s="173"/>
      <c r="K11" s="173"/>
      <c r="L11" s="173"/>
      <c r="M11" s="173"/>
      <c r="N11" s="173"/>
      <c r="O11" s="173"/>
      <c r="P11" s="173"/>
      <c r="Q11" s="173"/>
      <c r="R11" s="173"/>
      <c r="S11" s="173"/>
      <c r="T11" s="173"/>
      <c r="U11" s="173"/>
      <c r="V11" s="173"/>
      <c r="W11" s="173"/>
      <c r="X11" s="173"/>
      <c r="Y11" s="173"/>
      <c r="Z11" s="173"/>
      <c r="AA11" s="173"/>
      <c r="AB11" s="173"/>
      <c r="AC11" s="173"/>
    </row>
    <row r="12" spans="1:29" ht="20.100000000000001" customHeight="1">
      <c r="A12" s="177"/>
      <c r="B12" s="177"/>
      <c r="C12" s="173"/>
      <c r="D12" s="173" t="s">
        <v>3</v>
      </c>
      <c r="E12" s="173"/>
      <c r="F12" s="173"/>
      <c r="G12" s="178" t="s">
        <v>153</v>
      </c>
      <c r="H12" s="173"/>
      <c r="I12" s="173"/>
      <c r="J12" s="173"/>
      <c r="K12" s="173"/>
      <c r="L12" s="173"/>
      <c r="M12" s="173"/>
      <c r="N12" s="173"/>
      <c r="O12" s="173"/>
      <c r="P12" s="173"/>
      <c r="Q12" s="173"/>
      <c r="R12" s="173"/>
      <c r="S12" s="173"/>
      <c r="T12" s="173"/>
      <c r="U12" s="173"/>
      <c r="V12" s="173"/>
      <c r="W12" s="173"/>
      <c r="X12" s="173"/>
      <c r="Y12" s="173"/>
      <c r="Z12" s="173"/>
      <c r="AA12" s="173"/>
      <c r="AB12" s="173"/>
      <c r="AC12" s="173"/>
    </row>
    <row r="13" spans="1:29" ht="20.100000000000001" customHeight="1">
      <c r="A13" s="177"/>
      <c r="B13" s="177"/>
      <c r="C13" s="173"/>
      <c r="D13" s="173" t="s">
        <v>154</v>
      </c>
      <c r="E13" s="173"/>
      <c r="F13" s="173"/>
      <c r="G13" s="180" t="s">
        <v>143</v>
      </c>
      <c r="H13" s="182"/>
      <c r="I13" s="182"/>
      <c r="J13" s="182"/>
      <c r="K13" s="182"/>
      <c r="L13" s="173"/>
      <c r="M13" s="173"/>
      <c r="N13" s="173"/>
      <c r="O13" s="173"/>
      <c r="P13" s="173"/>
      <c r="Q13" s="173"/>
      <c r="R13" s="182"/>
      <c r="S13" s="182"/>
      <c r="T13" s="182"/>
      <c r="U13" s="182"/>
      <c r="V13" s="182"/>
      <c r="W13" s="182"/>
      <c r="X13" s="173"/>
      <c r="Y13" s="173"/>
      <c r="Z13" s="173"/>
      <c r="AA13" s="173"/>
      <c r="AB13" s="173"/>
      <c r="AC13" s="173"/>
    </row>
    <row r="14" spans="1:29" ht="20.100000000000001" customHeight="1">
      <c r="A14" s="177"/>
      <c r="B14" s="177"/>
      <c r="C14" s="173"/>
      <c r="D14" s="173" t="s">
        <v>155</v>
      </c>
      <c r="E14" s="173"/>
      <c r="F14" s="173"/>
      <c r="G14" s="191" t="str">
        <f>TTIN_DDIEM</f>
        <v>Xã Xuân Ninh, Hiền Ninh và xã Trường Xuân, huyện Quảng Ninh, tỉnh Quảng Bình</v>
      </c>
      <c r="H14" s="173"/>
      <c r="I14" s="173"/>
      <c r="J14" s="173"/>
      <c r="K14" s="173"/>
      <c r="L14" s="173"/>
      <c r="M14" s="173"/>
      <c r="N14" s="173"/>
      <c r="O14" s="173"/>
      <c r="P14" s="173"/>
      <c r="Q14" s="173"/>
      <c r="R14" s="173"/>
      <c r="S14" s="173"/>
      <c r="T14" s="173"/>
      <c r="U14" s="173"/>
      <c r="V14" s="173"/>
      <c r="W14" s="173"/>
      <c r="X14" s="173"/>
      <c r="Y14" s="173"/>
      <c r="Z14" s="173"/>
      <c r="AA14" s="173"/>
      <c r="AB14" s="173"/>
      <c r="AC14" s="173"/>
    </row>
    <row r="15" spans="1:29" ht="9.9499999999999993" customHeight="1">
      <c r="A15" s="177"/>
      <c r="B15" s="177"/>
      <c r="C15" s="173"/>
      <c r="D15" s="173"/>
      <c r="E15" s="173"/>
      <c r="F15" s="173"/>
      <c r="H15" s="173"/>
      <c r="I15" s="173"/>
      <c r="J15" s="173"/>
      <c r="K15" s="173"/>
      <c r="L15" s="173"/>
      <c r="M15" s="173"/>
      <c r="N15" s="173"/>
      <c r="O15" s="173"/>
      <c r="P15" s="173"/>
      <c r="Q15" s="173"/>
      <c r="R15" s="173"/>
      <c r="S15" s="173"/>
      <c r="T15" s="173"/>
      <c r="U15" s="173"/>
      <c r="V15" s="173"/>
      <c r="W15" s="173"/>
      <c r="X15" s="173"/>
      <c r="Y15" s="173"/>
      <c r="Z15" s="173"/>
      <c r="AA15" s="173"/>
      <c r="AB15" s="173"/>
      <c r="AC15" s="173"/>
    </row>
    <row r="16" spans="1:29" ht="20.100000000000001" customHeight="1">
      <c r="A16" s="19"/>
      <c r="B16" s="19"/>
      <c r="C16" s="184" t="s">
        <v>194</v>
      </c>
      <c r="D16" s="173" t="s">
        <v>1111</v>
      </c>
      <c r="E16" s="173"/>
      <c r="F16" s="173"/>
      <c r="G16" s="182"/>
      <c r="H16" s="182"/>
      <c r="I16" s="185"/>
      <c r="J16" s="185"/>
      <c r="K16" s="185"/>
      <c r="R16" s="185"/>
      <c r="S16" s="185"/>
      <c r="T16" s="185"/>
      <c r="U16" s="185"/>
      <c r="V16" s="185"/>
      <c r="W16" s="185"/>
    </row>
    <row r="17" spans="1:29" ht="20.100000000000001" customHeight="1">
      <c r="A17" s="19"/>
      <c r="B17" s="19"/>
      <c r="C17" s="1263" t="s">
        <v>169</v>
      </c>
      <c r="D17" s="173" t="s">
        <v>1112</v>
      </c>
      <c r="E17" s="173"/>
      <c r="F17" s="173"/>
      <c r="G17" s="182"/>
      <c r="H17" s="182"/>
      <c r="I17" s="185"/>
      <c r="J17" s="185" t="s">
        <v>1113</v>
      </c>
      <c r="K17" s="185"/>
      <c r="R17" s="185"/>
      <c r="S17" s="185"/>
      <c r="T17" s="185"/>
      <c r="U17" s="185"/>
      <c r="V17" s="185"/>
      <c r="W17" s="185"/>
    </row>
    <row r="18" spans="1:29" ht="20.100000000000001" customHeight="1">
      <c r="A18" s="19"/>
      <c r="B18" s="19"/>
      <c r="C18" s="1263" t="s">
        <v>171</v>
      </c>
      <c r="D18" s="173" t="s">
        <v>1114</v>
      </c>
      <c r="E18" s="173"/>
      <c r="F18" s="173"/>
      <c r="G18" s="182"/>
      <c r="H18" s="182"/>
      <c r="I18" s="185"/>
      <c r="J18" s="185"/>
      <c r="K18" s="185"/>
      <c r="R18" s="185"/>
      <c r="S18" s="185"/>
      <c r="T18" s="185"/>
      <c r="U18" s="185"/>
      <c r="V18" s="185"/>
      <c r="W18" s="185"/>
    </row>
    <row r="19" spans="1:29" ht="20.100000000000001" customHeight="1">
      <c r="A19" s="19"/>
      <c r="B19" s="19"/>
      <c r="C19" s="258"/>
      <c r="D19" s="33" t="s">
        <v>1191</v>
      </c>
      <c r="G19" s="185"/>
      <c r="H19" s="185"/>
      <c r="I19" s="185"/>
      <c r="J19" s="185"/>
      <c r="K19" s="185"/>
      <c r="R19" s="185"/>
      <c r="S19" s="185"/>
      <c r="T19" s="185"/>
      <c r="U19" s="185"/>
      <c r="V19" s="185"/>
      <c r="W19" s="185"/>
    </row>
    <row r="20" spans="1:29" ht="20.100000000000001" customHeight="1">
      <c r="A20" s="19"/>
      <c r="B20" s="19"/>
      <c r="C20" s="184" t="s">
        <v>224</v>
      </c>
      <c r="D20" s="173" t="s">
        <v>1117</v>
      </c>
    </row>
    <row r="21" spans="1:29" ht="39.950000000000003" customHeight="1">
      <c r="A21" s="19"/>
      <c r="B21" s="19"/>
      <c r="C21" s="980" t="s">
        <v>158</v>
      </c>
      <c r="D21" s="2739" t="s">
        <v>1118</v>
      </c>
      <c r="E21" s="2739"/>
      <c r="F21" s="2739"/>
      <c r="G21" s="2739"/>
      <c r="H21" s="2739"/>
      <c r="I21" s="2739"/>
      <c r="J21" s="2739"/>
      <c r="K21" s="2739"/>
      <c r="L21" s="2739"/>
      <c r="M21" s="2739"/>
      <c r="N21" s="2739"/>
      <c r="O21" s="2739"/>
      <c r="P21" s="2739"/>
      <c r="Q21" s="2739"/>
      <c r="R21" s="2739"/>
      <c r="S21" s="2739"/>
      <c r="T21" s="2739"/>
      <c r="U21" s="2739"/>
      <c r="V21" s="2739"/>
      <c r="W21" s="2739"/>
      <c r="X21" s="2739"/>
      <c r="Y21" s="2739"/>
      <c r="Z21" s="2739"/>
      <c r="AA21" s="2739"/>
      <c r="AB21" s="2739"/>
      <c r="AC21" s="2739"/>
    </row>
    <row r="22" spans="1:29" s="968" customFormat="1" ht="39.950000000000003" customHeight="1">
      <c r="A22" s="321"/>
      <c r="B22" s="321"/>
      <c r="C22" s="981" t="s">
        <v>158</v>
      </c>
      <c r="D22" s="2739" t="s">
        <v>1119</v>
      </c>
      <c r="E22" s="2739"/>
      <c r="F22" s="2739"/>
      <c r="G22" s="2739"/>
      <c r="H22" s="2739"/>
      <c r="I22" s="2739"/>
      <c r="J22" s="2739"/>
      <c r="K22" s="2739"/>
      <c r="L22" s="2739"/>
      <c r="M22" s="2739"/>
      <c r="N22" s="2739"/>
      <c r="O22" s="2739"/>
      <c r="P22" s="2739"/>
      <c r="Q22" s="2739"/>
      <c r="R22" s="2739"/>
      <c r="S22" s="2739"/>
      <c r="T22" s="2739"/>
      <c r="U22" s="2739"/>
      <c r="V22" s="2739"/>
      <c r="W22" s="2739"/>
      <c r="X22" s="2739"/>
      <c r="Y22" s="2739"/>
      <c r="Z22" s="2739"/>
      <c r="AA22" s="2739"/>
      <c r="AB22" s="2739"/>
      <c r="AC22" s="2739"/>
    </row>
    <row r="23" spans="1:29" ht="20.100000000000001" customHeight="1">
      <c r="A23" s="19"/>
      <c r="B23" s="19"/>
      <c r="C23" s="982" t="s">
        <v>158</v>
      </c>
      <c r="D23" s="33" t="s">
        <v>1120</v>
      </c>
    </row>
    <row r="24" spans="1:29" ht="20.100000000000001" customHeight="1">
      <c r="A24" s="19"/>
      <c r="B24" s="19"/>
      <c r="C24" s="982" t="s">
        <v>158</v>
      </c>
      <c r="D24" s="33" t="s">
        <v>1121</v>
      </c>
    </row>
    <row r="25" spans="1:29" ht="20.100000000000001" customHeight="1">
      <c r="A25" s="19"/>
      <c r="B25" s="19"/>
      <c r="C25" s="982" t="s">
        <v>158</v>
      </c>
      <c r="D25" s="33" t="s">
        <v>1122</v>
      </c>
    </row>
    <row r="26" spans="1:29" s="969" customFormat="1" ht="20.100000000000001" customHeight="1">
      <c r="A26" s="177"/>
      <c r="B26" s="177"/>
      <c r="C26" s="184" t="s">
        <v>172</v>
      </c>
      <c r="D26" s="173" t="s">
        <v>186</v>
      </c>
      <c r="E26" s="173"/>
      <c r="F26" s="173"/>
      <c r="G26" s="173"/>
      <c r="H26" s="173"/>
      <c r="I26" s="173"/>
      <c r="J26" s="173"/>
      <c r="K26" s="173"/>
      <c r="L26" s="173"/>
      <c r="M26" s="173"/>
      <c r="N26" s="173"/>
      <c r="O26" s="173"/>
      <c r="P26" s="173"/>
      <c r="Q26" s="173"/>
      <c r="R26" s="173"/>
      <c r="S26" s="173"/>
      <c r="T26" s="173"/>
      <c r="U26" s="173"/>
      <c r="V26" s="173"/>
      <c r="W26" s="173"/>
      <c r="X26" s="173"/>
      <c r="Y26" s="173"/>
      <c r="Z26" s="173"/>
      <c r="AA26" s="173"/>
      <c r="AB26" s="173"/>
      <c r="AC26" s="173"/>
    </row>
    <row r="27" spans="1:29" ht="20.100000000000001" customHeight="1">
      <c r="A27" s="19"/>
      <c r="B27" s="19"/>
      <c r="C27" s="203"/>
      <c r="D27" s="33" t="s">
        <v>1123</v>
      </c>
    </row>
    <row r="28" spans="1:29" ht="20.100000000000001" customHeight="1">
      <c r="A28" s="19"/>
      <c r="B28" s="19"/>
      <c r="C28" s="203"/>
      <c r="D28" s="33" t="s">
        <v>1191</v>
      </c>
    </row>
    <row r="29" spans="1:29" ht="20.100000000000001" customHeight="1">
      <c r="A29" s="19"/>
      <c r="B29" s="19"/>
      <c r="C29" s="203"/>
      <c r="D29" s="33" t="s">
        <v>1193</v>
      </c>
    </row>
    <row r="30" spans="1:29" ht="9.9499999999999993" customHeight="1">
      <c r="A30" s="19"/>
      <c r="B30" s="19"/>
      <c r="C30" s="184"/>
      <c r="D30" s="173"/>
      <c r="E30" s="173"/>
      <c r="F30" s="173"/>
      <c r="G30" s="173"/>
      <c r="H30" s="173"/>
    </row>
    <row r="31" spans="1:29" ht="20.100000000000001" customHeight="1">
      <c r="A31" s="19"/>
      <c r="B31" s="19"/>
      <c r="C31" s="184">
        <v>4</v>
      </c>
      <c r="D31" s="173" t="s">
        <v>162</v>
      </c>
      <c r="E31" s="173"/>
      <c r="F31" s="173"/>
      <c r="G31" s="173"/>
      <c r="H31" s="173"/>
    </row>
    <row r="32" spans="1:29" ht="9.9499999999999993" customHeight="1">
      <c r="A32" s="177"/>
      <c r="B32" s="177"/>
      <c r="C32" s="171"/>
      <c r="D32" s="172"/>
      <c r="E32" s="172"/>
      <c r="F32" s="172"/>
      <c r="G32" s="172"/>
      <c r="H32" s="172"/>
      <c r="I32" s="172"/>
      <c r="J32" s="171"/>
      <c r="K32" s="172"/>
      <c r="L32" s="172"/>
      <c r="M32" s="172"/>
      <c r="N32" s="172"/>
      <c r="O32" s="172"/>
      <c r="P32" s="172"/>
      <c r="Q32" s="172"/>
      <c r="R32" s="172"/>
      <c r="S32" s="172"/>
      <c r="T32" s="172"/>
      <c r="U32" s="171"/>
      <c r="V32" s="171"/>
      <c r="W32" s="171"/>
      <c r="X32" s="171"/>
      <c r="Y32" s="171"/>
      <c r="Z32" s="171"/>
      <c r="AA32" s="171"/>
      <c r="AB32" s="171"/>
      <c r="AC32" s="171"/>
    </row>
    <row r="33" spans="1:29" s="971" customFormat="1" ht="20.100000000000001" customHeight="1">
      <c r="A33" s="1000"/>
      <c r="B33" s="1000"/>
      <c r="C33" s="191"/>
      <c r="D33" s="192" t="s">
        <v>163</v>
      </c>
      <c r="E33" s="193"/>
      <c r="F33" s="193"/>
      <c r="G33" s="193"/>
      <c r="H33" s="193"/>
      <c r="I33" s="193"/>
      <c r="J33" s="193"/>
      <c r="K33" s="193"/>
      <c r="L33" s="194"/>
      <c r="M33" s="192"/>
      <c r="N33" s="192"/>
      <c r="O33" s="192"/>
      <c r="P33" s="192" t="s">
        <v>164</v>
      </c>
      <c r="Q33" s="192"/>
      <c r="R33" s="194"/>
      <c r="S33" s="193"/>
      <c r="T33" s="194"/>
      <c r="U33" s="193"/>
      <c r="V33" s="192"/>
      <c r="W33" s="192"/>
      <c r="X33" s="192"/>
      <c r="Y33" s="192"/>
      <c r="Z33" s="192"/>
      <c r="AA33" s="192"/>
      <c r="AB33" s="192"/>
      <c r="AC33" s="193"/>
    </row>
    <row r="34" spans="1:29" ht="20.100000000000001" customHeight="1">
      <c r="A34" s="19"/>
      <c r="B34" s="19"/>
      <c r="C34" s="171"/>
      <c r="D34" s="171"/>
      <c r="E34" s="171"/>
      <c r="F34" s="171"/>
      <c r="G34" s="171"/>
      <c r="H34" s="171"/>
      <c r="I34" s="171"/>
      <c r="J34" s="171"/>
      <c r="K34" s="172"/>
      <c r="L34" s="19"/>
      <c r="M34" s="172"/>
      <c r="N34" s="172"/>
      <c r="O34" s="172"/>
      <c r="P34" s="172"/>
      <c r="Q34" s="172"/>
      <c r="R34" s="172"/>
      <c r="S34" s="172"/>
      <c r="T34" s="172"/>
      <c r="U34" s="171"/>
      <c r="V34" s="171"/>
      <c r="W34" s="171"/>
      <c r="X34" s="171"/>
      <c r="Y34" s="171"/>
      <c r="Z34" s="171"/>
      <c r="AA34" s="171"/>
      <c r="AB34" s="171"/>
      <c r="AC34" s="171"/>
    </row>
    <row r="35" spans="1:29" ht="20.100000000000001" customHeight="1">
      <c r="A35" s="19"/>
      <c r="B35" s="19"/>
      <c r="C35" s="171"/>
      <c r="D35" s="171"/>
      <c r="E35" s="171"/>
      <c r="F35" s="171"/>
      <c r="G35" s="171"/>
      <c r="H35" s="171"/>
      <c r="I35" s="171"/>
      <c r="J35" s="171"/>
      <c r="K35" s="172"/>
      <c r="L35" s="19"/>
      <c r="M35" s="172"/>
      <c r="N35" s="172"/>
      <c r="O35" s="172"/>
      <c r="P35" s="172"/>
      <c r="Q35" s="172"/>
      <c r="R35" s="172"/>
      <c r="S35" s="172"/>
      <c r="T35" s="172"/>
      <c r="U35" s="171"/>
      <c r="V35" s="171"/>
      <c r="W35" s="171"/>
      <c r="X35" s="171"/>
      <c r="Y35" s="171"/>
      <c r="Z35" s="171"/>
      <c r="AA35" s="171"/>
      <c r="AB35" s="171"/>
      <c r="AC35" s="171"/>
    </row>
    <row r="36" spans="1:29" ht="20.100000000000001" customHeight="1">
      <c r="A36" s="19"/>
      <c r="B36" s="19"/>
      <c r="C36" s="171"/>
      <c r="D36" s="171"/>
      <c r="E36" s="171"/>
      <c r="F36" s="171"/>
      <c r="G36" s="171"/>
      <c r="H36" s="171"/>
      <c r="I36" s="171"/>
      <c r="J36" s="171"/>
      <c r="K36" s="172"/>
      <c r="L36" s="19"/>
      <c r="M36" s="172"/>
      <c r="N36" s="172"/>
      <c r="O36" s="172"/>
      <c r="P36" s="172"/>
      <c r="Q36" s="172"/>
      <c r="R36" s="172"/>
      <c r="S36" s="172"/>
      <c r="T36" s="172"/>
      <c r="U36" s="171"/>
      <c r="V36" s="171"/>
      <c r="W36" s="171"/>
      <c r="X36" s="171"/>
      <c r="Y36" s="171"/>
      <c r="Z36" s="171"/>
      <c r="AA36" s="171"/>
      <c r="AB36" s="171"/>
      <c r="AC36" s="171"/>
    </row>
    <row r="37" spans="1:29" ht="20.100000000000001" customHeight="1">
      <c r="A37" s="19"/>
      <c r="B37" s="19"/>
      <c r="C37" s="171"/>
      <c r="D37" s="171"/>
      <c r="E37" s="171"/>
      <c r="F37" s="171"/>
      <c r="G37" s="171"/>
      <c r="H37" s="171"/>
      <c r="I37" s="171"/>
      <c r="J37" s="171"/>
      <c r="K37" s="172"/>
      <c r="L37" s="177"/>
      <c r="M37" s="172"/>
      <c r="N37" s="172"/>
      <c r="O37" s="172"/>
      <c r="P37" s="172"/>
      <c r="Q37" s="172"/>
      <c r="R37" s="172"/>
      <c r="S37" s="172"/>
      <c r="T37" s="172"/>
      <c r="U37" s="171"/>
      <c r="V37" s="171"/>
      <c r="W37" s="171"/>
      <c r="X37" s="171"/>
      <c r="Y37" s="171"/>
      <c r="Z37" s="171"/>
      <c r="AA37" s="171"/>
      <c r="AB37" s="171"/>
      <c r="AC37" s="171"/>
    </row>
    <row r="38" spans="1:29" s="971" customFormat="1" ht="20.100000000000001" customHeight="1">
      <c r="A38" s="970"/>
      <c r="B38" s="970"/>
      <c r="C38" s="195"/>
      <c r="D38" s="2855" t="s">
        <v>32</v>
      </c>
      <c r="E38" s="2855"/>
      <c r="F38" s="2855"/>
      <c r="G38" s="2855"/>
      <c r="H38" s="2855"/>
      <c r="I38" s="2855"/>
      <c r="J38" s="2855"/>
      <c r="K38" s="2855"/>
      <c r="L38" s="2855"/>
      <c r="M38" s="2855"/>
      <c r="N38" s="2855"/>
      <c r="O38" s="2855"/>
      <c r="P38" s="2855" t="s">
        <v>38</v>
      </c>
      <c r="Q38" s="2855"/>
      <c r="R38" s="2855"/>
      <c r="S38" s="2855"/>
      <c r="T38" s="2855"/>
      <c r="U38" s="2855"/>
      <c r="V38" s="2855"/>
      <c r="W38" s="2855"/>
      <c r="X38" s="2855"/>
      <c r="Y38" s="2855"/>
      <c r="Z38" s="2855"/>
      <c r="AA38" s="2855"/>
      <c r="AB38" s="2855"/>
      <c r="AC38" s="2855"/>
    </row>
  </sheetData>
  <mergeCells count="5">
    <mergeCell ref="D21:AC21"/>
    <mergeCell ref="D22:AC22"/>
    <mergeCell ref="D38:O38"/>
    <mergeCell ref="P38:AC38"/>
    <mergeCell ref="C1:O2"/>
  </mergeCells>
  <dataValidations count="2">
    <dataValidation type="list" allowBlank="1" showInputMessage="1" showErrorMessage="1" sqref="D38">
      <formula1>List_TVGS</formula1>
    </dataValidation>
    <dataValidation type="list" allowBlank="1" showInputMessage="1" showErrorMessage="1" sqref="P38">
      <formula1>List_NTTC</formula1>
    </dataValidation>
  </dataValidations>
  <pageMargins left="0.59055118110236227" right="0.19685039370078741" top="0.59055118110236227" bottom="0.39370078740157483" header="0.19685039370078741" footer="0.19685039370078741"/>
  <pageSetup paperSize="9" orientation="portrait" blackAndWhite="1"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HSNTTHM">
    <tabColor rgb="FF99FF99"/>
  </sheetPr>
  <dimension ref="A1:AC77"/>
  <sheetViews>
    <sheetView view="pageBreakPreview" zoomScaleSheetLayoutView="100" workbookViewId="0"/>
  </sheetViews>
  <sheetFormatPr defaultColWidth="8.88671875" defaultRowHeight="16.5"/>
  <cols>
    <col min="1" max="1" width="22.33203125" style="33" customWidth="1"/>
    <col min="2" max="2" width="3.6640625" style="33" customWidth="1"/>
    <col min="3" max="3" width="3.109375" style="33" customWidth="1"/>
    <col min="4" max="6" width="3.44140625" style="33" customWidth="1"/>
    <col min="7" max="12" width="2.88671875" style="33" customWidth="1"/>
    <col min="13" max="13" width="4" style="33" customWidth="1"/>
    <col min="14" max="29" width="3" style="33" customWidth="1"/>
    <col min="30" max="16384" width="8.88671875" style="60"/>
  </cols>
  <sheetData>
    <row r="1" spans="1:29" ht="20.100000000000001" customHeight="1">
      <c r="A1" s="19"/>
      <c r="B1" s="19"/>
      <c r="C1" s="466"/>
      <c r="D1" s="1781" t="s">
        <v>3074</v>
      </c>
      <c r="E1" s="269"/>
      <c r="F1" s="269"/>
      <c r="G1" s="269"/>
      <c r="H1" s="269"/>
      <c r="I1" s="466"/>
      <c r="J1" s="269"/>
      <c r="K1" s="164"/>
      <c r="L1" s="164"/>
      <c r="M1" s="164"/>
      <c r="N1" s="164"/>
      <c r="O1" s="18"/>
      <c r="P1" s="1782" t="s">
        <v>149</v>
      </c>
      <c r="Q1" s="18"/>
      <c r="R1" s="164"/>
      <c r="S1" s="164"/>
      <c r="T1" s="164"/>
      <c r="U1" s="164"/>
      <c r="V1" s="164"/>
      <c r="W1" s="164"/>
      <c r="X1" s="164"/>
      <c r="Y1" s="164"/>
      <c r="Z1" s="164"/>
      <c r="AA1" s="164"/>
      <c r="AB1" s="164"/>
      <c r="AC1" s="164"/>
    </row>
    <row r="2" spans="1:29" ht="20.100000000000001" customHeight="1">
      <c r="A2" s="19"/>
      <c r="B2" s="19"/>
      <c r="C2" s="466"/>
      <c r="D2" s="466"/>
      <c r="E2" s="269"/>
      <c r="F2" s="443" t="s">
        <v>3075</v>
      </c>
      <c r="G2" s="269"/>
      <c r="H2" s="269"/>
      <c r="I2" s="466"/>
      <c r="J2" s="269"/>
      <c r="K2" s="164"/>
      <c r="L2" s="164"/>
      <c r="M2" s="164"/>
      <c r="N2" s="164"/>
      <c r="O2" s="18"/>
      <c r="P2" s="171"/>
      <c r="Q2" s="171"/>
      <c r="R2" s="182" t="s">
        <v>150</v>
      </c>
      <c r="S2" s="171"/>
      <c r="T2" s="171"/>
      <c r="U2" s="171"/>
      <c r="V2" s="171"/>
      <c r="W2" s="171"/>
      <c r="X2" s="171"/>
      <c r="Y2" s="171"/>
      <c r="Z2" s="171"/>
      <c r="AA2" s="171"/>
      <c r="AB2" s="171"/>
      <c r="AC2" s="171"/>
    </row>
    <row r="3" spans="1:29" ht="20.100000000000001" customHeight="1">
      <c r="A3" s="19"/>
      <c r="B3" s="19"/>
      <c r="C3" s="18"/>
      <c r="D3" s="18"/>
      <c r="E3" s="18"/>
      <c r="F3" s="1783"/>
      <c r="G3" s="164"/>
      <c r="H3" s="164"/>
      <c r="I3" s="18"/>
      <c r="J3" s="164"/>
      <c r="K3" s="164"/>
      <c r="L3" s="164"/>
      <c r="M3" s="164"/>
      <c r="N3" s="164"/>
      <c r="O3" s="18"/>
      <c r="P3" s="164"/>
      <c r="Q3" s="164"/>
      <c r="R3" s="1784"/>
      <c r="S3" s="18"/>
      <c r="T3" s="164"/>
      <c r="U3" s="164"/>
      <c r="V3" s="164"/>
      <c r="W3" s="164"/>
      <c r="X3" s="164"/>
      <c r="Y3" s="164"/>
      <c r="Z3" s="164"/>
      <c r="AA3" s="164"/>
      <c r="AB3" s="164"/>
      <c r="AC3" s="164"/>
    </row>
    <row r="4" spans="1:29" ht="20.100000000000001" customHeight="1">
      <c r="A4" s="19"/>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6" t="str">
        <f>'Thong tin'!$D$9&amp;","&amp;ngay("")</f>
        <v xml:space="preserve">Quảng Bình, ngày   tháng   năm     </v>
      </c>
    </row>
    <row r="5" spans="1:29" ht="20.100000000000001" customHeight="1">
      <c r="A5" s="19"/>
      <c r="B5" s="19"/>
      <c r="C5" s="172" t="s">
        <v>1200</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row>
    <row r="6" spans="1:29" s="976" customFormat="1" ht="20.100000000000001" customHeight="1">
      <c r="A6" s="973"/>
      <c r="B6" s="973"/>
      <c r="C6" s="974" t="s">
        <v>1170</v>
      </c>
      <c r="D6" s="975"/>
      <c r="E6" s="975"/>
      <c r="F6" s="975"/>
      <c r="G6" s="975"/>
      <c r="H6" s="975"/>
      <c r="I6" s="975"/>
      <c r="J6" s="975"/>
      <c r="K6" s="975"/>
      <c r="L6" s="975"/>
      <c r="M6" s="975"/>
      <c r="N6" s="975"/>
      <c r="O6" s="975"/>
      <c r="P6" s="975"/>
      <c r="Q6" s="975"/>
      <c r="R6" s="975"/>
      <c r="S6" s="975"/>
      <c r="T6" s="975"/>
      <c r="U6" s="975"/>
      <c r="V6" s="975"/>
      <c r="W6" s="975"/>
      <c r="X6" s="975"/>
      <c r="Y6" s="975"/>
      <c r="Z6" s="975"/>
      <c r="AA6" s="975"/>
      <c r="AB6" s="975"/>
      <c r="AC6" s="975"/>
    </row>
    <row r="7" spans="1:29" s="976" customFormat="1" ht="20.100000000000001" customHeight="1">
      <c r="A7" s="973"/>
      <c r="B7" s="973"/>
      <c r="C7" s="974" t="s">
        <v>1171</v>
      </c>
      <c r="D7" s="975"/>
      <c r="E7" s="975"/>
      <c r="F7" s="975"/>
      <c r="G7" s="975"/>
      <c r="H7" s="975"/>
      <c r="I7" s="975"/>
      <c r="J7" s="975"/>
      <c r="K7" s="975"/>
      <c r="L7" s="975"/>
      <c r="M7" s="975"/>
      <c r="N7" s="975"/>
      <c r="O7" s="975"/>
      <c r="P7" s="975"/>
      <c r="Q7" s="975"/>
      <c r="R7" s="975"/>
      <c r="S7" s="975"/>
      <c r="T7" s="975"/>
      <c r="U7" s="975"/>
      <c r="V7" s="975"/>
      <c r="W7" s="975"/>
      <c r="X7" s="975"/>
      <c r="Y7" s="975"/>
      <c r="Z7" s="975"/>
      <c r="AA7" s="975"/>
      <c r="AB7" s="975"/>
      <c r="AC7" s="975"/>
    </row>
    <row r="8" spans="1:29" s="976" customFormat="1" ht="20.100000000000001" customHeight="1">
      <c r="A8" s="973"/>
      <c r="B8" s="973"/>
      <c r="C8" s="974" t="s">
        <v>1172</v>
      </c>
      <c r="D8" s="975"/>
      <c r="E8" s="975"/>
      <c r="F8" s="975"/>
      <c r="G8" s="975"/>
      <c r="H8" s="975"/>
      <c r="I8" s="975"/>
      <c r="J8" s="975"/>
      <c r="K8" s="975"/>
      <c r="L8" s="975"/>
      <c r="M8" s="975"/>
      <c r="N8" s="975"/>
      <c r="O8" s="975"/>
      <c r="P8" s="975"/>
      <c r="Q8" s="975"/>
      <c r="R8" s="975"/>
      <c r="S8" s="975"/>
      <c r="T8" s="975"/>
      <c r="U8" s="975"/>
      <c r="V8" s="975"/>
      <c r="W8" s="975"/>
      <c r="X8" s="975"/>
      <c r="Y8" s="975"/>
      <c r="Z8" s="975"/>
      <c r="AA8" s="975"/>
      <c r="AB8" s="975"/>
      <c r="AC8" s="975"/>
    </row>
    <row r="9" spans="1:29" ht="9.9499999999999993" customHeight="1">
      <c r="A9" s="19"/>
      <c r="B9" s="19"/>
      <c r="C9" s="172"/>
      <c r="D9" s="171"/>
      <c r="E9" s="171"/>
      <c r="F9" s="171"/>
      <c r="G9" s="171"/>
      <c r="H9" s="171"/>
      <c r="I9" s="171"/>
      <c r="J9" s="171"/>
      <c r="K9" s="171"/>
      <c r="L9" s="171"/>
      <c r="M9" s="171"/>
      <c r="N9" s="171"/>
      <c r="O9" s="171"/>
      <c r="P9" s="171"/>
      <c r="Q9" s="171"/>
      <c r="R9" s="171"/>
      <c r="S9" s="171"/>
      <c r="T9" s="171"/>
      <c r="U9" s="171"/>
      <c r="V9" s="171"/>
      <c r="W9" s="171"/>
      <c r="X9" s="171"/>
      <c r="Y9" s="171"/>
      <c r="Z9" s="171"/>
      <c r="AA9" s="171"/>
      <c r="AB9" s="171"/>
      <c r="AC9" s="171"/>
    </row>
    <row r="10" spans="1:29" ht="20.100000000000001" customHeight="1">
      <c r="A10" s="19"/>
      <c r="B10" s="19"/>
      <c r="C10" s="172"/>
      <c r="D10" s="173" t="s">
        <v>1</v>
      </c>
      <c r="E10" s="171"/>
      <c r="F10" s="171"/>
      <c r="G10" s="174" t="str">
        <f>TTIN_DUAN</f>
        <v>Đường cứu hộ cứu nạn từ Nguyệt Áng - Nam Long đi Trường Xuân</v>
      </c>
      <c r="H10" s="171"/>
      <c r="I10" s="171"/>
      <c r="J10" s="171"/>
      <c r="K10" s="171"/>
      <c r="L10" s="171"/>
      <c r="M10" s="171"/>
      <c r="N10" s="171"/>
      <c r="O10" s="171"/>
      <c r="P10" s="171"/>
      <c r="Q10" s="171"/>
      <c r="R10" s="171"/>
      <c r="S10" s="171"/>
      <c r="T10" s="171"/>
      <c r="U10" s="171"/>
      <c r="V10" s="171"/>
      <c r="W10" s="171"/>
      <c r="X10" s="171"/>
      <c r="Y10" s="171"/>
      <c r="Z10" s="171"/>
      <c r="AA10" s="171"/>
      <c r="AB10" s="171"/>
      <c r="AC10" s="171"/>
    </row>
    <row r="11" spans="1:29" ht="20.100000000000001" customHeight="1">
      <c r="A11" s="19"/>
      <c r="B11" s="19"/>
      <c r="C11" s="172"/>
      <c r="D11" s="173" t="s">
        <v>4</v>
      </c>
      <c r="E11" s="171"/>
      <c r="F11" s="171"/>
      <c r="G11" s="174" t="str">
        <f>TTIN_GTHAU</f>
        <v>Xây lắp (bao gồm chí phí xây dựng + chi phí dự phòng + chi phí đảm bảo giao thông)</v>
      </c>
      <c r="H11" s="171"/>
      <c r="I11" s="171"/>
      <c r="J11" s="171"/>
      <c r="K11" s="171"/>
      <c r="L11" s="171"/>
      <c r="M11" s="171"/>
      <c r="N11" s="171"/>
      <c r="O11" s="171"/>
      <c r="P11" s="171"/>
      <c r="Q11" s="171"/>
      <c r="R11" s="171"/>
      <c r="S11" s="171"/>
      <c r="T11" s="171"/>
      <c r="U11" s="171"/>
      <c r="V11" s="171"/>
      <c r="W11" s="171"/>
      <c r="X11" s="171"/>
      <c r="Y11" s="171"/>
      <c r="Z11" s="171"/>
      <c r="AA11" s="171"/>
      <c r="AB11" s="171"/>
      <c r="AC11" s="171"/>
    </row>
    <row r="12" spans="1:29" ht="20.100000000000001" customHeight="1">
      <c r="A12" s="177"/>
      <c r="B12" s="177"/>
      <c r="C12" s="173"/>
      <c r="D12" s="173" t="s">
        <v>2</v>
      </c>
      <c r="E12" s="173"/>
      <c r="F12" s="173"/>
      <c r="G12" s="174" t="str">
        <f>TTIN_CTRINH</f>
        <v>Đường cứu hộ cứu nạn từ Nguyệt Áng - Nam Long đi Trường Xuân</v>
      </c>
      <c r="H12" s="173"/>
      <c r="I12" s="173"/>
      <c r="J12" s="173"/>
      <c r="K12" s="173"/>
      <c r="L12" s="173"/>
      <c r="M12" s="173"/>
      <c r="N12" s="173"/>
      <c r="O12" s="173"/>
      <c r="P12" s="173"/>
      <c r="Q12" s="173"/>
      <c r="R12" s="173"/>
      <c r="S12" s="173"/>
      <c r="T12" s="173"/>
      <c r="U12" s="173"/>
      <c r="V12" s="173"/>
      <c r="W12" s="173"/>
      <c r="X12" s="173"/>
      <c r="Y12" s="173"/>
      <c r="Z12" s="173"/>
      <c r="AA12" s="173"/>
      <c r="AB12" s="173"/>
      <c r="AC12" s="173"/>
    </row>
    <row r="13" spans="1:29" ht="20.100000000000001" customHeight="1">
      <c r="A13" s="177"/>
      <c r="B13" s="177"/>
      <c r="C13" s="173"/>
      <c r="D13" s="173" t="s">
        <v>3</v>
      </c>
      <c r="E13" s="173"/>
      <c r="F13" s="173"/>
      <c r="G13" s="178" t="s">
        <v>153</v>
      </c>
      <c r="H13" s="173"/>
      <c r="I13" s="173"/>
      <c r="J13" s="173"/>
      <c r="K13" s="173"/>
      <c r="L13" s="173"/>
      <c r="M13" s="173"/>
      <c r="N13" s="173"/>
      <c r="O13" s="173"/>
      <c r="P13" s="173"/>
      <c r="Q13" s="173"/>
      <c r="R13" s="173"/>
      <c r="S13" s="173"/>
      <c r="T13" s="173"/>
      <c r="U13" s="173"/>
      <c r="V13" s="173"/>
      <c r="W13" s="173"/>
      <c r="X13" s="173"/>
      <c r="Y13" s="173"/>
      <c r="Z13" s="173"/>
      <c r="AA13" s="173"/>
      <c r="AB13" s="173"/>
      <c r="AC13" s="173"/>
    </row>
    <row r="14" spans="1:29" ht="20.100000000000001" customHeight="1">
      <c r="A14" s="177"/>
      <c r="B14" s="177"/>
      <c r="C14" s="173"/>
      <c r="D14" s="173" t="s">
        <v>154</v>
      </c>
      <c r="E14" s="173"/>
      <c r="F14" s="173"/>
      <c r="G14" s="180" t="s">
        <v>143</v>
      </c>
      <c r="H14" s="182"/>
      <c r="I14" s="182"/>
      <c r="J14" s="182"/>
      <c r="K14" s="182"/>
      <c r="L14" s="173"/>
      <c r="M14" s="173"/>
      <c r="N14" s="173"/>
      <c r="O14" s="173"/>
      <c r="P14" s="173"/>
      <c r="Q14" s="173"/>
      <c r="R14" s="182"/>
      <c r="S14" s="182"/>
      <c r="T14" s="182"/>
      <c r="U14" s="182"/>
      <c r="V14" s="182"/>
      <c r="W14" s="182"/>
      <c r="X14" s="173"/>
      <c r="Y14" s="173"/>
      <c r="Z14" s="173"/>
      <c r="AA14" s="173"/>
      <c r="AB14" s="173"/>
      <c r="AC14" s="173"/>
    </row>
    <row r="15" spans="1:29" ht="20.100000000000001" customHeight="1">
      <c r="A15" s="177"/>
      <c r="B15" s="177"/>
      <c r="C15" s="173"/>
      <c r="D15" s="173" t="s">
        <v>155</v>
      </c>
      <c r="E15" s="173"/>
      <c r="F15" s="173"/>
      <c r="G15" s="191" t="str">
        <f>TTIN_DDIEM</f>
        <v>Xã Xuân Ninh, Hiền Ninh và xã Trường Xuân, huyện Quảng Ninh, tỉnh Quảng Bình</v>
      </c>
      <c r="H15" s="173"/>
      <c r="I15" s="173"/>
      <c r="J15" s="173"/>
      <c r="K15" s="173"/>
      <c r="L15" s="173"/>
      <c r="M15" s="173"/>
      <c r="N15" s="173"/>
      <c r="O15" s="173"/>
      <c r="P15" s="173"/>
      <c r="Q15" s="173"/>
      <c r="R15" s="173"/>
      <c r="S15" s="173"/>
      <c r="T15" s="173"/>
      <c r="U15" s="173"/>
      <c r="V15" s="173"/>
      <c r="W15" s="173"/>
      <c r="X15" s="173"/>
      <c r="Y15" s="173"/>
      <c r="Z15" s="173"/>
      <c r="AA15" s="173"/>
      <c r="AB15" s="173"/>
      <c r="AC15" s="173"/>
    </row>
    <row r="16" spans="1:29" ht="9.9499999999999993" customHeight="1">
      <c r="A16" s="177"/>
      <c r="B16" s="177"/>
      <c r="C16" s="173"/>
      <c r="D16" s="173"/>
      <c r="E16" s="173"/>
      <c r="F16" s="173"/>
      <c r="H16" s="173"/>
      <c r="I16" s="173"/>
      <c r="J16" s="173"/>
      <c r="K16" s="173"/>
      <c r="L16" s="173"/>
      <c r="M16" s="173"/>
      <c r="N16" s="173"/>
      <c r="O16" s="173"/>
      <c r="P16" s="173"/>
      <c r="Q16" s="173"/>
      <c r="R16" s="173"/>
      <c r="S16" s="173"/>
      <c r="T16" s="173"/>
      <c r="U16" s="173"/>
      <c r="V16" s="173"/>
      <c r="W16" s="173"/>
      <c r="X16" s="173"/>
      <c r="Y16" s="173"/>
      <c r="Z16" s="173"/>
      <c r="AA16" s="173"/>
      <c r="AB16" s="173"/>
      <c r="AC16" s="173"/>
    </row>
    <row r="17" spans="1:29" ht="20.100000000000001" customHeight="1">
      <c r="A17" s="177"/>
      <c r="B17" s="177"/>
      <c r="C17" s="998">
        <v>1</v>
      </c>
      <c r="D17" s="173" t="s">
        <v>195</v>
      </c>
      <c r="E17" s="173"/>
      <c r="F17" s="173"/>
      <c r="H17" s="173"/>
      <c r="I17" s="173"/>
      <c r="J17" s="173"/>
      <c r="K17" s="173"/>
      <c r="L17" s="173"/>
      <c r="M17" s="173"/>
      <c r="N17" s="173"/>
      <c r="O17" s="173"/>
      <c r="P17" s="173"/>
      <c r="Q17" s="173"/>
      <c r="R17" s="173"/>
      <c r="S17" s="173"/>
      <c r="T17" s="173"/>
      <c r="U17" s="173"/>
      <c r="V17" s="173"/>
      <c r="W17" s="173"/>
      <c r="X17" s="173"/>
      <c r="Y17" s="173"/>
      <c r="Z17" s="173"/>
      <c r="AA17" s="173"/>
      <c r="AB17" s="173"/>
      <c r="AC17" s="173"/>
    </row>
    <row r="18" spans="1:29" ht="20.100000000000001" customHeight="1">
      <c r="A18" s="19"/>
      <c r="B18" s="19"/>
      <c r="C18" s="222" t="s">
        <v>169</v>
      </c>
      <c r="D18" s="197" t="str">
        <f>'Thong tin'!B11&amp;": "&amp;TTIN_TPK1</f>
        <v>Chủ đầu tư: Công ty CP Giá Xây Dựng</v>
      </c>
      <c r="G18" s="200"/>
      <c r="H18" s="185"/>
      <c r="I18" s="185"/>
      <c r="J18" s="185"/>
      <c r="K18" s="185"/>
      <c r="Q18" s="222"/>
      <c r="R18" s="199"/>
      <c r="S18" s="185"/>
      <c r="T18" s="185"/>
      <c r="U18" s="185"/>
      <c r="V18" s="185"/>
      <c r="W18" s="185"/>
    </row>
    <row r="19" spans="1:29" ht="20.100000000000001" customHeight="1">
      <c r="A19" s="19"/>
      <c r="B19" s="19"/>
      <c r="C19" s="202"/>
      <c r="D19" s="33" t="s">
        <v>17</v>
      </c>
      <c r="G19" s="2857" t="s">
        <v>18</v>
      </c>
      <c r="H19" s="2857"/>
      <c r="I19" s="2857"/>
      <c r="J19" s="2857"/>
      <c r="K19" s="2857"/>
      <c r="L19" s="2857"/>
      <c r="M19" s="2857"/>
      <c r="N19" s="2857"/>
      <c r="Q19" s="202" t="s">
        <v>19</v>
      </c>
      <c r="R19" s="199" t="str">
        <f>IF(G19=0,"",VLOOKUP(G19,_tenchucdanh,3,0))</f>
        <v>Giám sát chính</v>
      </c>
      <c r="S19" s="185"/>
      <c r="T19" s="185"/>
      <c r="U19" s="185"/>
      <c r="V19" s="185"/>
      <c r="W19" s="185"/>
    </row>
    <row r="20" spans="1:29" ht="20.100000000000001" customHeight="1">
      <c r="A20" s="19"/>
      <c r="B20" s="19"/>
      <c r="C20" s="202"/>
      <c r="D20" s="33" t="s">
        <v>17</v>
      </c>
      <c r="G20" s="2857" t="s">
        <v>21</v>
      </c>
      <c r="H20" s="2857"/>
      <c r="I20" s="2857"/>
      <c r="J20" s="2857"/>
      <c r="K20" s="2857"/>
      <c r="L20" s="2857"/>
      <c r="M20" s="2857"/>
      <c r="N20" s="2857"/>
      <c r="Q20" s="202" t="s">
        <v>19</v>
      </c>
      <c r="R20" s="199" t="str">
        <f>IF(G20=0,"",VLOOKUP(G20,_tenchucdanh,3,0))</f>
        <v>Giám sát viên</v>
      </c>
      <c r="S20" s="185"/>
      <c r="T20" s="185"/>
      <c r="U20" s="185"/>
      <c r="V20" s="185"/>
      <c r="W20" s="185"/>
    </row>
    <row r="21" spans="1:29" ht="20.100000000000001" customHeight="1">
      <c r="A21" s="19"/>
      <c r="B21" s="19"/>
      <c r="C21" s="222" t="s">
        <v>171</v>
      </c>
      <c r="D21" s="197" t="str">
        <f>'Thong tin'!B47&amp;": "&amp;TTIN_TPK4</f>
        <v>Tư vấn giám sát: Ban QLDA ĐTXD&amp;PTQĐ huyện Quảng Ninh</v>
      </c>
      <c r="G21" s="200"/>
      <c r="H21" s="185"/>
      <c r="I21" s="185"/>
      <c r="J21" s="185"/>
      <c r="K21" s="185"/>
      <c r="L21" s="185"/>
      <c r="M21" s="185"/>
      <c r="N21" s="185"/>
      <c r="Q21" s="222"/>
      <c r="R21" s="199"/>
      <c r="S21" s="185"/>
      <c r="T21" s="185"/>
      <c r="U21" s="185"/>
      <c r="V21" s="185"/>
      <c r="W21" s="185"/>
    </row>
    <row r="22" spans="1:29" ht="20.100000000000001" customHeight="1">
      <c r="A22" s="19"/>
      <c r="B22" s="19"/>
      <c r="C22" s="202"/>
      <c r="D22" s="33" t="s">
        <v>17</v>
      </c>
      <c r="G22" s="2857" t="s">
        <v>34</v>
      </c>
      <c r="H22" s="2857"/>
      <c r="I22" s="2857"/>
      <c r="J22" s="2857"/>
      <c r="K22" s="2857"/>
      <c r="L22" s="2857"/>
      <c r="M22" s="2857"/>
      <c r="N22" s="2857"/>
      <c r="Q22" s="202" t="s">
        <v>19</v>
      </c>
      <c r="R22" s="199" t="e">
        <f>IF(G22=0,"",VLOOKUP(G22,_tenchucdanh,3,0))</f>
        <v>#N/A</v>
      </c>
      <c r="S22" s="185"/>
      <c r="T22" s="185"/>
      <c r="U22" s="185"/>
      <c r="V22" s="185"/>
      <c r="W22" s="185"/>
    </row>
    <row r="23" spans="1:29" ht="20.100000000000001" customHeight="1">
      <c r="A23" s="19"/>
      <c r="B23" s="19"/>
      <c r="C23" s="202"/>
      <c r="D23" s="33" t="s">
        <v>17</v>
      </c>
      <c r="G23" s="2857" t="s">
        <v>2817</v>
      </c>
      <c r="H23" s="2857"/>
      <c r="I23" s="2857"/>
      <c r="J23" s="2857"/>
      <c r="K23" s="2857"/>
      <c r="L23" s="2857"/>
      <c r="M23" s="2857"/>
      <c r="N23" s="2857"/>
      <c r="Q23" s="202" t="s">
        <v>19</v>
      </c>
      <c r="R23" s="199" t="e">
        <f>IF(G23=0,"",VLOOKUP(G23,_tenchucdanh,3,0))</f>
        <v>#N/A</v>
      </c>
      <c r="S23" s="185"/>
      <c r="T23" s="185"/>
      <c r="U23" s="185"/>
      <c r="V23" s="185"/>
      <c r="W23" s="185"/>
    </row>
    <row r="24" spans="1:29" ht="20.100000000000001" customHeight="1">
      <c r="A24" s="19"/>
      <c r="B24" s="19"/>
      <c r="C24" s="222" t="s">
        <v>224</v>
      </c>
      <c r="D24" s="197" t="str">
        <f>'Thong tin'!B60&amp;": "&amp;TTIN_TPK5</f>
        <v>Nhà thầu thi công: Công ty Cổ phần Xây dựng Trường Xuân</v>
      </c>
      <c r="G24" s="200"/>
      <c r="H24" s="185"/>
      <c r="I24" s="185"/>
      <c r="J24" s="185"/>
      <c r="K24" s="185"/>
      <c r="L24" s="185"/>
      <c r="M24" s="185"/>
      <c r="N24" s="185"/>
      <c r="Q24" s="222"/>
      <c r="R24" s="199"/>
      <c r="S24" s="185"/>
      <c r="T24" s="185"/>
      <c r="U24" s="185"/>
      <c r="V24" s="185"/>
      <c r="W24" s="185"/>
    </row>
    <row r="25" spans="1:29" ht="20.100000000000001" customHeight="1">
      <c r="A25" s="19"/>
      <c r="B25" s="19"/>
      <c r="C25" s="202"/>
      <c r="D25" s="33" t="s">
        <v>17</v>
      </c>
      <c r="G25" s="2857" t="s">
        <v>2811</v>
      </c>
      <c r="H25" s="2857"/>
      <c r="I25" s="2857"/>
      <c r="J25" s="2857"/>
      <c r="K25" s="2857"/>
      <c r="L25" s="2857"/>
      <c r="M25" s="2857"/>
      <c r="N25" s="2857"/>
      <c r="Q25" s="202" t="s">
        <v>19</v>
      </c>
      <c r="R25" s="199" t="e">
        <f>IF(G25=0,"",VLOOKUP(G25,_tenchucdanh,3,0))</f>
        <v>#N/A</v>
      </c>
      <c r="S25" s="185"/>
      <c r="T25" s="185"/>
      <c r="U25" s="185"/>
      <c r="V25" s="185"/>
      <c r="W25" s="185"/>
    </row>
    <row r="26" spans="1:29" ht="20.100000000000001" customHeight="1">
      <c r="A26" s="19"/>
      <c r="B26" s="19"/>
      <c r="C26" s="202"/>
      <c r="D26" s="33" t="s">
        <v>17</v>
      </c>
      <c r="G26" s="2857" t="s">
        <v>2813</v>
      </c>
      <c r="H26" s="2857"/>
      <c r="I26" s="2857"/>
      <c r="J26" s="2857"/>
      <c r="K26" s="2857"/>
      <c r="L26" s="2857"/>
      <c r="M26" s="2857"/>
      <c r="N26" s="2857"/>
      <c r="Q26" s="202" t="s">
        <v>19</v>
      </c>
      <c r="R26" s="199" t="e">
        <f>IF(G26=0,"",VLOOKUP(G26,_tenchucdanh,3,0))</f>
        <v>#N/A</v>
      </c>
      <c r="S26" s="185"/>
      <c r="T26" s="185"/>
      <c r="U26" s="185"/>
      <c r="V26" s="185"/>
      <c r="W26" s="185"/>
    </row>
    <row r="27" spans="1:29" ht="20.100000000000001" customHeight="1">
      <c r="A27" s="19"/>
      <c r="B27" s="19"/>
      <c r="C27" s="222" t="s">
        <v>337</v>
      </c>
      <c r="D27" s="197" t="str">
        <f>'Thong tin'!B84&amp;": "&amp;TTIN_TPK7</f>
        <v>Tư vấn thiết kế: Công ty Cổ phần Tư vấn Đầu tư Xây dựng Phát triển đô thị Hà Nội</v>
      </c>
      <c r="G27" s="200"/>
      <c r="H27" s="185"/>
      <c r="I27" s="185"/>
      <c r="J27" s="185"/>
      <c r="K27" s="185"/>
      <c r="L27" s="185"/>
      <c r="M27" s="185"/>
      <c r="N27" s="185"/>
      <c r="Q27" s="222"/>
      <c r="R27" s="199"/>
      <c r="S27" s="185"/>
      <c r="T27" s="185"/>
      <c r="U27" s="185"/>
      <c r="V27" s="185"/>
      <c r="W27" s="185"/>
    </row>
    <row r="28" spans="1:29" ht="20.100000000000001" customHeight="1">
      <c r="A28" s="19"/>
      <c r="B28" s="19"/>
      <c r="C28" s="202"/>
      <c r="D28" s="33" t="s">
        <v>17</v>
      </c>
      <c r="G28" s="2857" t="s">
        <v>2816</v>
      </c>
      <c r="H28" s="2857"/>
      <c r="I28" s="2857"/>
      <c r="J28" s="2857"/>
      <c r="K28" s="2857"/>
      <c r="L28" s="2857"/>
      <c r="M28" s="2857"/>
      <c r="N28" s="2857"/>
      <c r="Q28" s="202" t="s">
        <v>19</v>
      </c>
      <c r="R28" s="199" t="str">
        <f>IF(G28=0,"",VLOOKUP(G28,_tenchucdanh,3,0))</f>
        <v xml:space="preserve">Chủ nhiệm thiết kế </v>
      </c>
      <c r="S28" s="185"/>
      <c r="T28" s="185"/>
      <c r="U28" s="185"/>
      <c r="V28" s="185"/>
      <c r="W28" s="185"/>
    </row>
    <row r="29" spans="1:29" ht="20.100000000000001" customHeight="1">
      <c r="A29" s="19"/>
      <c r="B29" s="19"/>
      <c r="C29" s="202"/>
      <c r="D29" s="33" t="s">
        <v>17</v>
      </c>
      <c r="G29" s="2857" t="s">
        <v>2808</v>
      </c>
      <c r="H29" s="2857"/>
      <c r="I29" s="2857"/>
      <c r="J29" s="2857"/>
      <c r="K29" s="2857"/>
      <c r="L29" s="2857"/>
      <c r="M29" s="2857"/>
      <c r="N29" s="2857"/>
      <c r="Q29" s="202" t="s">
        <v>19</v>
      </c>
      <c r="R29" s="199" t="str">
        <f>IF(G29=0,"",VLOOKUP(G29,_tenchucdanh,3,0))</f>
        <v>Cán bộ</v>
      </c>
      <c r="S29" s="185"/>
      <c r="T29" s="185"/>
      <c r="U29" s="185"/>
      <c r="V29" s="185"/>
      <c r="W29" s="185"/>
    </row>
    <row r="30" spans="1:29" ht="20.100000000000001" customHeight="1">
      <c r="A30" s="19"/>
      <c r="B30" s="19"/>
      <c r="C30" s="998">
        <v>2</v>
      </c>
      <c r="D30" s="173" t="s">
        <v>1173</v>
      </c>
      <c r="G30" s="200"/>
      <c r="H30" s="185"/>
      <c r="I30" s="185"/>
      <c r="J30" s="185"/>
      <c r="K30" s="185"/>
      <c r="Q30" s="222"/>
      <c r="R30" s="199"/>
      <c r="S30" s="185"/>
      <c r="T30" s="185"/>
      <c r="U30" s="185"/>
      <c r="V30" s="185"/>
      <c r="W30" s="185"/>
    </row>
    <row r="31" spans="1:29" ht="20.100000000000001" customHeight="1">
      <c r="A31" s="19"/>
      <c r="B31" s="19"/>
      <c r="C31" s="186" t="s">
        <v>158</v>
      </c>
      <c r="D31" s="33" t="s">
        <v>1174</v>
      </c>
      <c r="G31" s="180"/>
      <c r="H31" s="185"/>
      <c r="I31" s="185"/>
      <c r="J31" s="185"/>
      <c r="K31" s="185"/>
      <c r="Q31" s="202"/>
      <c r="R31" s="199"/>
      <c r="S31" s="185"/>
      <c r="T31" s="185"/>
      <c r="U31" s="185"/>
      <c r="V31" s="185"/>
      <c r="W31" s="185"/>
    </row>
    <row r="32" spans="1:29" ht="20.100000000000001" customHeight="1">
      <c r="A32" s="19"/>
      <c r="B32" s="19"/>
      <c r="C32" s="186"/>
      <c r="D32" s="33" t="s">
        <v>1191</v>
      </c>
      <c r="G32" s="180"/>
      <c r="H32" s="185"/>
      <c r="I32" s="185"/>
      <c r="J32" s="185"/>
      <c r="K32" s="185"/>
      <c r="Q32" s="202"/>
      <c r="R32" s="199"/>
      <c r="S32" s="185"/>
      <c r="T32" s="185"/>
      <c r="U32" s="185"/>
      <c r="V32" s="185"/>
      <c r="W32" s="185"/>
    </row>
    <row r="33" spans="1:29" ht="20.100000000000001" customHeight="1">
      <c r="A33" s="19"/>
      <c r="B33" s="19"/>
      <c r="C33" s="186" t="s">
        <v>158</v>
      </c>
      <c r="D33" s="33" t="s">
        <v>1175</v>
      </c>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row>
    <row r="34" spans="1:29" ht="20.100000000000001" customHeight="1">
      <c r="A34" s="19"/>
      <c r="B34" s="19"/>
      <c r="C34" s="978"/>
      <c r="D34" s="33" t="s">
        <v>1191</v>
      </c>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row>
    <row r="35" spans="1:29" ht="20.100000000000001" customHeight="1">
      <c r="A35" s="19"/>
      <c r="B35" s="19"/>
      <c r="C35" s="186" t="s">
        <v>158</v>
      </c>
      <c r="D35" s="284" t="s">
        <v>1176</v>
      </c>
      <c r="E35" s="185"/>
      <c r="F35" s="185"/>
      <c r="G35" s="185"/>
      <c r="H35" s="185"/>
      <c r="I35" s="185"/>
      <c r="J35" s="185"/>
      <c r="K35" s="185"/>
      <c r="L35" s="185"/>
      <c r="M35" s="185"/>
      <c r="N35" s="185"/>
      <c r="O35" s="185"/>
      <c r="P35" s="185"/>
      <c r="Q35" s="185"/>
      <c r="R35" s="185"/>
      <c r="S35" s="185"/>
      <c r="T35" s="185"/>
      <c r="U35" s="185"/>
      <c r="V35" s="185"/>
      <c r="W35" s="185"/>
      <c r="X35" s="185"/>
      <c r="Y35" s="185"/>
      <c r="Z35" s="185"/>
      <c r="AA35" s="185"/>
      <c r="AB35" s="185"/>
      <c r="AC35" s="185"/>
    </row>
    <row r="36" spans="1:29" ht="20.100000000000001" customHeight="1">
      <c r="A36" s="19"/>
      <c r="B36" s="19"/>
      <c r="C36" s="978"/>
      <c r="D36" s="33" t="s">
        <v>1191</v>
      </c>
      <c r="E36" s="185"/>
      <c r="F36" s="185"/>
      <c r="G36" s="185"/>
      <c r="H36" s="185"/>
      <c r="I36" s="185"/>
      <c r="J36" s="185"/>
      <c r="K36" s="185"/>
      <c r="L36" s="185"/>
      <c r="M36" s="185"/>
      <c r="N36" s="185"/>
      <c r="O36" s="185"/>
      <c r="P36" s="185"/>
      <c r="Q36" s="185"/>
      <c r="R36" s="185"/>
      <c r="S36" s="185"/>
      <c r="T36" s="185"/>
      <c r="U36" s="185"/>
      <c r="V36" s="185"/>
      <c r="W36" s="185"/>
      <c r="X36" s="185"/>
      <c r="Y36" s="185"/>
      <c r="Z36" s="185"/>
      <c r="AA36" s="185"/>
      <c r="AB36" s="185"/>
      <c r="AC36" s="185"/>
    </row>
    <row r="37" spans="1:29" ht="20.100000000000001" customHeight="1">
      <c r="A37" s="19"/>
      <c r="B37" s="19"/>
      <c r="C37" s="186" t="s">
        <v>158</v>
      </c>
      <c r="D37" s="185" t="s">
        <v>1177</v>
      </c>
      <c r="E37" s="185"/>
      <c r="F37" s="185"/>
      <c r="G37" s="185"/>
      <c r="H37" s="185"/>
      <c r="I37" s="185"/>
      <c r="J37" s="185"/>
      <c r="K37" s="185"/>
      <c r="L37" s="185"/>
      <c r="M37" s="185"/>
      <c r="N37" s="185"/>
      <c r="O37" s="185"/>
      <c r="P37" s="185"/>
      <c r="Q37" s="185"/>
      <c r="R37" s="185"/>
      <c r="S37" s="185"/>
      <c r="T37" s="185"/>
      <c r="U37" s="185"/>
      <c r="V37" s="185"/>
      <c r="W37" s="185"/>
      <c r="X37" s="185"/>
      <c r="Y37" s="185"/>
      <c r="Z37" s="185"/>
      <c r="AA37" s="185"/>
      <c r="AB37" s="185"/>
      <c r="AC37" s="185"/>
    </row>
    <row r="38" spans="1:29" ht="20.100000000000001" customHeight="1">
      <c r="A38" s="19"/>
      <c r="B38" s="19"/>
      <c r="C38" s="978"/>
      <c r="D38" s="33" t="s">
        <v>1191</v>
      </c>
      <c r="E38" s="185"/>
      <c r="F38" s="185"/>
      <c r="G38" s="185"/>
      <c r="H38" s="185"/>
      <c r="I38" s="185"/>
      <c r="J38" s="185"/>
      <c r="K38" s="185"/>
      <c r="L38" s="185"/>
      <c r="M38" s="185"/>
      <c r="N38" s="185"/>
      <c r="O38" s="185"/>
      <c r="P38" s="185"/>
      <c r="Q38" s="185"/>
      <c r="R38" s="185"/>
      <c r="S38" s="185"/>
      <c r="T38" s="185"/>
      <c r="U38" s="185"/>
      <c r="V38" s="185"/>
      <c r="W38" s="185"/>
      <c r="X38" s="185"/>
      <c r="Y38" s="185"/>
      <c r="Z38" s="185"/>
      <c r="AA38" s="185"/>
      <c r="AB38" s="185"/>
      <c r="AC38" s="185"/>
    </row>
    <row r="39" spans="1:29" ht="20.100000000000001" customHeight="1">
      <c r="A39" s="19"/>
      <c r="B39" s="19"/>
      <c r="C39" s="186" t="s">
        <v>158</v>
      </c>
      <c r="D39" s="977" t="s">
        <v>1178</v>
      </c>
      <c r="E39" s="185"/>
      <c r="F39" s="185"/>
      <c r="G39" s="185"/>
      <c r="H39" s="185"/>
      <c r="I39" s="185"/>
      <c r="J39" s="185"/>
      <c r="K39" s="185"/>
      <c r="L39" s="185"/>
      <c r="M39" s="185"/>
      <c r="N39" s="185"/>
      <c r="O39" s="185"/>
      <c r="P39" s="185"/>
      <c r="Q39" s="185"/>
      <c r="R39" s="185"/>
      <c r="S39" s="185"/>
      <c r="T39" s="185"/>
      <c r="U39" s="185"/>
      <c r="V39" s="185"/>
      <c r="W39" s="185"/>
      <c r="X39" s="185"/>
      <c r="Y39" s="185"/>
      <c r="Z39" s="185"/>
      <c r="AA39" s="185"/>
      <c r="AB39" s="185"/>
      <c r="AC39" s="185"/>
    </row>
    <row r="40" spans="1:29" ht="20.100000000000001" customHeight="1">
      <c r="A40" s="19"/>
      <c r="B40" s="19"/>
      <c r="C40" s="985"/>
      <c r="D40" s="33" t="s">
        <v>1191</v>
      </c>
      <c r="E40" s="185"/>
      <c r="F40" s="185"/>
      <c r="G40" s="185"/>
      <c r="H40" s="185"/>
      <c r="I40" s="185"/>
      <c r="J40" s="185"/>
      <c r="K40" s="185"/>
      <c r="L40" s="185"/>
      <c r="M40" s="185"/>
      <c r="N40" s="185"/>
      <c r="O40" s="185"/>
      <c r="P40" s="185"/>
      <c r="Q40" s="185"/>
      <c r="R40" s="185"/>
      <c r="S40" s="185"/>
      <c r="T40" s="185"/>
      <c r="U40" s="185"/>
      <c r="V40" s="185"/>
      <c r="W40" s="185"/>
      <c r="X40" s="185"/>
      <c r="Y40" s="185"/>
      <c r="Z40" s="185"/>
      <c r="AA40" s="185"/>
      <c r="AB40" s="185"/>
      <c r="AC40" s="185"/>
    </row>
    <row r="41" spans="1:29" ht="20.100000000000001" customHeight="1">
      <c r="A41" s="19"/>
      <c r="B41" s="19"/>
      <c r="C41" s="186" t="s">
        <v>158</v>
      </c>
      <c r="D41" s="977" t="s">
        <v>1179</v>
      </c>
      <c r="E41" s="185"/>
      <c r="F41" s="185"/>
      <c r="G41" s="185"/>
      <c r="H41" s="185"/>
      <c r="I41" s="185"/>
      <c r="J41" s="185"/>
      <c r="K41" s="185"/>
      <c r="L41" s="185"/>
      <c r="M41" s="185"/>
      <c r="N41" s="185"/>
      <c r="O41" s="185"/>
      <c r="P41" s="185"/>
      <c r="Q41" s="185"/>
      <c r="R41" s="185"/>
      <c r="S41" s="185"/>
      <c r="T41" s="185"/>
      <c r="U41" s="185"/>
      <c r="V41" s="185"/>
      <c r="W41" s="185"/>
      <c r="X41" s="185"/>
      <c r="Y41" s="185"/>
      <c r="Z41" s="185"/>
      <c r="AA41" s="185"/>
      <c r="AB41" s="185"/>
      <c r="AC41" s="185"/>
    </row>
    <row r="42" spans="1:29" ht="20.100000000000001" customHeight="1">
      <c r="A42" s="19"/>
      <c r="B42" s="19"/>
      <c r="C42" s="985"/>
      <c r="D42" s="33" t="s">
        <v>1191</v>
      </c>
      <c r="E42" s="185"/>
      <c r="F42" s="185"/>
      <c r="G42" s="185"/>
      <c r="H42" s="185"/>
      <c r="I42" s="185"/>
      <c r="J42" s="185"/>
      <c r="K42" s="185"/>
      <c r="L42" s="185"/>
      <c r="M42" s="185"/>
      <c r="N42" s="185"/>
      <c r="O42" s="185"/>
      <c r="P42" s="185"/>
      <c r="Q42" s="185"/>
      <c r="R42" s="185"/>
      <c r="S42" s="185"/>
      <c r="T42" s="185"/>
      <c r="U42" s="185"/>
      <c r="V42" s="185"/>
      <c r="W42" s="185"/>
      <c r="X42" s="185"/>
      <c r="Y42" s="185"/>
      <c r="Z42" s="185"/>
      <c r="AA42" s="185"/>
      <c r="AB42" s="185"/>
      <c r="AC42" s="185"/>
    </row>
    <row r="43" spans="1:29" ht="20.100000000000001" customHeight="1">
      <c r="A43" s="19"/>
      <c r="B43" s="19"/>
      <c r="C43" s="186" t="s">
        <v>158</v>
      </c>
      <c r="D43" s="986" t="s">
        <v>1180</v>
      </c>
      <c r="E43" s="185"/>
      <c r="F43" s="185"/>
      <c r="G43" s="185"/>
      <c r="H43" s="185"/>
      <c r="I43" s="185"/>
      <c r="J43" s="185"/>
      <c r="K43" s="185"/>
      <c r="L43" s="185"/>
      <c r="M43" s="185"/>
      <c r="N43" s="185"/>
      <c r="O43" s="185"/>
      <c r="P43" s="185"/>
      <c r="Q43" s="185"/>
      <c r="R43" s="185"/>
      <c r="S43" s="185"/>
      <c r="T43" s="185"/>
      <c r="U43" s="185"/>
      <c r="V43" s="185"/>
      <c r="W43" s="185"/>
      <c r="X43" s="185"/>
      <c r="Y43" s="185"/>
      <c r="Z43" s="185"/>
      <c r="AA43" s="185"/>
      <c r="AB43" s="185"/>
      <c r="AC43" s="185"/>
    </row>
    <row r="44" spans="1:29" ht="20.100000000000001" customHeight="1">
      <c r="A44" s="19"/>
      <c r="B44" s="19"/>
      <c r="C44" s="985"/>
      <c r="D44" s="33" t="s">
        <v>1191</v>
      </c>
      <c r="E44" s="185"/>
      <c r="F44" s="185"/>
      <c r="G44" s="185"/>
      <c r="H44" s="185"/>
      <c r="I44" s="185"/>
      <c r="J44" s="185"/>
      <c r="K44" s="185"/>
      <c r="L44" s="185"/>
      <c r="M44" s="185"/>
      <c r="N44" s="185"/>
      <c r="O44" s="185"/>
      <c r="P44" s="185"/>
      <c r="Q44" s="185"/>
      <c r="R44" s="185"/>
      <c r="S44" s="185"/>
      <c r="T44" s="185"/>
      <c r="U44" s="185"/>
      <c r="V44" s="185"/>
      <c r="W44" s="185"/>
      <c r="X44" s="185"/>
      <c r="Y44" s="185"/>
      <c r="Z44" s="185"/>
      <c r="AA44" s="185"/>
      <c r="AB44" s="185"/>
      <c r="AC44" s="185"/>
    </row>
    <row r="45" spans="1:29" ht="20.100000000000001" customHeight="1">
      <c r="A45" s="19"/>
      <c r="B45" s="19"/>
      <c r="C45" s="186" t="s">
        <v>158</v>
      </c>
      <c r="D45" s="33" t="s">
        <v>1181</v>
      </c>
      <c r="E45" s="185"/>
      <c r="F45" s="185"/>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row>
    <row r="46" spans="1:29" ht="20.100000000000001" customHeight="1">
      <c r="A46" s="19"/>
      <c r="B46" s="19"/>
      <c r="C46" s="985"/>
      <c r="D46" s="33" t="s">
        <v>1191</v>
      </c>
      <c r="E46" s="185"/>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row>
    <row r="47" spans="1:29" ht="20.100000000000001" customHeight="1">
      <c r="A47" s="19"/>
      <c r="B47" s="19"/>
      <c r="C47" s="186" t="s">
        <v>158</v>
      </c>
      <c r="D47" s="228" t="s">
        <v>1182</v>
      </c>
    </row>
    <row r="48" spans="1:29" ht="20.100000000000001" customHeight="1">
      <c r="A48" s="19"/>
      <c r="B48" s="19"/>
      <c r="C48" s="186"/>
      <c r="D48" s="33" t="s">
        <v>1191</v>
      </c>
    </row>
    <row r="49" spans="1:29" ht="20.100000000000001" customHeight="1">
      <c r="A49" s="19"/>
      <c r="B49" s="19"/>
      <c r="C49" s="998">
        <v>3</v>
      </c>
      <c r="D49" s="173" t="s">
        <v>1183</v>
      </c>
    </row>
    <row r="50" spans="1:29" ht="20.100000000000001" customHeight="1">
      <c r="A50" s="19"/>
      <c r="B50" s="19"/>
      <c r="C50" s="978"/>
      <c r="D50" s="33" t="s">
        <v>1191</v>
      </c>
    </row>
    <row r="51" spans="1:29" ht="20.100000000000001" customHeight="1">
      <c r="A51" s="19"/>
      <c r="B51" s="19"/>
      <c r="C51" s="998">
        <v>4</v>
      </c>
      <c r="D51" s="173" t="s">
        <v>1184</v>
      </c>
    </row>
    <row r="52" spans="1:29" ht="20.100000000000001" customHeight="1">
      <c r="A52" s="19"/>
      <c r="B52" s="19"/>
      <c r="C52" s="978"/>
      <c r="D52" s="33" t="s">
        <v>1191</v>
      </c>
    </row>
    <row r="53" spans="1:29" ht="20.100000000000001" customHeight="1">
      <c r="A53" s="19"/>
      <c r="B53" s="19"/>
      <c r="C53" s="978"/>
      <c r="D53" s="33" t="s">
        <v>1191</v>
      </c>
    </row>
    <row r="54" spans="1:29" ht="20.100000000000001" customHeight="1">
      <c r="A54" s="19"/>
      <c r="B54" s="19"/>
      <c r="C54" s="998">
        <v>5</v>
      </c>
      <c r="D54" s="173" t="s">
        <v>1185</v>
      </c>
    </row>
    <row r="55" spans="1:29" ht="20.100000000000001" customHeight="1">
      <c r="A55" s="19"/>
      <c r="B55" s="19"/>
      <c r="C55" s="978"/>
      <c r="D55" s="33" t="s">
        <v>1186</v>
      </c>
    </row>
    <row r="56" spans="1:29" ht="20.100000000000001" customHeight="1">
      <c r="A56" s="19"/>
      <c r="B56" s="19"/>
      <c r="C56" s="978"/>
      <c r="D56" s="33" t="s">
        <v>1187</v>
      </c>
    </row>
    <row r="57" spans="1:29" ht="20.100000000000001" customHeight="1">
      <c r="A57" s="19"/>
      <c r="B57" s="19"/>
      <c r="C57" s="978"/>
      <c r="D57" s="33" t="s">
        <v>1188</v>
      </c>
    </row>
    <row r="58" spans="1:29" ht="20.100000000000001" customHeight="1">
      <c r="A58" s="19"/>
      <c r="B58" s="19"/>
      <c r="C58" s="978"/>
      <c r="D58" s="33" t="s">
        <v>1189</v>
      </c>
    </row>
    <row r="59" spans="1:29" ht="20.100000000000001" customHeight="1">
      <c r="A59" s="19"/>
      <c r="B59" s="19"/>
      <c r="C59" s="998">
        <v>6</v>
      </c>
      <c r="D59" s="173" t="s">
        <v>1190</v>
      </c>
    </row>
    <row r="60" spans="1:29" ht="20.100000000000001" customHeight="1">
      <c r="A60" s="19"/>
      <c r="B60" s="19"/>
      <c r="C60" s="978"/>
      <c r="D60" s="33" t="s">
        <v>1191</v>
      </c>
    </row>
    <row r="61" spans="1:29" ht="20.100000000000001" customHeight="1">
      <c r="A61" s="19"/>
      <c r="B61" s="19"/>
      <c r="C61" s="978"/>
      <c r="D61" s="33" t="s">
        <v>1191</v>
      </c>
    </row>
    <row r="62" spans="1:29" ht="9.9499999999999993" customHeight="1">
      <c r="A62" s="19"/>
      <c r="B62" s="19"/>
      <c r="C62" s="978"/>
    </row>
    <row r="63" spans="1:29" ht="20.100000000000001" customHeight="1">
      <c r="A63" s="19"/>
      <c r="B63" s="19"/>
      <c r="C63" s="990" t="s">
        <v>395</v>
      </c>
      <c r="D63" s="170"/>
      <c r="E63" s="170"/>
      <c r="F63" s="170"/>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row>
    <row r="64" spans="1:29" ht="9.9499999999999993" customHeight="1">
      <c r="A64" s="177"/>
      <c r="B64" s="177"/>
      <c r="C64" s="171"/>
      <c r="D64" s="172"/>
      <c r="E64" s="172"/>
      <c r="F64" s="172"/>
      <c r="G64" s="172"/>
      <c r="H64" s="172"/>
      <c r="I64" s="172"/>
      <c r="J64" s="171"/>
      <c r="K64" s="172"/>
      <c r="L64" s="172"/>
      <c r="M64" s="172"/>
      <c r="N64" s="172"/>
      <c r="O64" s="172"/>
      <c r="P64" s="172"/>
      <c r="Q64" s="172"/>
      <c r="R64" s="172"/>
      <c r="S64" s="172"/>
      <c r="T64" s="172"/>
      <c r="U64" s="171"/>
      <c r="V64" s="171"/>
      <c r="W64" s="171"/>
      <c r="X64" s="171"/>
      <c r="Y64" s="171"/>
      <c r="Z64" s="171"/>
      <c r="AA64" s="171"/>
      <c r="AB64" s="171"/>
      <c r="AC64" s="171"/>
    </row>
    <row r="65" spans="1:29" s="987" customFormat="1" ht="20.100000000000001" customHeight="1">
      <c r="A65" s="970"/>
      <c r="B65" s="970"/>
      <c r="C65" s="197"/>
      <c r="D65" s="195" t="s">
        <v>1158</v>
      </c>
      <c r="E65" s="194"/>
      <c r="F65" s="194"/>
      <c r="G65" s="194"/>
      <c r="H65" s="194"/>
      <c r="I65" s="194"/>
      <c r="J65" s="194"/>
      <c r="K65" s="195"/>
      <c r="L65" s="195"/>
      <c r="M65" s="194"/>
      <c r="N65" s="195"/>
      <c r="O65" s="195"/>
      <c r="P65" s="195"/>
      <c r="Q65" s="195" t="s">
        <v>1214</v>
      </c>
      <c r="R65" s="195"/>
      <c r="S65" s="195"/>
      <c r="T65" s="195"/>
      <c r="U65" s="195"/>
      <c r="V65" s="195"/>
      <c r="W65" s="195"/>
      <c r="X65" s="195"/>
      <c r="Y65" s="195"/>
      <c r="Z65" s="195"/>
      <c r="AA65" s="195"/>
      <c r="AB65" s="195"/>
      <c r="AC65" s="195"/>
    </row>
    <row r="66" spans="1:29" ht="20.100000000000001" customHeight="1">
      <c r="A66" s="19"/>
      <c r="B66" s="19"/>
      <c r="C66" s="171"/>
      <c r="D66" s="19"/>
      <c r="E66" s="19"/>
      <c r="F66" s="19"/>
      <c r="G66" s="19"/>
      <c r="H66" s="19"/>
      <c r="I66" s="19"/>
      <c r="J66" s="19"/>
      <c r="K66" s="19"/>
      <c r="L66" s="19"/>
      <c r="M66" s="19"/>
      <c r="N66" s="19"/>
      <c r="O66" s="19"/>
      <c r="P66" s="1212"/>
      <c r="Q66" s="19"/>
      <c r="R66" s="19"/>
      <c r="S66" s="19"/>
      <c r="T66" s="19"/>
      <c r="U66" s="19"/>
      <c r="V66" s="19"/>
      <c r="W66" s="19"/>
      <c r="X66" s="19"/>
      <c r="Y66" s="19"/>
      <c r="Z66" s="19"/>
      <c r="AA66" s="19"/>
      <c r="AB66" s="19"/>
      <c r="AC66" s="19"/>
    </row>
    <row r="67" spans="1:29" ht="20.100000000000001" customHeight="1">
      <c r="A67" s="19"/>
      <c r="B67" s="19"/>
      <c r="C67" s="171"/>
      <c r="D67" s="19"/>
      <c r="E67" s="19"/>
      <c r="F67" s="19"/>
      <c r="G67" s="19"/>
      <c r="H67" s="19"/>
      <c r="I67" s="19"/>
      <c r="J67" s="19"/>
      <c r="K67" s="19"/>
      <c r="L67" s="19"/>
      <c r="M67" s="19"/>
      <c r="N67" s="19"/>
      <c r="O67" s="19"/>
      <c r="P67" s="1212"/>
      <c r="Q67" s="19"/>
      <c r="R67" s="19"/>
      <c r="S67" s="19"/>
      <c r="T67" s="19"/>
      <c r="U67" s="19"/>
      <c r="V67" s="19"/>
      <c r="W67" s="19"/>
      <c r="X67" s="19"/>
      <c r="Y67" s="19"/>
      <c r="Z67" s="19"/>
      <c r="AA67" s="19"/>
      <c r="AB67" s="19"/>
      <c r="AC67" s="19"/>
    </row>
    <row r="68" spans="1:29" ht="20.100000000000001" customHeight="1">
      <c r="A68" s="19"/>
      <c r="B68" s="19"/>
      <c r="C68" s="171"/>
      <c r="D68" s="19"/>
      <c r="E68" s="19"/>
      <c r="F68" s="19"/>
      <c r="G68" s="19"/>
      <c r="H68" s="19"/>
      <c r="I68" s="19"/>
      <c r="J68" s="19"/>
      <c r="K68" s="19"/>
      <c r="L68" s="19"/>
      <c r="M68" s="19"/>
      <c r="N68" s="19"/>
      <c r="O68" s="19"/>
      <c r="P68" s="1212"/>
      <c r="Q68" s="19"/>
      <c r="R68" s="19"/>
      <c r="S68" s="19"/>
      <c r="T68" s="19"/>
      <c r="U68" s="19"/>
      <c r="V68" s="19"/>
      <c r="W68" s="19"/>
      <c r="X68" s="19"/>
      <c r="Y68" s="19"/>
      <c r="Z68" s="19"/>
      <c r="AA68" s="19"/>
      <c r="AB68" s="19"/>
      <c r="AC68" s="19"/>
    </row>
    <row r="69" spans="1:29" ht="20.100000000000001" customHeight="1">
      <c r="A69" s="19"/>
      <c r="B69" s="19"/>
      <c r="C69" s="171"/>
      <c r="D69" s="19"/>
      <c r="E69" s="19"/>
      <c r="F69" s="19"/>
      <c r="G69" s="19"/>
      <c r="H69" s="19"/>
      <c r="I69" s="19"/>
      <c r="J69" s="19"/>
      <c r="K69" s="19"/>
      <c r="L69" s="19"/>
      <c r="M69" s="19"/>
      <c r="N69" s="19"/>
      <c r="O69" s="19"/>
      <c r="P69" s="1212"/>
      <c r="Q69" s="19"/>
      <c r="R69" s="19"/>
      <c r="S69" s="19"/>
      <c r="T69" s="19"/>
      <c r="U69" s="19"/>
      <c r="V69" s="19"/>
      <c r="W69" s="19"/>
      <c r="X69" s="19"/>
      <c r="Y69" s="19"/>
      <c r="Z69" s="19"/>
      <c r="AA69" s="19"/>
      <c r="AB69" s="19"/>
      <c r="AC69" s="19"/>
    </row>
    <row r="70" spans="1:29" s="987" customFormat="1" ht="20.100000000000001" customHeight="1">
      <c r="A70" s="970"/>
      <c r="B70" s="970"/>
      <c r="C70" s="192"/>
      <c r="D70" s="2858" t="str">
        <f>G19</f>
        <v>Nguyễn Thế Anh</v>
      </c>
      <c r="E70" s="2858"/>
      <c r="F70" s="2858"/>
      <c r="G70" s="2858"/>
      <c r="H70" s="2858"/>
      <c r="I70" s="2858"/>
      <c r="J70" s="2858"/>
      <c r="K70" s="2858"/>
      <c r="L70" s="2858"/>
      <c r="M70" s="2858"/>
      <c r="N70" s="2858"/>
      <c r="O70" s="2858"/>
      <c r="P70" s="2858"/>
      <c r="Q70" s="2858" t="str">
        <f>G28</f>
        <v>Nguyễn Đức Huy</v>
      </c>
      <c r="R70" s="2858"/>
      <c r="S70" s="2858"/>
      <c r="T70" s="2858"/>
      <c r="U70" s="2858"/>
      <c r="V70" s="2858"/>
      <c r="W70" s="2858"/>
      <c r="X70" s="2858"/>
      <c r="Y70" s="2858"/>
      <c r="Z70" s="2858"/>
      <c r="AA70" s="2858"/>
      <c r="AB70" s="2858"/>
      <c r="AC70" s="2858"/>
    </row>
    <row r="71" spans="1:29" s="987" customFormat="1" ht="9.9499999999999993" customHeight="1">
      <c r="A71" s="970"/>
      <c r="B71" s="970"/>
      <c r="C71" s="192"/>
      <c r="D71" s="1259"/>
      <c r="E71" s="1259"/>
      <c r="F71" s="1259"/>
      <c r="G71" s="1259"/>
      <c r="H71" s="1259"/>
      <c r="I71" s="1259"/>
      <c r="J71" s="1259"/>
      <c r="K71" s="1259"/>
      <c r="L71" s="1259"/>
      <c r="M71" s="1259"/>
      <c r="N71" s="1259"/>
      <c r="O71" s="1259"/>
      <c r="P71" s="1259"/>
      <c r="Q71" s="1259"/>
      <c r="R71" s="1259"/>
      <c r="S71" s="1259"/>
      <c r="T71" s="1259"/>
      <c r="U71" s="1259"/>
      <c r="V71" s="1259"/>
      <c r="W71" s="1259"/>
      <c r="X71" s="1259"/>
      <c r="Y71" s="1259"/>
      <c r="Z71" s="1259"/>
      <c r="AA71" s="1259"/>
      <c r="AB71" s="1259"/>
      <c r="AC71" s="1259"/>
    </row>
    <row r="72" spans="1:29" s="971" customFormat="1" ht="20.100000000000001" customHeight="1">
      <c r="A72" s="191"/>
      <c r="B72" s="191"/>
      <c r="C72" s="191"/>
      <c r="D72" s="195" t="s">
        <v>163</v>
      </c>
      <c r="E72" s="194"/>
      <c r="F72" s="194"/>
      <c r="G72" s="194"/>
      <c r="H72" s="194"/>
      <c r="I72" s="194"/>
      <c r="J72" s="194"/>
      <c r="K72" s="195"/>
      <c r="L72" s="195"/>
      <c r="M72" s="194"/>
      <c r="N72" s="195"/>
      <c r="O72" s="195"/>
      <c r="P72" s="195"/>
      <c r="Q72" s="195" t="s">
        <v>164</v>
      </c>
      <c r="R72" s="195"/>
      <c r="S72" s="195"/>
      <c r="T72" s="195"/>
      <c r="U72" s="195"/>
      <c r="V72" s="195"/>
      <c r="W72" s="195"/>
      <c r="X72" s="195"/>
      <c r="Y72" s="195"/>
      <c r="Z72" s="195"/>
      <c r="AA72" s="195"/>
      <c r="AB72" s="195"/>
      <c r="AC72" s="195"/>
    </row>
    <row r="73" spans="1:29" ht="20.100000000000001" customHeight="1">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row>
    <row r="74" spans="1:29" ht="20.100000000000001" customHeight="1">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row>
    <row r="75" spans="1:29" ht="20.100000000000001" customHeight="1">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row>
    <row r="76" spans="1:29" ht="20.100000000000001" customHeight="1">
      <c r="D76" s="19"/>
      <c r="E76" s="19"/>
      <c r="F76" s="19"/>
      <c r="G76" s="19"/>
      <c r="H76" s="19"/>
      <c r="I76" s="19"/>
      <c r="J76" s="19"/>
      <c r="K76" s="19"/>
      <c r="L76" s="19"/>
      <c r="M76" s="19"/>
      <c r="N76" s="19"/>
      <c r="O76" s="19"/>
      <c r="P76" s="19"/>
      <c r="Q76" s="19"/>
      <c r="R76" s="19"/>
      <c r="S76" s="19"/>
      <c r="T76" s="19"/>
      <c r="U76" s="19"/>
      <c r="V76" s="19"/>
      <c r="W76" s="19"/>
      <c r="X76" s="19"/>
      <c r="Y76" s="19"/>
      <c r="Z76" s="19"/>
      <c r="AA76" s="19"/>
      <c r="AB76" s="19"/>
      <c r="AC76" s="19"/>
    </row>
    <row r="77" spans="1:29" ht="20.100000000000001" customHeight="1">
      <c r="D77" s="2858" t="str">
        <f>G22</f>
        <v>Lê Công Thịnh</v>
      </c>
      <c r="E77" s="2858"/>
      <c r="F77" s="2858"/>
      <c r="G77" s="2858"/>
      <c r="H77" s="2858"/>
      <c r="I77" s="2858"/>
      <c r="J77" s="2858"/>
      <c r="K77" s="2858"/>
      <c r="L77" s="2858"/>
      <c r="M77" s="2858"/>
      <c r="N77" s="2858"/>
      <c r="O77" s="2858"/>
      <c r="P77" s="2858"/>
      <c r="Q77" s="2858" t="str">
        <f>G25</f>
        <v>Đào Duy Hải</v>
      </c>
      <c r="R77" s="2858"/>
      <c r="S77" s="2858"/>
      <c r="T77" s="2858"/>
      <c r="U77" s="2858"/>
      <c r="V77" s="2858"/>
      <c r="W77" s="2858"/>
      <c r="X77" s="2858"/>
      <c r="Y77" s="2858"/>
      <c r="Z77" s="2858"/>
      <c r="AA77" s="2858"/>
      <c r="AB77" s="2858"/>
      <c r="AC77" s="2858"/>
    </row>
  </sheetData>
  <mergeCells count="12">
    <mergeCell ref="G28:N28"/>
    <mergeCell ref="G29:N29"/>
    <mergeCell ref="D70:P70"/>
    <mergeCell ref="Q70:AC70"/>
    <mergeCell ref="Q77:AC77"/>
    <mergeCell ref="D77:P77"/>
    <mergeCell ref="G26:N26"/>
    <mergeCell ref="G19:N19"/>
    <mergeCell ref="G20:N20"/>
    <mergeCell ref="G22:N22"/>
    <mergeCell ref="G23:N23"/>
    <mergeCell ref="G25:N25"/>
  </mergeCells>
  <dataValidations disablePrompts="1" count="4">
    <dataValidation type="list" allowBlank="1" showInputMessage="1" showErrorMessage="1" sqref="G22:G23 D77">
      <formula1>List_TVGS</formula1>
    </dataValidation>
    <dataValidation type="list" allowBlank="1" showInputMessage="1" showErrorMessage="1" sqref="G19:G20 D70:D71">
      <formula1>List_CDT</formula1>
    </dataValidation>
    <dataValidation type="list" allowBlank="1" showInputMessage="1" showErrorMessage="1" sqref="G25:G26 Q77">
      <formula1>List_NTTC</formula1>
    </dataValidation>
    <dataValidation type="list" allowBlank="1" showInputMessage="1" showErrorMessage="1" sqref="G28:G29 Q70:Q71">
      <formula1>List_Tke</formula1>
    </dataValidation>
  </dataValidations>
  <pageMargins left="0.59055118110236227" right="0.19685039370078741" top="0.59055118110236227" bottom="0.39370078740157483" header="0.19685039370078741" footer="0.19685039370078741"/>
  <pageSetup paperSize="9" orientation="portrait" blackAndWhite="1"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HSNTHTCTHM">
    <tabColor rgb="FF99FF99"/>
  </sheetPr>
  <dimension ref="A1:AC73"/>
  <sheetViews>
    <sheetView view="pageBreakPreview" zoomScaleSheetLayoutView="100" workbookViewId="0">
      <selection activeCell="C1" sqref="C1:O2"/>
    </sheetView>
  </sheetViews>
  <sheetFormatPr defaultColWidth="8.88671875" defaultRowHeight="16.5"/>
  <cols>
    <col min="1" max="1" width="22.33203125" style="33" customWidth="1"/>
    <col min="2" max="2" width="3.6640625" style="33" customWidth="1"/>
    <col min="3" max="3" width="3.109375" style="33" customWidth="1"/>
    <col min="4" max="6" width="3.44140625" style="33" customWidth="1"/>
    <col min="7" max="12" width="2.88671875" style="33" customWidth="1"/>
    <col min="13" max="13" width="4" style="33" customWidth="1"/>
    <col min="14" max="29" width="3" style="33" customWidth="1"/>
    <col min="30" max="16384" width="8.88671875" style="60"/>
  </cols>
  <sheetData>
    <row r="1" spans="1:29" ht="20.100000000000001" customHeight="1">
      <c r="A1" s="19"/>
      <c r="B1" s="19"/>
      <c r="C1" s="2300" t="str">
        <f>UPPER('Thong tin'!D11)</f>
        <v>CÔNG TY CP GIÁ XÂY DỰNG</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row>
    <row r="2" spans="1:29" ht="20.100000000000001" customHeight="1">
      <c r="A2" s="19"/>
      <c r="B2" s="19"/>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row>
    <row r="3" spans="1:29" ht="20.100000000000001" customHeight="1">
      <c r="A3" s="19"/>
      <c r="B3" s="19"/>
      <c r="C3" s="18"/>
      <c r="D3" s="18"/>
      <c r="E3" s="18"/>
      <c r="F3" s="1783"/>
      <c r="G3" s="164"/>
      <c r="H3" s="164"/>
      <c r="I3" s="18"/>
      <c r="J3" s="164"/>
      <c r="K3" s="164"/>
      <c r="L3" s="164"/>
      <c r="M3" s="164"/>
      <c r="N3" s="164"/>
      <c r="O3" s="18"/>
      <c r="P3" s="164"/>
      <c r="Q3" s="164"/>
      <c r="R3" s="1784"/>
      <c r="S3" s="18"/>
      <c r="T3" s="164"/>
      <c r="U3" s="164"/>
      <c r="V3" s="164"/>
      <c r="W3" s="164"/>
      <c r="X3" s="164"/>
      <c r="Y3" s="164"/>
      <c r="Z3" s="164"/>
      <c r="AA3" s="164"/>
      <c r="AB3" s="164"/>
      <c r="AC3" s="164"/>
    </row>
    <row r="4" spans="1:29" ht="20.100000000000001" customHeight="1">
      <c r="A4" s="19"/>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6" t="str">
        <f>'Thong tin'!$D$9&amp;","&amp;ngay("")</f>
        <v xml:space="preserve">Quảng Bình, ngày   tháng   năm     </v>
      </c>
    </row>
    <row r="5" spans="1:29" ht="20.100000000000001" customHeight="1">
      <c r="A5" s="19"/>
      <c r="B5" s="19"/>
      <c r="C5" s="172" t="s">
        <v>1200</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row>
    <row r="6" spans="1:29" s="976" customFormat="1" ht="20.100000000000001" customHeight="1">
      <c r="A6" s="973"/>
      <c r="B6" s="973"/>
      <c r="C6" s="974" t="s">
        <v>1194</v>
      </c>
      <c r="D6" s="975"/>
      <c r="E6" s="975"/>
      <c r="F6" s="975"/>
      <c r="G6" s="975"/>
      <c r="H6" s="975"/>
      <c r="I6" s="975"/>
      <c r="J6" s="975"/>
      <c r="K6" s="975"/>
      <c r="L6" s="975"/>
      <c r="M6" s="975"/>
      <c r="N6" s="975"/>
      <c r="O6" s="975"/>
      <c r="P6" s="975"/>
      <c r="Q6" s="975"/>
      <c r="R6" s="975"/>
      <c r="S6" s="975"/>
      <c r="T6" s="975"/>
      <c r="U6" s="975"/>
      <c r="V6" s="975"/>
      <c r="W6" s="975"/>
      <c r="X6" s="975"/>
      <c r="Y6" s="975"/>
      <c r="Z6" s="975"/>
      <c r="AA6" s="975"/>
      <c r="AB6" s="975"/>
      <c r="AC6" s="975"/>
    </row>
    <row r="7" spans="1:29" s="976" customFormat="1" ht="20.100000000000001" customHeight="1">
      <c r="A7" s="973"/>
      <c r="B7" s="973"/>
      <c r="C7" s="974" t="s">
        <v>1195</v>
      </c>
      <c r="D7" s="975"/>
      <c r="E7" s="975"/>
      <c r="F7" s="975"/>
      <c r="G7" s="975"/>
      <c r="H7" s="975"/>
      <c r="I7" s="975"/>
      <c r="J7" s="975"/>
      <c r="K7" s="975"/>
      <c r="L7" s="975"/>
      <c r="M7" s="975"/>
      <c r="N7" s="975"/>
      <c r="O7" s="975"/>
      <c r="P7" s="975"/>
      <c r="Q7" s="975"/>
      <c r="R7" s="975"/>
      <c r="S7" s="975"/>
      <c r="T7" s="975"/>
      <c r="U7" s="975"/>
      <c r="V7" s="975"/>
      <c r="W7" s="975"/>
      <c r="X7" s="975"/>
      <c r="Y7" s="975"/>
      <c r="Z7" s="975"/>
      <c r="AA7" s="975"/>
      <c r="AB7" s="975"/>
      <c r="AC7" s="975"/>
    </row>
    <row r="8" spans="1:29" ht="9.9499999999999993" customHeight="1">
      <c r="A8" s="19"/>
      <c r="B8" s="19"/>
      <c r="C8" s="172"/>
      <c r="D8" s="171"/>
      <c r="E8" s="171"/>
      <c r="F8" s="171"/>
      <c r="G8" s="171"/>
      <c r="H8" s="171"/>
      <c r="I8" s="171"/>
      <c r="J8" s="171"/>
      <c r="K8" s="171"/>
      <c r="L8" s="171"/>
      <c r="M8" s="171"/>
      <c r="N8" s="171"/>
      <c r="O8" s="171"/>
      <c r="P8" s="171"/>
      <c r="Q8" s="171"/>
      <c r="R8" s="171"/>
      <c r="S8" s="171"/>
      <c r="T8" s="171"/>
      <c r="U8" s="171"/>
      <c r="V8" s="171"/>
      <c r="W8" s="171"/>
      <c r="X8" s="171"/>
      <c r="Y8" s="171"/>
      <c r="Z8" s="171"/>
      <c r="AA8" s="171"/>
      <c r="AB8" s="171"/>
      <c r="AC8" s="171"/>
    </row>
    <row r="9" spans="1:29" ht="20.100000000000001" customHeight="1">
      <c r="A9" s="19"/>
      <c r="B9" s="19"/>
      <c r="C9" s="172"/>
      <c r="D9" s="173" t="s">
        <v>1</v>
      </c>
      <c r="E9" s="171"/>
      <c r="F9" s="171"/>
      <c r="G9" s="174" t="str">
        <f>TTIN_DUAN</f>
        <v>Đường cứu hộ cứu nạn từ Nguyệt Áng - Nam Long đi Trường Xuân</v>
      </c>
      <c r="H9" s="171"/>
      <c r="I9" s="171"/>
      <c r="J9" s="171"/>
      <c r="K9" s="171"/>
      <c r="L9" s="171"/>
      <c r="M9" s="171"/>
      <c r="N9" s="171"/>
      <c r="O9" s="171"/>
      <c r="P9" s="171"/>
      <c r="Q9" s="171"/>
      <c r="R9" s="171"/>
      <c r="S9" s="171"/>
      <c r="T9" s="171"/>
      <c r="U9" s="171"/>
      <c r="V9" s="171"/>
      <c r="W9" s="171"/>
      <c r="X9" s="171"/>
      <c r="Y9" s="171"/>
      <c r="Z9" s="171"/>
      <c r="AA9" s="171"/>
      <c r="AB9" s="171"/>
      <c r="AC9" s="171"/>
    </row>
    <row r="10" spans="1:29" ht="20.100000000000001" customHeight="1">
      <c r="A10" s="19"/>
      <c r="B10" s="19"/>
      <c r="C10" s="172"/>
      <c r="D10" s="173" t="s">
        <v>4</v>
      </c>
      <c r="E10" s="171"/>
      <c r="F10" s="171"/>
      <c r="G10" s="174" t="str">
        <f>TTIN_GTHAU</f>
        <v>Xây lắp (bao gồm chí phí xây dựng + chi phí dự phòng + chi phí đảm bảo giao thông)</v>
      </c>
      <c r="H10" s="171"/>
      <c r="I10" s="171"/>
      <c r="J10" s="171"/>
      <c r="K10" s="171"/>
      <c r="L10" s="171"/>
      <c r="M10" s="171"/>
      <c r="N10" s="171"/>
      <c r="O10" s="171"/>
      <c r="P10" s="171"/>
      <c r="Q10" s="171"/>
      <c r="R10" s="171"/>
      <c r="S10" s="171"/>
      <c r="T10" s="171"/>
      <c r="U10" s="171"/>
      <c r="V10" s="171"/>
      <c r="W10" s="171"/>
      <c r="X10" s="171"/>
      <c r="Y10" s="171"/>
      <c r="Z10" s="171"/>
      <c r="AA10" s="171"/>
      <c r="AB10" s="171"/>
      <c r="AC10" s="171"/>
    </row>
    <row r="11" spans="1:29" ht="20.100000000000001" customHeight="1">
      <c r="A11" s="177"/>
      <c r="B11" s="177"/>
      <c r="C11" s="173"/>
      <c r="D11" s="173" t="s">
        <v>2</v>
      </c>
      <c r="E11" s="173"/>
      <c r="F11" s="173"/>
      <c r="G11" s="174" t="str">
        <f>TTIN_CTRINH</f>
        <v>Đường cứu hộ cứu nạn từ Nguyệt Áng - Nam Long đi Trường Xuân</v>
      </c>
      <c r="H11" s="173"/>
      <c r="I11" s="173"/>
      <c r="J11" s="173"/>
      <c r="K11" s="173"/>
      <c r="L11" s="173"/>
      <c r="M11" s="173"/>
      <c r="N11" s="173"/>
      <c r="O11" s="173"/>
      <c r="P11" s="173"/>
      <c r="Q11" s="173"/>
      <c r="R11" s="173"/>
      <c r="S11" s="173"/>
      <c r="T11" s="173"/>
      <c r="U11" s="173"/>
      <c r="V11" s="173"/>
      <c r="W11" s="173"/>
      <c r="X11" s="173"/>
      <c r="Y11" s="173"/>
      <c r="Z11" s="173"/>
      <c r="AA11" s="173"/>
      <c r="AB11" s="173"/>
      <c r="AC11" s="173"/>
    </row>
    <row r="12" spans="1:29" ht="20.100000000000001" customHeight="1">
      <c r="A12" s="177"/>
      <c r="B12" s="177"/>
      <c r="C12" s="173"/>
      <c r="D12" s="173" t="s">
        <v>3</v>
      </c>
      <c r="E12" s="173"/>
      <c r="F12" s="173"/>
      <c r="G12" s="178" t="s">
        <v>153</v>
      </c>
      <c r="H12" s="173"/>
      <c r="I12" s="173"/>
      <c r="J12" s="173"/>
      <c r="K12" s="173"/>
      <c r="L12" s="173"/>
      <c r="M12" s="173"/>
      <c r="N12" s="173"/>
      <c r="O12" s="173"/>
      <c r="P12" s="173"/>
      <c r="Q12" s="173"/>
      <c r="R12" s="173"/>
      <c r="S12" s="173"/>
      <c r="T12" s="173"/>
      <c r="U12" s="173"/>
      <c r="V12" s="173"/>
      <c r="W12" s="173"/>
      <c r="X12" s="173"/>
      <c r="Y12" s="173"/>
      <c r="Z12" s="173"/>
      <c r="AA12" s="173"/>
      <c r="AB12" s="173"/>
      <c r="AC12" s="173"/>
    </row>
    <row r="13" spans="1:29" ht="20.100000000000001" customHeight="1">
      <c r="A13" s="177"/>
      <c r="B13" s="177"/>
      <c r="C13" s="173"/>
      <c r="D13" s="173" t="s">
        <v>154</v>
      </c>
      <c r="E13" s="173"/>
      <c r="F13" s="173"/>
      <c r="G13" s="180" t="s">
        <v>143</v>
      </c>
      <c r="H13" s="182"/>
      <c r="I13" s="182"/>
      <c r="J13" s="182"/>
      <c r="K13" s="182"/>
      <c r="L13" s="173"/>
      <c r="M13" s="173"/>
      <c r="N13" s="173"/>
      <c r="O13" s="173"/>
      <c r="P13" s="173"/>
      <c r="Q13" s="173"/>
      <c r="R13" s="182"/>
      <c r="S13" s="182"/>
      <c r="T13" s="182"/>
      <c r="U13" s="182"/>
      <c r="V13" s="182"/>
      <c r="W13" s="182"/>
      <c r="X13" s="173"/>
      <c r="Y13" s="173"/>
      <c r="Z13" s="173"/>
      <c r="AA13" s="173"/>
      <c r="AB13" s="173"/>
      <c r="AC13" s="173"/>
    </row>
    <row r="14" spans="1:29" ht="20.100000000000001" customHeight="1">
      <c r="A14" s="177"/>
      <c r="B14" s="177"/>
      <c r="C14" s="173"/>
      <c r="D14" s="173" t="s">
        <v>155</v>
      </c>
      <c r="E14" s="173"/>
      <c r="F14" s="173"/>
      <c r="G14" s="191" t="str">
        <f>TTIN_DDIEM</f>
        <v>Xã Xuân Ninh, Hiền Ninh và xã Trường Xuân, huyện Quảng Ninh, tỉnh Quảng Bình</v>
      </c>
      <c r="H14" s="173"/>
      <c r="I14" s="173"/>
      <c r="J14" s="173"/>
      <c r="K14" s="173"/>
      <c r="L14" s="173"/>
      <c r="M14" s="173"/>
      <c r="N14" s="173"/>
      <c r="O14" s="173"/>
      <c r="P14" s="173"/>
      <c r="Q14" s="173"/>
      <c r="R14" s="173"/>
      <c r="S14" s="173"/>
      <c r="T14" s="173"/>
      <c r="U14" s="173"/>
      <c r="V14" s="173"/>
      <c r="W14" s="173"/>
      <c r="X14" s="173"/>
      <c r="Y14" s="173"/>
      <c r="Z14" s="173"/>
      <c r="AA14" s="173"/>
      <c r="AB14" s="173"/>
      <c r="AC14" s="173"/>
    </row>
    <row r="15" spans="1:29" ht="9.9499999999999993" customHeight="1">
      <c r="A15" s="177"/>
      <c r="B15" s="177"/>
      <c r="C15" s="173"/>
      <c r="D15" s="173"/>
      <c r="E15" s="173"/>
      <c r="F15" s="173"/>
      <c r="H15" s="173"/>
      <c r="I15" s="173"/>
      <c r="J15" s="173"/>
      <c r="K15" s="173"/>
      <c r="L15" s="173"/>
      <c r="M15" s="173"/>
      <c r="N15" s="173"/>
      <c r="O15" s="173"/>
      <c r="P15" s="173"/>
      <c r="Q15" s="173"/>
      <c r="R15" s="173"/>
      <c r="S15" s="173"/>
      <c r="T15" s="173"/>
      <c r="U15" s="173"/>
      <c r="V15" s="173"/>
      <c r="W15" s="173"/>
      <c r="X15" s="173"/>
      <c r="Y15" s="173"/>
      <c r="Z15" s="173"/>
      <c r="AA15" s="173"/>
      <c r="AB15" s="173"/>
      <c r="AC15" s="173"/>
    </row>
    <row r="16" spans="1:29" ht="20.100000000000001" customHeight="1">
      <c r="A16" s="177"/>
      <c r="B16" s="177"/>
      <c r="C16" s="998">
        <v>1</v>
      </c>
      <c r="D16" s="173" t="s">
        <v>195</v>
      </c>
      <c r="E16" s="173"/>
      <c r="F16" s="173"/>
      <c r="H16" s="173"/>
      <c r="I16" s="173"/>
      <c r="J16" s="173"/>
      <c r="K16" s="173"/>
      <c r="L16" s="173"/>
      <c r="M16" s="173"/>
      <c r="N16" s="173"/>
      <c r="O16" s="173"/>
      <c r="P16" s="173"/>
      <c r="Q16" s="173"/>
      <c r="R16" s="173"/>
      <c r="S16" s="173"/>
      <c r="T16" s="173"/>
      <c r="U16" s="173"/>
      <c r="V16" s="173"/>
      <c r="W16" s="173"/>
      <c r="X16" s="173"/>
      <c r="Y16" s="173"/>
      <c r="Z16" s="173"/>
      <c r="AA16" s="173"/>
      <c r="AB16" s="173"/>
      <c r="AC16" s="173"/>
    </row>
    <row r="17" spans="1:23" ht="20.100000000000001" customHeight="1">
      <c r="A17" s="19"/>
      <c r="B17" s="19"/>
      <c r="C17" s="222" t="s">
        <v>169</v>
      </c>
      <c r="D17" s="197" t="str">
        <f>'Thong tin'!B11&amp;": "&amp;TTIN_TPK1</f>
        <v>Chủ đầu tư: Công ty CP Giá Xây Dựng</v>
      </c>
      <c r="G17" s="200"/>
      <c r="H17" s="185"/>
      <c r="I17" s="185"/>
      <c r="J17" s="185"/>
      <c r="K17" s="185"/>
      <c r="Q17" s="222"/>
      <c r="R17" s="199"/>
      <c r="S17" s="185"/>
      <c r="T17" s="185"/>
      <c r="U17" s="185"/>
      <c r="V17" s="185"/>
      <c r="W17" s="185"/>
    </row>
    <row r="18" spans="1:23" ht="20.100000000000001" customHeight="1">
      <c r="A18" s="19"/>
      <c r="B18" s="19"/>
      <c r="C18" s="202"/>
      <c r="D18" s="33" t="s">
        <v>17</v>
      </c>
      <c r="G18" s="2857" t="s">
        <v>18</v>
      </c>
      <c r="H18" s="2857"/>
      <c r="I18" s="2857"/>
      <c r="J18" s="2857"/>
      <c r="K18" s="2857"/>
      <c r="L18" s="2857"/>
      <c r="M18" s="2857"/>
      <c r="N18" s="2857"/>
      <c r="Q18" s="202" t="s">
        <v>19</v>
      </c>
      <c r="R18" s="199" t="str">
        <f>IF(G18=0,"",VLOOKUP(G18,_tenchucdanh,3,0))</f>
        <v>Giám sát chính</v>
      </c>
      <c r="S18" s="185"/>
      <c r="T18" s="185"/>
      <c r="U18" s="185"/>
      <c r="V18" s="185"/>
      <c r="W18" s="185"/>
    </row>
    <row r="19" spans="1:23" ht="20.100000000000001" customHeight="1">
      <c r="A19" s="19"/>
      <c r="B19" s="19"/>
      <c r="C19" s="202"/>
      <c r="D19" s="33" t="s">
        <v>17</v>
      </c>
      <c r="G19" s="2857" t="s">
        <v>21</v>
      </c>
      <c r="H19" s="2857"/>
      <c r="I19" s="2857"/>
      <c r="J19" s="2857"/>
      <c r="K19" s="2857"/>
      <c r="L19" s="2857"/>
      <c r="M19" s="2857"/>
      <c r="N19" s="2857"/>
      <c r="Q19" s="202" t="s">
        <v>19</v>
      </c>
      <c r="R19" s="199" t="str">
        <f>IF(G19=0,"",VLOOKUP(G19,_tenchucdanh,3,0))</f>
        <v>Giám sát viên</v>
      </c>
      <c r="S19" s="185"/>
      <c r="T19" s="185"/>
      <c r="U19" s="185"/>
      <c r="V19" s="185"/>
      <c r="W19" s="185"/>
    </row>
    <row r="20" spans="1:23" ht="20.100000000000001" customHeight="1">
      <c r="A20" s="19"/>
      <c r="B20" s="19"/>
      <c r="C20" s="222" t="s">
        <v>171</v>
      </c>
      <c r="D20" s="197" t="str">
        <f>'Thong tin'!B47&amp;": "&amp;TTIN_TPK4</f>
        <v>Tư vấn giám sát: Ban QLDA ĐTXD&amp;PTQĐ huyện Quảng Ninh</v>
      </c>
      <c r="G20" s="200"/>
      <c r="H20" s="185"/>
      <c r="I20" s="185"/>
      <c r="J20" s="185"/>
      <c r="K20" s="185"/>
      <c r="L20" s="185"/>
      <c r="M20" s="185"/>
      <c r="N20" s="185"/>
      <c r="Q20" s="222"/>
      <c r="R20" s="199"/>
      <c r="S20" s="185"/>
      <c r="T20" s="185"/>
      <c r="U20" s="185"/>
      <c r="V20" s="185"/>
      <c r="W20" s="185"/>
    </row>
    <row r="21" spans="1:23" ht="20.100000000000001" customHeight="1">
      <c r="A21" s="19"/>
      <c r="B21" s="19"/>
      <c r="C21" s="202"/>
      <c r="D21" s="33" t="s">
        <v>17</v>
      </c>
      <c r="G21" s="2857" t="s">
        <v>2817</v>
      </c>
      <c r="H21" s="2857"/>
      <c r="I21" s="2857"/>
      <c r="J21" s="2857"/>
      <c r="K21" s="2857"/>
      <c r="L21" s="2857"/>
      <c r="M21" s="2857"/>
      <c r="N21" s="2857"/>
      <c r="Q21" s="202" t="s">
        <v>19</v>
      </c>
      <c r="R21" s="199" t="e">
        <f>IF(G21=0,"",VLOOKUP(G21,_tenchucdanh,3,0))</f>
        <v>#N/A</v>
      </c>
      <c r="S21" s="185"/>
      <c r="T21" s="185"/>
      <c r="U21" s="185"/>
      <c r="V21" s="185"/>
      <c r="W21" s="185"/>
    </row>
    <row r="22" spans="1:23" ht="20.100000000000001" customHeight="1">
      <c r="A22" s="19"/>
      <c r="B22" s="19"/>
      <c r="C22" s="202"/>
      <c r="D22" s="33" t="s">
        <v>17</v>
      </c>
      <c r="G22" s="2857" t="s">
        <v>35</v>
      </c>
      <c r="H22" s="2857"/>
      <c r="I22" s="2857"/>
      <c r="J22" s="2857"/>
      <c r="K22" s="2857"/>
      <c r="L22" s="2857"/>
      <c r="M22" s="2857"/>
      <c r="N22" s="2857"/>
      <c r="Q22" s="202" t="s">
        <v>19</v>
      </c>
      <c r="R22" s="199" t="e">
        <f>IF(G22=0,"",VLOOKUP(G22,_tenchucdanh,3,0))</f>
        <v>#N/A</v>
      </c>
      <c r="S22" s="185"/>
      <c r="T22" s="185"/>
      <c r="U22" s="185"/>
      <c r="V22" s="185"/>
      <c r="W22" s="185"/>
    </row>
    <row r="23" spans="1:23" ht="20.100000000000001" customHeight="1">
      <c r="A23" s="19"/>
      <c r="B23" s="19"/>
      <c r="C23" s="222" t="s">
        <v>224</v>
      </c>
      <c r="D23" s="197" t="str">
        <f>'Thong tin'!B60&amp;": "&amp;TTIN_TPK5</f>
        <v>Nhà thầu thi công: Công ty Cổ phần Xây dựng Trường Xuân</v>
      </c>
      <c r="G23" s="200"/>
      <c r="H23" s="185"/>
      <c r="I23" s="185"/>
      <c r="J23" s="185"/>
      <c r="K23" s="185"/>
      <c r="L23" s="185"/>
      <c r="M23" s="185"/>
      <c r="N23" s="185"/>
      <c r="Q23" s="222"/>
      <c r="R23" s="199"/>
      <c r="S23" s="185"/>
      <c r="T23" s="185"/>
      <c r="U23" s="185"/>
      <c r="V23" s="185"/>
      <c r="W23" s="185"/>
    </row>
    <row r="24" spans="1:23" ht="20.100000000000001" customHeight="1">
      <c r="A24" s="19"/>
      <c r="B24" s="19"/>
      <c r="C24" s="202"/>
      <c r="D24" s="33" t="s">
        <v>17</v>
      </c>
      <c r="G24" s="2857" t="s">
        <v>2811</v>
      </c>
      <c r="H24" s="2857"/>
      <c r="I24" s="2857"/>
      <c r="J24" s="2857"/>
      <c r="K24" s="2857"/>
      <c r="L24" s="2857"/>
      <c r="M24" s="2857"/>
      <c r="N24" s="2857"/>
      <c r="Q24" s="202" t="s">
        <v>19</v>
      </c>
      <c r="R24" s="199" t="e">
        <f>IF(G24=0,"",VLOOKUP(G24,_tenchucdanh,3,0))</f>
        <v>#N/A</v>
      </c>
      <c r="S24" s="185"/>
      <c r="T24" s="185"/>
      <c r="U24" s="185"/>
      <c r="V24" s="185"/>
      <c r="W24" s="185"/>
    </row>
    <row r="25" spans="1:23" ht="20.100000000000001" customHeight="1">
      <c r="A25" s="19"/>
      <c r="B25" s="19"/>
      <c r="C25" s="202"/>
      <c r="D25" s="33" t="s">
        <v>17</v>
      </c>
      <c r="G25" s="2857" t="s">
        <v>2813</v>
      </c>
      <c r="H25" s="2857"/>
      <c r="I25" s="2857"/>
      <c r="J25" s="2857"/>
      <c r="K25" s="2857"/>
      <c r="L25" s="2857"/>
      <c r="M25" s="2857"/>
      <c r="N25" s="2857"/>
      <c r="Q25" s="202" t="s">
        <v>19</v>
      </c>
      <c r="R25" s="199" t="e">
        <f>IF(G25=0,"",VLOOKUP(G25,_tenchucdanh,3,0))</f>
        <v>#N/A</v>
      </c>
      <c r="S25" s="185"/>
      <c r="T25" s="185"/>
      <c r="U25" s="185"/>
      <c r="V25" s="185"/>
      <c r="W25" s="185"/>
    </row>
    <row r="26" spans="1:23" ht="20.100000000000001" customHeight="1">
      <c r="A26" s="19"/>
      <c r="B26" s="19"/>
      <c r="C26" s="222" t="s">
        <v>337</v>
      </c>
      <c r="D26" s="197" t="str">
        <f>'Thong tin'!B84&amp;": "&amp;TTIN_TPK7</f>
        <v>Tư vấn thiết kế: Công ty Cổ phần Tư vấn Đầu tư Xây dựng Phát triển đô thị Hà Nội</v>
      </c>
      <c r="G26" s="200"/>
      <c r="H26" s="185"/>
      <c r="I26" s="185"/>
      <c r="J26" s="185"/>
      <c r="K26" s="185"/>
      <c r="L26" s="185"/>
      <c r="M26" s="185"/>
      <c r="N26" s="185"/>
      <c r="Q26" s="222"/>
      <c r="R26" s="199"/>
      <c r="S26" s="185"/>
      <c r="T26" s="185"/>
      <c r="U26" s="185"/>
      <c r="V26" s="185"/>
      <c r="W26" s="185"/>
    </row>
    <row r="27" spans="1:23" ht="20.100000000000001" customHeight="1">
      <c r="A27" s="19"/>
      <c r="B27" s="19"/>
      <c r="C27" s="202"/>
      <c r="D27" s="33" t="s">
        <v>17</v>
      </c>
      <c r="G27" s="2857" t="s">
        <v>2816</v>
      </c>
      <c r="H27" s="2857"/>
      <c r="I27" s="2857"/>
      <c r="J27" s="2857"/>
      <c r="K27" s="2857"/>
      <c r="L27" s="2857"/>
      <c r="M27" s="2857"/>
      <c r="N27" s="2857"/>
      <c r="Q27" s="202" t="s">
        <v>19</v>
      </c>
      <c r="R27" s="199" t="str">
        <f>IF(G27=0,"",VLOOKUP(G27,_tenchucdanh,3,0))</f>
        <v xml:space="preserve">Chủ nhiệm thiết kế </v>
      </c>
      <c r="S27" s="185"/>
      <c r="T27" s="185"/>
      <c r="U27" s="185"/>
      <c r="V27" s="185"/>
      <c r="W27" s="185"/>
    </row>
    <row r="28" spans="1:23" ht="20.100000000000001" customHeight="1">
      <c r="A28" s="19"/>
      <c r="B28" s="19"/>
      <c r="C28" s="202"/>
      <c r="D28" s="33" t="s">
        <v>17</v>
      </c>
      <c r="G28" s="2857" t="s">
        <v>2808</v>
      </c>
      <c r="H28" s="2857"/>
      <c r="I28" s="2857"/>
      <c r="J28" s="2857"/>
      <c r="K28" s="2857"/>
      <c r="L28" s="2857"/>
      <c r="M28" s="2857"/>
      <c r="N28" s="2857"/>
      <c r="Q28" s="202" t="s">
        <v>19</v>
      </c>
      <c r="R28" s="199" t="str">
        <f>IF(G28=0,"",VLOOKUP(G28,_tenchucdanh,3,0))</f>
        <v>Cán bộ</v>
      </c>
      <c r="S28" s="185"/>
      <c r="T28" s="185"/>
      <c r="U28" s="185"/>
      <c r="V28" s="185"/>
      <c r="W28" s="185"/>
    </row>
    <row r="29" spans="1:23" ht="20.100000000000001" customHeight="1">
      <c r="A29" s="19"/>
      <c r="B29" s="19"/>
      <c r="C29" s="998">
        <v>2</v>
      </c>
      <c r="D29" s="173" t="s">
        <v>1196</v>
      </c>
      <c r="G29" s="200"/>
      <c r="H29" s="185"/>
      <c r="I29" s="185"/>
      <c r="J29" s="185"/>
      <c r="K29" s="185"/>
      <c r="Q29" s="222"/>
      <c r="R29" s="199"/>
      <c r="S29" s="185"/>
      <c r="T29" s="185"/>
      <c r="U29" s="185"/>
      <c r="V29" s="185"/>
      <c r="W29" s="185"/>
    </row>
    <row r="30" spans="1:23" ht="20.100000000000001" customHeight="1">
      <c r="A30" s="19"/>
      <c r="B30" s="19"/>
      <c r="C30" s="202"/>
      <c r="D30" s="33" t="s">
        <v>1191</v>
      </c>
      <c r="G30" s="200"/>
      <c r="H30" s="185"/>
      <c r="I30" s="185"/>
      <c r="J30" s="185"/>
      <c r="K30" s="185"/>
      <c r="Q30" s="202"/>
      <c r="R30" s="199"/>
      <c r="S30" s="185"/>
      <c r="T30" s="185"/>
      <c r="U30" s="185"/>
      <c r="V30" s="185"/>
      <c r="W30" s="185"/>
    </row>
    <row r="31" spans="1:23" ht="20.100000000000001" customHeight="1">
      <c r="A31" s="19"/>
      <c r="B31" s="19"/>
      <c r="C31" s="998">
        <v>3</v>
      </c>
      <c r="D31" s="173" t="s">
        <v>1197</v>
      </c>
      <c r="G31" s="200"/>
      <c r="H31" s="185"/>
      <c r="I31" s="185"/>
      <c r="J31" s="185"/>
      <c r="K31" s="185"/>
      <c r="Q31" s="222"/>
      <c r="R31" s="199"/>
      <c r="S31" s="185"/>
      <c r="T31" s="185"/>
      <c r="U31" s="185"/>
      <c r="V31" s="185"/>
      <c r="W31" s="185"/>
    </row>
    <row r="32" spans="1:23" ht="20.100000000000001" customHeight="1">
      <c r="A32" s="19"/>
      <c r="B32" s="19"/>
      <c r="C32" s="186" t="s">
        <v>158</v>
      </c>
      <c r="D32" s="33" t="s">
        <v>1174</v>
      </c>
      <c r="G32" s="180"/>
      <c r="H32" s="185"/>
      <c r="I32" s="185"/>
      <c r="J32" s="185"/>
      <c r="K32" s="185"/>
      <c r="Q32" s="202"/>
      <c r="R32" s="199"/>
      <c r="S32" s="185"/>
      <c r="T32" s="185"/>
      <c r="U32" s="185"/>
      <c r="V32" s="185"/>
      <c r="W32" s="185"/>
    </row>
    <row r="33" spans="1:29" ht="20.100000000000001" customHeight="1">
      <c r="A33" s="19"/>
      <c r="B33" s="19"/>
      <c r="C33" s="186"/>
      <c r="D33" s="33" t="s">
        <v>1191</v>
      </c>
      <c r="G33" s="180"/>
      <c r="H33" s="185"/>
      <c r="I33" s="185"/>
      <c r="J33" s="185"/>
      <c r="K33" s="185"/>
      <c r="Q33" s="202"/>
      <c r="R33" s="199"/>
      <c r="S33" s="185"/>
      <c r="T33" s="185"/>
      <c r="U33" s="185"/>
      <c r="V33" s="185"/>
      <c r="W33" s="185"/>
    </row>
    <row r="34" spans="1:29" ht="20.100000000000001" customHeight="1">
      <c r="A34" s="19"/>
      <c r="B34" s="19"/>
      <c r="C34" s="186" t="s">
        <v>158</v>
      </c>
      <c r="D34" s="33" t="s">
        <v>1175</v>
      </c>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row>
    <row r="35" spans="1:29" ht="20.100000000000001" customHeight="1">
      <c r="A35" s="19"/>
      <c r="B35" s="19"/>
      <c r="C35" s="978"/>
      <c r="D35" s="33" t="s">
        <v>1191</v>
      </c>
      <c r="E35" s="185"/>
      <c r="F35" s="185"/>
      <c r="G35" s="185"/>
      <c r="H35" s="185"/>
      <c r="I35" s="185"/>
      <c r="J35" s="185"/>
      <c r="K35" s="185"/>
      <c r="L35" s="185"/>
      <c r="M35" s="185"/>
      <c r="N35" s="185"/>
      <c r="O35" s="185"/>
      <c r="P35" s="185"/>
      <c r="Q35" s="185"/>
      <c r="R35" s="185"/>
      <c r="S35" s="185"/>
      <c r="T35" s="185"/>
      <c r="U35" s="185"/>
      <c r="V35" s="185"/>
      <c r="W35" s="185"/>
      <c r="X35" s="185"/>
      <c r="Y35" s="185"/>
      <c r="Z35" s="185"/>
      <c r="AA35" s="185"/>
      <c r="AB35" s="185"/>
      <c r="AC35" s="185"/>
    </row>
    <row r="36" spans="1:29" ht="20.100000000000001" customHeight="1">
      <c r="A36" s="19"/>
      <c r="B36" s="19"/>
      <c r="C36" s="186" t="s">
        <v>158</v>
      </c>
      <c r="D36" s="284" t="s">
        <v>1176</v>
      </c>
      <c r="E36" s="185"/>
      <c r="F36" s="185"/>
      <c r="G36" s="185"/>
      <c r="H36" s="185"/>
      <c r="I36" s="185"/>
      <c r="J36" s="185"/>
      <c r="K36" s="185"/>
      <c r="L36" s="185"/>
      <c r="M36" s="185"/>
      <c r="N36" s="185"/>
      <c r="O36" s="185"/>
      <c r="P36" s="185"/>
      <c r="Q36" s="185"/>
      <c r="R36" s="185"/>
      <c r="S36" s="185"/>
      <c r="T36" s="185"/>
      <c r="U36" s="185"/>
      <c r="V36" s="185"/>
      <c r="W36" s="185"/>
      <c r="X36" s="185"/>
      <c r="Y36" s="185"/>
      <c r="Z36" s="185"/>
      <c r="AA36" s="185"/>
      <c r="AB36" s="185"/>
      <c r="AC36" s="185"/>
    </row>
    <row r="37" spans="1:29" ht="20.100000000000001" customHeight="1">
      <c r="A37" s="19"/>
      <c r="B37" s="19"/>
      <c r="C37" s="978"/>
      <c r="D37" s="33" t="s">
        <v>1191</v>
      </c>
      <c r="E37" s="185"/>
      <c r="F37" s="185"/>
      <c r="G37" s="185"/>
      <c r="H37" s="185"/>
      <c r="I37" s="185"/>
      <c r="J37" s="185"/>
      <c r="K37" s="185"/>
      <c r="L37" s="185"/>
      <c r="M37" s="185"/>
      <c r="N37" s="185"/>
      <c r="O37" s="185"/>
      <c r="P37" s="185"/>
      <c r="Q37" s="185"/>
      <c r="R37" s="185"/>
      <c r="S37" s="185"/>
      <c r="T37" s="185"/>
      <c r="U37" s="185"/>
      <c r="V37" s="185"/>
      <c r="W37" s="185"/>
      <c r="X37" s="185"/>
      <c r="Y37" s="185"/>
      <c r="Z37" s="185"/>
      <c r="AA37" s="185"/>
      <c r="AB37" s="185"/>
      <c r="AC37" s="185"/>
    </row>
    <row r="38" spans="1:29" ht="20.100000000000001" customHeight="1">
      <c r="A38" s="19"/>
      <c r="B38" s="19"/>
      <c r="C38" s="186" t="s">
        <v>158</v>
      </c>
      <c r="D38" s="185" t="s">
        <v>1177</v>
      </c>
      <c r="E38" s="185"/>
      <c r="F38" s="185"/>
      <c r="G38" s="185"/>
      <c r="H38" s="185"/>
      <c r="I38" s="185"/>
      <c r="J38" s="185"/>
      <c r="K38" s="185"/>
      <c r="L38" s="185"/>
      <c r="M38" s="185"/>
      <c r="N38" s="185"/>
      <c r="O38" s="185"/>
      <c r="P38" s="185"/>
      <c r="Q38" s="185"/>
      <c r="R38" s="185"/>
      <c r="S38" s="185"/>
      <c r="T38" s="185"/>
      <c r="U38" s="185"/>
      <c r="V38" s="185"/>
      <c r="W38" s="185"/>
      <c r="X38" s="185"/>
      <c r="Y38" s="185"/>
      <c r="Z38" s="185"/>
      <c r="AA38" s="185"/>
      <c r="AB38" s="185"/>
      <c r="AC38" s="185"/>
    </row>
    <row r="39" spans="1:29" ht="20.100000000000001" customHeight="1">
      <c r="A39" s="19"/>
      <c r="B39" s="19"/>
      <c r="C39" s="978"/>
      <c r="D39" s="33" t="s">
        <v>1191</v>
      </c>
      <c r="E39" s="185"/>
      <c r="F39" s="185"/>
      <c r="G39" s="185"/>
      <c r="H39" s="185"/>
      <c r="I39" s="185"/>
      <c r="J39" s="185"/>
      <c r="K39" s="185"/>
      <c r="L39" s="185"/>
      <c r="M39" s="185"/>
      <c r="N39" s="185"/>
      <c r="O39" s="185"/>
      <c r="P39" s="185"/>
      <c r="Q39" s="185"/>
      <c r="R39" s="185"/>
      <c r="S39" s="185"/>
      <c r="T39" s="185"/>
      <c r="U39" s="185"/>
      <c r="V39" s="185"/>
      <c r="W39" s="185"/>
      <c r="X39" s="185"/>
      <c r="Y39" s="185"/>
      <c r="Z39" s="185"/>
      <c r="AA39" s="185"/>
      <c r="AB39" s="185"/>
      <c r="AC39" s="185"/>
    </row>
    <row r="40" spans="1:29" ht="20.100000000000001" customHeight="1">
      <c r="A40" s="19"/>
      <c r="B40" s="19"/>
      <c r="C40" s="186" t="s">
        <v>158</v>
      </c>
      <c r="D40" s="977" t="s">
        <v>1178</v>
      </c>
      <c r="E40" s="185"/>
      <c r="F40" s="185"/>
      <c r="G40" s="185"/>
      <c r="H40" s="185"/>
      <c r="I40" s="185"/>
      <c r="J40" s="185"/>
      <c r="K40" s="185"/>
      <c r="L40" s="185"/>
      <c r="M40" s="185"/>
      <c r="N40" s="185"/>
      <c r="O40" s="185"/>
      <c r="P40" s="185"/>
      <c r="Q40" s="185"/>
      <c r="R40" s="185"/>
      <c r="S40" s="185"/>
      <c r="T40" s="185"/>
      <c r="U40" s="185"/>
      <c r="V40" s="185"/>
      <c r="W40" s="185"/>
      <c r="X40" s="185"/>
      <c r="Y40" s="185"/>
      <c r="Z40" s="185"/>
      <c r="AA40" s="185"/>
      <c r="AB40" s="185"/>
      <c r="AC40" s="185"/>
    </row>
    <row r="41" spans="1:29" ht="20.100000000000001" customHeight="1">
      <c r="A41" s="19"/>
      <c r="B41" s="19"/>
      <c r="C41" s="985"/>
      <c r="D41" s="33" t="s">
        <v>1191</v>
      </c>
      <c r="E41" s="185"/>
      <c r="F41" s="185"/>
      <c r="G41" s="185"/>
      <c r="H41" s="185"/>
      <c r="I41" s="185"/>
      <c r="J41" s="185"/>
      <c r="K41" s="185"/>
      <c r="L41" s="185"/>
      <c r="M41" s="185"/>
      <c r="N41" s="185"/>
      <c r="O41" s="185"/>
      <c r="P41" s="185"/>
      <c r="Q41" s="185"/>
      <c r="R41" s="185"/>
      <c r="S41" s="185"/>
      <c r="T41" s="185"/>
      <c r="U41" s="185"/>
      <c r="V41" s="185"/>
      <c r="W41" s="185"/>
      <c r="X41" s="185"/>
      <c r="Y41" s="185"/>
      <c r="Z41" s="185"/>
      <c r="AA41" s="185"/>
      <c r="AB41" s="185"/>
      <c r="AC41" s="185"/>
    </row>
    <row r="42" spans="1:29" ht="20.100000000000001" customHeight="1">
      <c r="A42" s="19"/>
      <c r="B42" s="19"/>
      <c r="C42" s="186" t="s">
        <v>158</v>
      </c>
      <c r="D42" s="977" t="s">
        <v>1179</v>
      </c>
      <c r="E42" s="185"/>
      <c r="F42" s="185"/>
      <c r="G42" s="185"/>
      <c r="H42" s="185"/>
      <c r="I42" s="185"/>
      <c r="J42" s="185"/>
      <c r="K42" s="185"/>
      <c r="L42" s="185"/>
      <c r="M42" s="185"/>
      <c r="N42" s="185"/>
      <c r="O42" s="185"/>
      <c r="P42" s="185"/>
      <c r="Q42" s="185"/>
      <c r="R42" s="185"/>
      <c r="S42" s="185"/>
      <c r="T42" s="185"/>
      <c r="U42" s="185"/>
      <c r="V42" s="185"/>
      <c r="W42" s="185"/>
      <c r="X42" s="185"/>
      <c r="Y42" s="185"/>
      <c r="Z42" s="185"/>
      <c r="AA42" s="185"/>
      <c r="AB42" s="185"/>
      <c r="AC42" s="185"/>
    </row>
    <row r="43" spans="1:29" ht="20.100000000000001" customHeight="1">
      <c r="A43" s="19"/>
      <c r="B43" s="19"/>
      <c r="C43" s="985"/>
      <c r="D43" s="33" t="s">
        <v>1191</v>
      </c>
      <c r="E43" s="185"/>
      <c r="F43" s="185"/>
      <c r="G43" s="185"/>
      <c r="H43" s="185"/>
      <c r="I43" s="185"/>
      <c r="J43" s="185"/>
      <c r="K43" s="185"/>
      <c r="L43" s="185"/>
      <c r="M43" s="185"/>
      <c r="N43" s="185"/>
      <c r="O43" s="185"/>
      <c r="P43" s="185"/>
      <c r="Q43" s="185"/>
      <c r="R43" s="185"/>
      <c r="S43" s="185"/>
      <c r="T43" s="185"/>
      <c r="U43" s="185"/>
      <c r="V43" s="185"/>
      <c r="W43" s="185"/>
      <c r="X43" s="185"/>
      <c r="Y43" s="185"/>
      <c r="Z43" s="185"/>
      <c r="AA43" s="185"/>
      <c r="AB43" s="185"/>
      <c r="AC43" s="185"/>
    </row>
    <row r="44" spans="1:29" ht="20.100000000000001" customHeight="1">
      <c r="A44" s="19"/>
      <c r="B44" s="19"/>
      <c r="C44" s="186" t="s">
        <v>158</v>
      </c>
      <c r="D44" s="986" t="s">
        <v>1180</v>
      </c>
      <c r="E44" s="185"/>
      <c r="F44" s="185"/>
      <c r="G44" s="185"/>
      <c r="H44" s="185"/>
      <c r="I44" s="185"/>
      <c r="J44" s="185"/>
      <c r="K44" s="185"/>
      <c r="L44" s="185"/>
      <c r="M44" s="185"/>
      <c r="N44" s="185"/>
      <c r="O44" s="185"/>
      <c r="P44" s="185"/>
      <c r="Q44" s="185"/>
      <c r="R44" s="185"/>
      <c r="S44" s="185"/>
      <c r="T44" s="185"/>
      <c r="U44" s="185"/>
      <c r="V44" s="185"/>
      <c r="W44" s="185"/>
      <c r="X44" s="185"/>
      <c r="Y44" s="185"/>
      <c r="Z44" s="185"/>
      <c r="AA44" s="185"/>
      <c r="AB44" s="185"/>
      <c r="AC44" s="185"/>
    </row>
    <row r="45" spans="1:29" ht="20.100000000000001" customHeight="1">
      <c r="A45" s="19"/>
      <c r="B45" s="19"/>
      <c r="C45" s="985"/>
      <c r="D45" s="33" t="s">
        <v>1191</v>
      </c>
      <c r="E45" s="185"/>
      <c r="F45" s="185"/>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row>
    <row r="46" spans="1:29" ht="20.100000000000001" customHeight="1">
      <c r="A46" s="19"/>
      <c r="B46" s="19"/>
      <c r="C46" s="186" t="s">
        <v>158</v>
      </c>
      <c r="D46" s="33" t="s">
        <v>1181</v>
      </c>
      <c r="E46" s="185"/>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row>
    <row r="47" spans="1:29" ht="20.100000000000001" customHeight="1">
      <c r="A47" s="19"/>
      <c r="B47" s="19"/>
      <c r="C47" s="985"/>
      <c r="D47" s="33" t="s">
        <v>1191</v>
      </c>
      <c r="E47" s="185"/>
      <c r="F47" s="185"/>
      <c r="G47" s="185"/>
      <c r="H47" s="185"/>
      <c r="I47" s="185"/>
      <c r="J47" s="185"/>
      <c r="K47" s="185"/>
      <c r="L47" s="185"/>
      <c r="M47" s="185"/>
      <c r="N47" s="185"/>
      <c r="O47" s="185"/>
      <c r="P47" s="185"/>
      <c r="Q47" s="185"/>
      <c r="R47" s="185"/>
      <c r="S47" s="185"/>
      <c r="T47" s="185"/>
      <c r="U47" s="185"/>
      <c r="V47" s="185"/>
      <c r="W47" s="185"/>
      <c r="X47" s="185"/>
      <c r="Y47" s="185"/>
      <c r="Z47" s="185"/>
      <c r="AA47" s="185"/>
      <c r="AB47" s="185"/>
      <c r="AC47" s="185"/>
    </row>
    <row r="48" spans="1:29" ht="20.100000000000001" customHeight="1">
      <c r="A48" s="19"/>
      <c r="B48" s="19"/>
      <c r="C48" s="186" t="s">
        <v>158</v>
      </c>
      <c r="D48" s="228" t="s">
        <v>1182</v>
      </c>
    </row>
    <row r="49" spans="1:29" ht="20.100000000000001" customHeight="1">
      <c r="A49" s="19"/>
      <c r="B49" s="19"/>
      <c r="C49" s="186"/>
      <c r="D49" s="33" t="s">
        <v>1191</v>
      </c>
    </row>
    <row r="50" spans="1:29" ht="20.100000000000001" customHeight="1">
      <c r="A50" s="19"/>
      <c r="B50" s="19"/>
      <c r="C50" s="998">
        <v>4</v>
      </c>
      <c r="D50" s="173" t="s">
        <v>1185</v>
      </c>
    </row>
    <row r="51" spans="1:29" ht="20.100000000000001" customHeight="1">
      <c r="A51" s="19"/>
      <c r="B51" s="19"/>
      <c r="C51" s="978"/>
      <c r="D51" s="33" t="s">
        <v>1186</v>
      </c>
    </row>
    <row r="52" spans="1:29" ht="20.100000000000001" customHeight="1">
      <c r="A52" s="19"/>
      <c r="B52" s="19"/>
      <c r="C52" s="978"/>
      <c r="D52" s="33" t="s">
        <v>1187</v>
      </c>
    </row>
    <row r="53" spans="1:29" ht="20.100000000000001" customHeight="1">
      <c r="A53" s="19"/>
      <c r="B53" s="19"/>
      <c r="C53" s="978"/>
      <c r="D53" s="33" t="s">
        <v>1188</v>
      </c>
    </row>
    <row r="54" spans="1:29" ht="20.100000000000001" customHeight="1">
      <c r="A54" s="19"/>
      <c r="B54" s="19"/>
      <c r="C54" s="978"/>
      <c r="D54" s="33" t="s">
        <v>1189</v>
      </c>
    </row>
    <row r="55" spans="1:29" ht="20.100000000000001" customHeight="1">
      <c r="A55" s="19"/>
      <c r="B55" s="19"/>
      <c r="C55" s="998">
        <v>5</v>
      </c>
      <c r="D55" s="173" t="s">
        <v>1190</v>
      </c>
    </row>
    <row r="56" spans="1:29" ht="20.100000000000001" customHeight="1">
      <c r="A56" s="19"/>
      <c r="B56" s="19"/>
      <c r="C56" s="978"/>
      <c r="D56" s="33" t="s">
        <v>1191</v>
      </c>
    </row>
    <row r="57" spans="1:29" ht="20.100000000000001" customHeight="1">
      <c r="A57" s="19"/>
      <c r="B57" s="19"/>
      <c r="C57" s="978"/>
      <c r="D57" s="33" t="s">
        <v>1191</v>
      </c>
    </row>
    <row r="58" spans="1:29" ht="9.9499999999999993" customHeight="1">
      <c r="A58" s="19"/>
      <c r="B58" s="19"/>
      <c r="C58" s="978"/>
    </row>
    <row r="59" spans="1:29" ht="20.100000000000001" customHeight="1">
      <c r="A59" s="19"/>
      <c r="B59" s="19"/>
      <c r="C59" s="990" t="s">
        <v>395</v>
      </c>
      <c r="D59" s="170"/>
      <c r="E59" s="170"/>
      <c r="F59" s="170"/>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row>
    <row r="60" spans="1:29" ht="9.9499999999999993" customHeight="1">
      <c r="A60" s="177"/>
      <c r="B60" s="177"/>
      <c r="C60" s="171"/>
      <c r="D60" s="172"/>
      <c r="E60" s="172"/>
      <c r="F60" s="172"/>
      <c r="G60" s="172"/>
      <c r="H60" s="172"/>
      <c r="I60" s="172"/>
      <c r="J60" s="171"/>
      <c r="K60" s="172"/>
      <c r="L60" s="172"/>
      <c r="M60" s="172"/>
      <c r="N60" s="172"/>
      <c r="O60" s="172"/>
      <c r="P60" s="172"/>
      <c r="Q60" s="172"/>
      <c r="R60" s="172"/>
      <c r="S60" s="172"/>
      <c r="T60" s="172"/>
      <c r="U60" s="171"/>
      <c r="V60" s="171"/>
      <c r="W60" s="171"/>
      <c r="X60" s="171"/>
      <c r="Y60" s="171"/>
      <c r="Z60" s="171"/>
      <c r="AA60" s="171"/>
      <c r="AB60" s="171"/>
      <c r="AC60" s="171"/>
    </row>
    <row r="61" spans="1:29" s="987" customFormat="1" ht="20.100000000000001" customHeight="1">
      <c r="A61" s="970"/>
      <c r="B61" s="970"/>
      <c r="C61" s="197"/>
      <c r="D61" s="195" t="s">
        <v>1158</v>
      </c>
      <c r="E61" s="194"/>
      <c r="F61" s="194"/>
      <c r="G61" s="194"/>
      <c r="H61" s="194"/>
      <c r="I61" s="194"/>
      <c r="J61" s="194"/>
      <c r="K61" s="195"/>
      <c r="L61" s="195"/>
      <c r="M61" s="194"/>
      <c r="N61" s="195"/>
      <c r="O61" s="195"/>
      <c r="P61" s="195"/>
      <c r="Q61" s="195" t="s">
        <v>1214</v>
      </c>
      <c r="R61" s="195"/>
      <c r="S61" s="195"/>
      <c r="T61" s="195"/>
      <c r="U61" s="195"/>
      <c r="V61" s="195"/>
      <c r="W61" s="195"/>
      <c r="X61" s="195"/>
      <c r="Y61" s="195"/>
      <c r="Z61" s="195"/>
      <c r="AA61" s="195"/>
      <c r="AB61" s="195"/>
      <c r="AC61" s="195"/>
    </row>
    <row r="62" spans="1:29" ht="20.100000000000001" customHeight="1">
      <c r="A62" s="19"/>
      <c r="B62" s="19"/>
      <c r="C62" s="171"/>
      <c r="D62" s="19"/>
      <c r="E62" s="19"/>
      <c r="F62" s="19"/>
      <c r="G62" s="19"/>
      <c r="H62" s="19"/>
      <c r="I62" s="19"/>
      <c r="J62" s="19"/>
      <c r="K62" s="19"/>
      <c r="L62" s="19"/>
      <c r="M62" s="19"/>
      <c r="N62" s="19"/>
      <c r="O62" s="19"/>
      <c r="P62" s="1212"/>
      <c r="Q62" s="19"/>
      <c r="R62" s="19"/>
      <c r="S62" s="19"/>
      <c r="T62" s="19"/>
      <c r="U62" s="19"/>
      <c r="V62" s="19"/>
      <c r="W62" s="19"/>
      <c r="X62" s="19"/>
      <c r="Y62" s="19"/>
      <c r="Z62" s="19"/>
      <c r="AA62" s="19"/>
      <c r="AB62" s="19"/>
      <c r="AC62" s="19"/>
    </row>
    <row r="63" spans="1:29" ht="20.100000000000001" customHeight="1">
      <c r="A63" s="19"/>
      <c r="B63" s="19"/>
      <c r="C63" s="171"/>
      <c r="D63" s="19"/>
      <c r="E63" s="19"/>
      <c r="F63" s="19"/>
      <c r="G63" s="19"/>
      <c r="H63" s="19"/>
      <c r="I63" s="19"/>
      <c r="J63" s="19"/>
      <c r="K63" s="19"/>
      <c r="L63" s="19"/>
      <c r="M63" s="19"/>
      <c r="N63" s="19"/>
      <c r="O63" s="19"/>
      <c r="P63" s="1212"/>
      <c r="Q63" s="19"/>
      <c r="R63" s="19"/>
      <c r="S63" s="19"/>
      <c r="T63" s="19"/>
      <c r="U63" s="19"/>
      <c r="V63" s="19"/>
      <c r="W63" s="19"/>
      <c r="X63" s="19"/>
      <c r="Y63" s="19"/>
      <c r="Z63" s="19"/>
      <c r="AA63" s="19"/>
      <c r="AB63" s="19"/>
      <c r="AC63" s="19"/>
    </row>
    <row r="64" spans="1:29" ht="20.100000000000001" customHeight="1">
      <c r="A64" s="19"/>
      <c r="B64" s="19"/>
      <c r="C64" s="171"/>
      <c r="D64" s="19"/>
      <c r="E64" s="19"/>
      <c r="F64" s="19"/>
      <c r="G64" s="19"/>
      <c r="H64" s="19"/>
      <c r="I64" s="19"/>
      <c r="J64" s="19"/>
      <c r="K64" s="19"/>
      <c r="L64" s="19"/>
      <c r="M64" s="19"/>
      <c r="N64" s="19"/>
      <c r="O64" s="19"/>
      <c r="P64" s="1212"/>
      <c r="Q64" s="19"/>
      <c r="R64" s="19"/>
      <c r="S64" s="19"/>
      <c r="T64" s="19"/>
      <c r="U64" s="19"/>
      <c r="V64" s="19"/>
      <c r="W64" s="19"/>
      <c r="X64" s="19"/>
      <c r="Y64" s="19"/>
      <c r="Z64" s="19"/>
      <c r="AA64" s="19"/>
      <c r="AB64" s="19"/>
      <c r="AC64" s="19"/>
    </row>
    <row r="65" spans="1:29" ht="20.100000000000001" customHeight="1">
      <c r="A65" s="19"/>
      <c r="B65" s="19"/>
      <c r="C65" s="171"/>
      <c r="D65" s="19"/>
      <c r="E65" s="19"/>
      <c r="F65" s="19"/>
      <c r="G65" s="19"/>
      <c r="H65" s="19"/>
      <c r="I65" s="19"/>
      <c r="J65" s="19"/>
      <c r="K65" s="19"/>
      <c r="L65" s="19"/>
      <c r="M65" s="19"/>
      <c r="N65" s="19"/>
      <c r="O65" s="19"/>
      <c r="P65" s="1212"/>
      <c r="Q65" s="19"/>
      <c r="R65" s="19"/>
      <c r="S65" s="19"/>
      <c r="T65" s="19"/>
      <c r="U65" s="19"/>
      <c r="V65" s="19"/>
      <c r="W65" s="19"/>
      <c r="X65" s="19"/>
      <c r="Y65" s="19"/>
      <c r="Z65" s="19"/>
      <c r="AA65" s="19"/>
      <c r="AB65" s="19"/>
      <c r="AC65" s="19"/>
    </row>
    <row r="66" spans="1:29" s="987" customFormat="1" ht="20.100000000000001" customHeight="1">
      <c r="A66" s="970"/>
      <c r="B66" s="970"/>
      <c r="C66" s="192"/>
      <c r="D66" s="2858" t="str">
        <f>G18</f>
        <v>Nguyễn Thế Anh</v>
      </c>
      <c r="E66" s="2858"/>
      <c r="F66" s="2858"/>
      <c r="G66" s="2858"/>
      <c r="H66" s="2858"/>
      <c r="I66" s="2858"/>
      <c r="J66" s="2858"/>
      <c r="K66" s="2858"/>
      <c r="L66" s="2858"/>
      <c r="M66" s="2858"/>
      <c r="N66" s="2858"/>
      <c r="O66" s="2858"/>
      <c r="P66" s="2858"/>
      <c r="Q66" s="2858" t="str">
        <f>G27</f>
        <v>Nguyễn Đức Huy</v>
      </c>
      <c r="R66" s="2858"/>
      <c r="S66" s="2858"/>
      <c r="T66" s="2858"/>
      <c r="U66" s="2858"/>
      <c r="V66" s="2858"/>
      <c r="W66" s="2858"/>
      <c r="X66" s="2858"/>
      <c r="Y66" s="2858"/>
      <c r="Z66" s="2858"/>
      <c r="AA66" s="2858"/>
      <c r="AB66" s="2858"/>
      <c r="AC66" s="2858"/>
    </row>
    <row r="67" spans="1:29" s="987" customFormat="1" ht="9.9499999999999993" customHeight="1">
      <c r="A67" s="970"/>
      <c r="B67" s="970"/>
      <c r="C67" s="192"/>
      <c r="D67" s="1259"/>
      <c r="E67" s="1259"/>
      <c r="F67" s="1259"/>
      <c r="G67" s="1259"/>
      <c r="H67" s="1259"/>
      <c r="I67" s="1259"/>
      <c r="J67" s="1259"/>
      <c r="K67" s="1259"/>
      <c r="L67" s="1259"/>
      <c r="M67" s="1259"/>
      <c r="N67" s="1259"/>
      <c r="O67" s="1259"/>
      <c r="P67" s="1259"/>
      <c r="Q67" s="1259"/>
      <c r="R67" s="1259"/>
      <c r="S67" s="1259"/>
      <c r="T67" s="1259"/>
      <c r="U67" s="1259"/>
      <c r="V67" s="1259"/>
      <c r="W67" s="1259"/>
      <c r="X67" s="1259"/>
      <c r="Y67" s="1259"/>
      <c r="Z67" s="1259"/>
      <c r="AA67" s="1259"/>
      <c r="AB67" s="1259"/>
      <c r="AC67" s="1259"/>
    </row>
    <row r="68" spans="1:29" s="971" customFormat="1" ht="20.100000000000001" customHeight="1">
      <c r="A68" s="191"/>
      <c r="B68" s="191"/>
      <c r="C68" s="191"/>
      <c r="D68" s="195" t="s">
        <v>163</v>
      </c>
      <c r="E68" s="194"/>
      <c r="F68" s="194"/>
      <c r="G68" s="194"/>
      <c r="H68" s="194"/>
      <c r="I68" s="194"/>
      <c r="J68" s="194"/>
      <c r="K68" s="195"/>
      <c r="L68" s="195"/>
      <c r="M68" s="194"/>
      <c r="N68" s="195"/>
      <c r="O68" s="195"/>
      <c r="P68" s="195"/>
      <c r="Q68" s="195" t="s">
        <v>164</v>
      </c>
      <c r="R68" s="195"/>
      <c r="S68" s="195"/>
      <c r="T68" s="195"/>
      <c r="U68" s="195"/>
      <c r="V68" s="195"/>
      <c r="W68" s="195"/>
      <c r="X68" s="195"/>
      <c r="Y68" s="195"/>
      <c r="Z68" s="195"/>
      <c r="AA68" s="195"/>
      <c r="AB68" s="195"/>
      <c r="AC68" s="195"/>
    </row>
    <row r="69" spans="1:29" ht="20.100000000000001" customHeight="1">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row>
    <row r="70" spans="1:29" ht="20.100000000000001" customHeight="1">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row>
    <row r="71" spans="1:29" ht="20.100000000000001" customHeight="1">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row>
    <row r="72" spans="1:29" ht="20.100000000000001" customHeight="1">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row>
    <row r="73" spans="1:29" ht="20.100000000000001" customHeight="1">
      <c r="D73" s="2858" t="str">
        <f>G18</f>
        <v>Nguyễn Thế Anh</v>
      </c>
      <c r="E73" s="2858"/>
      <c r="F73" s="2858"/>
      <c r="G73" s="2858"/>
      <c r="H73" s="2858"/>
      <c r="I73" s="2858"/>
      <c r="J73" s="2858"/>
      <c r="K73" s="2858"/>
      <c r="L73" s="2858"/>
      <c r="M73" s="2858"/>
      <c r="N73" s="2858"/>
      <c r="O73" s="2858"/>
      <c r="P73" s="2858"/>
      <c r="Q73" s="2858" t="str">
        <f>G21</f>
        <v>Nguyễn Thanh Vĩnh</v>
      </c>
      <c r="R73" s="2858"/>
      <c r="S73" s="2858"/>
      <c r="T73" s="2858"/>
      <c r="U73" s="2858"/>
      <c r="V73" s="2858"/>
      <c r="W73" s="2858"/>
      <c r="X73" s="2858"/>
      <c r="Y73" s="2858"/>
      <c r="Z73" s="2858"/>
      <c r="AA73" s="2858"/>
      <c r="AB73" s="2858"/>
      <c r="AC73" s="2858"/>
    </row>
  </sheetData>
  <mergeCells count="13">
    <mergeCell ref="C1:O2"/>
    <mergeCell ref="G27:N27"/>
    <mergeCell ref="G28:N28"/>
    <mergeCell ref="D66:P66"/>
    <mergeCell ref="D73:P73"/>
    <mergeCell ref="Q66:AC66"/>
    <mergeCell ref="Q73:AC73"/>
    <mergeCell ref="G25:N25"/>
    <mergeCell ref="G18:N18"/>
    <mergeCell ref="G19:N19"/>
    <mergeCell ref="G21:N21"/>
    <mergeCell ref="G22:N22"/>
    <mergeCell ref="G24:N24"/>
  </mergeCells>
  <dataValidations disablePrompts="1" count="4">
    <dataValidation type="list" allowBlank="1" showInputMessage="1" showErrorMessage="1" sqref="G21:G22 D73">
      <formula1>List_TVGS</formula1>
    </dataValidation>
    <dataValidation type="list" allowBlank="1" showInputMessage="1" showErrorMessage="1" sqref="G18:G19 D66:D67">
      <formula1>List_CDT</formula1>
    </dataValidation>
    <dataValidation type="list" allowBlank="1" showInputMessage="1" showErrorMessage="1" sqref="G24:G25 Q73">
      <formula1>List_NTTC</formula1>
    </dataValidation>
    <dataValidation type="list" allowBlank="1" showInputMessage="1" showErrorMessage="1" sqref="G27:G28 Q66:Q67">
      <formula1>List_Tke</formula1>
    </dataValidation>
  </dataValidations>
  <pageMargins left="0.59055118110236227" right="0.19685039370078741" top="0.59055118110236227" bottom="0.39370078740157483" header="0.19685039370078741" footer="0.19685039370078741"/>
  <pageSetup paperSize="9" orientation="portrait" blackAndWhite="1" r:id="rId1"/>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MMaymoc">
    <tabColor theme="6" tint="0.39997558519241921"/>
  </sheetPr>
  <dimension ref="A1:J19"/>
  <sheetViews>
    <sheetView showZeros="0" zoomScale="85" zoomScaleNormal="85" zoomScaleSheetLayoutView="100" workbookViewId="0">
      <selection activeCell="H6" sqref="H6"/>
    </sheetView>
  </sheetViews>
  <sheetFormatPr defaultColWidth="8.88671875" defaultRowHeight="16.5"/>
  <cols>
    <col min="1" max="1" width="4.5546875" style="18" customWidth="1"/>
    <col min="2" max="2" width="23" style="743" customWidth="1"/>
    <col min="3" max="3" width="8.21875" style="18" bestFit="1" customWidth="1"/>
    <col min="4" max="4" width="11.109375" style="18" customWidth="1"/>
    <col min="5" max="5" width="22" style="18" customWidth="1"/>
    <col min="6" max="6" width="11.5546875" style="18" customWidth="1"/>
    <col min="7" max="7" width="10.6640625" style="18" bestFit="1" customWidth="1"/>
    <col min="8" max="8" width="20.77734375" style="18" bestFit="1" customWidth="1"/>
    <col min="9" max="9" width="18.44140625" style="18" bestFit="1" customWidth="1"/>
    <col min="10" max="16384" width="8.88671875" style="18"/>
  </cols>
  <sheetData>
    <row r="1" spans="1:10" s="615" customFormat="1" ht="30" customHeight="1">
      <c r="A1" s="842" t="s">
        <v>807</v>
      </c>
      <c r="B1" s="440"/>
      <c r="C1" s="495"/>
      <c r="D1" s="495"/>
      <c r="E1" s="495"/>
      <c r="F1" s="495"/>
      <c r="G1" s="495"/>
      <c r="H1" s="495"/>
      <c r="I1" s="495"/>
    </row>
    <row r="2" spans="1:10" s="997" customFormat="1" ht="20.100000000000001" customHeight="1">
      <c r="A2" s="529" t="str">
        <f>"CÔNG TRÌNH: "&amp;TTIN_CTRINH</f>
        <v>CÔNG TRÌNH: Đường cứu hộ cứu nạn từ Nguyệt Áng - Nam Long đi Trường Xuân</v>
      </c>
      <c r="B2" s="1738"/>
      <c r="C2" s="193"/>
      <c r="D2" s="193"/>
      <c r="E2" s="193"/>
      <c r="F2" s="193"/>
      <c r="G2" s="193"/>
      <c r="H2" s="193"/>
      <c r="I2" s="193"/>
    </row>
    <row r="3" spans="1:10" s="997" customFormat="1" ht="20.100000000000001" customHeight="1">
      <c r="A3" s="529" t="str">
        <f>"HẠNG MỤC: "&amp;TTIN_HMUC</f>
        <v xml:space="preserve">HẠNG MỤC: </v>
      </c>
      <c r="B3" s="1738"/>
      <c r="C3" s="193"/>
      <c r="D3" s="193"/>
      <c r="E3" s="193"/>
      <c r="F3" s="193"/>
      <c r="G3" s="193"/>
      <c r="H3" s="193"/>
      <c r="I3" s="193"/>
    </row>
    <row r="4" spans="1:10" s="615" customFormat="1">
      <c r="A4" s="494"/>
      <c r="B4" s="496"/>
      <c r="C4" s="495"/>
      <c r="D4" s="495"/>
      <c r="E4" s="495"/>
      <c r="F4" s="495"/>
      <c r="G4" s="495"/>
      <c r="H4" s="495"/>
      <c r="I4" s="495"/>
      <c r="J4" s="715"/>
    </row>
    <row r="5" spans="1:10" s="492" customFormat="1" ht="45" customHeight="1">
      <c r="A5" s="1642" t="s">
        <v>88</v>
      </c>
      <c r="B5" s="1642" t="s">
        <v>1165</v>
      </c>
      <c r="C5" s="1642" t="s">
        <v>320</v>
      </c>
      <c r="D5" s="1642" t="s">
        <v>1159</v>
      </c>
      <c r="E5" s="1642" t="s">
        <v>1160</v>
      </c>
      <c r="F5" s="1642" t="s">
        <v>1161</v>
      </c>
      <c r="G5" s="1642" t="s">
        <v>1162</v>
      </c>
      <c r="H5" s="1642" t="s">
        <v>1163</v>
      </c>
      <c r="I5" s="1642" t="s">
        <v>1164</v>
      </c>
      <c r="J5" s="716"/>
    </row>
    <row r="6" spans="1:10" s="29" customFormat="1" ht="20.100000000000001" customHeight="1">
      <c r="A6" s="40" t="s">
        <v>89</v>
      </c>
      <c r="B6" s="40" t="s">
        <v>90</v>
      </c>
      <c r="C6" s="40" t="s">
        <v>74</v>
      </c>
      <c r="D6" s="40" t="s">
        <v>75</v>
      </c>
      <c r="E6" s="40" t="s">
        <v>76</v>
      </c>
      <c r="F6" s="40" t="s">
        <v>77</v>
      </c>
      <c r="G6" s="40" t="s">
        <v>78</v>
      </c>
      <c r="H6" s="40" t="s">
        <v>79</v>
      </c>
      <c r="I6" s="40" t="s">
        <v>80</v>
      </c>
      <c r="J6" s="712"/>
    </row>
    <row r="7" spans="1:10" s="29" customFormat="1" ht="19.5" customHeight="1">
      <c r="A7" s="1164"/>
      <c r="B7" s="1173"/>
      <c r="C7" s="1164"/>
      <c r="D7" s="713"/>
      <c r="E7" s="713"/>
      <c r="F7" s="713"/>
      <c r="G7" s="713"/>
      <c r="H7" s="713"/>
      <c r="I7" s="713"/>
      <c r="J7" s="712"/>
    </row>
    <row r="8" spans="1:10" s="29" customFormat="1" ht="19.5" customHeight="1">
      <c r="A8" s="1164"/>
      <c r="B8" s="1173"/>
      <c r="C8" s="1164"/>
      <c r="D8" s="713"/>
      <c r="E8" s="713"/>
      <c r="F8" s="713"/>
      <c r="G8" s="713"/>
      <c r="H8" s="713"/>
      <c r="I8" s="713"/>
      <c r="J8" s="712"/>
    </row>
    <row r="9" spans="1:10" s="29" customFormat="1" ht="19.5" customHeight="1">
      <c r="A9" s="1164"/>
      <c r="B9" s="1173"/>
      <c r="C9" s="1164"/>
      <c r="D9" s="713"/>
      <c r="E9" s="713"/>
      <c r="F9" s="713"/>
      <c r="G9" s="713"/>
      <c r="H9" s="713"/>
      <c r="I9" s="713"/>
      <c r="J9" s="712"/>
    </row>
    <row r="10" spans="1:10" s="29" customFormat="1" ht="19.5" customHeight="1">
      <c r="A10" s="1164"/>
      <c r="B10" s="1173"/>
      <c r="C10" s="1164"/>
      <c r="D10" s="713"/>
      <c r="E10" s="713"/>
      <c r="F10" s="713"/>
      <c r="G10" s="713"/>
      <c r="H10" s="713"/>
      <c r="I10" s="713"/>
      <c r="J10" s="712"/>
    </row>
    <row r="11" spans="1:10" s="29" customFormat="1" ht="19.5" customHeight="1">
      <c r="A11" s="1164"/>
      <c r="B11" s="1173"/>
      <c r="C11" s="1164"/>
      <c r="D11" s="713"/>
      <c r="E11" s="713"/>
      <c r="F11" s="713"/>
      <c r="G11" s="713"/>
      <c r="H11" s="713"/>
      <c r="I11" s="713"/>
      <c r="J11" s="712"/>
    </row>
    <row r="12" spans="1:10" s="29" customFormat="1" ht="19.5" customHeight="1">
      <c r="A12" s="1164"/>
      <c r="B12" s="1173"/>
      <c r="C12" s="1164"/>
      <c r="D12" s="713"/>
      <c r="E12" s="713"/>
      <c r="F12" s="713"/>
      <c r="G12" s="713"/>
      <c r="H12" s="713"/>
      <c r="I12" s="713"/>
      <c r="J12" s="712"/>
    </row>
    <row r="13" spans="1:10" s="29" customFormat="1" ht="19.5" customHeight="1">
      <c r="A13" s="1165"/>
      <c r="B13" s="1174"/>
      <c r="C13" s="1165"/>
      <c r="D13" s="714"/>
      <c r="E13" s="714"/>
      <c r="F13" s="714"/>
      <c r="G13" s="714"/>
      <c r="H13" s="714"/>
      <c r="I13" s="714"/>
      <c r="J13" s="712"/>
    </row>
    <row r="14" spans="1:10" s="29" customFormat="1">
      <c r="A14" s="1166"/>
      <c r="B14" s="1175"/>
      <c r="C14" s="1166"/>
      <c r="D14" s="712"/>
      <c r="E14" s="712"/>
      <c r="F14" s="712"/>
      <c r="G14" s="712"/>
      <c r="H14" s="712"/>
      <c r="I14" s="712"/>
      <c r="J14" s="712"/>
    </row>
    <row r="15" spans="1:10" s="29" customFormat="1" ht="20.100000000000001" customHeight="1">
      <c r="A15" s="717" t="s">
        <v>809</v>
      </c>
      <c r="B15" s="1176"/>
      <c r="C15" s="717"/>
      <c r="D15" s="717"/>
      <c r="E15" s="717"/>
      <c r="F15" s="717"/>
      <c r="G15" s="717"/>
      <c r="H15" s="717"/>
      <c r="I15" s="717"/>
      <c r="J15" s="712"/>
    </row>
    <row r="16" spans="1:10" s="29" customFormat="1" ht="20.100000000000001" customHeight="1">
      <c r="A16" s="717" t="s">
        <v>810</v>
      </c>
      <c r="B16" s="1176"/>
      <c r="C16" s="717"/>
      <c r="D16" s="717"/>
      <c r="E16" s="717"/>
      <c r="F16" s="717"/>
      <c r="G16" s="717"/>
      <c r="H16" s="717"/>
      <c r="I16" s="717"/>
      <c r="J16" s="712"/>
    </row>
    <row r="17" spans="1:10" s="29" customFormat="1" ht="39.75" customHeight="1">
      <c r="A17" s="2860" t="s">
        <v>811</v>
      </c>
      <c r="B17" s="2860"/>
      <c r="C17" s="2860"/>
      <c r="D17" s="2860"/>
      <c r="E17" s="2860"/>
      <c r="F17" s="2860"/>
      <c r="G17" s="2860"/>
      <c r="H17" s="2860"/>
      <c r="I17" s="2860"/>
      <c r="J17" s="712"/>
    </row>
    <row r="18" spans="1:10" s="29" customFormat="1" ht="20.100000000000001" customHeight="1">
      <c r="A18" s="712"/>
      <c r="B18" s="1175"/>
      <c r="C18" s="712"/>
      <c r="D18" s="712"/>
      <c r="E18" s="712"/>
      <c r="F18" s="712"/>
      <c r="G18" s="712"/>
      <c r="H18" s="712"/>
      <c r="I18" s="712"/>
      <c r="J18" s="712"/>
    </row>
    <row r="19" spans="1:10">
      <c r="A19" s="29"/>
      <c r="B19" s="28"/>
      <c r="C19" s="29"/>
      <c r="D19" s="29"/>
      <c r="E19" s="29"/>
      <c r="F19" s="29"/>
      <c r="G19" s="29"/>
      <c r="H19" s="29"/>
      <c r="I19" s="29"/>
    </row>
  </sheetData>
  <autoFilter ref="A6:I14"/>
  <mergeCells count="1">
    <mergeCell ref="A17:I17"/>
  </mergeCells>
  <pageMargins left="0.59055118110236227" right="0.19685039370078741" top="0.59055118110236227" bottom="0.39370078740157483" header="0.19685039370078741" footer="0.19685039370078741"/>
  <pageSetup paperSize="9" orientation="landscape" blackAndWhite="1" r:id="rId1"/>
  <legacy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99FF99"/>
  </sheetPr>
  <dimension ref="A1:H15"/>
  <sheetViews>
    <sheetView showZeros="0" zoomScaleSheetLayoutView="100" workbookViewId="0">
      <selection activeCell="B7" sqref="B7"/>
    </sheetView>
  </sheetViews>
  <sheetFormatPr defaultColWidth="8.88671875" defaultRowHeight="16.5"/>
  <cols>
    <col min="1" max="1" width="5" style="18" customWidth="1"/>
    <col min="2" max="2" width="31.21875" style="18" customWidth="1"/>
    <col min="3" max="3" width="21.77734375" style="18" customWidth="1"/>
    <col min="4" max="4" width="15.88671875" style="18" customWidth="1"/>
    <col min="5" max="5" width="12.6640625" style="18" customWidth="1"/>
    <col min="6" max="6" width="13.6640625" style="18" customWidth="1"/>
    <col min="7" max="7" width="15.77734375" style="18" customWidth="1"/>
    <col min="8" max="16384" width="8.88671875" style="18"/>
  </cols>
  <sheetData>
    <row r="1" spans="1:8" s="615" customFormat="1" ht="30" customHeight="1">
      <c r="A1" s="842" t="s">
        <v>925</v>
      </c>
      <c r="B1" s="495"/>
      <c r="C1" s="495"/>
      <c r="D1" s="495"/>
      <c r="E1" s="495"/>
      <c r="F1" s="495"/>
      <c r="G1" s="495"/>
    </row>
    <row r="2" spans="1:8" s="692" customFormat="1" ht="20.100000000000001" customHeight="1">
      <c r="A2" s="494" t="str">
        <f>"DỰ ÁN: "&amp;TTIN_DUAN</f>
        <v>DỰ ÁN: Đường cứu hộ cứu nạn từ Nguyệt Áng - Nam Long đi Trường Xuân</v>
      </c>
      <c r="B2" s="494"/>
      <c r="C2" s="494"/>
      <c r="D2" s="494"/>
      <c r="E2" s="494"/>
      <c r="F2" s="494"/>
      <c r="G2" s="494"/>
    </row>
    <row r="3" spans="1:8" s="692" customFormat="1" ht="20.100000000000001" customHeight="1">
      <c r="A3" s="494" t="str">
        <f>"CÔNG TRÌNH: "&amp;TTIN_CTRINH</f>
        <v>CÔNG TRÌNH: Đường cứu hộ cứu nạn từ Nguyệt Áng - Nam Long đi Trường Xuân</v>
      </c>
      <c r="B3" s="494"/>
      <c r="C3" s="494"/>
      <c r="D3" s="494"/>
      <c r="E3" s="494"/>
      <c r="F3" s="494"/>
      <c r="G3" s="494"/>
    </row>
    <row r="4" spans="1:8" s="615" customFormat="1">
      <c r="A4" s="495"/>
      <c r="B4" s="495"/>
      <c r="C4" s="495"/>
      <c r="D4" s="495"/>
      <c r="E4" s="495"/>
      <c r="F4" s="495"/>
      <c r="G4" s="495"/>
    </row>
    <row r="5" spans="1:8" s="492" customFormat="1" ht="39.950000000000003" customHeight="1">
      <c r="A5" s="1508" t="s">
        <v>88</v>
      </c>
      <c r="B5" s="1508" t="s">
        <v>1166</v>
      </c>
      <c r="C5" s="1508" t="s">
        <v>795</v>
      </c>
      <c r="D5" s="1508" t="s">
        <v>300</v>
      </c>
      <c r="E5" s="1508" t="s">
        <v>926</v>
      </c>
      <c r="F5" s="1508" t="s">
        <v>927</v>
      </c>
      <c r="G5" s="1508" t="s">
        <v>230</v>
      </c>
    </row>
    <row r="6" spans="1:8" s="29" customFormat="1" ht="20.100000000000001" customHeight="1">
      <c r="A6" s="40" t="s">
        <v>89</v>
      </c>
      <c r="B6" s="40" t="s">
        <v>90</v>
      </c>
      <c r="C6" s="40" t="s">
        <v>74</v>
      </c>
      <c r="D6" s="40" t="s">
        <v>75</v>
      </c>
      <c r="E6" s="40" t="s">
        <v>76</v>
      </c>
      <c r="F6" s="40" t="s">
        <v>77</v>
      </c>
      <c r="G6" s="40" t="s">
        <v>78</v>
      </c>
      <c r="H6" s="712"/>
    </row>
    <row r="7" spans="1:8" ht="20.100000000000001" customHeight="1">
      <c r="A7" s="1739"/>
      <c r="B7" s="1739"/>
      <c r="C7" s="1739"/>
      <c r="D7" s="1739"/>
      <c r="E7" s="1739"/>
      <c r="F7" s="1740"/>
      <c r="G7" s="1739"/>
    </row>
    <row r="8" spans="1:8" ht="20.100000000000001" customHeight="1">
      <c r="A8" s="592"/>
      <c r="B8" s="592"/>
      <c r="C8" s="592"/>
      <c r="D8" s="592"/>
      <c r="E8" s="592"/>
      <c r="F8" s="731"/>
      <c r="G8" s="592"/>
    </row>
    <row r="9" spans="1:8" ht="20.100000000000001" customHeight="1">
      <c r="A9" s="592"/>
      <c r="B9" s="592"/>
      <c r="C9" s="592"/>
      <c r="D9" s="592"/>
      <c r="E9" s="592"/>
      <c r="F9" s="731"/>
      <c r="G9" s="592"/>
    </row>
    <row r="10" spans="1:8" ht="20.100000000000001" customHeight="1">
      <c r="A10" s="592"/>
      <c r="B10" s="592"/>
      <c r="C10" s="592"/>
      <c r="D10" s="592"/>
      <c r="E10" s="592"/>
      <c r="F10" s="731"/>
      <c r="G10" s="592"/>
    </row>
    <row r="11" spans="1:8" ht="20.100000000000001" customHeight="1">
      <c r="A11" s="592"/>
      <c r="B11" s="592"/>
      <c r="C11" s="592"/>
      <c r="D11" s="592"/>
      <c r="E11" s="592"/>
      <c r="F11" s="731"/>
      <c r="G11" s="592"/>
    </row>
    <row r="12" spans="1:8" ht="20.100000000000001" customHeight="1">
      <c r="A12" s="592"/>
      <c r="B12" s="592"/>
      <c r="C12" s="592"/>
      <c r="D12" s="592"/>
      <c r="E12" s="592"/>
      <c r="F12" s="731"/>
      <c r="G12" s="592"/>
    </row>
    <row r="13" spans="1:8" ht="20.100000000000001" customHeight="1">
      <c r="A13" s="592"/>
      <c r="B13" s="592"/>
      <c r="C13" s="592"/>
      <c r="D13" s="592"/>
      <c r="E13" s="592"/>
      <c r="F13" s="731"/>
      <c r="G13" s="592"/>
    </row>
    <row r="14" spans="1:8" ht="20.100000000000001" customHeight="1">
      <c r="A14" s="729"/>
      <c r="B14" s="729"/>
      <c r="C14" s="729"/>
      <c r="D14" s="729"/>
      <c r="E14" s="729"/>
      <c r="F14" s="732"/>
      <c r="G14" s="729"/>
    </row>
    <row r="15" spans="1:8" ht="20.100000000000001" customHeight="1">
      <c r="F15" s="693"/>
    </row>
  </sheetData>
  <autoFilter ref="A5:G5"/>
  <pageMargins left="0.59055118110236227" right="0.19685039370078741" top="0.59055118110236227" bottom="0.39370078740157483" header="0.19685039370078741" footer="0.19685039370078741"/>
  <pageSetup paperSize="9" orientation="landscape" blackAndWhite="1"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9FF99"/>
  </sheetPr>
  <dimension ref="A1:AD68"/>
  <sheetViews>
    <sheetView view="pageBreakPreview" zoomScaleSheetLayoutView="100" workbookViewId="0"/>
  </sheetViews>
  <sheetFormatPr defaultColWidth="7.44140625" defaultRowHeight="16.5"/>
  <cols>
    <col min="1" max="1" width="22.33203125" style="60" customWidth="1"/>
    <col min="2" max="2" width="3.6640625" style="60" customWidth="1"/>
    <col min="3" max="3" width="3.109375" style="60" customWidth="1"/>
    <col min="4" max="6" width="3.44140625" style="60" customWidth="1"/>
    <col min="7" max="12" width="2.88671875" style="60" customWidth="1"/>
    <col min="13" max="13" width="4" style="60" customWidth="1"/>
    <col min="14" max="29" width="3" style="60" customWidth="1"/>
    <col min="30" max="30" width="16.88671875" style="60" customWidth="1"/>
    <col min="31" max="16384" width="7.44140625" style="60"/>
  </cols>
  <sheetData>
    <row r="1" spans="1:30" ht="20.100000000000001" customHeight="1">
      <c r="A1" s="33"/>
      <c r="B1" s="33"/>
      <c r="C1" s="466"/>
      <c r="D1" s="1781" t="s">
        <v>3074</v>
      </c>
      <c r="E1" s="269"/>
      <c r="F1" s="269"/>
      <c r="G1" s="269"/>
      <c r="H1" s="269"/>
      <c r="I1" s="466"/>
      <c r="J1" s="269"/>
      <c r="K1" s="164"/>
      <c r="L1" s="164"/>
      <c r="M1" s="164"/>
      <c r="N1" s="164"/>
      <c r="O1" s="18"/>
      <c r="P1" s="1782" t="s">
        <v>149</v>
      </c>
      <c r="Q1" s="18"/>
      <c r="R1" s="164"/>
      <c r="S1" s="164"/>
      <c r="T1" s="164"/>
      <c r="U1" s="164"/>
      <c r="V1" s="164"/>
      <c r="W1" s="164"/>
      <c r="X1" s="164"/>
      <c r="Y1" s="164"/>
      <c r="Z1" s="164"/>
      <c r="AA1" s="164"/>
      <c r="AB1" s="164"/>
      <c r="AC1" s="164"/>
      <c r="AD1" s="33"/>
    </row>
    <row r="2" spans="1:30" ht="20.100000000000001" customHeight="1">
      <c r="A2" s="33"/>
      <c r="B2" s="33"/>
      <c r="C2" s="466"/>
      <c r="D2" s="466"/>
      <c r="E2" s="269"/>
      <c r="F2" s="443" t="s">
        <v>3075</v>
      </c>
      <c r="G2" s="269"/>
      <c r="H2" s="269"/>
      <c r="I2" s="466"/>
      <c r="J2" s="269"/>
      <c r="K2" s="164"/>
      <c r="L2" s="164"/>
      <c r="M2" s="164"/>
      <c r="N2" s="164"/>
      <c r="O2" s="18"/>
      <c r="P2" s="171"/>
      <c r="Q2" s="171"/>
      <c r="R2" s="182" t="s">
        <v>150</v>
      </c>
      <c r="S2" s="171"/>
      <c r="T2" s="171"/>
      <c r="U2" s="171"/>
      <c r="V2" s="171"/>
      <c r="W2" s="171"/>
      <c r="X2" s="171"/>
      <c r="Y2" s="171"/>
      <c r="Z2" s="171"/>
      <c r="AA2" s="171"/>
      <c r="AB2" s="171"/>
      <c r="AC2" s="171"/>
      <c r="AD2" s="33"/>
    </row>
    <row r="3" spans="1:30" ht="20.100000000000001" customHeight="1">
      <c r="A3" s="33"/>
      <c r="B3" s="33"/>
      <c r="C3" s="18"/>
      <c r="D3" s="18"/>
      <c r="E3" s="18"/>
      <c r="F3" s="1783"/>
      <c r="G3" s="164"/>
      <c r="H3" s="164"/>
      <c r="I3" s="18"/>
      <c r="J3" s="164"/>
      <c r="K3" s="164"/>
      <c r="L3" s="164"/>
      <c r="M3" s="164"/>
      <c r="N3" s="164"/>
      <c r="O3" s="18"/>
      <c r="P3" s="164"/>
      <c r="Q3" s="164"/>
      <c r="R3" s="1784"/>
      <c r="S3" s="18"/>
      <c r="T3" s="164"/>
      <c r="U3" s="164"/>
      <c r="V3" s="164"/>
      <c r="W3" s="164"/>
      <c r="X3" s="164"/>
      <c r="Y3" s="164"/>
      <c r="Z3" s="164"/>
      <c r="AA3" s="164"/>
      <c r="AB3" s="164"/>
      <c r="AC3" s="164"/>
      <c r="AD3" s="33"/>
    </row>
    <row r="4" spans="1:30" ht="20.100000000000001" customHeight="1">
      <c r="A4" s="1260"/>
      <c r="B4" s="33"/>
      <c r="C4" s="1052"/>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6" t="str">
        <f>'Thong tin'!$D$9&amp;","&amp;ngay("")</f>
        <v xml:space="preserve">Quảng Bình, ngày   tháng   năm     </v>
      </c>
      <c r="AD4" s="1261"/>
    </row>
    <row r="5" spans="1:30" ht="20.100000000000001" customHeight="1">
      <c r="A5" s="33"/>
      <c r="B5" s="33"/>
      <c r="C5" s="172" t="s">
        <v>1116</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33"/>
    </row>
    <row r="6" spans="1:30" ht="20.100000000000001" customHeight="1">
      <c r="A6" s="33"/>
      <c r="B6" s="33"/>
      <c r="C6" s="974" t="s">
        <v>2784</v>
      </c>
      <c r="D6" s="975"/>
      <c r="E6" s="975"/>
      <c r="F6" s="975"/>
      <c r="G6" s="975"/>
      <c r="H6" s="975"/>
      <c r="I6" s="975"/>
      <c r="J6" s="975"/>
      <c r="K6" s="975"/>
      <c r="L6" s="975"/>
      <c r="M6" s="975"/>
      <c r="N6" s="975"/>
      <c r="O6" s="975"/>
      <c r="P6" s="975"/>
      <c r="Q6" s="975"/>
      <c r="R6" s="975"/>
      <c r="S6" s="975"/>
      <c r="T6" s="975"/>
      <c r="U6" s="975"/>
      <c r="V6" s="975"/>
      <c r="W6" s="975"/>
      <c r="X6" s="975"/>
      <c r="Y6" s="975"/>
      <c r="Z6" s="975"/>
      <c r="AA6" s="975"/>
      <c r="AB6" s="975"/>
      <c r="AC6" s="975"/>
      <c r="AD6" s="33"/>
    </row>
    <row r="7" spans="1:30" ht="9.9499999999999993" customHeight="1">
      <c r="A7" s="33"/>
      <c r="B7" s="33"/>
      <c r="C7" s="974"/>
      <c r="D7" s="975"/>
      <c r="E7" s="975"/>
      <c r="F7" s="975"/>
      <c r="G7" s="975"/>
      <c r="H7" s="975"/>
      <c r="I7" s="975"/>
      <c r="J7" s="975"/>
      <c r="K7" s="975"/>
      <c r="L7" s="975"/>
      <c r="M7" s="975"/>
      <c r="N7" s="975"/>
      <c r="O7" s="975"/>
      <c r="P7" s="975"/>
      <c r="Q7" s="975"/>
      <c r="R7" s="975"/>
      <c r="S7" s="975"/>
      <c r="T7" s="975"/>
      <c r="U7" s="975"/>
      <c r="V7" s="975"/>
      <c r="W7" s="975"/>
      <c r="X7" s="975"/>
      <c r="Y7" s="975"/>
      <c r="Z7" s="975"/>
      <c r="AA7" s="975"/>
      <c r="AB7" s="975"/>
      <c r="AC7" s="975"/>
    </row>
    <row r="8" spans="1:30" ht="20.100000000000001" customHeight="1">
      <c r="A8" s="19"/>
      <c r="B8" s="19"/>
      <c r="C8" s="172"/>
      <c r="D8" s="173" t="s">
        <v>1</v>
      </c>
      <c r="E8" s="171"/>
      <c r="F8" s="171"/>
      <c r="G8" s="174" t="str">
        <f>TTIN_DUAN</f>
        <v>Đường cứu hộ cứu nạn từ Nguyệt Áng - Nam Long đi Trường Xuân</v>
      </c>
      <c r="H8" s="171"/>
      <c r="I8" s="171"/>
      <c r="J8" s="171"/>
      <c r="K8" s="171"/>
      <c r="L8" s="171"/>
      <c r="M8" s="171"/>
      <c r="N8" s="171"/>
      <c r="O8" s="171"/>
      <c r="P8" s="171"/>
      <c r="Q8" s="171"/>
      <c r="R8" s="171"/>
      <c r="S8" s="171"/>
      <c r="T8" s="171"/>
      <c r="U8" s="171"/>
      <c r="V8" s="171"/>
      <c r="W8" s="171"/>
      <c r="X8" s="171"/>
      <c r="Y8" s="171"/>
      <c r="Z8" s="171"/>
      <c r="AA8" s="171"/>
      <c r="AB8" s="171"/>
      <c r="AC8" s="171"/>
    </row>
    <row r="9" spans="1:30" ht="20.100000000000001" customHeight="1">
      <c r="A9" s="19"/>
      <c r="B9" s="19"/>
      <c r="C9" s="172"/>
      <c r="D9" s="173" t="s">
        <v>4</v>
      </c>
      <c r="E9" s="171"/>
      <c r="F9" s="171"/>
      <c r="G9" s="174" t="str">
        <f>TTIN_GTHAU</f>
        <v>Xây lắp (bao gồm chí phí xây dựng + chi phí dự phòng + chi phí đảm bảo giao thông)</v>
      </c>
      <c r="H9" s="171"/>
      <c r="I9" s="171"/>
      <c r="J9" s="171"/>
      <c r="K9" s="171"/>
      <c r="L9" s="171"/>
      <c r="M9" s="171"/>
      <c r="N9" s="171"/>
      <c r="O9" s="171"/>
      <c r="P9" s="171"/>
      <c r="Q9" s="171"/>
      <c r="R9" s="171"/>
      <c r="S9" s="171"/>
      <c r="T9" s="171"/>
      <c r="U9" s="171"/>
      <c r="V9" s="171"/>
      <c r="W9" s="171"/>
      <c r="X9" s="171"/>
      <c r="Y9" s="171"/>
      <c r="Z9" s="171"/>
      <c r="AA9" s="171"/>
      <c r="AB9" s="171"/>
      <c r="AC9" s="171"/>
    </row>
    <row r="10" spans="1:30" ht="20.100000000000001" customHeight="1">
      <c r="A10" s="177"/>
      <c r="B10" s="177"/>
      <c r="C10" s="173"/>
      <c r="D10" s="173" t="s">
        <v>2</v>
      </c>
      <c r="E10" s="173"/>
      <c r="F10" s="173"/>
      <c r="G10" s="174" t="str">
        <f>TTIN_CTRINH</f>
        <v>Đường cứu hộ cứu nạn từ Nguyệt Áng - Nam Long đi Trường Xuân</v>
      </c>
      <c r="H10" s="173"/>
      <c r="I10" s="173"/>
      <c r="J10" s="173"/>
      <c r="K10" s="173"/>
      <c r="L10" s="173"/>
      <c r="M10" s="173"/>
      <c r="N10" s="173"/>
      <c r="O10" s="173"/>
      <c r="P10" s="173"/>
      <c r="Q10" s="173"/>
      <c r="R10" s="173"/>
      <c r="S10" s="173"/>
      <c r="T10" s="173"/>
      <c r="U10" s="173"/>
      <c r="V10" s="173"/>
      <c r="W10" s="173"/>
      <c r="X10" s="173"/>
      <c r="Y10" s="173"/>
      <c r="Z10" s="173"/>
      <c r="AA10" s="173"/>
      <c r="AB10" s="173"/>
      <c r="AC10" s="173"/>
    </row>
    <row r="11" spans="1:30" ht="20.100000000000001" customHeight="1">
      <c r="A11" s="177"/>
      <c r="B11" s="177"/>
      <c r="C11" s="173"/>
      <c r="D11" s="173" t="s">
        <v>3</v>
      </c>
      <c r="E11" s="173"/>
      <c r="F11" s="173"/>
      <c r="G11" s="178" t="s">
        <v>153</v>
      </c>
      <c r="H11" s="173"/>
      <c r="I11" s="173"/>
      <c r="J11" s="173"/>
      <c r="K11" s="173"/>
      <c r="L11" s="173"/>
      <c r="M11" s="173"/>
      <c r="N11" s="173"/>
      <c r="O11" s="173"/>
      <c r="P11" s="173"/>
      <c r="Q11" s="173"/>
      <c r="R11" s="173"/>
      <c r="S11" s="173"/>
      <c r="T11" s="173"/>
      <c r="U11" s="173"/>
      <c r="V11" s="173"/>
      <c r="W11" s="173"/>
      <c r="X11" s="173"/>
      <c r="Y11" s="173"/>
      <c r="Z11" s="173"/>
      <c r="AA11" s="173"/>
      <c r="AB11" s="173"/>
      <c r="AC11" s="173"/>
    </row>
    <row r="12" spans="1:30" ht="20.100000000000001" customHeight="1">
      <c r="A12" s="177"/>
      <c r="B12" s="177"/>
      <c r="C12" s="173"/>
      <c r="D12" s="173" t="s">
        <v>154</v>
      </c>
      <c r="E12" s="173"/>
      <c r="F12" s="173"/>
      <c r="G12" s="180" t="s">
        <v>143</v>
      </c>
      <c r="H12" s="182"/>
      <c r="I12" s="182"/>
      <c r="J12" s="182"/>
      <c r="K12" s="182"/>
      <c r="L12" s="173"/>
      <c r="M12" s="173"/>
      <c r="N12" s="173"/>
      <c r="O12" s="173"/>
      <c r="P12" s="173"/>
      <c r="Q12" s="173"/>
      <c r="R12" s="182"/>
      <c r="S12" s="182"/>
      <c r="T12" s="182"/>
      <c r="U12" s="182"/>
      <c r="V12" s="182"/>
      <c r="W12" s="182"/>
      <c r="X12" s="173"/>
      <c r="Y12" s="173"/>
      <c r="Z12" s="173"/>
      <c r="AA12" s="173"/>
      <c r="AB12" s="173"/>
      <c r="AC12" s="173"/>
    </row>
    <row r="13" spans="1:30" ht="20.100000000000001" customHeight="1">
      <c r="A13" s="177"/>
      <c r="B13" s="177"/>
      <c r="C13" s="173"/>
      <c r="D13" s="173" t="s">
        <v>155</v>
      </c>
      <c r="E13" s="173"/>
      <c r="F13" s="173"/>
      <c r="G13" s="191" t="str">
        <f>TTIN_DDIEM</f>
        <v>Xã Xuân Ninh, Hiền Ninh và xã Trường Xuân, huyện Quảng Ninh, tỉnh Quảng Bình</v>
      </c>
      <c r="H13" s="173"/>
      <c r="I13" s="173"/>
      <c r="J13" s="173"/>
      <c r="K13" s="173"/>
      <c r="L13" s="173"/>
      <c r="M13" s="173"/>
      <c r="N13" s="173"/>
      <c r="O13" s="173"/>
      <c r="P13" s="173"/>
      <c r="Q13" s="173"/>
      <c r="R13" s="173"/>
      <c r="S13" s="173"/>
      <c r="T13" s="173"/>
      <c r="U13" s="173"/>
      <c r="V13" s="173"/>
      <c r="W13" s="173"/>
      <c r="X13" s="173"/>
      <c r="Y13" s="173"/>
      <c r="Z13" s="173"/>
      <c r="AA13" s="173"/>
      <c r="AB13" s="173"/>
      <c r="AC13" s="173"/>
    </row>
    <row r="14" spans="1:30" ht="9.9499999999999993" customHeight="1">
      <c r="A14" s="173"/>
      <c r="B14" s="173"/>
      <c r="C14" s="211"/>
      <c r="D14" s="173"/>
      <c r="E14" s="173"/>
      <c r="F14" s="173"/>
      <c r="G14" s="33"/>
      <c r="H14" s="173"/>
      <c r="I14" s="173"/>
      <c r="J14" s="173"/>
      <c r="K14" s="173"/>
      <c r="L14" s="173"/>
      <c r="M14" s="173"/>
      <c r="N14" s="173"/>
      <c r="O14" s="173"/>
      <c r="P14" s="173"/>
      <c r="Q14" s="173"/>
      <c r="R14" s="173"/>
      <c r="S14" s="173"/>
      <c r="T14" s="173"/>
      <c r="U14" s="173"/>
      <c r="V14" s="173"/>
      <c r="W14" s="173"/>
      <c r="X14" s="173"/>
      <c r="Y14" s="173"/>
      <c r="Z14" s="173"/>
      <c r="AA14" s="173"/>
      <c r="AB14" s="173"/>
      <c r="AC14" s="173"/>
    </row>
    <row r="15" spans="1:30" ht="20.100000000000001" customHeight="1">
      <c r="A15" s="33"/>
      <c r="B15" s="33"/>
      <c r="C15" s="211" t="s">
        <v>191</v>
      </c>
      <c r="D15" s="173" t="s">
        <v>195</v>
      </c>
      <c r="E15" s="173"/>
      <c r="F15" s="173"/>
      <c r="G15" s="173"/>
      <c r="H15" s="173"/>
      <c r="I15" s="173"/>
      <c r="J15" s="173"/>
      <c r="K15" s="173"/>
      <c r="L15" s="33"/>
      <c r="M15" s="33"/>
      <c r="N15" s="33"/>
      <c r="O15" s="33"/>
      <c r="P15" s="33"/>
      <c r="Q15" s="33"/>
      <c r="R15" s="33"/>
      <c r="S15" s="33"/>
      <c r="T15" s="33"/>
      <c r="U15" s="33"/>
      <c r="V15" s="33"/>
      <c r="W15" s="33"/>
      <c r="X15" s="33"/>
      <c r="Y15" s="33"/>
      <c r="Z15" s="33"/>
      <c r="AA15" s="33"/>
      <c r="AB15" s="33"/>
      <c r="AC15" s="33"/>
      <c r="AD15" s="33"/>
    </row>
    <row r="16" spans="1:30" ht="20.100000000000001" customHeight="1">
      <c r="A16" s="33"/>
      <c r="B16" s="33"/>
      <c r="C16" s="211" t="s">
        <v>169</v>
      </c>
      <c r="D16" s="197" t="str">
        <f>'Thong tin'!B11&amp;": "&amp;TTIN_TPK1</f>
        <v>Chủ đầu tư: Công ty CP Giá Xây Dựng</v>
      </c>
      <c r="E16" s="173"/>
      <c r="F16" s="173"/>
      <c r="G16" s="191"/>
      <c r="H16" s="191"/>
      <c r="I16" s="173"/>
      <c r="J16" s="173"/>
      <c r="K16" s="173"/>
      <c r="L16" s="173"/>
      <c r="M16" s="173"/>
      <c r="N16" s="173"/>
      <c r="O16" s="173"/>
      <c r="P16" s="173"/>
      <c r="Q16" s="173"/>
      <c r="R16" s="173"/>
      <c r="S16" s="173"/>
      <c r="T16" s="173"/>
      <c r="U16" s="173"/>
      <c r="V16" s="173"/>
      <c r="W16" s="173"/>
      <c r="X16" s="173"/>
      <c r="Y16" s="173"/>
      <c r="Z16" s="173"/>
      <c r="AA16" s="173"/>
      <c r="AB16" s="33"/>
      <c r="AC16" s="33"/>
      <c r="AD16" s="33"/>
    </row>
    <row r="17" spans="1:30" ht="20.100000000000001" customHeight="1">
      <c r="A17" s="33"/>
      <c r="B17" s="33"/>
      <c r="C17" s="63"/>
      <c r="D17" s="33" t="s">
        <v>170</v>
      </c>
      <c r="E17" s="33"/>
      <c r="F17" s="33"/>
      <c r="G17" s="2857" t="s">
        <v>18</v>
      </c>
      <c r="H17" s="2857"/>
      <c r="I17" s="2857"/>
      <c r="J17" s="2857"/>
      <c r="K17" s="2857"/>
      <c r="L17" s="2857"/>
      <c r="M17" s="2857"/>
      <c r="N17" s="2857"/>
      <c r="O17" s="33"/>
      <c r="P17" s="33"/>
      <c r="Q17" s="202" t="s">
        <v>19</v>
      </c>
      <c r="R17" s="199" t="str">
        <f>IF(G17=0,"",VLOOKUP(G17,_tenchucdanh,3,0))</f>
        <v>Giám sát chính</v>
      </c>
      <c r="S17" s="202"/>
      <c r="T17" s="202"/>
      <c r="U17" s="202"/>
      <c r="V17" s="202"/>
      <c r="W17" s="202"/>
      <c r="X17" s="202"/>
      <c r="Y17" s="202"/>
      <c r="Z17" s="182"/>
      <c r="AA17" s="33"/>
      <c r="AB17" s="33"/>
      <c r="AC17" s="33"/>
      <c r="AD17" s="33"/>
    </row>
    <row r="18" spans="1:30" ht="20.100000000000001" customHeight="1">
      <c r="A18" s="33"/>
      <c r="B18" s="33"/>
      <c r="C18" s="63"/>
      <c r="D18" s="33" t="s">
        <v>170</v>
      </c>
      <c r="E18" s="33"/>
      <c r="F18" s="33"/>
      <c r="G18" s="2857" t="s">
        <v>21</v>
      </c>
      <c r="H18" s="2857"/>
      <c r="I18" s="2857"/>
      <c r="J18" s="2857"/>
      <c r="K18" s="2857"/>
      <c r="L18" s="2857"/>
      <c r="M18" s="2857"/>
      <c r="N18" s="2857"/>
      <c r="O18" s="33"/>
      <c r="P18" s="33"/>
      <c r="Q18" s="202" t="s">
        <v>19</v>
      </c>
      <c r="R18" s="199" t="str">
        <f>IF(G18=0,"",VLOOKUP(G18,_tenchucdanh,3,0))</f>
        <v>Giám sát viên</v>
      </c>
      <c r="S18" s="202"/>
      <c r="T18" s="202"/>
      <c r="U18" s="202"/>
      <c r="V18" s="202"/>
      <c r="W18" s="202"/>
      <c r="X18" s="202"/>
      <c r="Y18" s="202"/>
      <c r="Z18" s="182"/>
      <c r="AA18" s="33"/>
      <c r="AB18" s="33"/>
      <c r="AC18" s="33"/>
      <c r="AD18" s="33"/>
    </row>
    <row r="19" spans="1:30" ht="20.100000000000001" customHeight="1">
      <c r="A19" s="33"/>
      <c r="B19" s="33"/>
      <c r="C19" s="211" t="s">
        <v>171</v>
      </c>
      <c r="D19" s="197" t="str">
        <f>'Thong tin'!B84&amp;": "&amp;TTIN_TPK7</f>
        <v>Tư vấn thiết kế: Công ty Cổ phần Tư vấn Đầu tư Xây dựng Phát triển đô thị Hà Nội</v>
      </c>
      <c r="E19" s="173"/>
      <c r="F19" s="173"/>
      <c r="G19" s="200"/>
      <c r="H19" s="200"/>
      <c r="I19" s="182"/>
      <c r="J19" s="182"/>
      <c r="K19" s="182"/>
      <c r="L19" s="185"/>
      <c r="M19" s="185"/>
      <c r="N19" s="185"/>
      <c r="O19" s="33"/>
      <c r="P19" s="33"/>
      <c r="Q19" s="33"/>
      <c r="R19" s="33"/>
      <c r="S19" s="33"/>
      <c r="T19" s="33"/>
      <c r="U19" s="33"/>
      <c r="V19" s="33"/>
      <c r="W19" s="33"/>
      <c r="X19" s="33"/>
      <c r="Y19" s="33"/>
      <c r="Z19" s="33"/>
      <c r="AA19" s="33"/>
      <c r="AB19" s="33"/>
      <c r="AC19" s="33"/>
      <c r="AD19" s="33"/>
    </row>
    <row r="20" spans="1:30" ht="20.100000000000001" customHeight="1">
      <c r="A20" s="33"/>
      <c r="B20" s="33"/>
      <c r="C20" s="63"/>
      <c r="D20" s="33" t="s">
        <v>170</v>
      </c>
      <c r="E20" s="33"/>
      <c r="F20" s="33"/>
      <c r="G20" s="2857" t="s">
        <v>2816</v>
      </c>
      <c r="H20" s="2857"/>
      <c r="I20" s="2857"/>
      <c r="J20" s="2857"/>
      <c r="K20" s="2857"/>
      <c r="L20" s="2857"/>
      <c r="M20" s="2857"/>
      <c r="N20" s="2857"/>
      <c r="O20" s="33"/>
      <c r="P20" s="33"/>
      <c r="Q20" s="202" t="s">
        <v>19</v>
      </c>
      <c r="R20" s="199" t="str">
        <f>IF(G20=0,"",VLOOKUP(G20,_tenchucdanh,3,0))</f>
        <v xml:space="preserve">Chủ nhiệm thiết kế </v>
      </c>
      <c r="S20" s="202"/>
      <c r="T20" s="202"/>
      <c r="U20" s="202"/>
      <c r="V20" s="202"/>
      <c r="W20" s="202"/>
      <c r="X20" s="202"/>
      <c r="Y20" s="202"/>
      <c r="Z20" s="33"/>
      <c r="AA20" s="33"/>
      <c r="AB20" s="33"/>
      <c r="AC20" s="33"/>
      <c r="AD20" s="33"/>
    </row>
    <row r="21" spans="1:30" ht="20.100000000000001" customHeight="1">
      <c r="A21" s="33"/>
      <c r="B21" s="33"/>
      <c r="C21" s="63"/>
      <c r="D21" s="33" t="s">
        <v>170</v>
      </c>
      <c r="E21" s="33"/>
      <c r="F21" s="33"/>
      <c r="G21" s="2857" t="s">
        <v>2812</v>
      </c>
      <c r="H21" s="2857"/>
      <c r="I21" s="2857"/>
      <c r="J21" s="2857"/>
      <c r="K21" s="2857"/>
      <c r="L21" s="2857"/>
      <c r="M21" s="2857"/>
      <c r="N21" s="2857"/>
      <c r="O21" s="33"/>
      <c r="P21" s="33"/>
      <c r="Q21" s="202" t="s">
        <v>19</v>
      </c>
      <c r="R21" s="199" t="str">
        <f>IF(G21=0,"",VLOOKUP(G21,_tenchucdanh,3,0))</f>
        <v>Cán bộ</v>
      </c>
      <c r="S21" s="202"/>
      <c r="T21" s="202"/>
      <c r="U21" s="202"/>
      <c r="V21" s="202"/>
      <c r="W21" s="202"/>
      <c r="X21" s="202"/>
      <c r="Y21" s="202"/>
      <c r="Z21" s="33"/>
      <c r="AA21" s="33"/>
      <c r="AB21" s="33"/>
      <c r="AC21" s="33"/>
      <c r="AD21" s="33"/>
    </row>
    <row r="22" spans="1:30" ht="20.100000000000001" customHeight="1">
      <c r="A22" s="33"/>
      <c r="B22" s="33"/>
      <c r="C22" s="211" t="s">
        <v>224</v>
      </c>
      <c r="D22" s="197" t="str">
        <f>'Thong tin'!B47&amp;": "&amp;TTIN_TPK4</f>
        <v>Tư vấn giám sát: Ban QLDA ĐTXD&amp;PTQĐ huyện Quảng Ninh</v>
      </c>
      <c r="E22" s="173"/>
      <c r="F22" s="173"/>
      <c r="G22" s="200"/>
      <c r="H22" s="200"/>
      <c r="I22" s="182"/>
      <c r="J22" s="182"/>
      <c r="K22" s="182"/>
      <c r="L22" s="185"/>
      <c r="M22" s="185"/>
      <c r="N22" s="185"/>
      <c r="O22" s="33"/>
      <c r="P22" s="33"/>
      <c r="Q22" s="33"/>
      <c r="R22" s="33"/>
      <c r="S22" s="33"/>
      <c r="T22" s="33"/>
      <c r="U22" s="33"/>
      <c r="V22" s="33"/>
      <c r="W22" s="33"/>
      <c r="X22" s="33"/>
      <c r="Y22" s="33"/>
      <c r="Z22" s="33"/>
      <c r="AA22" s="33"/>
      <c r="AB22" s="33"/>
      <c r="AC22" s="33"/>
      <c r="AD22" s="33"/>
    </row>
    <row r="23" spans="1:30" ht="20.100000000000001" customHeight="1">
      <c r="A23" s="33"/>
      <c r="B23" s="33"/>
      <c r="C23" s="63"/>
      <c r="D23" s="33" t="s">
        <v>170</v>
      </c>
      <c r="E23" s="33"/>
      <c r="F23" s="33"/>
      <c r="G23" s="2857" t="s">
        <v>34</v>
      </c>
      <c r="H23" s="2857"/>
      <c r="I23" s="2857"/>
      <c r="J23" s="2857"/>
      <c r="K23" s="2857"/>
      <c r="L23" s="2857"/>
      <c r="M23" s="2857"/>
      <c r="N23" s="2857"/>
      <c r="O23" s="33"/>
      <c r="P23" s="33"/>
      <c r="Q23" s="202" t="s">
        <v>19</v>
      </c>
      <c r="R23" s="199" t="e">
        <f>IF(G23=0,"",VLOOKUP(G23,_tenchucdanh,3,0))</f>
        <v>#N/A</v>
      </c>
      <c r="S23" s="202"/>
      <c r="T23" s="202"/>
      <c r="U23" s="202"/>
      <c r="V23" s="202"/>
      <c r="W23" s="202"/>
      <c r="X23" s="202"/>
      <c r="Y23" s="202"/>
      <c r="Z23" s="33"/>
      <c r="AA23" s="33"/>
      <c r="AB23" s="33"/>
      <c r="AC23" s="33"/>
      <c r="AD23" s="33"/>
    </row>
    <row r="24" spans="1:30" ht="20.100000000000001" customHeight="1">
      <c r="A24" s="33"/>
      <c r="B24" s="33"/>
      <c r="C24" s="63"/>
      <c r="D24" s="33" t="s">
        <v>170</v>
      </c>
      <c r="E24" s="33"/>
      <c r="F24" s="33"/>
      <c r="G24" s="2857" t="s">
        <v>2817</v>
      </c>
      <c r="H24" s="2857"/>
      <c r="I24" s="2857"/>
      <c r="J24" s="2857"/>
      <c r="K24" s="2857"/>
      <c r="L24" s="2857"/>
      <c r="M24" s="2857"/>
      <c r="N24" s="2857"/>
      <c r="O24" s="33"/>
      <c r="P24" s="33"/>
      <c r="Q24" s="202" t="s">
        <v>19</v>
      </c>
      <c r="R24" s="199" t="e">
        <f>IF(G24=0,"",VLOOKUP(G24,_tenchucdanh,3,0))</f>
        <v>#N/A</v>
      </c>
      <c r="S24" s="202"/>
      <c r="T24" s="202"/>
      <c r="U24" s="202"/>
      <c r="V24" s="202"/>
      <c r="W24" s="202"/>
      <c r="X24" s="202"/>
      <c r="Y24" s="202"/>
      <c r="Z24" s="33"/>
      <c r="AA24" s="33"/>
      <c r="AB24" s="33"/>
      <c r="AC24" s="33"/>
      <c r="AD24" s="33"/>
    </row>
    <row r="25" spans="1:30" ht="20.100000000000001" customHeight="1">
      <c r="A25" s="33"/>
      <c r="B25" s="33"/>
      <c r="C25" s="211" t="s">
        <v>337</v>
      </c>
      <c r="D25" s="197" t="str">
        <f>'Thong tin'!B60&amp;": "&amp;TTIN_TPK5</f>
        <v>Nhà thầu thi công: Công ty Cổ phần Xây dựng Trường Xuân</v>
      </c>
      <c r="E25" s="173"/>
      <c r="F25" s="173"/>
      <c r="G25" s="200"/>
      <c r="H25" s="200"/>
      <c r="I25" s="182"/>
      <c r="J25" s="182"/>
      <c r="K25" s="182"/>
      <c r="L25" s="185"/>
      <c r="M25" s="185"/>
      <c r="N25" s="185"/>
      <c r="O25" s="33"/>
      <c r="P25" s="33"/>
      <c r="Q25" s="33"/>
      <c r="R25" s="33"/>
      <c r="S25" s="33"/>
      <c r="T25" s="33"/>
      <c r="U25" s="33"/>
      <c r="V25" s="33"/>
      <c r="W25" s="33"/>
      <c r="X25" s="33"/>
      <c r="Y25" s="33"/>
      <c r="Z25" s="33"/>
      <c r="AA25" s="33"/>
      <c r="AB25" s="33"/>
      <c r="AC25" s="33"/>
      <c r="AD25" s="33"/>
    </row>
    <row r="26" spans="1:30" ht="20.100000000000001" customHeight="1">
      <c r="A26" s="33"/>
      <c r="B26" s="33"/>
      <c r="C26" s="63"/>
      <c r="D26" s="33" t="s">
        <v>170</v>
      </c>
      <c r="E26" s="33"/>
      <c r="F26" s="33"/>
      <c r="G26" s="2857" t="s">
        <v>1149</v>
      </c>
      <c r="H26" s="2857"/>
      <c r="I26" s="2857"/>
      <c r="J26" s="2857"/>
      <c r="K26" s="2857"/>
      <c r="L26" s="2857"/>
      <c r="M26" s="2857"/>
      <c r="N26" s="2857"/>
      <c r="Q26" s="202" t="s">
        <v>19</v>
      </c>
      <c r="R26" s="199" t="e">
        <f>IF(G26=0,"",VLOOKUP(G26,_tenchucdanh,3,0))</f>
        <v>#N/A</v>
      </c>
      <c r="S26" s="202"/>
      <c r="T26" s="202"/>
      <c r="U26" s="202"/>
      <c r="V26" s="202"/>
      <c r="W26" s="202"/>
      <c r="X26" s="202"/>
      <c r="Y26" s="202"/>
      <c r="Z26" s="33"/>
      <c r="AA26" s="33"/>
      <c r="AB26" s="33"/>
      <c r="AC26" s="33"/>
      <c r="AD26" s="33"/>
    </row>
    <row r="27" spans="1:30" ht="20.100000000000001" customHeight="1">
      <c r="A27" s="33"/>
      <c r="B27" s="33"/>
      <c r="C27" s="63"/>
      <c r="D27" s="33" t="s">
        <v>170</v>
      </c>
      <c r="E27" s="33"/>
      <c r="F27" s="33"/>
      <c r="G27" s="2857" t="s">
        <v>2813</v>
      </c>
      <c r="H27" s="2857"/>
      <c r="I27" s="2857"/>
      <c r="J27" s="2857"/>
      <c r="K27" s="2857"/>
      <c r="L27" s="2857"/>
      <c r="M27" s="2857"/>
      <c r="N27" s="2857"/>
      <c r="Q27" s="202" t="s">
        <v>19</v>
      </c>
      <c r="R27" s="199" t="e">
        <f>IF(G27=0,"",VLOOKUP(G27,_tenchucdanh,3,0))</f>
        <v>#N/A</v>
      </c>
      <c r="S27" s="202"/>
      <c r="T27" s="202"/>
      <c r="U27" s="202"/>
      <c r="V27" s="202"/>
      <c r="W27" s="202"/>
      <c r="X27" s="202"/>
      <c r="Y27" s="202"/>
      <c r="Z27" s="33"/>
      <c r="AA27" s="33"/>
      <c r="AB27" s="33"/>
      <c r="AC27" s="33"/>
      <c r="AD27" s="33"/>
    </row>
    <row r="28" spans="1:30" ht="20.100000000000001" customHeight="1">
      <c r="A28" s="33"/>
      <c r="B28" s="33"/>
      <c r="C28" s="211" t="s">
        <v>194</v>
      </c>
      <c r="D28" s="173" t="s">
        <v>196</v>
      </c>
      <c r="E28" s="173"/>
      <c r="F28" s="173"/>
      <c r="G28" s="191"/>
      <c r="H28" s="191"/>
      <c r="I28" s="173"/>
      <c r="J28" s="173"/>
      <c r="K28" s="173"/>
      <c r="L28" s="33"/>
      <c r="M28" s="33"/>
      <c r="N28" s="33"/>
      <c r="O28" s="33"/>
      <c r="P28" s="33"/>
      <c r="Q28" s="33"/>
      <c r="R28" s="33"/>
      <c r="S28" s="33"/>
      <c r="T28" s="33"/>
      <c r="U28" s="33"/>
      <c r="V28" s="33"/>
      <c r="W28" s="33"/>
      <c r="X28" s="33"/>
      <c r="Y28" s="33"/>
      <c r="Z28" s="33"/>
      <c r="AA28" s="33"/>
      <c r="AB28" s="33"/>
      <c r="AC28" s="33"/>
      <c r="AD28" s="33"/>
    </row>
    <row r="29" spans="1:30" ht="20.100000000000001" customHeight="1">
      <c r="A29" s="33"/>
      <c r="B29" s="33"/>
      <c r="C29" s="63"/>
      <c r="D29" s="33" t="s">
        <v>591</v>
      </c>
      <c r="E29" s="1262"/>
      <c r="F29" s="1262"/>
      <c r="G29" s="178" t="s">
        <v>2879</v>
      </c>
      <c r="H29" s="1262"/>
      <c r="I29" s="1262"/>
      <c r="J29" s="1262"/>
      <c r="K29" s="1262"/>
      <c r="L29" s="33"/>
      <c r="M29" s="33"/>
      <c r="N29" s="33"/>
      <c r="O29" s="33"/>
      <c r="P29" s="33"/>
      <c r="Q29" s="33"/>
      <c r="R29" s="33"/>
      <c r="S29" s="33"/>
      <c r="T29" s="33"/>
      <c r="U29" s="33"/>
      <c r="V29" s="33"/>
      <c r="W29" s="33"/>
      <c r="X29" s="33"/>
      <c r="Y29" s="33"/>
      <c r="Z29" s="33"/>
      <c r="AA29" s="33"/>
      <c r="AB29" s="33"/>
      <c r="AC29" s="33"/>
      <c r="AD29" s="33"/>
    </row>
    <row r="30" spans="1:30" ht="20.100000000000001" customHeight="1">
      <c r="A30" s="33"/>
      <c r="B30" s="33"/>
      <c r="C30" s="63"/>
      <c r="D30" s="33" t="s">
        <v>175</v>
      </c>
      <c r="E30" s="1262"/>
      <c r="F30" s="1262"/>
      <c r="G30" s="178" t="s">
        <v>2879</v>
      </c>
      <c r="H30" s="1262"/>
      <c r="I30" s="1262"/>
      <c r="J30" s="1262"/>
      <c r="K30" s="1262"/>
      <c r="L30" s="33"/>
      <c r="M30" s="33"/>
      <c r="N30" s="33"/>
      <c r="O30" s="33"/>
      <c r="P30" s="33"/>
      <c r="Q30" s="33"/>
      <c r="R30" s="33"/>
      <c r="S30" s="33"/>
      <c r="T30" s="33"/>
      <c r="U30" s="33"/>
      <c r="V30" s="33"/>
      <c r="W30" s="33"/>
      <c r="X30" s="33"/>
      <c r="Y30" s="33"/>
      <c r="Z30" s="33"/>
      <c r="AA30" s="33"/>
      <c r="AB30" s="33"/>
      <c r="AC30" s="33"/>
      <c r="AD30" s="33"/>
    </row>
    <row r="31" spans="1:30" ht="20.100000000000001" customHeight="1">
      <c r="A31" s="33"/>
      <c r="B31" s="33"/>
      <c r="C31" s="63"/>
      <c r="D31" s="33" t="s">
        <v>2785</v>
      </c>
      <c r="E31" s="33"/>
      <c r="F31" s="191" t="str">
        <f>G13</f>
        <v>Xã Xuân Ninh, Hiền Ninh và xã Trường Xuân, huyện Quảng Ninh, tỉnh Quảng Bình</v>
      </c>
      <c r="G31" s="33"/>
      <c r="H31" s="33"/>
      <c r="I31" s="33"/>
      <c r="J31" s="33"/>
      <c r="K31" s="33"/>
      <c r="L31" s="33"/>
      <c r="M31" s="33"/>
      <c r="N31" s="33"/>
      <c r="O31" s="33"/>
      <c r="P31" s="33"/>
      <c r="Q31" s="33"/>
      <c r="R31" s="33"/>
      <c r="S31" s="33"/>
      <c r="T31" s="33"/>
      <c r="U31" s="33"/>
      <c r="V31" s="33"/>
      <c r="W31" s="33"/>
      <c r="X31" s="33"/>
      <c r="Y31" s="33"/>
      <c r="Z31" s="33"/>
      <c r="AA31" s="33"/>
      <c r="AB31" s="33"/>
      <c r="AC31" s="33"/>
      <c r="AD31" s="33"/>
    </row>
    <row r="32" spans="1:30" ht="20.100000000000001" customHeight="1">
      <c r="A32" s="33"/>
      <c r="B32" s="33"/>
      <c r="C32" s="211" t="s">
        <v>172</v>
      </c>
      <c r="D32" s="173" t="s">
        <v>1216</v>
      </c>
      <c r="E32" s="173"/>
      <c r="F32" s="173"/>
      <c r="G32" s="173"/>
      <c r="H32" s="173"/>
      <c r="I32" s="173"/>
      <c r="J32" s="173"/>
      <c r="K32" s="173"/>
      <c r="L32" s="33"/>
      <c r="M32" s="33"/>
      <c r="N32" s="33"/>
      <c r="O32" s="33"/>
      <c r="P32" s="33"/>
      <c r="Q32" s="33"/>
      <c r="R32" s="33"/>
      <c r="S32" s="33"/>
      <c r="T32" s="33"/>
      <c r="U32" s="33"/>
      <c r="V32" s="33"/>
      <c r="W32" s="33"/>
      <c r="X32" s="33"/>
      <c r="Y32" s="33"/>
      <c r="Z32" s="33"/>
      <c r="AA32" s="33"/>
      <c r="AB32" s="33"/>
      <c r="AC32" s="33"/>
      <c r="AD32" s="33"/>
    </row>
    <row r="33" spans="1:30" ht="20.100000000000001" customHeight="1">
      <c r="A33" s="33"/>
      <c r="B33" s="33"/>
      <c r="C33" s="211" t="s">
        <v>169</v>
      </c>
      <c r="D33" s="173" t="s">
        <v>1217</v>
      </c>
      <c r="E33" s="268"/>
      <c r="F33" s="268"/>
      <c r="G33" s="268"/>
      <c r="H33" s="268"/>
      <c r="I33" s="268"/>
      <c r="J33" s="268"/>
      <c r="K33" s="268"/>
      <c r="L33" s="33"/>
      <c r="M33" s="33"/>
      <c r="N33" s="33"/>
      <c r="O33" s="33"/>
      <c r="P33" s="33"/>
      <c r="Q33" s="33"/>
      <c r="R33" s="33"/>
      <c r="S33" s="33"/>
      <c r="T33" s="33"/>
      <c r="U33" s="33"/>
      <c r="V33" s="33"/>
      <c r="W33" s="33"/>
      <c r="X33" s="33"/>
      <c r="Y33" s="33"/>
      <c r="Z33" s="33"/>
      <c r="AA33" s="33"/>
      <c r="AB33" s="33"/>
      <c r="AC33" s="33"/>
      <c r="AD33" s="33"/>
    </row>
    <row r="34" spans="1:30" ht="20.100000000000001" customHeight="1">
      <c r="A34" s="33"/>
      <c r="B34" s="33"/>
      <c r="C34" s="63" t="s">
        <v>158</v>
      </c>
      <c r="D34" s="33" t="s">
        <v>1218</v>
      </c>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row>
    <row r="35" spans="1:30" ht="36" customHeight="1">
      <c r="A35" s="33"/>
      <c r="B35" s="33"/>
      <c r="C35" s="63" t="s">
        <v>158</v>
      </c>
      <c r="D35" s="2772" t="s">
        <v>1219</v>
      </c>
      <c r="E35" s="2772"/>
      <c r="F35" s="2772"/>
      <c r="G35" s="2772"/>
      <c r="H35" s="2772"/>
      <c r="I35" s="2772"/>
      <c r="J35" s="2772"/>
      <c r="K35" s="2772"/>
      <c r="L35" s="2772"/>
      <c r="M35" s="2772"/>
      <c r="N35" s="2772"/>
      <c r="O35" s="2772"/>
      <c r="P35" s="2772"/>
      <c r="Q35" s="2772"/>
      <c r="R35" s="2772"/>
      <c r="S35" s="2772"/>
      <c r="T35" s="2772"/>
      <c r="U35" s="2772"/>
      <c r="V35" s="2772"/>
      <c r="W35" s="2772"/>
      <c r="X35" s="2772"/>
      <c r="Y35" s="2772"/>
      <c r="Z35" s="2772"/>
      <c r="AA35" s="2772"/>
      <c r="AB35" s="2772"/>
      <c r="AC35" s="2861"/>
      <c r="AD35" s="33"/>
    </row>
    <row r="36" spans="1:30" ht="20.100000000000001" customHeight="1">
      <c r="A36" s="33"/>
      <c r="B36" s="33"/>
      <c r="C36" s="63" t="s">
        <v>158</v>
      </c>
      <c r="D36" s="33" t="s">
        <v>2786</v>
      </c>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row>
    <row r="37" spans="1:30" ht="20.100000000000001" customHeight="1">
      <c r="A37" s="33"/>
      <c r="B37" s="33"/>
      <c r="C37" s="63" t="s">
        <v>158</v>
      </c>
      <c r="D37" s="33" t="s">
        <v>2787</v>
      </c>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row>
    <row r="38" spans="1:30" ht="20.100000000000001" customHeight="1">
      <c r="A38" s="33"/>
      <c r="B38" s="33"/>
      <c r="C38" s="63" t="s">
        <v>158</v>
      </c>
      <c r="D38" s="33" t="s">
        <v>1243</v>
      </c>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row>
    <row r="39" spans="1:30" ht="20.100000000000001" customHeight="1">
      <c r="A39" s="33"/>
      <c r="B39" s="33"/>
      <c r="C39" s="63" t="s">
        <v>158</v>
      </c>
      <c r="D39" s="33" t="s">
        <v>2788</v>
      </c>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row>
    <row r="40" spans="1:30" ht="20.100000000000001" customHeight="1">
      <c r="A40" s="33"/>
      <c r="B40" s="33"/>
      <c r="C40" s="63" t="s">
        <v>158</v>
      </c>
      <c r="D40" s="33" t="s">
        <v>1225</v>
      </c>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row>
    <row r="41" spans="1:30" ht="20.100000000000001" customHeight="1">
      <c r="A41" s="33"/>
      <c r="B41" s="33"/>
      <c r="C41" s="211" t="s">
        <v>171</v>
      </c>
      <c r="D41" s="173" t="s">
        <v>2789</v>
      </c>
      <c r="E41" s="173"/>
      <c r="F41" s="173"/>
      <c r="G41" s="173"/>
      <c r="H41" s="173"/>
      <c r="I41" s="173"/>
      <c r="J41" s="173"/>
      <c r="K41" s="173"/>
      <c r="L41" s="33"/>
      <c r="M41" s="33"/>
      <c r="N41" s="33"/>
      <c r="O41" s="33"/>
      <c r="P41" s="33"/>
      <c r="Q41" s="33"/>
      <c r="R41" s="33"/>
      <c r="S41" s="33"/>
      <c r="T41" s="33"/>
      <c r="U41" s="33"/>
      <c r="V41" s="33"/>
      <c r="W41" s="33"/>
      <c r="X41" s="33"/>
      <c r="Y41" s="33"/>
      <c r="Z41" s="33"/>
      <c r="AA41" s="33"/>
      <c r="AB41" s="33"/>
      <c r="AC41" s="33"/>
      <c r="AD41" s="33"/>
    </row>
    <row r="42" spans="1:30" ht="20.100000000000001" customHeight="1">
      <c r="A42" s="33"/>
      <c r="B42" s="33"/>
      <c r="C42" s="63" t="s">
        <v>158</v>
      </c>
      <c r="D42" s="33" t="s">
        <v>2790</v>
      </c>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row>
    <row r="43" spans="1:30" ht="20.100000000000001" customHeight="1">
      <c r="A43" s="33"/>
      <c r="B43" s="33"/>
      <c r="C43" s="63" t="s">
        <v>158</v>
      </c>
      <c r="D43" s="33" t="s">
        <v>2791</v>
      </c>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row>
    <row r="44" spans="1:30" ht="20.100000000000001" customHeight="1">
      <c r="A44" s="33"/>
      <c r="B44" s="33"/>
      <c r="C44" s="63" t="s">
        <v>158</v>
      </c>
      <c r="D44" s="33" t="s">
        <v>2792</v>
      </c>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row>
    <row r="45" spans="1:30" ht="20.100000000000001" customHeight="1">
      <c r="A45" s="33"/>
      <c r="B45" s="33"/>
      <c r="C45" s="63" t="s">
        <v>158</v>
      </c>
      <c r="D45" s="33" t="s">
        <v>2793</v>
      </c>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row>
    <row r="46" spans="1:30" ht="20.100000000000001" customHeight="1">
      <c r="A46" s="33"/>
      <c r="B46" s="33"/>
      <c r="C46" s="63" t="s">
        <v>158</v>
      </c>
      <c r="D46" s="33" t="s">
        <v>2794</v>
      </c>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row>
    <row r="47" spans="1:30" ht="20.100000000000001" customHeight="1">
      <c r="A47" s="33"/>
      <c r="B47" s="33"/>
      <c r="C47" s="211" t="s">
        <v>224</v>
      </c>
      <c r="D47" s="173" t="s">
        <v>235</v>
      </c>
      <c r="E47" s="173"/>
      <c r="F47" s="173"/>
      <c r="G47" s="173"/>
      <c r="H47" s="173"/>
      <c r="I47" s="173"/>
      <c r="J47" s="173"/>
      <c r="K47" s="173"/>
      <c r="L47" s="33"/>
      <c r="M47" s="33"/>
      <c r="N47" s="33"/>
      <c r="O47" s="33"/>
      <c r="P47" s="33"/>
      <c r="Q47" s="33"/>
      <c r="R47" s="33"/>
      <c r="S47" s="33"/>
      <c r="T47" s="33"/>
      <c r="U47" s="33"/>
      <c r="V47" s="33"/>
      <c r="W47" s="33"/>
      <c r="X47" s="33"/>
      <c r="Y47" s="33"/>
      <c r="Z47" s="33"/>
      <c r="AA47" s="33"/>
      <c r="AB47" s="33"/>
      <c r="AC47" s="33"/>
      <c r="AD47" s="33"/>
    </row>
    <row r="48" spans="1:30" ht="20.100000000000001" customHeight="1">
      <c r="A48" s="33"/>
      <c r="B48" s="33"/>
      <c r="C48" s="63"/>
      <c r="D48" s="33" t="s">
        <v>2878</v>
      </c>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row>
    <row r="49" spans="1:30" ht="20.100000000000001" customHeight="1">
      <c r="A49" s="33"/>
      <c r="B49" s="33"/>
      <c r="C49" s="211" t="s">
        <v>200</v>
      </c>
      <c r="D49" s="173" t="s">
        <v>186</v>
      </c>
      <c r="E49" s="173"/>
      <c r="F49" s="173"/>
      <c r="G49" s="173"/>
      <c r="H49" s="173"/>
      <c r="I49" s="173"/>
      <c r="J49" s="173"/>
      <c r="K49" s="173"/>
      <c r="L49" s="33"/>
      <c r="M49" s="33"/>
      <c r="N49" s="33"/>
      <c r="O49" s="33"/>
      <c r="P49" s="33"/>
      <c r="Q49" s="33"/>
      <c r="R49" s="33"/>
      <c r="S49" s="33"/>
      <c r="T49" s="33"/>
      <c r="U49" s="33"/>
      <c r="V49" s="33"/>
      <c r="W49" s="33"/>
      <c r="X49" s="33"/>
      <c r="Y49" s="33"/>
      <c r="Z49" s="33"/>
      <c r="AA49" s="33"/>
      <c r="AB49" s="33"/>
      <c r="AC49" s="33"/>
      <c r="AD49" s="33"/>
    </row>
    <row r="50" spans="1:30" ht="20.100000000000001" customHeight="1">
      <c r="A50" s="33"/>
      <c r="B50" s="33"/>
      <c r="C50" s="63"/>
      <c r="D50" s="33" t="s">
        <v>2878</v>
      </c>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row>
    <row r="51" spans="1:30" ht="20.100000000000001" customHeight="1">
      <c r="A51" s="33"/>
      <c r="B51" s="33"/>
      <c r="C51" s="63"/>
      <c r="D51" s="33" t="s">
        <v>2878</v>
      </c>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row>
    <row r="52" spans="1:30" ht="9.9499999999999993" customHeight="1">
      <c r="A52" s="33"/>
      <c r="B52" s="33"/>
      <c r="C52" s="6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row>
    <row r="53" spans="1:30" s="971" customFormat="1" ht="20.100000000000001" customHeight="1">
      <c r="A53" s="191"/>
      <c r="B53" s="191"/>
      <c r="C53" s="1264"/>
      <c r="D53" s="192" t="s">
        <v>1158</v>
      </c>
      <c r="E53" s="193"/>
      <c r="F53" s="193"/>
      <c r="G53" s="193"/>
      <c r="H53" s="193"/>
      <c r="I53" s="193"/>
      <c r="J53" s="193"/>
      <c r="K53" s="192"/>
      <c r="L53" s="192"/>
      <c r="M53" s="193"/>
      <c r="N53" s="192"/>
      <c r="O53" s="192"/>
      <c r="P53" s="192"/>
      <c r="Q53" s="192" t="s">
        <v>1214</v>
      </c>
      <c r="R53" s="192"/>
      <c r="S53" s="192"/>
      <c r="T53" s="192"/>
      <c r="U53" s="192"/>
      <c r="V53" s="192"/>
      <c r="W53" s="192"/>
      <c r="X53" s="192"/>
      <c r="Y53" s="192"/>
      <c r="Z53" s="192"/>
      <c r="AA53" s="192"/>
      <c r="AB53" s="192"/>
      <c r="AC53" s="192"/>
      <c r="AD53" s="191"/>
    </row>
    <row r="54" spans="1:30" s="971" customFormat="1" ht="20.100000000000001" customHeight="1">
      <c r="A54" s="191"/>
      <c r="B54" s="191"/>
      <c r="C54" s="1256"/>
      <c r="D54" s="191"/>
      <c r="E54" s="191"/>
      <c r="F54" s="191"/>
      <c r="G54" s="191"/>
      <c r="H54" s="191"/>
      <c r="I54" s="191"/>
      <c r="J54" s="191"/>
      <c r="K54" s="191"/>
      <c r="L54" s="191"/>
      <c r="M54" s="191"/>
      <c r="N54" s="191"/>
      <c r="O54" s="191"/>
      <c r="Q54" s="191"/>
      <c r="R54" s="191"/>
      <c r="S54" s="191"/>
      <c r="T54" s="191"/>
      <c r="U54" s="191"/>
      <c r="V54" s="191"/>
      <c r="W54" s="191"/>
      <c r="X54" s="191"/>
      <c r="Y54" s="191"/>
      <c r="Z54" s="191"/>
      <c r="AA54" s="191"/>
      <c r="AB54" s="191"/>
      <c r="AC54" s="191"/>
      <c r="AD54" s="191"/>
    </row>
    <row r="55" spans="1:30" s="971" customFormat="1" ht="20.100000000000001" customHeight="1">
      <c r="A55" s="191"/>
      <c r="B55" s="191"/>
      <c r="C55" s="1256"/>
      <c r="D55" s="191"/>
      <c r="E55" s="191"/>
      <c r="F55" s="191"/>
      <c r="G55" s="191"/>
      <c r="H55" s="191"/>
      <c r="I55" s="191"/>
      <c r="J55" s="191"/>
      <c r="K55" s="191"/>
      <c r="L55" s="191"/>
      <c r="M55" s="191"/>
      <c r="N55" s="191"/>
      <c r="O55" s="191"/>
      <c r="Q55" s="191"/>
      <c r="R55" s="191"/>
      <c r="S55" s="191"/>
      <c r="T55" s="191"/>
      <c r="U55" s="191"/>
      <c r="V55" s="191"/>
      <c r="W55" s="191"/>
      <c r="X55" s="191"/>
      <c r="Y55" s="191"/>
      <c r="Z55" s="191"/>
      <c r="AA55" s="191"/>
      <c r="AB55" s="191"/>
      <c r="AC55" s="191"/>
      <c r="AD55" s="191"/>
    </row>
    <row r="56" spans="1:30" s="971" customFormat="1" ht="20.100000000000001" customHeight="1">
      <c r="A56" s="191"/>
      <c r="B56" s="191"/>
      <c r="C56" s="1256"/>
      <c r="D56" s="191"/>
      <c r="E56" s="191"/>
      <c r="F56" s="191"/>
      <c r="G56" s="191"/>
      <c r="H56" s="191"/>
      <c r="I56" s="191"/>
      <c r="J56" s="191"/>
      <c r="K56" s="191"/>
      <c r="L56" s="191"/>
      <c r="M56" s="191"/>
      <c r="N56" s="191"/>
      <c r="O56" s="191"/>
      <c r="Q56" s="191"/>
      <c r="R56" s="191"/>
      <c r="S56" s="191"/>
      <c r="T56" s="191"/>
      <c r="U56" s="191"/>
      <c r="V56" s="191"/>
      <c r="W56" s="191"/>
      <c r="X56" s="191"/>
      <c r="Y56" s="191"/>
      <c r="Z56" s="191"/>
      <c r="AA56" s="191"/>
      <c r="AB56" s="191"/>
      <c r="AC56" s="191"/>
      <c r="AD56" s="191"/>
    </row>
    <row r="57" spans="1:30" s="971" customFormat="1" ht="20.100000000000001" customHeight="1">
      <c r="A57" s="191"/>
      <c r="B57" s="191"/>
      <c r="C57" s="1256"/>
      <c r="D57" s="191"/>
      <c r="E57" s="191"/>
      <c r="F57" s="191"/>
      <c r="G57" s="191"/>
      <c r="H57" s="191"/>
      <c r="I57" s="191"/>
      <c r="J57" s="191"/>
      <c r="K57" s="191"/>
      <c r="L57" s="191"/>
      <c r="M57" s="191"/>
      <c r="N57" s="191"/>
      <c r="O57" s="191"/>
      <c r="Q57" s="191"/>
      <c r="R57" s="191"/>
      <c r="S57" s="191"/>
      <c r="T57" s="191"/>
      <c r="U57" s="191"/>
      <c r="V57" s="191"/>
      <c r="W57" s="191"/>
      <c r="X57" s="191"/>
      <c r="Y57" s="191"/>
      <c r="Z57" s="191"/>
      <c r="AA57" s="191"/>
      <c r="AB57" s="191"/>
      <c r="AC57" s="191"/>
      <c r="AD57" s="191"/>
    </row>
    <row r="58" spans="1:30" s="971" customFormat="1" ht="20.100000000000001" customHeight="1">
      <c r="A58" s="191"/>
      <c r="B58" s="191"/>
      <c r="C58" s="1256"/>
      <c r="D58" s="2855" t="str">
        <f>G17</f>
        <v>Nguyễn Thế Anh</v>
      </c>
      <c r="E58" s="2855"/>
      <c r="F58" s="2855"/>
      <c r="G58" s="2855"/>
      <c r="H58" s="2855"/>
      <c r="I58" s="2855"/>
      <c r="J58" s="2855"/>
      <c r="K58" s="2855"/>
      <c r="L58" s="2855"/>
      <c r="M58" s="2855"/>
      <c r="N58" s="2855"/>
      <c r="O58" s="2855"/>
      <c r="P58" s="2855"/>
      <c r="Q58" s="2855" t="str">
        <f>G20</f>
        <v>Nguyễn Đức Huy</v>
      </c>
      <c r="R58" s="2855"/>
      <c r="S58" s="2855"/>
      <c r="T58" s="2855"/>
      <c r="U58" s="2855"/>
      <c r="V58" s="2855"/>
      <c r="W58" s="2855"/>
      <c r="X58" s="2855"/>
      <c r="Y58" s="2855"/>
      <c r="Z58" s="2855"/>
      <c r="AA58" s="2855"/>
      <c r="AB58" s="2855"/>
      <c r="AC58" s="2855"/>
      <c r="AD58" s="191"/>
    </row>
    <row r="59" spans="1:30" s="971" customFormat="1" ht="9.9499999999999993" customHeight="1">
      <c r="A59" s="191"/>
      <c r="B59" s="191"/>
      <c r="C59" s="1256"/>
      <c r="D59" s="878"/>
      <c r="E59" s="878"/>
      <c r="F59" s="878"/>
      <c r="G59" s="878"/>
      <c r="H59" s="878"/>
      <c r="I59" s="878"/>
      <c r="J59" s="878"/>
      <c r="K59" s="878"/>
      <c r="L59" s="878"/>
      <c r="M59" s="878"/>
      <c r="N59" s="878"/>
      <c r="O59" s="878"/>
      <c r="P59" s="878"/>
      <c r="Q59" s="878"/>
      <c r="R59" s="878"/>
      <c r="S59" s="878"/>
      <c r="T59" s="878"/>
      <c r="U59" s="878"/>
      <c r="V59" s="878"/>
      <c r="W59" s="878"/>
      <c r="X59" s="878"/>
      <c r="Y59" s="878"/>
      <c r="Z59" s="878"/>
      <c r="AA59" s="878"/>
      <c r="AB59" s="878"/>
      <c r="AC59" s="878"/>
      <c r="AD59" s="191"/>
    </row>
    <row r="60" spans="1:30" s="971" customFormat="1" ht="20.100000000000001" customHeight="1">
      <c r="A60" s="191"/>
      <c r="B60" s="191"/>
      <c r="C60" s="1264"/>
      <c r="D60" s="192" t="s">
        <v>163</v>
      </c>
      <c r="E60" s="193"/>
      <c r="F60" s="193"/>
      <c r="G60" s="193"/>
      <c r="H60" s="193"/>
      <c r="I60" s="193"/>
      <c r="J60" s="193"/>
      <c r="K60" s="192"/>
      <c r="L60" s="192"/>
      <c r="M60" s="193"/>
      <c r="N60" s="192"/>
      <c r="O60" s="192"/>
      <c r="P60" s="192"/>
      <c r="Q60" s="192" t="s">
        <v>164</v>
      </c>
      <c r="R60" s="192"/>
      <c r="S60" s="192"/>
      <c r="T60" s="192"/>
      <c r="U60" s="192"/>
      <c r="V60" s="192"/>
      <c r="W60" s="192"/>
      <c r="X60" s="192"/>
      <c r="Y60" s="192"/>
      <c r="Z60" s="192"/>
      <c r="AA60" s="192"/>
      <c r="AB60" s="192"/>
      <c r="AC60" s="192"/>
      <c r="AD60" s="191"/>
    </row>
    <row r="61" spans="1:30" ht="20.100000000000001" customHeight="1">
      <c r="A61" s="33"/>
      <c r="B61" s="33"/>
      <c r="C61" s="6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row>
    <row r="62" spans="1:30" ht="20.100000000000001" customHeight="1">
      <c r="A62" s="33"/>
      <c r="B62" s="33"/>
      <c r="C62" s="6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row>
    <row r="63" spans="1:30" ht="20.100000000000001" customHeight="1">
      <c r="A63" s="33"/>
      <c r="B63" s="33"/>
      <c r="C63" s="6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row>
    <row r="64" spans="1:30" ht="20.100000000000001" customHeight="1">
      <c r="A64" s="33"/>
      <c r="B64" s="33"/>
      <c r="C64" s="6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row>
    <row r="65" spans="1:30" ht="20.100000000000001" customHeight="1">
      <c r="A65" s="33"/>
      <c r="B65" s="33"/>
      <c r="C65" s="63"/>
      <c r="D65" s="2855" t="str">
        <f>G23</f>
        <v>Lê Công Thịnh</v>
      </c>
      <c r="E65" s="2855"/>
      <c r="F65" s="2855"/>
      <c r="G65" s="2855"/>
      <c r="H65" s="2855"/>
      <c r="I65" s="2855"/>
      <c r="J65" s="2855"/>
      <c r="K65" s="2855"/>
      <c r="L65" s="2855"/>
      <c r="M65" s="2855"/>
      <c r="N65" s="2855"/>
      <c r="O65" s="2855"/>
      <c r="P65" s="2855"/>
      <c r="Q65" s="2855" t="str">
        <f>G26</f>
        <v>Lê Văn Sinh</v>
      </c>
      <c r="R65" s="2855"/>
      <c r="S65" s="2855"/>
      <c r="T65" s="2855"/>
      <c r="U65" s="2855"/>
      <c r="V65" s="2855"/>
      <c r="W65" s="2855"/>
      <c r="X65" s="2855"/>
      <c r="Y65" s="2855"/>
      <c r="Z65" s="2855"/>
      <c r="AA65" s="2855"/>
      <c r="AB65" s="2855"/>
      <c r="AC65" s="2855"/>
      <c r="AD65" s="33"/>
    </row>
    <row r="66" spans="1:30">
      <c r="A66" s="33"/>
      <c r="B66" s="33"/>
      <c r="C66" s="6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row>
    <row r="67" spans="1:30">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row>
    <row r="68" spans="1:30">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row>
  </sheetData>
  <mergeCells count="13">
    <mergeCell ref="D58:P58"/>
    <mergeCell ref="D65:P65"/>
    <mergeCell ref="Q65:AC65"/>
    <mergeCell ref="Q58:AC58"/>
    <mergeCell ref="D35:AC35"/>
    <mergeCell ref="G24:N24"/>
    <mergeCell ref="G26:N26"/>
    <mergeCell ref="G27:N27"/>
    <mergeCell ref="G17:N17"/>
    <mergeCell ref="G18:N18"/>
    <mergeCell ref="G20:N20"/>
    <mergeCell ref="G21:N21"/>
    <mergeCell ref="G23:N23"/>
  </mergeCells>
  <dataValidations count="4">
    <dataValidation type="list" allowBlank="1" showInputMessage="1" showErrorMessage="1" sqref="G23:G24 D65">
      <formula1>List_TVGS</formula1>
    </dataValidation>
    <dataValidation type="list" allowBlank="1" showInputMessage="1" showErrorMessage="1" sqref="G17:G18 D58:D59">
      <formula1>List_CDT</formula1>
    </dataValidation>
    <dataValidation type="list" allowBlank="1" showInputMessage="1" showErrorMessage="1" sqref="Q65 G26:G27">
      <formula1>List_NTTC</formula1>
    </dataValidation>
    <dataValidation type="list" allowBlank="1" showInputMessage="1" showErrorMessage="1" sqref="Q58:Q59 G20:G21">
      <formula1>List_Tke</formula1>
    </dataValidation>
  </dataValidations>
  <pageMargins left="0.59055118110236204" right="0.196850393700787" top="0.59055118110236204" bottom="0.39370078740157499" header="0.196850393700787" footer="0.196850393700787"/>
  <pageSetup paperSize="9" orientation="portrait" blackAndWhite="1"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HSNTGMB">
    <tabColor rgb="FFFF6D6D"/>
  </sheetPr>
  <dimension ref="A1:AC65"/>
  <sheetViews>
    <sheetView view="pageBreakPreview" zoomScaleNormal="85" zoomScaleSheetLayoutView="100" workbookViewId="0">
      <selection activeCell="C1" sqref="C1:O2"/>
    </sheetView>
  </sheetViews>
  <sheetFormatPr defaultColWidth="8.88671875" defaultRowHeight="16.5"/>
  <cols>
    <col min="1" max="1" width="22.33203125" style="33" customWidth="1"/>
    <col min="2" max="2" width="3.6640625" style="33" customWidth="1"/>
    <col min="3" max="3" width="3.109375" style="33" customWidth="1"/>
    <col min="4" max="6" width="3.44140625" style="33" customWidth="1"/>
    <col min="7" max="12" width="2.88671875" style="33" customWidth="1"/>
    <col min="13" max="13" width="4" style="33" customWidth="1"/>
    <col min="14" max="29" width="3" style="33" customWidth="1"/>
    <col min="30" max="16384" width="8.88671875" style="60"/>
  </cols>
  <sheetData>
    <row r="1" spans="1:29" ht="20.100000000000001" customHeight="1">
      <c r="A1" s="19"/>
      <c r="B1" s="19"/>
      <c r="C1" s="2300" t="str">
        <f>UPPER('Thong tin'!D11)</f>
        <v>CÔNG TY CP GIÁ XÂY DỰNG</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row>
    <row r="2" spans="1:29" ht="20.100000000000001" customHeight="1">
      <c r="A2" s="19"/>
      <c r="B2" s="19"/>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row>
    <row r="3" spans="1:29" ht="20.100000000000001" customHeight="1">
      <c r="A3" s="19"/>
      <c r="B3" s="19"/>
      <c r="C3" s="18"/>
      <c r="D3" s="18"/>
      <c r="E3" s="18"/>
      <c r="F3" s="1783"/>
      <c r="G3" s="164"/>
      <c r="H3" s="164"/>
      <c r="I3" s="18"/>
      <c r="J3" s="164"/>
      <c r="K3" s="164"/>
      <c r="L3" s="164"/>
      <c r="M3" s="164"/>
      <c r="N3" s="164"/>
      <c r="O3" s="18"/>
      <c r="P3" s="164"/>
      <c r="Q3" s="164"/>
      <c r="R3" s="1784"/>
      <c r="S3" s="18"/>
      <c r="T3" s="164"/>
      <c r="U3" s="164"/>
      <c r="V3" s="164"/>
      <c r="W3" s="164"/>
      <c r="X3" s="164"/>
      <c r="Y3" s="164"/>
      <c r="Z3" s="164"/>
      <c r="AA3" s="164"/>
      <c r="AB3" s="164"/>
      <c r="AC3" s="164"/>
    </row>
    <row r="4" spans="1:29" ht="20.100000000000001" customHeight="1">
      <c r="A4" s="19"/>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6" t="str">
        <f>'Thong tin'!$D$9&amp;","&amp;ngay("")</f>
        <v xml:space="preserve">Quảng Bình, ngày   tháng   năm     </v>
      </c>
    </row>
    <row r="5" spans="1:29" ht="20.100000000000001" customHeight="1">
      <c r="A5" s="19"/>
      <c r="B5" s="19"/>
      <c r="C5" s="172" t="s">
        <v>1201</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row>
    <row r="6" spans="1:29" s="976" customFormat="1" ht="20.100000000000001" customHeight="1">
      <c r="A6" s="973"/>
      <c r="B6" s="973"/>
      <c r="C6" s="974" t="s">
        <v>1198</v>
      </c>
      <c r="D6" s="975"/>
      <c r="E6" s="975"/>
      <c r="F6" s="975"/>
      <c r="G6" s="975"/>
      <c r="H6" s="975"/>
      <c r="I6" s="975"/>
      <c r="J6" s="975"/>
      <c r="K6" s="975"/>
      <c r="L6" s="975"/>
      <c r="M6" s="975"/>
      <c r="N6" s="975"/>
      <c r="O6" s="975"/>
      <c r="P6" s="975"/>
      <c r="Q6" s="975"/>
      <c r="R6" s="975"/>
      <c r="S6" s="975"/>
      <c r="T6" s="975"/>
      <c r="U6" s="975"/>
      <c r="V6" s="975"/>
      <c r="W6" s="975"/>
      <c r="X6" s="975"/>
      <c r="Y6" s="975"/>
      <c r="Z6" s="975"/>
      <c r="AA6" s="975"/>
      <c r="AB6" s="975"/>
      <c r="AC6" s="975"/>
    </row>
    <row r="7" spans="1:29" s="976" customFormat="1" ht="20.100000000000001" customHeight="1">
      <c r="A7" s="973"/>
      <c r="B7" s="973"/>
      <c r="C7" s="974" t="s">
        <v>1199</v>
      </c>
      <c r="D7" s="975"/>
      <c r="E7" s="975"/>
      <c r="F7" s="975"/>
      <c r="G7" s="975"/>
      <c r="H7" s="975"/>
      <c r="I7" s="975"/>
      <c r="J7" s="975"/>
      <c r="K7" s="975"/>
      <c r="L7" s="975"/>
      <c r="M7" s="975"/>
      <c r="N7" s="975"/>
      <c r="O7" s="975"/>
      <c r="P7" s="975"/>
      <c r="Q7" s="975"/>
      <c r="R7" s="975"/>
      <c r="S7" s="975"/>
      <c r="T7" s="975"/>
      <c r="U7" s="975"/>
      <c r="V7" s="975"/>
      <c r="W7" s="975"/>
      <c r="X7" s="975"/>
      <c r="Y7" s="975"/>
      <c r="Z7" s="975"/>
      <c r="AA7" s="975"/>
      <c r="AB7" s="975"/>
      <c r="AC7" s="975"/>
    </row>
    <row r="8" spans="1:29" ht="9.9499999999999993" customHeight="1">
      <c r="A8" s="19"/>
      <c r="B8" s="19"/>
      <c r="C8" s="172"/>
      <c r="D8" s="171"/>
      <c r="E8" s="171"/>
      <c r="F8" s="171"/>
      <c r="G8" s="171"/>
      <c r="H8" s="171"/>
      <c r="I8" s="171"/>
      <c r="J8" s="171"/>
      <c r="K8" s="171"/>
      <c r="L8" s="171"/>
      <c r="M8" s="171"/>
      <c r="N8" s="171"/>
      <c r="O8" s="171"/>
      <c r="P8" s="171"/>
      <c r="Q8" s="171"/>
      <c r="R8" s="171"/>
      <c r="S8" s="171"/>
      <c r="T8" s="171"/>
      <c r="U8" s="171"/>
      <c r="V8" s="171"/>
      <c r="W8" s="171"/>
      <c r="X8" s="171"/>
      <c r="Y8" s="171"/>
      <c r="Z8" s="171"/>
      <c r="AA8" s="171"/>
      <c r="AB8" s="171"/>
      <c r="AC8" s="171"/>
    </row>
    <row r="9" spans="1:29" ht="20.100000000000001" customHeight="1">
      <c r="A9" s="19"/>
      <c r="B9" s="19"/>
      <c r="C9" s="172"/>
      <c r="D9" s="173" t="s">
        <v>1</v>
      </c>
      <c r="E9" s="171"/>
      <c r="F9" s="171"/>
      <c r="G9" s="174" t="str">
        <f>TTIN_DUAN</f>
        <v>Đường cứu hộ cứu nạn từ Nguyệt Áng - Nam Long đi Trường Xuân</v>
      </c>
      <c r="H9" s="171"/>
      <c r="I9" s="171"/>
      <c r="J9" s="171"/>
      <c r="K9" s="171"/>
      <c r="L9" s="171"/>
      <c r="M9" s="171"/>
      <c r="N9" s="171"/>
      <c r="O9" s="171"/>
      <c r="P9" s="171"/>
      <c r="Q9" s="171"/>
      <c r="R9" s="171"/>
      <c r="S9" s="171"/>
      <c r="T9" s="171"/>
      <c r="U9" s="171"/>
      <c r="V9" s="171"/>
      <c r="W9" s="171"/>
      <c r="X9" s="171"/>
      <c r="Y9" s="171"/>
      <c r="Z9" s="171"/>
      <c r="AA9" s="171"/>
      <c r="AB9" s="171"/>
      <c r="AC9" s="171"/>
    </row>
    <row r="10" spans="1:29" ht="20.100000000000001" customHeight="1">
      <c r="A10" s="19"/>
      <c r="B10" s="19"/>
      <c r="C10" s="172"/>
      <c r="D10" s="173" t="s">
        <v>4</v>
      </c>
      <c r="E10" s="171"/>
      <c r="F10" s="171"/>
      <c r="G10" s="174" t="str">
        <f>TTIN_GTHAU</f>
        <v>Xây lắp (bao gồm chí phí xây dựng + chi phí dự phòng + chi phí đảm bảo giao thông)</v>
      </c>
      <c r="H10" s="171"/>
      <c r="I10" s="171"/>
      <c r="J10" s="171"/>
      <c r="K10" s="171"/>
      <c r="L10" s="171"/>
      <c r="M10" s="171"/>
      <c r="N10" s="171"/>
      <c r="O10" s="171"/>
      <c r="P10" s="171"/>
      <c r="Q10" s="171"/>
      <c r="R10" s="171"/>
      <c r="S10" s="171"/>
      <c r="T10" s="171"/>
      <c r="U10" s="171"/>
      <c r="V10" s="171"/>
      <c r="W10" s="171"/>
      <c r="X10" s="171"/>
      <c r="Y10" s="171"/>
      <c r="Z10" s="171"/>
      <c r="AA10" s="171"/>
      <c r="AB10" s="171"/>
      <c r="AC10" s="171"/>
    </row>
    <row r="11" spans="1:29" ht="20.100000000000001" customHeight="1">
      <c r="A11" s="177"/>
      <c r="B11" s="177"/>
      <c r="C11" s="173"/>
      <c r="D11" s="173" t="s">
        <v>2</v>
      </c>
      <c r="E11" s="173"/>
      <c r="F11" s="173"/>
      <c r="G11" s="174" t="str">
        <f>TTIN_CTRINH</f>
        <v>Đường cứu hộ cứu nạn từ Nguyệt Áng - Nam Long đi Trường Xuân</v>
      </c>
      <c r="H11" s="173"/>
      <c r="I11" s="173"/>
      <c r="J11" s="173"/>
      <c r="K11" s="173"/>
      <c r="L11" s="173"/>
      <c r="M11" s="173"/>
      <c r="N11" s="173"/>
      <c r="O11" s="173"/>
      <c r="P11" s="173"/>
      <c r="Q11" s="173"/>
      <c r="R11" s="173"/>
      <c r="S11" s="173"/>
      <c r="T11" s="173"/>
      <c r="U11" s="173"/>
      <c r="V11" s="173"/>
      <c r="W11" s="173"/>
      <c r="X11" s="173"/>
      <c r="Y11" s="173"/>
      <c r="Z11" s="173"/>
      <c r="AA11" s="173"/>
      <c r="AB11" s="173"/>
      <c r="AC11" s="173"/>
    </row>
    <row r="12" spans="1:29" ht="20.100000000000001" customHeight="1">
      <c r="A12" s="177"/>
      <c r="B12" s="177"/>
      <c r="C12" s="173"/>
      <c r="D12" s="173" t="s">
        <v>3</v>
      </c>
      <c r="E12" s="173"/>
      <c r="F12" s="173"/>
      <c r="G12" s="178" t="s">
        <v>153</v>
      </c>
      <c r="H12" s="173"/>
      <c r="I12" s="173"/>
      <c r="J12" s="173"/>
      <c r="K12" s="173"/>
      <c r="L12" s="173"/>
      <c r="M12" s="173"/>
      <c r="N12" s="173"/>
      <c r="O12" s="173"/>
      <c r="P12" s="173"/>
      <c r="Q12" s="173"/>
      <c r="R12" s="173"/>
      <c r="S12" s="173"/>
      <c r="T12" s="173"/>
      <c r="U12" s="173"/>
      <c r="V12" s="173"/>
      <c r="W12" s="173"/>
      <c r="X12" s="173"/>
      <c r="Y12" s="173"/>
      <c r="Z12" s="173"/>
      <c r="AA12" s="173"/>
      <c r="AB12" s="173"/>
      <c r="AC12" s="173"/>
    </row>
    <row r="13" spans="1:29" ht="20.100000000000001" customHeight="1">
      <c r="A13" s="177"/>
      <c r="B13" s="177"/>
      <c r="C13" s="173"/>
      <c r="D13" s="173" t="s">
        <v>154</v>
      </c>
      <c r="E13" s="173"/>
      <c r="F13" s="173"/>
      <c r="G13" s="180" t="s">
        <v>143</v>
      </c>
      <c r="H13" s="182"/>
      <c r="I13" s="182"/>
      <c r="J13" s="182"/>
      <c r="K13" s="182"/>
      <c r="L13" s="173"/>
      <c r="M13" s="173"/>
      <c r="N13" s="173"/>
      <c r="O13" s="173"/>
      <c r="P13" s="173"/>
      <c r="Q13" s="173"/>
      <c r="R13" s="182"/>
      <c r="S13" s="182"/>
      <c r="T13" s="182"/>
      <c r="U13" s="182"/>
      <c r="V13" s="182"/>
      <c r="W13" s="182"/>
      <c r="X13" s="173"/>
      <c r="Y13" s="173"/>
      <c r="Z13" s="173"/>
      <c r="AA13" s="173"/>
      <c r="AB13" s="173"/>
      <c r="AC13" s="173"/>
    </row>
    <row r="14" spans="1:29" ht="20.100000000000001" customHeight="1">
      <c r="A14" s="177"/>
      <c r="B14" s="177"/>
      <c r="C14" s="173"/>
      <c r="D14" s="173" t="s">
        <v>155</v>
      </c>
      <c r="E14" s="173"/>
      <c r="F14" s="173"/>
      <c r="G14" s="191" t="str">
        <f>TTIN_DDIEM</f>
        <v>Xã Xuân Ninh, Hiền Ninh và xã Trường Xuân, huyện Quảng Ninh, tỉnh Quảng Bình</v>
      </c>
      <c r="H14" s="173"/>
      <c r="I14" s="173"/>
      <c r="J14" s="173"/>
      <c r="K14" s="173"/>
      <c r="L14" s="173"/>
      <c r="M14" s="173"/>
      <c r="N14" s="173"/>
      <c r="O14" s="173"/>
      <c r="P14" s="173"/>
      <c r="Q14" s="173"/>
      <c r="R14" s="173"/>
      <c r="S14" s="173"/>
      <c r="T14" s="173"/>
      <c r="U14" s="173"/>
      <c r="V14" s="173"/>
      <c r="W14" s="173"/>
      <c r="X14" s="173"/>
      <c r="Y14" s="173"/>
      <c r="Z14" s="173"/>
      <c r="AA14" s="173"/>
      <c r="AB14" s="173"/>
      <c r="AC14" s="173"/>
    </row>
    <row r="15" spans="1:29" ht="9.9499999999999993" customHeight="1">
      <c r="A15" s="177"/>
      <c r="B15" s="177"/>
      <c r="C15" s="173"/>
      <c r="D15" s="173"/>
      <c r="E15" s="173"/>
      <c r="F15" s="173"/>
      <c r="H15" s="173"/>
      <c r="I15" s="173"/>
      <c r="J15" s="173"/>
      <c r="K15" s="173"/>
      <c r="L15" s="173"/>
      <c r="M15" s="173"/>
      <c r="N15" s="173"/>
      <c r="O15" s="173"/>
      <c r="P15" s="173"/>
      <c r="Q15" s="173"/>
      <c r="R15" s="173"/>
      <c r="S15" s="173"/>
      <c r="T15" s="173"/>
      <c r="U15" s="173"/>
      <c r="V15" s="173"/>
      <c r="W15" s="173"/>
      <c r="X15" s="173"/>
      <c r="Y15" s="173"/>
      <c r="Z15" s="173"/>
      <c r="AA15" s="173"/>
      <c r="AB15" s="173"/>
      <c r="AC15" s="173"/>
    </row>
    <row r="16" spans="1:29" ht="20.100000000000001" customHeight="1">
      <c r="A16" s="177"/>
      <c r="B16" s="177"/>
      <c r="C16" s="277" t="s">
        <v>1203</v>
      </c>
    </row>
    <row r="17" spans="1:29" ht="20.100000000000001" customHeight="1">
      <c r="A17" s="177"/>
      <c r="B17" s="177"/>
      <c r="C17" s="277" t="s">
        <v>1204</v>
      </c>
    </row>
    <row r="18" spans="1:29" ht="20.100000000000001" customHeight="1">
      <c r="A18" s="177"/>
      <c r="B18" s="177"/>
      <c r="C18" s="988" t="s">
        <v>1202</v>
      </c>
    </row>
    <row r="19" spans="1:29" ht="20.100000000000001" customHeight="1">
      <c r="A19" s="177"/>
      <c r="B19" s="177"/>
      <c r="C19" s="998" t="s">
        <v>883</v>
      </c>
      <c r="D19" s="173" t="s">
        <v>1205</v>
      </c>
      <c r="E19" s="173"/>
      <c r="F19" s="173"/>
      <c r="H19" s="173"/>
      <c r="I19" s="173"/>
      <c r="J19" s="173"/>
      <c r="K19" s="173"/>
      <c r="L19" s="173"/>
      <c r="M19" s="173"/>
      <c r="N19" s="173"/>
      <c r="O19" s="173"/>
      <c r="P19" s="173"/>
      <c r="Q19" s="173"/>
      <c r="R19" s="173"/>
      <c r="S19" s="173"/>
      <c r="T19" s="173"/>
      <c r="U19" s="173"/>
      <c r="V19" s="173"/>
      <c r="W19" s="173"/>
      <c r="X19" s="173"/>
      <c r="Y19" s="173"/>
      <c r="Z19" s="173"/>
      <c r="AA19" s="173"/>
      <c r="AB19" s="173"/>
      <c r="AC19" s="173"/>
    </row>
    <row r="20" spans="1:29" ht="20.100000000000001" customHeight="1">
      <c r="A20" s="19"/>
      <c r="B20" s="19"/>
      <c r="C20" s="222" t="s">
        <v>169</v>
      </c>
      <c r="D20" s="197" t="str">
        <f>'Thong tin'!B11&amp;": "&amp;TTIN_TPK1</f>
        <v>Chủ đầu tư: Công ty CP Giá Xây Dựng</v>
      </c>
      <c r="G20" s="200"/>
      <c r="H20" s="185"/>
      <c r="I20" s="185"/>
      <c r="J20" s="185"/>
      <c r="K20" s="185"/>
      <c r="Q20" s="222"/>
      <c r="R20" s="199"/>
      <c r="S20" s="185"/>
      <c r="T20" s="185"/>
      <c r="U20" s="185"/>
      <c r="V20" s="185"/>
      <c r="W20" s="185"/>
    </row>
    <row r="21" spans="1:29" ht="20.100000000000001" customHeight="1">
      <c r="A21" s="19"/>
      <c r="B21" s="19"/>
      <c r="C21" s="202"/>
      <c r="D21" s="33" t="s">
        <v>17</v>
      </c>
      <c r="G21" s="200" t="s">
        <v>18</v>
      </c>
      <c r="H21" s="185"/>
      <c r="I21" s="185"/>
      <c r="J21" s="185"/>
      <c r="K21" s="185"/>
      <c r="Q21" s="202" t="s">
        <v>19</v>
      </c>
      <c r="R21" s="199" t="str">
        <f>IF(G21=0,"",VLOOKUP(G21,_tenchucdanh,3,0))</f>
        <v>Giám sát chính</v>
      </c>
      <c r="S21" s="185"/>
      <c r="T21" s="185"/>
      <c r="U21" s="185"/>
      <c r="V21" s="185"/>
      <c r="W21" s="185"/>
    </row>
    <row r="22" spans="1:29" ht="20.100000000000001" customHeight="1">
      <c r="A22" s="19"/>
      <c r="B22" s="19"/>
      <c r="C22" s="202"/>
      <c r="D22" s="33" t="s">
        <v>17</v>
      </c>
      <c r="G22" s="200" t="s">
        <v>21</v>
      </c>
      <c r="H22" s="185"/>
      <c r="I22" s="185"/>
      <c r="J22" s="185"/>
      <c r="K22" s="185"/>
      <c r="Q22" s="202" t="s">
        <v>19</v>
      </c>
      <c r="R22" s="199" t="str">
        <f>IF(G22=0,"",VLOOKUP(G22,_tenchucdanh,3,0))</f>
        <v>Giám sát viên</v>
      </c>
      <c r="S22" s="185"/>
      <c r="T22" s="185"/>
      <c r="U22" s="185"/>
      <c r="V22" s="185"/>
      <c r="W22" s="185"/>
    </row>
    <row r="23" spans="1:29" ht="20.100000000000001" customHeight="1">
      <c r="A23" s="19"/>
      <c r="B23" s="19"/>
      <c r="C23" s="222" t="s">
        <v>171</v>
      </c>
      <c r="D23" s="197" t="str">
        <f>'Thong tin'!B84&amp;": "&amp;TTIN_TPK7</f>
        <v>Tư vấn thiết kế: Công ty Cổ phần Tư vấn Đầu tư Xây dựng Phát triển đô thị Hà Nội</v>
      </c>
      <c r="G23" s="200"/>
      <c r="H23" s="185"/>
      <c r="I23" s="185"/>
      <c r="J23" s="185"/>
      <c r="K23" s="185"/>
      <c r="Q23" s="222"/>
      <c r="R23" s="199"/>
      <c r="S23" s="185"/>
      <c r="T23" s="185"/>
      <c r="U23" s="185"/>
      <c r="V23" s="185"/>
      <c r="W23" s="185"/>
    </row>
    <row r="24" spans="1:29" ht="20.100000000000001" customHeight="1">
      <c r="A24" s="19"/>
      <c r="B24" s="19"/>
      <c r="C24" s="202"/>
      <c r="D24" s="33" t="s">
        <v>17</v>
      </c>
      <c r="G24" s="200" t="s">
        <v>2816</v>
      </c>
      <c r="H24" s="185"/>
      <c r="I24" s="185"/>
      <c r="J24" s="185"/>
      <c r="K24" s="185"/>
      <c r="Q24" s="202" t="s">
        <v>19</v>
      </c>
      <c r="R24" s="199" t="str">
        <f>IF(G24=0,"",VLOOKUP(G24,_tenchucdanh,3,0))</f>
        <v xml:space="preserve">Chủ nhiệm thiết kế </v>
      </c>
      <c r="S24" s="185"/>
      <c r="T24" s="185"/>
      <c r="U24" s="185"/>
      <c r="V24" s="185"/>
      <c r="W24" s="185"/>
    </row>
    <row r="25" spans="1:29" ht="20.100000000000001" customHeight="1">
      <c r="A25" s="19"/>
      <c r="B25" s="19"/>
      <c r="C25" s="202"/>
      <c r="D25" s="33" t="s">
        <v>17</v>
      </c>
      <c r="G25" s="200" t="s">
        <v>2808</v>
      </c>
      <c r="H25" s="185"/>
      <c r="I25" s="185"/>
      <c r="J25" s="185"/>
      <c r="K25" s="185"/>
      <c r="Q25" s="202" t="s">
        <v>19</v>
      </c>
      <c r="R25" s="199" t="str">
        <f>IF(G25=0,"",VLOOKUP(G25,_tenchucdanh,3,0))</f>
        <v>Cán bộ</v>
      </c>
      <c r="S25" s="185"/>
      <c r="T25" s="185"/>
      <c r="U25" s="185"/>
      <c r="V25" s="185"/>
      <c r="W25" s="185"/>
    </row>
    <row r="26" spans="1:29" ht="20.100000000000001" customHeight="1">
      <c r="A26" s="177"/>
      <c r="B26" s="177"/>
      <c r="C26" s="998" t="s">
        <v>894</v>
      </c>
      <c r="D26" s="173" t="s">
        <v>1206</v>
      </c>
      <c r="E26" s="173"/>
      <c r="F26" s="173"/>
      <c r="H26" s="173"/>
      <c r="I26" s="173"/>
      <c r="J26" s="173"/>
      <c r="K26" s="173"/>
      <c r="L26" s="173"/>
      <c r="M26" s="173"/>
      <c r="N26" s="173"/>
      <c r="O26" s="173"/>
      <c r="P26" s="173"/>
      <c r="Q26" s="173"/>
      <c r="R26" s="173"/>
      <c r="S26" s="173"/>
      <c r="T26" s="173"/>
      <c r="U26" s="173"/>
      <c r="V26" s="173"/>
      <c r="W26" s="173"/>
      <c r="X26" s="173"/>
      <c r="Y26" s="173"/>
      <c r="Z26" s="173"/>
      <c r="AA26" s="173"/>
      <c r="AB26" s="173"/>
      <c r="AC26" s="173"/>
    </row>
    <row r="27" spans="1:29" ht="20.100000000000001" customHeight="1">
      <c r="A27" s="19"/>
      <c r="B27" s="19"/>
      <c r="C27" s="222" t="s">
        <v>169</v>
      </c>
      <c r="D27" s="197" t="str">
        <f>'Thong tin'!B47&amp;": "&amp;TTIN_TPK4</f>
        <v>Tư vấn giám sát: Ban QLDA ĐTXD&amp;PTQĐ huyện Quảng Ninh</v>
      </c>
      <c r="G27" s="200"/>
      <c r="H27" s="185"/>
      <c r="I27" s="185"/>
      <c r="J27" s="185"/>
      <c r="K27" s="185"/>
      <c r="Q27" s="222"/>
      <c r="R27" s="199"/>
      <c r="S27" s="185"/>
      <c r="T27" s="185"/>
      <c r="U27" s="185"/>
      <c r="V27" s="185"/>
      <c r="W27" s="185"/>
    </row>
    <row r="28" spans="1:29" ht="20.100000000000001" customHeight="1">
      <c r="A28" s="19"/>
      <c r="B28" s="19"/>
      <c r="C28" s="202"/>
      <c r="D28" s="33" t="s">
        <v>17</v>
      </c>
      <c r="G28" s="200" t="s">
        <v>34</v>
      </c>
      <c r="H28" s="185"/>
      <c r="I28" s="185"/>
      <c r="J28" s="185"/>
      <c r="K28" s="185"/>
      <c r="Q28" s="202" t="s">
        <v>19</v>
      </c>
      <c r="R28" s="199" t="e">
        <f>IF(G28=0,"",VLOOKUP(G28,_tenchucdanh,3,0))</f>
        <v>#N/A</v>
      </c>
      <c r="S28" s="185"/>
      <c r="T28" s="185"/>
      <c r="U28" s="185"/>
      <c r="V28" s="185"/>
      <c r="W28" s="185"/>
    </row>
    <row r="29" spans="1:29" ht="20.100000000000001" customHeight="1">
      <c r="A29" s="19"/>
      <c r="B29" s="19"/>
      <c r="C29" s="202"/>
      <c r="D29" s="33" t="s">
        <v>17</v>
      </c>
      <c r="G29" s="200" t="s">
        <v>35</v>
      </c>
      <c r="H29" s="185"/>
      <c r="I29" s="185"/>
      <c r="J29" s="185"/>
      <c r="K29" s="185"/>
      <c r="Q29" s="202" t="s">
        <v>19</v>
      </c>
      <c r="R29" s="199" t="e">
        <f>IF(G29=0,"",VLOOKUP(G29,_tenchucdanh,3,0))</f>
        <v>#N/A</v>
      </c>
      <c r="S29" s="185"/>
      <c r="T29" s="185"/>
      <c r="U29" s="185"/>
      <c r="V29" s="185"/>
      <c r="W29" s="185"/>
    </row>
    <row r="30" spans="1:29" ht="20.100000000000001" customHeight="1">
      <c r="A30" s="19"/>
      <c r="B30" s="19"/>
      <c r="C30" s="222" t="s">
        <v>171</v>
      </c>
      <c r="D30" s="197" t="str">
        <f>'Thong tin'!B60&amp;": "&amp;TTIN_TPK5</f>
        <v>Nhà thầu thi công: Công ty Cổ phần Xây dựng Trường Xuân</v>
      </c>
      <c r="G30" s="200"/>
      <c r="H30" s="185"/>
      <c r="I30" s="185"/>
      <c r="J30" s="185"/>
      <c r="K30" s="185"/>
      <c r="Q30" s="222"/>
      <c r="R30" s="199"/>
      <c r="S30" s="185"/>
      <c r="T30" s="185"/>
      <c r="U30" s="185"/>
      <c r="V30" s="185"/>
      <c r="W30" s="185"/>
    </row>
    <row r="31" spans="1:29" ht="20.100000000000001" customHeight="1">
      <c r="A31" s="19"/>
      <c r="B31" s="19"/>
      <c r="C31" s="202"/>
      <c r="D31" s="33" t="s">
        <v>17</v>
      </c>
      <c r="G31" s="200" t="s">
        <v>1149</v>
      </c>
      <c r="H31" s="185"/>
      <c r="I31" s="185"/>
      <c r="J31" s="185"/>
      <c r="K31" s="185"/>
      <c r="Q31" s="202" t="s">
        <v>19</v>
      </c>
      <c r="R31" s="199" t="e">
        <f>IF(G31=0,"",VLOOKUP(G31,_tenchucdanh,3,0))</f>
        <v>#N/A</v>
      </c>
      <c r="S31" s="185"/>
      <c r="T31" s="185"/>
      <c r="U31" s="185"/>
      <c r="V31" s="185"/>
      <c r="W31" s="185"/>
    </row>
    <row r="32" spans="1:29" ht="20.100000000000001" customHeight="1">
      <c r="A32" s="19"/>
      <c r="B32" s="19"/>
      <c r="C32" s="202"/>
      <c r="D32" s="33" t="s">
        <v>17</v>
      </c>
      <c r="G32" s="200" t="s">
        <v>2811</v>
      </c>
      <c r="H32" s="185"/>
      <c r="I32" s="185"/>
      <c r="J32" s="185"/>
      <c r="K32" s="185"/>
      <c r="Q32" s="202" t="s">
        <v>19</v>
      </c>
      <c r="R32" s="199" t="e">
        <f>IF(G32=0,"",VLOOKUP(G32,_tenchucdanh,3,0))</f>
        <v>#N/A</v>
      </c>
      <c r="S32" s="185"/>
      <c r="T32" s="185"/>
      <c r="U32" s="185"/>
      <c r="V32" s="185"/>
      <c r="W32" s="185"/>
    </row>
    <row r="33" spans="1:29" s="969" customFormat="1" ht="9.9499999999999993" customHeight="1">
      <c r="A33" s="177"/>
      <c r="B33" s="177"/>
      <c r="C33" s="998"/>
      <c r="D33" s="173"/>
      <c r="E33" s="173"/>
      <c r="F33" s="173"/>
      <c r="G33" s="322"/>
      <c r="H33" s="182"/>
      <c r="I33" s="182"/>
      <c r="J33" s="182"/>
      <c r="K33" s="182"/>
      <c r="L33" s="173"/>
      <c r="M33" s="173"/>
      <c r="N33" s="173"/>
      <c r="O33" s="173"/>
      <c r="P33" s="173"/>
      <c r="Q33" s="222"/>
      <c r="R33" s="454"/>
      <c r="S33" s="182"/>
      <c r="T33" s="182"/>
      <c r="U33" s="182"/>
      <c r="V33" s="182"/>
      <c r="W33" s="182"/>
      <c r="X33" s="173"/>
      <c r="Y33" s="173"/>
      <c r="Z33" s="173"/>
      <c r="AA33" s="173"/>
      <c r="AB33" s="173"/>
      <c r="AC33" s="173"/>
    </row>
    <row r="34" spans="1:29" ht="39.950000000000003" customHeight="1">
      <c r="A34" s="19"/>
      <c r="B34" s="19"/>
      <c r="C34" s="202"/>
      <c r="D34" s="2843" t="s">
        <v>1207</v>
      </c>
      <c r="E34" s="2843"/>
      <c r="F34" s="2843"/>
      <c r="G34" s="2843"/>
      <c r="H34" s="2843"/>
      <c r="I34" s="2843"/>
      <c r="J34" s="2843"/>
      <c r="K34" s="2843"/>
      <c r="L34" s="2843"/>
      <c r="M34" s="2843"/>
      <c r="N34" s="2843"/>
      <c r="O34" s="2843"/>
      <c r="P34" s="2843"/>
      <c r="Q34" s="2843"/>
      <c r="R34" s="2843"/>
      <c r="S34" s="2843"/>
      <c r="T34" s="2843"/>
      <c r="U34" s="2843"/>
      <c r="V34" s="2843"/>
      <c r="W34" s="2843"/>
      <c r="X34" s="2843"/>
      <c r="Y34" s="2843"/>
      <c r="Z34" s="2843"/>
      <c r="AA34" s="2843"/>
      <c r="AB34" s="2843"/>
      <c r="AC34" s="2843"/>
    </row>
    <row r="35" spans="1:29" ht="20.100000000000001" customHeight="1">
      <c r="A35" s="19"/>
      <c r="B35" s="19"/>
      <c r="C35" s="998">
        <v>1</v>
      </c>
      <c r="D35" s="173" t="s">
        <v>1208</v>
      </c>
      <c r="G35" s="200"/>
      <c r="H35" s="185"/>
      <c r="I35" s="185"/>
      <c r="J35" s="185"/>
      <c r="K35" s="185"/>
      <c r="Q35" s="222"/>
      <c r="R35" s="199"/>
      <c r="S35" s="185"/>
      <c r="T35" s="185"/>
      <c r="U35" s="185"/>
      <c r="V35" s="185"/>
      <c r="W35" s="185"/>
    </row>
    <row r="36" spans="1:29" ht="20.100000000000001" customHeight="1">
      <c r="A36" s="19"/>
      <c r="B36" s="19"/>
      <c r="C36" s="186"/>
      <c r="D36" s="33" t="s">
        <v>1191</v>
      </c>
    </row>
    <row r="37" spans="1:29" ht="20.100000000000001" customHeight="1">
      <c r="A37" s="19"/>
      <c r="B37" s="19"/>
      <c r="C37" s="186"/>
      <c r="D37" s="33" t="s">
        <v>1191</v>
      </c>
    </row>
    <row r="38" spans="1:29" ht="20.100000000000001" customHeight="1">
      <c r="A38" s="19"/>
      <c r="B38" s="19"/>
      <c r="C38" s="998">
        <v>2</v>
      </c>
      <c r="D38" s="173" t="s">
        <v>1209</v>
      </c>
    </row>
    <row r="39" spans="1:29" ht="20.100000000000001" customHeight="1">
      <c r="A39" s="19"/>
      <c r="B39" s="19"/>
      <c r="C39" s="978"/>
      <c r="D39" s="33" t="s">
        <v>1191</v>
      </c>
    </row>
    <row r="40" spans="1:29" ht="20.100000000000001" customHeight="1">
      <c r="A40" s="19"/>
      <c r="B40" s="19"/>
      <c r="C40" s="978"/>
      <c r="D40" s="33" t="s">
        <v>1191</v>
      </c>
    </row>
    <row r="41" spans="1:29" ht="20.100000000000001" customHeight="1">
      <c r="A41" s="19"/>
      <c r="B41" s="19"/>
      <c r="C41" s="998">
        <v>3</v>
      </c>
      <c r="D41" s="173" t="s">
        <v>1210</v>
      </c>
    </row>
    <row r="42" spans="1:29" ht="20.100000000000001" customHeight="1">
      <c r="A42" s="19"/>
      <c r="B42" s="19"/>
      <c r="C42" s="982" t="s">
        <v>158</v>
      </c>
      <c r="D42" s="33" t="s">
        <v>1211</v>
      </c>
    </row>
    <row r="43" spans="1:29" ht="20.100000000000001" customHeight="1">
      <c r="A43" s="19"/>
      <c r="B43" s="19"/>
      <c r="C43" s="978"/>
      <c r="D43" s="33" t="s">
        <v>1191</v>
      </c>
    </row>
    <row r="44" spans="1:29" ht="20.100000000000001" customHeight="1">
      <c r="A44" s="19"/>
      <c r="B44" s="19"/>
      <c r="C44" s="982" t="s">
        <v>158</v>
      </c>
      <c r="D44" s="33" t="s">
        <v>1212</v>
      </c>
    </row>
    <row r="45" spans="1:29" ht="20.100000000000001" customHeight="1">
      <c r="A45" s="19"/>
      <c r="B45" s="19"/>
      <c r="C45" s="978"/>
      <c r="D45" s="33" t="s">
        <v>1191</v>
      </c>
    </row>
    <row r="46" spans="1:29" ht="20.100000000000001" customHeight="1">
      <c r="A46" s="19"/>
      <c r="B46" s="19"/>
      <c r="C46" s="982" t="s">
        <v>158</v>
      </c>
      <c r="D46" s="33" t="s">
        <v>1213</v>
      </c>
    </row>
    <row r="47" spans="1:29" ht="20.100000000000001" customHeight="1">
      <c r="A47" s="19"/>
      <c r="B47" s="19"/>
      <c r="C47" s="978"/>
      <c r="D47" s="33" t="s">
        <v>1191</v>
      </c>
    </row>
    <row r="48" spans="1:29" ht="9.9499999999999993" customHeight="1">
      <c r="A48" s="19"/>
      <c r="B48" s="19"/>
      <c r="C48" s="978"/>
    </row>
    <row r="49" spans="1:29" ht="20.100000000000001" customHeight="1">
      <c r="A49" s="19"/>
      <c r="B49" s="19"/>
      <c r="C49" s="990" t="s">
        <v>1278</v>
      </c>
      <c r="D49" s="170"/>
      <c r="E49" s="170"/>
      <c r="F49" s="170"/>
      <c r="G49" s="170"/>
      <c r="H49" s="170"/>
      <c r="I49" s="170"/>
      <c r="J49" s="170"/>
      <c r="K49" s="170"/>
      <c r="L49" s="170"/>
      <c r="M49" s="170"/>
      <c r="N49" s="170"/>
      <c r="O49" s="170"/>
      <c r="P49" s="170"/>
      <c r="Q49" s="170"/>
      <c r="R49" s="170"/>
      <c r="S49" s="170"/>
      <c r="T49" s="170"/>
      <c r="U49" s="170"/>
      <c r="V49" s="170"/>
      <c r="W49" s="170"/>
      <c r="X49" s="170"/>
      <c r="Y49" s="170"/>
      <c r="Z49" s="170"/>
      <c r="AA49" s="170"/>
      <c r="AB49" s="170"/>
      <c r="AC49" s="170"/>
    </row>
    <row r="50" spans="1:29" ht="9.9499999999999993" customHeight="1">
      <c r="A50" s="177"/>
      <c r="B50" s="177"/>
      <c r="C50" s="171"/>
      <c r="D50" s="172"/>
      <c r="E50" s="172"/>
      <c r="F50" s="172"/>
      <c r="G50" s="172"/>
      <c r="H50" s="172"/>
      <c r="I50" s="172"/>
      <c r="J50" s="171"/>
      <c r="K50" s="172"/>
      <c r="L50" s="172"/>
      <c r="M50" s="172"/>
      <c r="N50" s="172"/>
      <c r="O50" s="172"/>
      <c r="P50" s="172"/>
      <c r="Q50" s="172"/>
      <c r="R50" s="172"/>
      <c r="S50" s="172"/>
      <c r="T50" s="172"/>
      <c r="U50" s="171"/>
      <c r="V50" s="171"/>
      <c r="W50" s="171"/>
      <c r="X50" s="171"/>
      <c r="Y50" s="171"/>
      <c r="Z50" s="171"/>
      <c r="AA50" s="171"/>
      <c r="AB50" s="171"/>
      <c r="AC50" s="171"/>
    </row>
    <row r="51" spans="1:29" s="971" customFormat="1" ht="20.100000000000001" customHeight="1">
      <c r="A51" s="970"/>
      <c r="B51" s="970"/>
      <c r="C51" s="193"/>
      <c r="D51" s="192" t="s">
        <v>163</v>
      </c>
      <c r="E51" s="192"/>
      <c r="F51" s="192"/>
      <c r="G51" s="192"/>
      <c r="H51" s="192"/>
      <c r="I51" s="192"/>
      <c r="J51" s="193"/>
      <c r="K51" s="192"/>
      <c r="L51" s="192"/>
      <c r="M51" s="192"/>
      <c r="N51" s="192"/>
      <c r="O51" s="192"/>
      <c r="P51" s="192"/>
      <c r="Q51" s="192" t="s">
        <v>1158</v>
      </c>
      <c r="R51" s="192"/>
      <c r="S51" s="192"/>
      <c r="T51" s="192"/>
      <c r="U51" s="193"/>
      <c r="V51" s="193"/>
      <c r="W51" s="193"/>
      <c r="X51" s="193"/>
      <c r="Y51" s="193"/>
      <c r="Z51" s="193"/>
      <c r="AA51" s="193"/>
      <c r="AB51" s="193"/>
      <c r="AC51" s="193"/>
    </row>
    <row r="52" spans="1:29" s="971" customFormat="1" ht="20.100000000000001" customHeight="1">
      <c r="A52" s="970"/>
      <c r="B52" s="970"/>
      <c r="C52" s="193"/>
      <c r="D52" s="192" t="e">
        <f>R28</f>
        <v>#N/A</v>
      </c>
      <c r="E52" s="192"/>
      <c r="F52" s="192"/>
      <c r="G52" s="192"/>
      <c r="H52" s="192"/>
      <c r="I52" s="192"/>
      <c r="J52" s="193"/>
      <c r="K52" s="192"/>
      <c r="L52" s="192"/>
      <c r="M52" s="192"/>
      <c r="N52" s="192"/>
      <c r="O52" s="192"/>
      <c r="P52" s="192"/>
      <c r="Q52" s="192" t="str">
        <f>R21</f>
        <v>Giám sát chính</v>
      </c>
      <c r="R52" s="192"/>
      <c r="S52" s="192"/>
      <c r="T52" s="192"/>
      <c r="U52" s="193"/>
      <c r="V52" s="193"/>
      <c r="W52" s="193"/>
      <c r="X52" s="193"/>
      <c r="Y52" s="193"/>
      <c r="Z52" s="193"/>
      <c r="AA52" s="193"/>
      <c r="AB52" s="193"/>
      <c r="AC52" s="193"/>
    </row>
    <row r="53" spans="1:29" s="971" customFormat="1" ht="20.100000000000001" customHeight="1">
      <c r="A53" s="970"/>
      <c r="B53" s="970"/>
      <c r="C53" s="193"/>
      <c r="D53" s="192"/>
      <c r="E53" s="192"/>
      <c r="F53" s="192"/>
      <c r="G53" s="192"/>
      <c r="H53" s="192"/>
      <c r="I53" s="192"/>
      <c r="J53" s="193"/>
      <c r="K53" s="192"/>
      <c r="L53" s="192"/>
      <c r="M53" s="192"/>
      <c r="N53" s="192"/>
      <c r="O53" s="192"/>
      <c r="P53" s="192"/>
      <c r="Q53" s="192"/>
      <c r="R53" s="192"/>
      <c r="S53" s="192"/>
      <c r="T53" s="192"/>
      <c r="U53" s="193"/>
      <c r="V53" s="193"/>
      <c r="W53" s="193"/>
      <c r="X53" s="193"/>
      <c r="Y53" s="193"/>
      <c r="Z53" s="193"/>
      <c r="AA53" s="193"/>
      <c r="AB53" s="193"/>
      <c r="AC53" s="193"/>
    </row>
    <row r="54" spans="1:29" s="971" customFormat="1" ht="20.100000000000001" customHeight="1">
      <c r="A54" s="970"/>
      <c r="B54" s="970"/>
      <c r="C54" s="193"/>
      <c r="D54" s="192"/>
      <c r="E54" s="192"/>
      <c r="F54" s="192"/>
      <c r="G54" s="192"/>
      <c r="H54" s="192"/>
      <c r="I54" s="192"/>
      <c r="J54" s="193"/>
      <c r="K54" s="192"/>
      <c r="L54" s="192"/>
      <c r="M54" s="192"/>
      <c r="N54" s="192"/>
      <c r="O54" s="192"/>
      <c r="P54" s="192"/>
      <c r="Q54" s="192"/>
      <c r="R54" s="192"/>
      <c r="S54" s="192"/>
      <c r="T54" s="192"/>
      <c r="U54" s="193"/>
      <c r="V54" s="193"/>
      <c r="W54" s="193"/>
      <c r="X54" s="193"/>
      <c r="Y54" s="193"/>
      <c r="Z54" s="193"/>
      <c r="AA54" s="193"/>
      <c r="AB54" s="193"/>
      <c r="AC54" s="193"/>
    </row>
    <row r="55" spans="1:29" s="971" customFormat="1" ht="20.100000000000001" customHeight="1">
      <c r="A55" s="970"/>
      <c r="B55" s="970"/>
      <c r="C55" s="193"/>
      <c r="D55" s="192"/>
      <c r="E55" s="192"/>
      <c r="F55" s="192"/>
      <c r="G55" s="192"/>
      <c r="H55" s="192"/>
      <c r="I55" s="192"/>
      <c r="J55" s="193"/>
      <c r="K55" s="192"/>
      <c r="L55" s="192"/>
      <c r="M55" s="192"/>
      <c r="N55" s="192"/>
      <c r="O55" s="192"/>
      <c r="P55" s="192"/>
      <c r="Q55" s="192"/>
      <c r="R55" s="192"/>
      <c r="S55" s="192"/>
      <c r="T55" s="192"/>
      <c r="U55" s="193"/>
      <c r="V55" s="193"/>
      <c r="W55" s="193"/>
      <c r="X55" s="193"/>
      <c r="Y55" s="193"/>
      <c r="Z55" s="193"/>
      <c r="AA55" s="193"/>
      <c r="AB55" s="193"/>
      <c r="AC55" s="193"/>
    </row>
    <row r="56" spans="1:29" s="971" customFormat="1" ht="20.100000000000001" customHeight="1">
      <c r="A56" s="970"/>
      <c r="B56" s="970"/>
      <c r="C56" s="193"/>
      <c r="D56" s="192"/>
      <c r="E56" s="192"/>
      <c r="F56" s="192"/>
      <c r="G56" s="192"/>
      <c r="H56" s="192"/>
      <c r="I56" s="192"/>
      <c r="J56" s="193"/>
      <c r="K56" s="192"/>
      <c r="L56" s="192"/>
      <c r="M56" s="192"/>
      <c r="N56" s="192"/>
      <c r="O56" s="192"/>
      <c r="P56" s="192"/>
      <c r="Q56" s="192"/>
      <c r="R56" s="192"/>
      <c r="S56" s="192"/>
      <c r="T56" s="192"/>
      <c r="U56" s="193"/>
      <c r="V56" s="193"/>
      <c r="W56" s="193"/>
      <c r="X56" s="193"/>
      <c r="Y56" s="193"/>
      <c r="Z56" s="193"/>
      <c r="AA56" s="193"/>
      <c r="AB56" s="193"/>
      <c r="AC56" s="193"/>
    </row>
    <row r="57" spans="1:29" s="971" customFormat="1" ht="20.100000000000001" customHeight="1">
      <c r="A57" s="970"/>
      <c r="B57" s="970"/>
      <c r="C57" s="193"/>
      <c r="D57" s="2855" t="str">
        <f>G28</f>
        <v>Lê Công Thịnh</v>
      </c>
      <c r="E57" s="2855"/>
      <c r="F57" s="2855"/>
      <c r="G57" s="2855"/>
      <c r="H57" s="2855"/>
      <c r="I57" s="2855"/>
      <c r="J57" s="2855"/>
      <c r="K57" s="2855"/>
      <c r="L57" s="2855"/>
      <c r="M57" s="2855"/>
      <c r="N57" s="2855"/>
      <c r="O57" s="2855"/>
      <c r="P57" s="2855"/>
      <c r="Q57" s="2855" t="str">
        <f>G21</f>
        <v>Nguyễn Thế Anh</v>
      </c>
      <c r="R57" s="2855"/>
      <c r="S57" s="2855"/>
      <c r="T57" s="2855"/>
      <c r="U57" s="2855"/>
      <c r="V57" s="2855"/>
      <c r="W57" s="2855"/>
      <c r="X57" s="2855"/>
      <c r="Y57" s="2855"/>
      <c r="Z57" s="2855"/>
      <c r="AA57" s="2855"/>
      <c r="AB57" s="2855"/>
      <c r="AC57" s="2855"/>
    </row>
    <row r="58" spans="1:29" s="971" customFormat="1" ht="9.9499999999999993" customHeight="1">
      <c r="A58" s="970"/>
      <c r="B58" s="970"/>
      <c r="C58" s="193"/>
      <c r="D58" s="192"/>
      <c r="E58" s="192"/>
      <c r="F58" s="192"/>
      <c r="G58" s="192"/>
      <c r="H58" s="192"/>
      <c r="I58" s="192"/>
      <c r="J58" s="193"/>
      <c r="K58" s="192"/>
      <c r="L58" s="192"/>
      <c r="M58" s="192"/>
      <c r="N58" s="192"/>
      <c r="O58" s="192"/>
      <c r="P58" s="192"/>
      <c r="Q58" s="192"/>
      <c r="R58" s="192"/>
      <c r="S58" s="192"/>
      <c r="T58" s="192"/>
      <c r="U58" s="193"/>
      <c r="V58" s="193"/>
      <c r="W58" s="193"/>
      <c r="X58" s="193"/>
      <c r="Y58" s="193"/>
      <c r="Z58" s="193"/>
      <c r="AA58" s="193"/>
      <c r="AB58" s="193"/>
      <c r="AC58" s="193"/>
    </row>
    <row r="59" spans="1:29" s="971" customFormat="1" ht="20.100000000000001" customHeight="1">
      <c r="A59" s="970"/>
      <c r="B59" s="970"/>
      <c r="C59" s="193"/>
      <c r="D59" s="192" t="s">
        <v>1214</v>
      </c>
      <c r="E59" s="192"/>
      <c r="F59" s="192"/>
      <c r="G59" s="192"/>
      <c r="H59" s="192"/>
      <c r="I59" s="192"/>
      <c r="J59" s="193"/>
      <c r="K59" s="192"/>
      <c r="L59" s="192"/>
      <c r="M59" s="192"/>
      <c r="N59" s="192"/>
      <c r="O59" s="192"/>
      <c r="P59" s="192"/>
      <c r="Q59" s="192" t="s">
        <v>164</v>
      </c>
      <c r="R59" s="192"/>
      <c r="S59" s="192"/>
      <c r="T59" s="192"/>
      <c r="U59" s="193"/>
      <c r="V59" s="193"/>
      <c r="W59" s="193"/>
      <c r="X59" s="193"/>
      <c r="Y59" s="193"/>
      <c r="Z59" s="193"/>
      <c r="AA59" s="193"/>
      <c r="AB59" s="193"/>
      <c r="AC59" s="193"/>
    </row>
    <row r="60" spans="1:29" s="971" customFormat="1" ht="20.100000000000001" customHeight="1">
      <c r="A60" s="970"/>
      <c r="B60" s="970"/>
      <c r="C60" s="193"/>
      <c r="D60" s="192" t="str">
        <f>R24</f>
        <v xml:space="preserve">Chủ nhiệm thiết kế </v>
      </c>
      <c r="E60" s="192"/>
      <c r="F60" s="192"/>
      <c r="G60" s="192"/>
      <c r="H60" s="192"/>
      <c r="I60" s="192"/>
      <c r="J60" s="193"/>
      <c r="K60" s="192"/>
      <c r="L60" s="192"/>
      <c r="M60" s="192"/>
      <c r="N60" s="192"/>
      <c r="O60" s="192"/>
      <c r="P60" s="192"/>
      <c r="Q60" s="192" t="e">
        <f>R31</f>
        <v>#N/A</v>
      </c>
      <c r="R60" s="192"/>
      <c r="S60" s="192"/>
      <c r="T60" s="192"/>
      <c r="U60" s="193"/>
      <c r="V60" s="193"/>
      <c r="W60" s="193"/>
      <c r="X60" s="193"/>
      <c r="Y60" s="193"/>
      <c r="Z60" s="193"/>
      <c r="AA60" s="193"/>
      <c r="AB60" s="193"/>
      <c r="AC60" s="193"/>
    </row>
    <row r="61" spans="1:29" s="971" customFormat="1" ht="20.100000000000001" customHeight="1">
      <c r="A61" s="970"/>
      <c r="B61" s="970"/>
      <c r="C61" s="193"/>
      <c r="D61" s="192"/>
      <c r="E61" s="192"/>
      <c r="F61" s="192"/>
      <c r="G61" s="192"/>
      <c r="H61" s="192"/>
      <c r="I61" s="192"/>
      <c r="J61" s="193"/>
      <c r="K61" s="192"/>
      <c r="L61" s="192"/>
      <c r="M61" s="192"/>
      <c r="N61" s="192"/>
      <c r="O61" s="192"/>
      <c r="P61" s="192"/>
      <c r="Q61" s="192"/>
      <c r="R61" s="192"/>
      <c r="S61" s="192"/>
      <c r="T61" s="192"/>
      <c r="U61" s="193"/>
      <c r="V61" s="193"/>
      <c r="W61" s="193"/>
      <c r="X61" s="193"/>
      <c r="Y61" s="193"/>
      <c r="Z61" s="193"/>
      <c r="AA61" s="193"/>
      <c r="AB61" s="193"/>
      <c r="AC61" s="193"/>
    </row>
    <row r="62" spans="1:29" s="971" customFormat="1" ht="20.100000000000001" customHeight="1">
      <c r="A62" s="970"/>
      <c r="B62" s="970"/>
      <c r="C62" s="193"/>
      <c r="D62" s="192"/>
      <c r="E62" s="192"/>
      <c r="F62" s="192"/>
      <c r="G62" s="192"/>
      <c r="H62" s="192"/>
      <c r="I62" s="192"/>
      <c r="J62" s="193"/>
      <c r="K62" s="192"/>
      <c r="L62" s="192"/>
      <c r="M62" s="192"/>
      <c r="N62" s="192"/>
      <c r="O62" s="192"/>
      <c r="P62" s="192"/>
      <c r="Q62" s="192"/>
      <c r="R62" s="192"/>
      <c r="S62" s="192"/>
      <c r="T62" s="192"/>
      <c r="U62" s="193"/>
      <c r="V62" s="193"/>
      <c r="W62" s="193"/>
      <c r="X62" s="193"/>
      <c r="Y62" s="193"/>
      <c r="Z62" s="193"/>
      <c r="AA62" s="193"/>
      <c r="AB62" s="193"/>
      <c r="AC62" s="193"/>
    </row>
    <row r="63" spans="1:29" s="987" customFormat="1" ht="20.100000000000001" customHeight="1">
      <c r="A63" s="970"/>
      <c r="B63" s="970"/>
      <c r="C63" s="197"/>
      <c r="D63" s="192"/>
      <c r="E63" s="192"/>
      <c r="F63" s="192"/>
      <c r="G63" s="192"/>
      <c r="H63" s="192"/>
      <c r="I63" s="192"/>
      <c r="J63" s="192"/>
      <c r="K63" s="192"/>
      <c r="L63" s="195"/>
      <c r="M63" s="192"/>
      <c r="N63" s="192"/>
      <c r="O63" s="192"/>
      <c r="P63" s="192"/>
      <c r="Q63" s="192"/>
      <c r="R63" s="195"/>
      <c r="S63" s="192"/>
      <c r="T63" s="195"/>
      <c r="U63" s="192"/>
      <c r="V63" s="192"/>
      <c r="W63" s="192"/>
      <c r="X63" s="192"/>
      <c r="Y63" s="192"/>
      <c r="Z63" s="192"/>
      <c r="AA63" s="192"/>
      <c r="AB63" s="192"/>
      <c r="AC63" s="192"/>
    </row>
    <row r="64" spans="1:29" s="971" customFormat="1" ht="20.100000000000001" customHeight="1">
      <c r="A64" s="1000"/>
      <c r="B64" s="1000"/>
      <c r="C64" s="193"/>
      <c r="D64" s="193"/>
      <c r="E64" s="193"/>
      <c r="F64" s="193"/>
      <c r="G64" s="193"/>
      <c r="H64" s="193"/>
      <c r="I64" s="193"/>
      <c r="J64" s="193"/>
      <c r="K64" s="192"/>
      <c r="L64" s="1000"/>
      <c r="M64" s="192"/>
      <c r="N64" s="192"/>
      <c r="O64" s="192"/>
      <c r="P64" s="192"/>
      <c r="Q64" s="192"/>
      <c r="R64" s="192"/>
      <c r="S64" s="192"/>
      <c r="T64" s="192"/>
      <c r="U64" s="193"/>
      <c r="V64" s="193"/>
      <c r="W64" s="193"/>
      <c r="X64" s="193"/>
      <c r="Y64" s="193"/>
      <c r="Z64" s="193"/>
      <c r="AA64" s="193"/>
      <c r="AB64" s="193"/>
      <c r="AC64" s="193"/>
    </row>
    <row r="65" spans="1:29" s="971" customFormat="1" ht="20.100000000000001" customHeight="1">
      <c r="A65" s="1000"/>
      <c r="B65" s="1000"/>
      <c r="C65" s="193"/>
      <c r="D65" s="2855" t="str">
        <f>G24</f>
        <v>Nguyễn Đức Huy</v>
      </c>
      <c r="E65" s="2855"/>
      <c r="F65" s="2855"/>
      <c r="G65" s="2855"/>
      <c r="H65" s="2855"/>
      <c r="I65" s="2855"/>
      <c r="J65" s="2855"/>
      <c r="K65" s="2855"/>
      <c r="L65" s="2855"/>
      <c r="M65" s="2855"/>
      <c r="N65" s="2855"/>
      <c r="O65" s="2855"/>
      <c r="P65" s="2855"/>
      <c r="Q65" s="2855" t="str">
        <f>G31</f>
        <v>Lê Văn Sinh</v>
      </c>
      <c r="R65" s="2855"/>
      <c r="S65" s="2855"/>
      <c r="T65" s="2855"/>
      <c r="U65" s="2855"/>
      <c r="V65" s="2855"/>
      <c r="W65" s="2855"/>
      <c r="X65" s="2855"/>
      <c r="Y65" s="2855"/>
      <c r="Z65" s="2855"/>
      <c r="AA65" s="2855"/>
      <c r="AB65" s="2855"/>
      <c r="AC65" s="2855"/>
    </row>
  </sheetData>
  <mergeCells count="6">
    <mergeCell ref="C1:O2"/>
    <mergeCell ref="D34:AC34"/>
    <mergeCell ref="D57:P57"/>
    <mergeCell ref="Q57:AC57"/>
    <mergeCell ref="D65:P65"/>
    <mergeCell ref="Q65:AC65"/>
  </mergeCells>
  <dataValidations count="4">
    <dataValidation type="list" allowBlank="1" showInputMessage="1" showErrorMessage="1" sqref="G28:G29 D57">
      <formula1>List_TVGS</formula1>
    </dataValidation>
    <dataValidation type="list" allowBlank="1" showInputMessage="1" showErrorMessage="1" sqref="G21:G22 Q57">
      <formula1>List_CDT</formula1>
    </dataValidation>
    <dataValidation type="list" allowBlank="1" showInputMessage="1" showErrorMessage="1" sqref="Q65 G31:G32">
      <formula1>List_NTTC</formula1>
    </dataValidation>
    <dataValidation type="list" allowBlank="1" showInputMessage="1" showErrorMessage="1" sqref="G24:G25 D65">
      <formula1>List_Tke</formula1>
    </dataValidation>
  </dataValidations>
  <pageMargins left="0.59055118110236227" right="0.19685039370078741" top="0.59055118110236227" bottom="0.39370078740157483" header="0.19685039370078741" footer="0.19685039370078741"/>
  <pageSetup paperSize="9" orientation="portrait" blackAndWhite="1" r:id="rId1"/>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tabColor rgb="FFFF6D6D"/>
  </sheetPr>
  <dimension ref="A1:AC64"/>
  <sheetViews>
    <sheetView view="pageBreakPreview" zoomScaleSheetLayoutView="100" workbookViewId="0">
      <selection activeCell="C3" sqref="C3"/>
    </sheetView>
  </sheetViews>
  <sheetFormatPr defaultColWidth="8.88671875" defaultRowHeight="16.5"/>
  <cols>
    <col min="1" max="1" width="22.33203125" style="33" customWidth="1"/>
    <col min="2" max="2" width="3.6640625" style="33" customWidth="1"/>
    <col min="3" max="3" width="3.109375" style="33" customWidth="1"/>
    <col min="4" max="6" width="3.44140625" style="33" customWidth="1"/>
    <col min="7" max="12" width="2.88671875" style="33" customWidth="1"/>
    <col min="13" max="13" width="4" style="33" customWidth="1"/>
    <col min="14" max="29" width="3" style="33" customWidth="1"/>
    <col min="30" max="16384" width="8.88671875" style="60"/>
  </cols>
  <sheetData>
    <row r="1" spans="1:29" ht="20.100000000000001" customHeight="1">
      <c r="A1" s="19"/>
      <c r="B1" s="19"/>
      <c r="C1" s="2300" t="str">
        <f>UPPER('Thong tin'!D47)</f>
        <v>BAN QLDA ĐTXD&amp;PTQĐ HUYỆN QUẢNG NINH</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row>
    <row r="2" spans="1:29" ht="20.100000000000001" customHeight="1">
      <c r="A2" s="19"/>
      <c r="B2" s="19"/>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row>
    <row r="3" spans="1:29" ht="20.100000000000001" customHeight="1">
      <c r="A3" s="19"/>
      <c r="B3" s="19"/>
      <c r="C3" s="18"/>
      <c r="D3" s="18"/>
      <c r="E3" s="18"/>
      <c r="F3" s="1783"/>
      <c r="G3" s="164"/>
      <c r="H3" s="164"/>
      <c r="I3" s="18"/>
      <c r="J3" s="164"/>
      <c r="K3" s="164"/>
      <c r="L3" s="164"/>
      <c r="M3" s="164"/>
      <c r="N3" s="164"/>
      <c r="O3" s="18"/>
      <c r="P3" s="164"/>
      <c r="Q3" s="164"/>
      <c r="R3" s="1784"/>
      <c r="S3" s="18"/>
      <c r="T3" s="164"/>
      <c r="U3" s="164"/>
      <c r="V3" s="164"/>
      <c r="W3" s="164"/>
      <c r="X3" s="164"/>
      <c r="Y3" s="164"/>
      <c r="Z3" s="164"/>
      <c r="AA3" s="164"/>
      <c r="AB3" s="164"/>
      <c r="AC3" s="164"/>
    </row>
    <row r="4" spans="1:29" ht="20.100000000000001" customHeight="1">
      <c r="A4" s="19"/>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6" t="str">
        <f>'Thong tin'!$D$9&amp;","&amp;ngay("")</f>
        <v xml:space="preserve">Quảng Bình, ngày   tháng   năm     </v>
      </c>
    </row>
    <row r="5" spans="1:29" ht="20.100000000000001" customHeight="1">
      <c r="A5" s="19"/>
      <c r="B5" s="19"/>
      <c r="C5" s="172" t="s">
        <v>1116</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row>
    <row r="6" spans="1:29" s="976" customFormat="1" ht="20.100000000000001" customHeight="1">
      <c r="A6" s="973"/>
      <c r="B6" s="973"/>
      <c r="C6" s="974" t="s">
        <v>1215</v>
      </c>
      <c r="D6" s="975"/>
      <c r="E6" s="975"/>
      <c r="F6" s="975"/>
      <c r="G6" s="975"/>
      <c r="H6" s="975"/>
      <c r="I6" s="975"/>
      <c r="J6" s="975"/>
      <c r="K6" s="975"/>
      <c r="L6" s="975"/>
      <c r="M6" s="975"/>
      <c r="N6" s="975"/>
      <c r="O6" s="975"/>
      <c r="P6" s="975"/>
      <c r="Q6" s="975"/>
      <c r="R6" s="975"/>
      <c r="S6" s="975"/>
      <c r="T6" s="975"/>
      <c r="U6" s="975"/>
      <c r="V6" s="975"/>
      <c r="W6" s="975"/>
      <c r="X6" s="975"/>
      <c r="Y6" s="975"/>
      <c r="Z6" s="975"/>
      <c r="AA6" s="975"/>
      <c r="AB6" s="975"/>
      <c r="AC6" s="975"/>
    </row>
    <row r="7" spans="1:29" ht="9.9499999999999993" customHeight="1">
      <c r="A7" s="19"/>
      <c r="B7" s="19"/>
      <c r="C7" s="172"/>
      <c r="D7" s="171"/>
      <c r="E7" s="171"/>
      <c r="F7" s="171"/>
      <c r="G7" s="171"/>
      <c r="H7" s="171"/>
      <c r="I7" s="171"/>
      <c r="J7" s="171"/>
      <c r="K7" s="171"/>
      <c r="L7" s="171"/>
      <c r="M7" s="171"/>
      <c r="N7" s="171"/>
      <c r="O7" s="171"/>
      <c r="P7" s="171"/>
      <c r="Q7" s="171"/>
      <c r="R7" s="171"/>
      <c r="S7" s="171"/>
      <c r="T7" s="171"/>
      <c r="U7" s="171"/>
      <c r="V7" s="171"/>
      <c r="W7" s="171"/>
      <c r="X7" s="171"/>
      <c r="Y7" s="171"/>
      <c r="Z7" s="171"/>
      <c r="AA7" s="171"/>
      <c r="AB7" s="171"/>
      <c r="AC7" s="171"/>
    </row>
    <row r="8" spans="1:29" ht="20.100000000000001" customHeight="1">
      <c r="A8" s="19"/>
      <c r="B8" s="19"/>
      <c r="C8" s="172"/>
      <c r="D8" s="173" t="s">
        <v>1</v>
      </c>
      <c r="E8" s="171"/>
      <c r="F8" s="171"/>
      <c r="G8" s="174" t="str">
        <f>TTIN_DUAN</f>
        <v>Đường cứu hộ cứu nạn từ Nguyệt Áng - Nam Long đi Trường Xuân</v>
      </c>
      <c r="H8" s="171"/>
      <c r="I8" s="171"/>
      <c r="J8" s="171"/>
      <c r="K8" s="171"/>
      <c r="L8" s="171"/>
      <c r="M8" s="171"/>
      <c r="N8" s="171"/>
      <c r="O8" s="171"/>
      <c r="P8" s="171"/>
      <c r="Q8" s="171"/>
      <c r="R8" s="171"/>
      <c r="S8" s="171"/>
      <c r="T8" s="171"/>
      <c r="U8" s="171"/>
      <c r="V8" s="171"/>
      <c r="W8" s="171"/>
      <c r="X8" s="171"/>
      <c r="Y8" s="171"/>
      <c r="Z8" s="171"/>
      <c r="AA8" s="171"/>
      <c r="AB8" s="171"/>
      <c r="AC8" s="171"/>
    </row>
    <row r="9" spans="1:29" ht="20.100000000000001" customHeight="1">
      <c r="A9" s="19"/>
      <c r="B9" s="19"/>
      <c r="C9" s="172"/>
      <c r="D9" s="173" t="s">
        <v>4</v>
      </c>
      <c r="E9" s="171"/>
      <c r="F9" s="171"/>
      <c r="G9" s="174" t="str">
        <f>TTIN_GTHAU</f>
        <v>Xây lắp (bao gồm chí phí xây dựng + chi phí dự phòng + chi phí đảm bảo giao thông)</v>
      </c>
      <c r="H9" s="171"/>
      <c r="I9" s="171"/>
      <c r="J9" s="171"/>
      <c r="K9" s="171"/>
      <c r="L9" s="171"/>
      <c r="M9" s="171"/>
      <c r="N9" s="171"/>
      <c r="O9" s="171"/>
      <c r="P9" s="171"/>
      <c r="Q9" s="171"/>
      <c r="R9" s="171"/>
      <c r="S9" s="171"/>
      <c r="T9" s="171"/>
      <c r="U9" s="171"/>
      <c r="V9" s="171"/>
      <c r="W9" s="171"/>
      <c r="X9" s="171"/>
      <c r="Y9" s="171"/>
      <c r="Z9" s="171"/>
      <c r="AA9" s="171"/>
      <c r="AB9" s="171"/>
      <c r="AC9" s="171"/>
    </row>
    <row r="10" spans="1:29" ht="20.100000000000001" customHeight="1">
      <c r="A10" s="177"/>
      <c r="B10" s="177"/>
      <c r="C10" s="173"/>
      <c r="D10" s="173" t="s">
        <v>2</v>
      </c>
      <c r="E10" s="173"/>
      <c r="F10" s="173"/>
      <c r="G10" s="174" t="str">
        <f>TTIN_CTRINH</f>
        <v>Đường cứu hộ cứu nạn từ Nguyệt Áng - Nam Long đi Trường Xuân</v>
      </c>
      <c r="H10" s="173"/>
      <c r="I10" s="173"/>
      <c r="J10" s="173"/>
      <c r="K10" s="173"/>
      <c r="L10" s="173"/>
      <c r="M10" s="173"/>
      <c r="N10" s="173"/>
      <c r="O10" s="173"/>
      <c r="P10" s="173"/>
      <c r="Q10" s="173"/>
      <c r="R10" s="173"/>
      <c r="S10" s="173"/>
      <c r="T10" s="173"/>
      <c r="U10" s="173"/>
      <c r="V10" s="173"/>
      <c r="W10" s="173"/>
      <c r="X10" s="173"/>
      <c r="Y10" s="173"/>
      <c r="Z10" s="173"/>
      <c r="AA10" s="173"/>
      <c r="AB10" s="173"/>
      <c r="AC10" s="173"/>
    </row>
    <row r="11" spans="1:29" ht="20.100000000000001" customHeight="1">
      <c r="A11" s="177"/>
      <c r="B11" s="177"/>
      <c r="C11" s="173"/>
      <c r="D11" s="173" t="s">
        <v>3</v>
      </c>
      <c r="E11" s="173"/>
      <c r="F11" s="173"/>
      <c r="G11" s="178" t="s">
        <v>153</v>
      </c>
      <c r="H11" s="173"/>
      <c r="I11" s="173"/>
      <c r="J11" s="173"/>
      <c r="K11" s="173"/>
      <c r="L11" s="173"/>
      <c r="M11" s="173"/>
      <c r="N11" s="173"/>
      <c r="O11" s="173"/>
      <c r="P11" s="173"/>
      <c r="Q11" s="173"/>
      <c r="R11" s="173"/>
      <c r="S11" s="173"/>
      <c r="T11" s="173"/>
      <c r="U11" s="173"/>
      <c r="V11" s="173"/>
      <c r="W11" s="173"/>
      <c r="X11" s="173"/>
      <c r="Y11" s="173"/>
      <c r="Z11" s="173"/>
      <c r="AA11" s="173"/>
      <c r="AB11" s="173"/>
      <c r="AC11" s="173"/>
    </row>
    <row r="12" spans="1:29" ht="20.100000000000001" customHeight="1">
      <c r="A12" s="177"/>
      <c r="B12" s="177"/>
      <c r="C12" s="173"/>
      <c r="D12" s="173" t="s">
        <v>154</v>
      </c>
      <c r="E12" s="173"/>
      <c r="F12" s="173"/>
      <c r="G12" s="180" t="s">
        <v>143</v>
      </c>
      <c r="H12" s="182"/>
      <c r="I12" s="182"/>
      <c r="J12" s="182"/>
      <c r="K12" s="182"/>
      <c r="L12" s="173"/>
      <c r="M12" s="173"/>
      <c r="N12" s="173"/>
      <c r="O12" s="173"/>
      <c r="P12" s="173"/>
      <c r="Q12" s="173"/>
      <c r="R12" s="182"/>
      <c r="S12" s="182"/>
      <c r="T12" s="182"/>
      <c r="U12" s="182"/>
      <c r="V12" s="182"/>
      <c r="W12" s="182"/>
      <c r="X12" s="173"/>
      <c r="Y12" s="173"/>
      <c r="Z12" s="173"/>
      <c r="AA12" s="173"/>
      <c r="AB12" s="173"/>
      <c r="AC12" s="173"/>
    </row>
    <row r="13" spans="1:29" ht="20.100000000000001" customHeight="1">
      <c r="A13" s="177"/>
      <c r="B13" s="177"/>
      <c r="C13" s="173"/>
      <c r="D13" s="173" t="s">
        <v>155</v>
      </c>
      <c r="E13" s="173"/>
      <c r="F13" s="173"/>
      <c r="G13" s="183" t="str">
        <f>TTIN_DDIEM</f>
        <v>Xã Xuân Ninh, Hiền Ninh và xã Trường Xuân, huyện Quảng Ninh, tỉnh Quảng Bình</v>
      </c>
      <c r="H13" s="173"/>
      <c r="I13" s="173"/>
      <c r="J13" s="173"/>
      <c r="K13" s="173"/>
      <c r="L13" s="173"/>
      <c r="M13" s="173"/>
      <c r="N13" s="173"/>
      <c r="O13" s="173"/>
      <c r="P13" s="173"/>
      <c r="Q13" s="173"/>
      <c r="R13" s="173"/>
      <c r="S13" s="173"/>
      <c r="T13" s="173"/>
      <c r="U13" s="173"/>
      <c r="V13" s="173"/>
      <c r="W13" s="173"/>
      <c r="X13" s="173"/>
      <c r="Y13" s="173"/>
      <c r="Z13" s="173"/>
      <c r="AA13" s="173"/>
      <c r="AB13" s="173"/>
      <c r="AC13" s="173"/>
    </row>
    <row r="14" spans="1:29" ht="9.9499999999999993" customHeight="1">
      <c r="A14" s="177"/>
      <c r="B14" s="177"/>
      <c r="C14" s="173"/>
      <c r="D14" s="173"/>
      <c r="E14" s="173"/>
      <c r="F14" s="173"/>
      <c r="H14" s="173"/>
      <c r="I14" s="173"/>
      <c r="J14" s="173"/>
      <c r="K14" s="173"/>
      <c r="L14" s="173"/>
      <c r="M14" s="173"/>
      <c r="N14" s="173"/>
      <c r="O14" s="173"/>
      <c r="P14" s="173"/>
      <c r="Q14" s="173"/>
      <c r="R14" s="173"/>
      <c r="S14" s="173"/>
      <c r="T14" s="173"/>
      <c r="U14" s="173"/>
      <c r="V14" s="173"/>
      <c r="W14" s="173"/>
      <c r="X14" s="173"/>
      <c r="Y14" s="173"/>
      <c r="Z14" s="173"/>
      <c r="AA14" s="173"/>
      <c r="AB14" s="173"/>
      <c r="AC14" s="173"/>
    </row>
    <row r="15" spans="1:29" ht="20.100000000000001" customHeight="1">
      <c r="A15" s="177"/>
      <c r="B15" s="177"/>
      <c r="C15" s="998">
        <v>1</v>
      </c>
      <c r="D15" s="173" t="s">
        <v>195</v>
      </c>
      <c r="E15" s="173"/>
      <c r="F15" s="173"/>
      <c r="H15" s="173"/>
      <c r="I15" s="173"/>
      <c r="J15" s="173"/>
      <c r="K15" s="173"/>
      <c r="L15" s="173"/>
      <c r="M15" s="173"/>
      <c r="N15" s="173"/>
      <c r="O15" s="173"/>
      <c r="P15" s="173"/>
      <c r="Q15" s="173"/>
      <c r="R15" s="173"/>
      <c r="S15" s="173"/>
      <c r="T15" s="173"/>
      <c r="U15" s="173"/>
      <c r="V15" s="173"/>
      <c r="W15" s="173"/>
      <c r="X15" s="173"/>
      <c r="Y15" s="173"/>
      <c r="Z15" s="173"/>
      <c r="AA15" s="173"/>
      <c r="AB15" s="173"/>
      <c r="AC15" s="173"/>
    </row>
    <row r="16" spans="1:29" ht="20.100000000000001" customHeight="1">
      <c r="A16" s="19"/>
      <c r="B16" s="19"/>
      <c r="C16" s="222" t="s">
        <v>169</v>
      </c>
      <c r="D16" s="197" t="str">
        <f>'Thong tin'!B47&amp;": "&amp;TTIN_TPK4</f>
        <v>Tư vấn giám sát: Ban QLDA ĐTXD&amp;PTQĐ huyện Quảng Ninh</v>
      </c>
      <c r="G16" s="200"/>
      <c r="H16" s="185"/>
      <c r="I16" s="185"/>
      <c r="J16" s="185"/>
      <c r="K16" s="185"/>
      <c r="Q16" s="222"/>
      <c r="R16" s="199"/>
      <c r="S16" s="185"/>
      <c r="T16" s="185"/>
      <c r="U16" s="185"/>
      <c r="V16" s="185"/>
      <c r="W16" s="185"/>
    </row>
    <row r="17" spans="1:29" ht="20.100000000000001" customHeight="1">
      <c r="A17" s="19"/>
      <c r="B17" s="19"/>
      <c r="C17" s="202"/>
      <c r="D17" s="33" t="s">
        <v>17</v>
      </c>
      <c r="G17" s="2857" t="s">
        <v>34</v>
      </c>
      <c r="H17" s="2857"/>
      <c r="I17" s="2857"/>
      <c r="J17" s="2857"/>
      <c r="K17" s="2857"/>
      <c r="L17" s="2857"/>
      <c r="M17" s="2857"/>
      <c r="N17" s="2857"/>
      <c r="Q17" s="202" t="s">
        <v>19</v>
      </c>
      <c r="R17" s="199" t="e">
        <f>IF(G17=0,"",VLOOKUP(G17,_tenchucdanh,3,0))</f>
        <v>#N/A</v>
      </c>
      <c r="S17" s="185"/>
      <c r="T17" s="185"/>
      <c r="U17" s="185"/>
      <c r="V17" s="185"/>
      <c r="W17" s="185"/>
    </row>
    <row r="18" spans="1:29" ht="20.100000000000001" customHeight="1">
      <c r="A18" s="19"/>
      <c r="B18" s="19"/>
      <c r="C18" s="202"/>
      <c r="D18" s="33" t="s">
        <v>17</v>
      </c>
      <c r="G18" s="2857" t="s">
        <v>2817</v>
      </c>
      <c r="H18" s="2857"/>
      <c r="I18" s="2857"/>
      <c r="J18" s="2857"/>
      <c r="K18" s="2857"/>
      <c r="L18" s="2857"/>
      <c r="M18" s="2857"/>
      <c r="N18" s="2857"/>
      <c r="Q18" s="202" t="s">
        <v>19</v>
      </c>
      <c r="R18" s="199" t="e">
        <f>IF(G18=0,"",VLOOKUP(G18,_tenchucdanh,3,0))</f>
        <v>#N/A</v>
      </c>
      <c r="S18" s="185"/>
      <c r="T18" s="185"/>
      <c r="U18" s="185"/>
      <c r="V18" s="185"/>
      <c r="W18" s="185"/>
    </row>
    <row r="19" spans="1:29" ht="20.100000000000001" customHeight="1">
      <c r="A19" s="19"/>
      <c r="B19" s="19"/>
      <c r="C19" s="222" t="s">
        <v>171</v>
      </c>
      <c r="D19" s="197" t="str">
        <f>'Thong tin'!B60&amp;": "&amp;TTIN_TPK5</f>
        <v>Nhà thầu thi công: Công ty Cổ phần Xây dựng Trường Xuân</v>
      </c>
      <c r="G19" s="200"/>
      <c r="H19" s="185"/>
      <c r="I19" s="185"/>
      <c r="J19" s="185"/>
      <c r="K19" s="185"/>
      <c r="L19" s="185"/>
      <c r="M19" s="185"/>
      <c r="N19" s="185"/>
      <c r="Q19" s="222"/>
      <c r="R19" s="199"/>
      <c r="S19" s="185"/>
      <c r="T19" s="185"/>
      <c r="U19" s="185"/>
      <c r="V19" s="185"/>
      <c r="W19" s="185"/>
    </row>
    <row r="20" spans="1:29" ht="20.100000000000001" customHeight="1">
      <c r="A20" s="19"/>
      <c r="B20" s="19"/>
      <c r="C20" s="202"/>
      <c r="D20" s="33" t="s">
        <v>17</v>
      </c>
      <c r="G20" s="2857" t="s">
        <v>2811</v>
      </c>
      <c r="H20" s="2857"/>
      <c r="I20" s="2857"/>
      <c r="J20" s="2857"/>
      <c r="K20" s="2857"/>
      <c r="L20" s="2857"/>
      <c r="M20" s="2857"/>
      <c r="N20" s="2857"/>
      <c r="Q20" s="202" t="s">
        <v>19</v>
      </c>
      <c r="R20" s="199" t="e">
        <f>IF(G20=0,"",VLOOKUP(G20,_tenchucdanh,3,0))</f>
        <v>#N/A</v>
      </c>
      <c r="S20" s="185"/>
      <c r="T20" s="185"/>
      <c r="U20" s="185"/>
      <c r="V20" s="185"/>
      <c r="W20" s="185"/>
    </row>
    <row r="21" spans="1:29" ht="20.100000000000001" customHeight="1">
      <c r="A21" s="19"/>
      <c r="B21" s="19"/>
      <c r="C21" s="202"/>
      <c r="D21" s="33" t="s">
        <v>17</v>
      </c>
      <c r="G21" s="2857" t="s">
        <v>2813</v>
      </c>
      <c r="H21" s="2857"/>
      <c r="I21" s="2857"/>
      <c r="J21" s="2857"/>
      <c r="K21" s="2857"/>
      <c r="L21" s="2857"/>
      <c r="M21" s="2857"/>
      <c r="N21" s="2857"/>
      <c r="Q21" s="202" t="s">
        <v>19</v>
      </c>
      <c r="R21" s="199" t="e">
        <f>IF(G21=0,"",VLOOKUP(G21,_tenchucdanh,3,0))</f>
        <v>#N/A</v>
      </c>
      <c r="S21" s="185"/>
      <c r="T21" s="185"/>
      <c r="U21" s="185"/>
      <c r="V21" s="185"/>
      <c r="W21" s="185"/>
    </row>
    <row r="22" spans="1:29" ht="20.100000000000001" customHeight="1">
      <c r="A22" s="19"/>
      <c r="B22" s="19"/>
      <c r="C22" s="998">
        <v>2</v>
      </c>
      <c r="D22" s="173" t="s">
        <v>1157</v>
      </c>
      <c r="G22" s="200"/>
      <c r="H22" s="185"/>
      <c r="I22" s="185"/>
      <c r="J22" s="185"/>
      <c r="K22" s="185"/>
      <c r="Q22" s="222"/>
      <c r="R22" s="199"/>
      <c r="S22" s="185"/>
      <c r="T22" s="185"/>
      <c r="U22" s="185"/>
      <c r="V22" s="185"/>
      <c r="W22" s="185"/>
    </row>
    <row r="23" spans="1:29" ht="20.100000000000001" customHeight="1">
      <c r="A23" s="19"/>
      <c r="B23" s="19"/>
      <c r="C23" s="258"/>
      <c r="D23" s="33" t="s">
        <v>174</v>
      </c>
      <c r="G23" s="180" t="s">
        <v>197</v>
      </c>
      <c r="H23" s="185"/>
      <c r="I23" s="185"/>
      <c r="J23" s="185"/>
      <c r="K23" s="185"/>
      <c r="Q23" s="222"/>
      <c r="R23" s="199"/>
      <c r="S23" s="185"/>
      <c r="T23" s="185"/>
      <c r="U23" s="185"/>
      <c r="V23" s="185"/>
      <c r="W23" s="185"/>
    </row>
    <row r="24" spans="1:29" ht="20.100000000000001" customHeight="1">
      <c r="A24" s="19"/>
      <c r="B24" s="19"/>
      <c r="C24" s="258"/>
      <c r="D24" s="33" t="s">
        <v>175</v>
      </c>
      <c r="G24" s="180" t="s">
        <v>198</v>
      </c>
      <c r="H24" s="185"/>
      <c r="I24" s="185"/>
      <c r="J24" s="185"/>
      <c r="K24" s="185"/>
      <c r="Q24" s="222"/>
      <c r="R24" s="199"/>
      <c r="S24" s="185"/>
      <c r="T24" s="185"/>
      <c r="U24" s="185"/>
      <c r="V24" s="185"/>
      <c r="W24" s="185"/>
    </row>
    <row r="25" spans="1:29" ht="20.100000000000001" customHeight="1">
      <c r="A25" s="19"/>
      <c r="B25" s="19"/>
      <c r="C25" s="258"/>
      <c r="D25" s="33" t="s">
        <v>155</v>
      </c>
      <c r="G25" s="185" t="s">
        <v>199</v>
      </c>
      <c r="H25" s="185"/>
      <c r="I25" s="185"/>
      <c r="J25" s="185"/>
      <c r="K25" s="185"/>
      <c r="Q25" s="222"/>
      <c r="R25" s="199"/>
      <c r="S25" s="185"/>
      <c r="T25" s="185"/>
      <c r="U25" s="185"/>
      <c r="V25" s="185"/>
      <c r="W25" s="185"/>
    </row>
    <row r="26" spans="1:29" ht="20.100000000000001" customHeight="1">
      <c r="A26" s="19"/>
      <c r="B26" s="19"/>
      <c r="C26" s="998">
        <v>3</v>
      </c>
      <c r="D26" s="173" t="s">
        <v>1216</v>
      </c>
      <c r="E26" s="185"/>
      <c r="F26" s="185"/>
      <c r="G26" s="185"/>
      <c r="H26" s="185"/>
      <c r="I26" s="185"/>
      <c r="J26" s="185"/>
      <c r="K26" s="185"/>
      <c r="L26" s="185"/>
      <c r="M26" s="185"/>
      <c r="N26" s="185"/>
      <c r="O26" s="185"/>
      <c r="P26" s="185"/>
      <c r="Q26" s="185"/>
      <c r="R26" s="185"/>
      <c r="S26" s="185"/>
      <c r="T26" s="185"/>
      <c r="U26" s="185"/>
      <c r="V26" s="185"/>
      <c r="W26" s="185"/>
      <c r="X26" s="185"/>
      <c r="Y26" s="185"/>
      <c r="Z26" s="185"/>
      <c r="AA26" s="185"/>
      <c r="AB26" s="185"/>
      <c r="AC26" s="185"/>
    </row>
    <row r="27" spans="1:29" s="268" customFormat="1" ht="20.100000000000001" customHeight="1">
      <c r="A27" s="280"/>
      <c r="B27" s="280"/>
      <c r="C27" s="967" t="s">
        <v>169</v>
      </c>
      <c r="D27" s="268" t="s">
        <v>1217</v>
      </c>
      <c r="E27" s="447"/>
      <c r="F27" s="447"/>
      <c r="G27" s="447"/>
      <c r="H27" s="447"/>
      <c r="I27" s="447"/>
      <c r="J27" s="447"/>
      <c r="K27" s="447"/>
      <c r="L27" s="447"/>
      <c r="M27" s="447"/>
      <c r="N27" s="447"/>
      <c r="O27" s="447"/>
      <c r="P27" s="447"/>
      <c r="Q27" s="447"/>
      <c r="R27" s="447"/>
      <c r="S27" s="447"/>
      <c r="T27" s="447"/>
      <c r="U27" s="447"/>
      <c r="V27" s="447"/>
      <c r="W27" s="447"/>
      <c r="X27" s="447"/>
      <c r="Y27" s="447"/>
      <c r="Z27" s="447"/>
      <c r="AA27" s="447"/>
      <c r="AB27" s="447"/>
      <c r="AC27" s="447"/>
    </row>
    <row r="28" spans="1:29" ht="20.100000000000001" customHeight="1">
      <c r="A28" s="19"/>
      <c r="B28" s="19"/>
      <c r="C28" s="275" t="s">
        <v>158</v>
      </c>
      <c r="D28" s="33" t="s">
        <v>1218</v>
      </c>
      <c r="E28" s="185"/>
      <c r="F28" s="185"/>
      <c r="G28" s="185"/>
      <c r="H28" s="185"/>
      <c r="I28" s="185"/>
      <c r="J28" s="185"/>
      <c r="K28" s="185"/>
      <c r="L28" s="185"/>
      <c r="M28" s="185"/>
      <c r="N28" s="185"/>
      <c r="O28" s="185"/>
      <c r="P28" s="185"/>
      <c r="Q28" s="185"/>
      <c r="R28" s="185"/>
      <c r="S28" s="185"/>
      <c r="T28" s="185"/>
      <c r="U28" s="185"/>
      <c r="V28" s="185"/>
      <c r="W28" s="185"/>
      <c r="X28" s="185"/>
      <c r="Y28" s="185"/>
      <c r="Z28" s="185"/>
      <c r="AA28" s="185"/>
      <c r="AB28" s="185"/>
      <c r="AC28" s="185"/>
    </row>
    <row r="29" spans="1:29" ht="39.950000000000003" customHeight="1">
      <c r="A29" s="19"/>
      <c r="B29" s="19"/>
      <c r="C29" s="275" t="s">
        <v>158</v>
      </c>
      <c r="D29" s="2863" t="s">
        <v>1219</v>
      </c>
      <c r="E29" s="2863"/>
      <c r="F29" s="2863"/>
      <c r="G29" s="2863"/>
      <c r="H29" s="2863"/>
      <c r="I29" s="2863"/>
      <c r="J29" s="2863"/>
      <c r="K29" s="2863"/>
      <c r="L29" s="2863"/>
      <c r="M29" s="2863"/>
      <c r="N29" s="2863"/>
      <c r="O29" s="2863"/>
      <c r="P29" s="2863"/>
      <c r="Q29" s="2863"/>
      <c r="R29" s="2863"/>
      <c r="S29" s="2863"/>
      <c r="T29" s="2863"/>
      <c r="U29" s="2863"/>
      <c r="V29" s="2863"/>
      <c r="W29" s="2863"/>
      <c r="X29" s="2863"/>
      <c r="Y29" s="2863"/>
      <c r="Z29" s="2863"/>
      <c r="AA29" s="2863"/>
      <c r="AB29" s="2863"/>
      <c r="AC29" s="2863"/>
    </row>
    <row r="30" spans="1:29" ht="20.100000000000001" customHeight="1">
      <c r="A30" s="19"/>
      <c r="B30" s="19"/>
      <c r="C30" s="275" t="s">
        <v>158</v>
      </c>
      <c r="D30" s="33" t="s">
        <v>1220</v>
      </c>
      <c r="E30" s="185"/>
      <c r="F30" s="185"/>
      <c r="G30" s="185"/>
      <c r="H30" s="185"/>
      <c r="I30" s="185"/>
      <c r="J30" s="185"/>
      <c r="K30" s="185"/>
      <c r="L30" s="185"/>
      <c r="M30" s="185"/>
      <c r="N30" s="185"/>
      <c r="O30" s="185"/>
      <c r="P30" s="185"/>
      <c r="Q30" s="185"/>
      <c r="R30" s="185"/>
      <c r="S30" s="185"/>
      <c r="T30" s="185"/>
      <c r="U30" s="185"/>
      <c r="V30" s="185"/>
      <c r="W30" s="185"/>
      <c r="X30" s="185"/>
      <c r="Y30" s="185"/>
      <c r="Z30" s="185"/>
      <c r="AA30" s="185"/>
      <c r="AB30" s="185"/>
      <c r="AC30" s="185"/>
    </row>
    <row r="31" spans="1:29" ht="20.100000000000001" customHeight="1">
      <c r="A31" s="19"/>
      <c r="B31" s="19"/>
      <c r="C31" s="275" t="s">
        <v>158</v>
      </c>
      <c r="D31" s="185" t="s">
        <v>1221</v>
      </c>
      <c r="E31" s="185"/>
      <c r="F31" s="185"/>
      <c r="G31" s="185"/>
      <c r="H31" s="185"/>
      <c r="I31" s="185"/>
      <c r="J31" s="185"/>
      <c r="K31" s="185"/>
      <c r="L31" s="185"/>
      <c r="M31" s="185"/>
      <c r="N31" s="185"/>
      <c r="O31" s="185"/>
      <c r="P31" s="185"/>
      <c r="Q31" s="185"/>
      <c r="R31" s="185"/>
      <c r="S31" s="185"/>
      <c r="T31" s="185"/>
      <c r="U31" s="185"/>
      <c r="V31" s="185"/>
      <c r="W31" s="185"/>
      <c r="X31" s="185"/>
      <c r="Y31" s="185"/>
      <c r="Z31" s="185"/>
      <c r="AA31" s="185"/>
      <c r="AB31" s="185"/>
      <c r="AC31" s="185"/>
    </row>
    <row r="32" spans="1:29" ht="20.100000000000001" customHeight="1">
      <c r="A32" s="19"/>
      <c r="B32" s="19"/>
      <c r="C32" s="275" t="s">
        <v>158</v>
      </c>
      <c r="D32" s="33" t="s">
        <v>1222</v>
      </c>
      <c r="E32" s="185"/>
      <c r="F32" s="185"/>
      <c r="G32" s="185"/>
      <c r="H32" s="185"/>
      <c r="I32" s="185"/>
      <c r="J32" s="185"/>
      <c r="K32" s="185"/>
      <c r="L32" s="185"/>
      <c r="M32" s="185"/>
      <c r="N32" s="185"/>
      <c r="O32" s="185"/>
      <c r="P32" s="185"/>
      <c r="Q32" s="185"/>
      <c r="R32" s="185"/>
      <c r="S32" s="185"/>
      <c r="T32" s="185"/>
      <c r="U32" s="185"/>
      <c r="V32" s="185"/>
      <c r="W32" s="185"/>
      <c r="X32" s="185"/>
      <c r="Y32" s="185"/>
      <c r="Z32" s="185"/>
      <c r="AA32" s="185"/>
      <c r="AB32" s="185"/>
      <c r="AC32" s="185"/>
    </row>
    <row r="33" spans="1:29" ht="20.100000000000001" customHeight="1">
      <c r="A33" s="19"/>
      <c r="B33" s="19"/>
      <c r="C33" s="275" t="s">
        <v>158</v>
      </c>
      <c r="D33" s="977" t="s">
        <v>1223</v>
      </c>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row>
    <row r="34" spans="1:29" ht="39.950000000000003" customHeight="1">
      <c r="A34" s="19"/>
      <c r="B34" s="19"/>
      <c r="C34" s="275" t="s">
        <v>158</v>
      </c>
      <c r="D34" s="2863" t="s">
        <v>1224</v>
      </c>
      <c r="E34" s="2863"/>
      <c r="F34" s="2863"/>
      <c r="G34" s="2863"/>
      <c r="H34" s="2863"/>
      <c r="I34" s="2863"/>
      <c r="J34" s="2863"/>
      <c r="K34" s="2863"/>
      <c r="L34" s="2863"/>
      <c r="M34" s="2863"/>
      <c r="N34" s="2863"/>
      <c r="O34" s="2863"/>
      <c r="P34" s="2863"/>
      <c r="Q34" s="2863"/>
      <c r="R34" s="2863"/>
      <c r="S34" s="2863"/>
      <c r="T34" s="2863"/>
      <c r="U34" s="2863"/>
      <c r="V34" s="2863"/>
      <c r="W34" s="2863"/>
      <c r="X34" s="2863"/>
      <c r="Y34" s="2863"/>
      <c r="Z34" s="2863"/>
      <c r="AA34" s="2863"/>
      <c r="AB34" s="2863"/>
      <c r="AC34" s="2863"/>
    </row>
    <row r="35" spans="1:29" ht="20.100000000000001" customHeight="1">
      <c r="A35" s="19"/>
      <c r="B35" s="19"/>
      <c r="C35" s="275" t="s">
        <v>158</v>
      </c>
      <c r="D35" s="977" t="s">
        <v>1225</v>
      </c>
      <c r="E35" s="185"/>
      <c r="F35" s="185"/>
      <c r="G35" s="185"/>
      <c r="H35" s="185"/>
      <c r="I35" s="185"/>
      <c r="J35" s="185"/>
      <c r="K35" s="185"/>
      <c r="L35" s="185"/>
      <c r="M35" s="185"/>
      <c r="N35" s="185"/>
      <c r="O35" s="185"/>
      <c r="P35" s="185"/>
      <c r="Q35" s="185"/>
      <c r="R35" s="185"/>
      <c r="S35" s="185"/>
      <c r="T35" s="185"/>
      <c r="U35" s="185"/>
      <c r="V35" s="185"/>
      <c r="W35" s="185"/>
      <c r="X35" s="185"/>
      <c r="Y35" s="185"/>
      <c r="Z35" s="185"/>
      <c r="AA35" s="185"/>
      <c r="AB35" s="185"/>
      <c r="AC35" s="185"/>
    </row>
    <row r="36" spans="1:29" s="268" customFormat="1" ht="20.100000000000001" customHeight="1">
      <c r="A36" s="280"/>
      <c r="B36" s="280"/>
      <c r="C36" s="1026" t="s">
        <v>171</v>
      </c>
      <c r="D36" s="268" t="s">
        <v>1226</v>
      </c>
      <c r="E36" s="447"/>
      <c r="F36" s="447"/>
      <c r="G36" s="447"/>
      <c r="H36" s="447"/>
      <c r="I36" s="447"/>
      <c r="J36" s="447"/>
      <c r="K36" s="447"/>
      <c r="L36" s="447"/>
      <c r="M36" s="447"/>
      <c r="N36" s="447"/>
      <c r="O36" s="447"/>
      <c r="P36" s="447"/>
      <c r="Q36" s="447"/>
      <c r="R36" s="447"/>
      <c r="S36" s="447"/>
      <c r="T36" s="447"/>
      <c r="U36" s="447"/>
      <c r="V36" s="447"/>
      <c r="W36" s="447"/>
      <c r="X36" s="447"/>
      <c r="Y36" s="447"/>
      <c r="Z36" s="447"/>
      <c r="AA36" s="447"/>
      <c r="AB36" s="447"/>
      <c r="AC36" s="447"/>
    </row>
    <row r="37" spans="1:29" ht="39.950000000000003" customHeight="1">
      <c r="A37" s="19"/>
      <c r="B37" s="19"/>
      <c r="C37" s="275" t="s">
        <v>158</v>
      </c>
      <c r="D37" s="2862" t="s">
        <v>1227</v>
      </c>
      <c r="E37" s="2862"/>
      <c r="F37" s="2862"/>
      <c r="G37" s="2862"/>
      <c r="H37" s="2862"/>
      <c r="I37" s="2862"/>
      <c r="J37" s="2862"/>
      <c r="K37" s="2862"/>
      <c r="L37" s="2862"/>
      <c r="M37" s="2862"/>
      <c r="N37" s="2862"/>
      <c r="O37" s="2862"/>
      <c r="P37" s="2862"/>
      <c r="Q37" s="2862"/>
      <c r="R37" s="2862"/>
      <c r="S37" s="2862"/>
      <c r="T37" s="2862"/>
      <c r="U37" s="2862"/>
      <c r="V37" s="2862"/>
      <c r="W37" s="2862"/>
      <c r="X37" s="2862"/>
      <c r="Y37" s="2862"/>
      <c r="Z37" s="2862"/>
      <c r="AA37" s="2862"/>
      <c r="AB37" s="2862"/>
      <c r="AC37" s="2862"/>
    </row>
    <row r="38" spans="1:29" s="268" customFormat="1" ht="20.100000000000001" customHeight="1">
      <c r="A38" s="280"/>
      <c r="B38" s="280"/>
      <c r="C38" s="1026" t="s">
        <v>1233</v>
      </c>
      <c r="D38" s="268" t="s">
        <v>1228</v>
      </c>
      <c r="E38" s="447"/>
      <c r="F38" s="447"/>
      <c r="G38" s="447"/>
      <c r="H38" s="447"/>
      <c r="I38" s="447"/>
      <c r="J38" s="447"/>
      <c r="K38" s="447"/>
      <c r="L38" s="447"/>
      <c r="M38" s="447"/>
      <c r="N38" s="447"/>
      <c r="O38" s="447"/>
      <c r="P38" s="447"/>
      <c r="Q38" s="447"/>
      <c r="R38" s="447"/>
      <c r="S38" s="447"/>
      <c r="T38" s="447"/>
      <c r="U38" s="447"/>
      <c r="V38" s="447"/>
      <c r="W38" s="447"/>
      <c r="X38" s="447"/>
      <c r="Y38" s="447"/>
      <c r="Z38" s="447"/>
      <c r="AA38" s="447"/>
      <c r="AB38" s="447"/>
      <c r="AC38" s="447"/>
    </row>
    <row r="39" spans="1:29" s="1025" customFormat="1" ht="74.25" customHeight="1">
      <c r="A39" s="1021"/>
      <c r="B39" s="1021"/>
      <c r="C39" s="1022" t="s">
        <v>160</v>
      </c>
      <c r="D39" s="187" t="s">
        <v>1229</v>
      </c>
      <c r="E39" s="188"/>
      <c r="F39" s="188"/>
      <c r="G39" s="188"/>
      <c r="H39" s="188"/>
      <c r="I39" s="188"/>
      <c r="J39" s="187" t="s">
        <v>1230</v>
      </c>
      <c r="K39" s="1023"/>
      <c r="L39" s="188"/>
      <c r="M39" s="188"/>
      <c r="N39" s="1023"/>
      <c r="O39" s="1023"/>
      <c r="P39" s="1024"/>
      <c r="Q39" s="187" t="s">
        <v>320</v>
      </c>
      <c r="R39" s="1023"/>
      <c r="S39" s="1024"/>
      <c r="T39" s="927" t="s">
        <v>1231</v>
      </c>
      <c r="U39" s="928"/>
      <c r="V39" s="928"/>
      <c r="W39" s="928"/>
      <c r="X39" s="928"/>
      <c r="Y39" s="928"/>
      <c r="Z39" s="927" t="s">
        <v>1232</v>
      </c>
      <c r="AA39" s="395"/>
      <c r="AB39" s="1023"/>
      <c r="AC39" s="395"/>
    </row>
    <row r="40" spans="1:29" ht="20.100000000000001" customHeight="1">
      <c r="C40" s="416"/>
      <c r="D40" s="325"/>
      <c r="E40" s="326"/>
      <c r="F40" s="326"/>
      <c r="G40" s="326"/>
      <c r="H40" s="326"/>
      <c r="I40" s="326"/>
      <c r="J40" s="1009"/>
      <c r="K40" s="1010"/>
      <c r="L40" s="1010"/>
      <c r="M40" s="1010"/>
      <c r="N40" s="1010"/>
      <c r="O40" s="1011"/>
      <c r="P40" s="1012"/>
      <c r="Q40" s="1009"/>
      <c r="R40" s="1011"/>
      <c r="S40" s="1013"/>
      <c r="T40" s="326"/>
      <c r="U40" s="326"/>
      <c r="V40" s="326"/>
      <c r="W40" s="326"/>
      <c r="X40" s="326"/>
      <c r="Y40" s="1014"/>
      <c r="Z40" s="1015"/>
      <c r="AA40" s="1016"/>
      <c r="AB40" s="1017"/>
      <c r="AC40" s="379"/>
    </row>
    <row r="41" spans="1:29" ht="20.100000000000001" customHeight="1">
      <c r="C41" s="59"/>
      <c r="D41" s="290"/>
      <c r="E41" s="380"/>
      <c r="F41" s="380"/>
      <c r="G41" s="380"/>
      <c r="H41" s="380"/>
      <c r="I41" s="380"/>
      <c r="J41" s="938"/>
      <c r="K41" s="1018"/>
      <c r="L41" s="1018"/>
      <c r="M41" s="1018"/>
      <c r="N41" s="1018"/>
      <c r="O41" s="939"/>
      <c r="P41" s="1019"/>
      <c r="Q41" s="938"/>
      <c r="R41" s="939"/>
      <c r="S41" s="940"/>
      <c r="T41" s="380"/>
      <c r="U41" s="380"/>
      <c r="V41" s="380"/>
      <c r="W41" s="380"/>
      <c r="X41" s="380"/>
      <c r="Y41" s="291"/>
      <c r="Z41" s="292"/>
      <c r="AA41" s="381"/>
      <c r="AB41" s="1020"/>
      <c r="AC41" s="381"/>
    </row>
    <row r="42" spans="1:29" ht="9.9499999999999993" customHeight="1">
      <c r="A42" s="19"/>
      <c r="B42" s="19"/>
      <c r="C42" s="978"/>
    </row>
    <row r="43" spans="1:29" s="268" customFormat="1" ht="20.100000000000001" customHeight="1">
      <c r="A43" s="280"/>
      <c r="B43" s="280"/>
      <c r="C43" s="1026" t="s">
        <v>1233</v>
      </c>
      <c r="D43" s="268" t="s">
        <v>1234</v>
      </c>
      <c r="E43" s="447"/>
      <c r="F43" s="447"/>
      <c r="G43" s="447"/>
      <c r="H43" s="447"/>
      <c r="I43" s="447"/>
      <c r="J43" s="447"/>
      <c r="K43" s="447"/>
      <c r="L43" s="447"/>
      <c r="M43" s="447"/>
      <c r="N43" s="447"/>
      <c r="O43" s="447"/>
      <c r="P43" s="447"/>
      <c r="Q43" s="447"/>
      <c r="R43" s="447"/>
      <c r="S43" s="447"/>
      <c r="T43" s="447"/>
      <c r="U43" s="447"/>
      <c r="V43" s="447"/>
      <c r="W43" s="447"/>
      <c r="X43" s="447"/>
      <c r="Y43" s="447"/>
      <c r="Z43" s="447"/>
      <c r="AA43" s="447"/>
      <c r="AB43" s="447"/>
      <c r="AC43" s="447"/>
    </row>
    <row r="44" spans="1:29" s="1029" customFormat="1" ht="39.950000000000003" customHeight="1">
      <c r="A44" s="1028"/>
      <c r="B44" s="1028"/>
      <c r="C44" s="1022" t="s">
        <v>160</v>
      </c>
      <c r="D44" s="187" t="s">
        <v>929</v>
      </c>
      <c r="E44" s="188"/>
      <c r="F44" s="188"/>
      <c r="G44" s="188"/>
      <c r="H44" s="188"/>
      <c r="I44" s="188"/>
      <c r="J44" s="188"/>
      <c r="K44" s="188"/>
      <c r="L44" s="188"/>
      <c r="M44" s="395"/>
      <c r="N44" s="187" t="s">
        <v>1235</v>
      </c>
      <c r="O44" s="188"/>
      <c r="P44" s="188"/>
      <c r="Q44" s="1023"/>
      <c r="R44" s="188"/>
      <c r="S44" s="188"/>
      <c r="T44" s="188"/>
      <c r="U44" s="395"/>
      <c r="V44" s="927" t="s">
        <v>1232</v>
      </c>
      <c r="W44" s="188"/>
      <c r="X44" s="188"/>
      <c r="Y44" s="188"/>
      <c r="Z44" s="1023"/>
      <c r="AA44" s="188"/>
      <c r="AB44" s="1023"/>
      <c r="AC44" s="395"/>
    </row>
    <row r="45" spans="1:29" ht="20.100000000000001" customHeight="1">
      <c r="A45" s="19"/>
      <c r="B45" s="19"/>
      <c r="C45" s="1001"/>
      <c r="D45" s="1002"/>
      <c r="E45" s="1003"/>
      <c r="F45" s="1003"/>
      <c r="G45" s="1003"/>
      <c r="H45" s="1003"/>
      <c r="I45" s="1003"/>
      <c r="J45" s="1003"/>
      <c r="K45" s="1003"/>
      <c r="L45" s="1003"/>
      <c r="M45" s="1004"/>
      <c r="N45" s="1002"/>
      <c r="O45" s="1003"/>
      <c r="P45" s="1003"/>
      <c r="Q45" s="1003"/>
      <c r="R45" s="1003"/>
      <c r="S45" s="1003"/>
      <c r="T45" s="1003"/>
      <c r="U45" s="1004"/>
      <c r="V45" s="1002"/>
      <c r="W45" s="1027"/>
      <c r="X45" s="1027"/>
      <c r="Y45" s="1004"/>
      <c r="Z45" s="1027"/>
      <c r="AA45" s="1027"/>
      <c r="AB45" s="1003"/>
      <c r="AC45" s="1004"/>
    </row>
    <row r="46" spans="1:29" ht="20.100000000000001" customHeight="1">
      <c r="A46" s="19"/>
      <c r="B46" s="19"/>
      <c r="C46" s="1005"/>
      <c r="D46" s="1006"/>
      <c r="E46" s="1007"/>
      <c r="F46" s="1007"/>
      <c r="G46" s="1007"/>
      <c r="H46" s="1007"/>
      <c r="I46" s="1007"/>
      <c r="J46" s="1007"/>
      <c r="K46" s="1007"/>
      <c r="L46" s="1007"/>
      <c r="M46" s="1008"/>
      <c r="N46" s="1006"/>
      <c r="O46" s="1007"/>
      <c r="P46" s="1007"/>
      <c r="Q46" s="1007"/>
      <c r="R46" s="1007"/>
      <c r="S46" s="1007"/>
      <c r="T46" s="1007"/>
      <c r="U46" s="1008"/>
      <c r="V46" s="1006"/>
      <c r="W46" s="235"/>
      <c r="X46" s="235"/>
      <c r="Y46" s="1008"/>
      <c r="Z46" s="235"/>
      <c r="AA46" s="235"/>
      <c r="AB46" s="1007"/>
      <c r="AC46" s="1008"/>
    </row>
    <row r="47" spans="1:29" ht="9.9499999999999993" customHeight="1">
      <c r="A47" s="19"/>
      <c r="B47" s="19"/>
      <c r="C47" s="978"/>
    </row>
    <row r="48" spans="1:29" ht="20.100000000000001" customHeight="1">
      <c r="A48" s="19"/>
      <c r="B48" s="19"/>
      <c r="C48" s="978"/>
      <c r="D48" s="173" t="s">
        <v>1236</v>
      </c>
    </row>
    <row r="49" spans="1:29" ht="20.100000000000001" customHeight="1">
      <c r="A49" s="19"/>
      <c r="B49" s="19"/>
      <c r="C49" s="978"/>
      <c r="D49" s="258" t="s">
        <v>1237</v>
      </c>
      <c r="E49" s="33" t="s">
        <v>1238</v>
      </c>
    </row>
    <row r="50" spans="1:29" ht="20.100000000000001" customHeight="1">
      <c r="A50" s="19"/>
      <c r="B50" s="19"/>
      <c r="C50" s="978"/>
      <c r="D50" s="258" t="s">
        <v>1237</v>
      </c>
      <c r="E50" s="33" t="s">
        <v>1239</v>
      </c>
    </row>
    <row r="51" spans="1:29" ht="9.9499999999999993" customHeight="1">
      <c r="A51" s="19"/>
      <c r="B51" s="19"/>
      <c r="C51" s="978"/>
      <c r="D51" s="258"/>
    </row>
    <row r="52" spans="1:29" s="226" customFormat="1" ht="20.100000000000001" customHeight="1">
      <c r="A52" s="223"/>
      <c r="B52" s="223"/>
      <c r="C52" s="979" t="s">
        <v>224</v>
      </c>
      <c r="D52" s="268" t="s">
        <v>235</v>
      </c>
    </row>
    <row r="53" spans="1:29" ht="20.100000000000001" customHeight="1">
      <c r="A53" s="19"/>
      <c r="B53" s="19"/>
      <c r="C53" s="978"/>
      <c r="D53" s="33" t="s">
        <v>1191</v>
      </c>
    </row>
    <row r="54" spans="1:29" ht="20.100000000000001" customHeight="1">
      <c r="A54" s="19"/>
      <c r="B54" s="19"/>
      <c r="C54" s="978"/>
      <c r="D54" s="33" t="s">
        <v>1191</v>
      </c>
    </row>
    <row r="55" spans="1:29" ht="20.100000000000001" customHeight="1">
      <c r="A55" s="19"/>
      <c r="B55" s="19"/>
      <c r="C55" s="998">
        <v>4</v>
      </c>
      <c r="D55" s="173" t="s">
        <v>1247</v>
      </c>
    </row>
    <row r="56" spans="1:29" ht="20.100000000000001" customHeight="1">
      <c r="A56" s="19"/>
      <c r="B56" s="19"/>
      <c r="C56" s="982" t="s">
        <v>158</v>
      </c>
      <c r="D56" s="33" t="s">
        <v>1249</v>
      </c>
    </row>
    <row r="57" spans="1:29" ht="20.100000000000001" customHeight="1">
      <c r="A57" s="19"/>
      <c r="B57" s="19"/>
      <c r="C57" s="982" t="s">
        <v>158</v>
      </c>
      <c r="D57" s="33" t="s">
        <v>1248</v>
      </c>
    </row>
    <row r="58" spans="1:29" ht="9.9499999999999993" customHeight="1">
      <c r="A58" s="19"/>
      <c r="B58" s="19"/>
      <c r="C58" s="978"/>
    </row>
    <row r="59" spans="1:29" s="987" customFormat="1" ht="20.100000000000001" customHeight="1">
      <c r="A59" s="970"/>
      <c r="B59" s="970"/>
      <c r="C59" s="191"/>
      <c r="D59" s="192" t="s">
        <v>163</v>
      </c>
      <c r="E59" s="193"/>
      <c r="F59" s="193"/>
      <c r="G59" s="193"/>
      <c r="H59" s="193"/>
      <c r="I59" s="193"/>
      <c r="J59" s="193"/>
      <c r="K59" s="193"/>
      <c r="L59" s="194"/>
      <c r="M59" s="192"/>
      <c r="N59" s="192"/>
      <c r="O59" s="192"/>
      <c r="P59" s="192" t="s">
        <v>164</v>
      </c>
      <c r="Q59" s="192"/>
      <c r="R59" s="194"/>
      <c r="S59" s="193"/>
      <c r="T59" s="194"/>
      <c r="U59" s="193"/>
      <c r="V59" s="192"/>
      <c r="W59" s="192"/>
      <c r="X59" s="192"/>
      <c r="Y59" s="192"/>
      <c r="Z59" s="192"/>
      <c r="AA59" s="192"/>
      <c r="AB59" s="192"/>
      <c r="AC59" s="193"/>
    </row>
    <row r="60" spans="1:29" ht="20.100000000000001" customHeight="1">
      <c r="A60" s="19"/>
      <c r="B60" s="19"/>
      <c r="C60" s="171"/>
      <c r="D60" s="171"/>
      <c r="E60" s="171"/>
      <c r="F60" s="171"/>
      <c r="G60" s="171"/>
      <c r="H60" s="171"/>
      <c r="I60" s="171"/>
      <c r="J60" s="171"/>
      <c r="K60" s="172"/>
      <c r="L60" s="19"/>
      <c r="M60" s="172"/>
      <c r="N60" s="172"/>
      <c r="O60" s="172"/>
      <c r="P60" s="172"/>
      <c r="Q60" s="172"/>
      <c r="R60" s="172"/>
      <c r="S60" s="172"/>
      <c r="T60" s="172"/>
      <c r="U60" s="171"/>
      <c r="V60" s="171"/>
      <c r="W60" s="171"/>
      <c r="X60" s="171"/>
      <c r="Y60" s="171"/>
      <c r="Z60" s="171"/>
      <c r="AA60" s="171"/>
      <c r="AB60" s="171"/>
      <c r="AC60" s="171"/>
    </row>
    <row r="61" spans="1:29" ht="20.100000000000001" customHeight="1">
      <c r="A61" s="19"/>
      <c r="B61" s="19"/>
      <c r="C61" s="171"/>
      <c r="D61" s="171"/>
      <c r="E61" s="171"/>
      <c r="F61" s="171"/>
      <c r="G61" s="171"/>
      <c r="H61" s="171"/>
      <c r="I61" s="171"/>
      <c r="J61" s="171"/>
      <c r="K61" s="172"/>
      <c r="L61" s="19"/>
      <c r="M61" s="172"/>
      <c r="N61" s="172"/>
      <c r="O61" s="172"/>
      <c r="P61" s="172"/>
      <c r="Q61" s="172"/>
      <c r="R61" s="172"/>
      <c r="S61" s="172"/>
      <c r="T61" s="172"/>
      <c r="U61" s="171"/>
      <c r="V61" s="171"/>
      <c r="W61" s="171"/>
      <c r="X61" s="171"/>
      <c r="Y61" s="171"/>
      <c r="Z61" s="171"/>
      <c r="AA61" s="171"/>
      <c r="AB61" s="171"/>
      <c r="AC61" s="171"/>
    </row>
    <row r="62" spans="1:29" ht="20.100000000000001" customHeight="1">
      <c r="A62" s="19"/>
      <c r="B62" s="19"/>
      <c r="C62" s="171"/>
      <c r="D62" s="171"/>
      <c r="E62" s="171"/>
      <c r="F62" s="171"/>
      <c r="G62" s="171"/>
      <c r="H62" s="171"/>
      <c r="I62" s="171"/>
      <c r="J62" s="171"/>
      <c r="K62" s="172"/>
      <c r="L62" s="19"/>
      <c r="M62" s="172"/>
      <c r="N62" s="172"/>
      <c r="O62" s="172"/>
      <c r="P62" s="172"/>
      <c r="Q62" s="172"/>
      <c r="R62" s="172"/>
      <c r="S62" s="172"/>
      <c r="T62" s="172"/>
      <c r="U62" s="171"/>
      <c r="V62" s="171"/>
      <c r="W62" s="171"/>
      <c r="X62" s="171"/>
      <c r="Y62" s="171"/>
      <c r="Z62" s="171"/>
      <c r="AA62" s="171"/>
      <c r="AB62" s="171"/>
      <c r="AC62" s="171"/>
    </row>
    <row r="63" spans="1:29" ht="20.100000000000001" customHeight="1">
      <c r="A63" s="19"/>
      <c r="B63" s="19"/>
      <c r="C63" s="171"/>
      <c r="D63" s="171"/>
      <c r="E63" s="171"/>
      <c r="F63" s="171"/>
      <c r="G63" s="171"/>
      <c r="H63" s="171"/>
      <c r="I63" s="171"/>
      <c r="J63" s="171"/>
      <c r="K63" s="172"/>
      <c r="L63" s="177"/>
      <c r="M63" s="172"/>
      <c r="N63" s="172"/>
      <c r="O63" s="172"/>
      <c r="P63" s="172"/>
      <c r="Q63" s="172"/>
      <c r="R63" s="172"/>
      <c r="S63" s="172"/>
      <c r="T63" s="172"/>
      <c r="U63" s="171"/>
      <c r="V63" s="171"/>
      <c r="W63" s="171"/>
      <c r="X63" s="171"/>
      <c r="Y63" s="171"/>
      <c r="Z63" s="171"/>
      <c r="AA63" s="171"/>
      <c r="AB63" s="171"/>
      <c r="AC63" s="171"/>
    </row>
    <row r="64" spans="1:29" s="987" customFormat="1" ht="20.100000000000001" customHeight="1">
      <c r="A64" s="970"/>
      <c r="B64" s="970"/>
      <c r="C64" s="195"/>
      <c r="D64" s="2855" t="str">
        <f>G17</f>
        <v>Lê Công Thịnh</v>
      </c>
      <c r="E64" s="2855"/>
      <c r="F64" s="2855"/>
      <c r="G64" s="2855"/>
      <c r="H64" s="2855"/>
      <c r="I64" s="2855"/>
      <c r="J64" s="2855"/>
      <c r="K64" s="2855"/>
      <c r="L64" s="2855"/>
      <c r="M64" s="2855"/>
      <c r="N64" s="2855"/>
      <c r="O64" s="2855"/>
      <c r="P64" s="2855" t="str">
        <f>G20</f>
        <v>Đào Duy Hải</v>
      </c>
      <c r="Q64" s="2855"/>
      <c r="R64" s="2855"/>
      <c r="S64" s="2855"/>
      <c r="T64" s="2855"/>
      <c r="U64" s="2855"/>
      <c r="V64" s="2855"/>
      <c r="W64" s="2855"/>
      <c r="X64" s="2855"/>
      <c r="Y64" s="2855"/>
      <c r="Z64" s="2855"/>
      <c r="AA64" s="2855"/>
      <c r="AB64" s="2855"/>
      <c r="AC64" s="2855"/>
    </row>
  </sheetData>
  <mergeCells count="10">
    <mergeCell ref="C1:O2"/>
    <mergeCell ref="D64:O64"/>
    <mergeCell ref="P64:AC64"/>
    <mergeCell ref="G17:N17"/>
    <mergeCell ref="G18:N18"/>
    <mergeCell ref="G20:N20"/>
    <mergeCell ref="G21:N21"/>
    <mergeCell ref="D37:AC37"/>
    <mergeCell ref="D29:AC29"/>
    <mergeCell ref="D34:AC34"/>
  </mergeCells>
  <dataValidations count="2">
    <dataValidation type="list" allowBlank="1" showInputMessage="1" showErrorMessage="1" sqref="G17:G18 D64">
      <formula1>List_TVGS</formula1>
    </dataValidation>
    <dataValidation type="list" allowBlank="1" showInputMessage="1" showErrorMessage="1" sqref="G20:G21 P64">
      <formula1>List_NTTC</formula1>
    </dataValidation>
  </dataValidations>
  <pageMargins left="0.59055118110236227" right="0.19685039370078741" top="0.59055118110236227" bottom="0.39370078740157483" header="0.19685039370078741" footer="0.19685039370078741"/>
  <pageSetup paperSize="9" orientation="portrait" blackAndWhite="1" r:id="rId1"/>
  <legacyDrawing r:id="rId2"/>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tabColor rgb="FFFF6D6D"/>
  </sheetPr>
  <dimension ref="A1:AC60"/>
  <sheetViews>
    <sheetView view="pageBreakPreview" zoomScaleSheetLayoutView="100" workbookViewId="0">
      <selection activeCell="C1" sqref="C1:O2"/>
    </sheetView>
  </sheetViews>
  <sheetFormatPr defaultColWidth="8.88671875" defaultRowHeight="16.5"/>
  <cols>
    <col min="1" max="1" width="22.33203125" style="33" customWidth="1"/>
    <col min="2" max="2" width="3.6640625" style="33" customWidth="1"/>
    <col min="3" max="3" width="3.109375" style="33" customWidth="1"/>
    <col min="4" max="6" width="3.44140625" style="33" customWidth="1"/>
    <col min="7" max="12" width="2.88671875" style="33" customWidth="1"/>
    <col min="13" max="13" width="4" style="33" customWidth="1"/>
    <col min="14" max="29" width="3" style="33" customWidth="1"/>
    <col min="30" max="16384" width="8.88671875" style="60"/>
  </cols>
  <sheetData>
    <row r="1" spans="1:29" ht="20.100000000000001" customHeight="1">
      <c r="A1" s="19"/>
      <c r="B1" s="19"/>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row>
    <row r="2" spans="1:29" ht="20.100000000000001" customHeight="1">
      <c r="A2" s="19"/>
      <c r="B2" s="19"/>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row>
    <row r="3" spans="1:29" ht="20.100000000000001" customHeight="1">
      <c r="A3" s="19"/>
      <c r="B3" s="19"/>
      <c r="C3" s="18"/>
      <c r="D3" s="18"/>
      <c r="E3" s="18"/>
      <c r="F3" s="1783"/>
      <c r="G3" s="164"/>
      <c r="H3" s="164"/>
      <c r="I3" s="18"/>
      <c r="J3" s="164"/>
      <c r="K3" s="164"/>
      <c r="L3" s="164"/>
      <c r="M3" s="164"/>
      <c r="N3" s="164"/>
      <c r="O3" s="18"/>
      <c r="P3" s="164"/>
      <c r="Q3" s="164"/>
      <c r="R3" s="1784"/>
      <c r="S3" s="18"/>
      <c r="T3" s="164"/>
      <c r="U3" s="164"/>
      <c r="V3" s="164"/>
      <c r="W3" s="164"/>
      <c r="X3" s="164"/>
      <c r="Y3" s="164"/>
      <c r="Z3" s="164"/>
      <c r="AA3" s="164"/>
      <c r="AB3" s="164"/>
      <c r="AC3" s="164"/>
    </row>
    <row r="4" spans="1:29" ht="20.100000000000001" customHeight="1">
      <c r="A4" s="19"/>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6" t="str">
        <f>'Thong tin'!$D$9&amp;","&amp;ngay("")</f>
        <v xml:space="preserve">Quảng Bình, ngày   tháng   năm     </v>
      </c>
    </row>
    <row r="5" spans="1:29" ht="20.100000000000001" customHeight="1">
      <c r="A5" s="19"/>
      <c r="B5" s="19"/>
      <c r="C5" s="172" t="s">
        <v>1116</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row>
    <row r="6" spans="1:29" s="976" customFormat="1" ht="20.100000000000001" customHeight="1">
      <c r="A6" s="973"/>
      <c r="B6" s="973"/>
      <c r="C6" s="974" t="s">
        <v>1240</v>
      </c>
      <c r="D6" s="975"/>
      <c r="E6" s="975"/>
      <c r="F6" s="975"/>
      <c r="G6" s="975"/>
      <c r="H6" s="975"/>
      <c r="I6" s="975"/>
      <c r="J6" s="975"/>
      <c r="K6" s="975"/>
      <c r="L6" s="975"/>
      <c r="M6" s="975"/>
      <c r="N6" s="975"/>
      <c r="O6" s="975"/>
      <c r="P6" s="975"/>
      <c r="Q6" s="975"/>
      <c r="R6" s="975"/>
      <c r="S6" s="975"/>
      <c r="T6" s="975"/>
      <c r="U6" s="975"/>
      <c r="V6" s="975"/>
      <c r="W6" s="975"/>
      <c r="X6" s="975"/>
      <c r="Y6" s="975"/>
      <c r="Z6" s="975"/>
      <c r="AA6" s="975"/>
      <c r="AB6" s="975"/>
      <c r="AC6" s="975"/>
    </row>
    <row r="7" spans="1:29" ht="9.9499999999999993" customHeight="1">
      <c r="A7" s="19"/>
      <c r="B7" s="19"/>
      <c r="C7" s="172"/>
      <c r="D7" s="171"/>
      <c r="E7" s="171"/>
      <c r="F7" s="171"/>
      <c r="G7" s="171"/>
      <c r="H7" s="171"/>
      <c r="I7" s="171"/>
      <c r="J7" s="171"/>
      <c r="K7" s="171"/>
      <c r="L7" s="171"/>
      <c r="M7" s="171"/>
      <c r="N7" s="171"/>
      <c r="O7" s="171"/>
      <c r="P7" s="171"/>
      <c r="Q7" s="171"/>
      <c r="R7" s="171"/>
      <c r="S7" s="171"/>
      <c r="T7" s="171"/>
      <c r="U7" s="171"/>
      <c r="V7" s="171"/>
      <c r="W7" s="171"/>
      <c r="X7" s="171"/>
      <c r="Y7" s="171"/>
      <c r="Z7" s="171"/>
      <c r="AA7" s="171"/>
      <c r="AB7" s="171"/>
      <c r="AC7" s="171"/>
    </row>
    <row r="8" spans="1:29" ht="20.100000000000001" customHeight="1">
      <c r="A8" s="19"/>
      <c r="B8" s="19"/>
      <c r="C8" s="172"/>
      <c r="D8" s="173" t="s">
        <v>1</v>
      </c>
      <c r="E8" s="171"/>
      <c r="F8" s="171"/>
      <c r="G8" s="174" t="str">
        <f>TTIN_DUAN</f>
        <v>Đường cứu hộ cứu nạn từ Nguyệt Áng - Nam Long đi Trường Xuân</v>
      </c>
      <c r="H8" s="171"/>
      <c r="I8" s="171"/>
      <c r="J8" s="171"/>
      <c r="K8" s="171"/>
      <c r="L8" s="171"/>
      <c r="M8" s="171"/>
      <c r="N8" s="171"/>
      <c r="O8" s="171"/>
      <c r="P8" s="171"/>
      <c r="Q8" s="171"/>
      <c r="R8" s="171"/>
      <c r="S8" s="171"/>
      <c r="T8" s="171"/>
      <c r="U8" s="171"/>
      <c r="V8" s="171"/>
      <c r="W8" s="171"/>
      <c r="X8" s="171"/>
      <c r="Y8" s="171"/>
      <c r="Z8" s="171"/>
      <c r="AA8" s="171"/>
      <c r="AB8" s="171"/>
      <c r="AC8" s="171"/>
    </row>
    <row r="9" spans="1:29" ht="20.100000000000001" customHeight="1">
      <c r="A9" s="19"/>
      <c r="B9" s="19"/>
      <c r="C9" s="172"/>
      <c r="D9" s="173" t="s">
        <v>4</v>
      </c>
      <c r="E9" s="171"/>
      <c r="F9" s="171"/>
      <c r="G9" s="174" t="str">
        <f>TTIN_GTHAU</f>
        <v>Xây lắp (bao gồm chí phí xây dựng + chi phí dự phòng + chi phí đảm bảo giao thông)</v>
      </c>
      <c r="H9" s="171"/>
      <c r="I9" s="171"/>
      <c r="J9" s="171"/>
      <c r="K9" s="171"/>
      <c r="L9" s="171"/>
      <c r="M9" s="171"/>
      <c r="N9" s="171"/>
      <c r="O9" s="171"/>
      <c r="P9" s="171"/>
      <c r="Q9" s="171"/>
      <c r="R9" s="171"/>
      <c r="S9" s="171"/>
      <c r="T9" s="171"/>
      <c r="U9" s="171"/>
      <c r="V9" s="171"/>
      <c r="W9" s="171"/>
      <c r="X9" s="171"/>
      <c r="Y9" s="171"/>
      <c r="Z9" s="171"/>
      <c r="AA9" s="171"/>
      <c r="AB9" s="171"/>
      <c r="AC9" s="171"/>
    </row>
    <row r="10" spans="1:29" ht="20.100000000000001" customHeight="1">
      <c r="A10" s="177"/>
      <c r="B10" s="177"/>
      <c r="C10" s="173"/>
      <c r="D10" s="173" t="s">
        <v>2</v>
      </c>
      <c r="E10" s="173"/>
      <c r="F10" s="173"/>
      <c r="G10" s="174" t="str">
        <f>TTIN_CTRINH</f>
        <v>Đường cứu hộ cứu nạn từ Nguyệt Áng - Nam Long đi Trường Xuân</v>
      </c>
      <c r="H10" s="173"/>
      <c r="I10" s="173"/>
      <c r="J10" s="173"/>
      <c r="K10" s="173"/>
      <c r="L10" s="173"/>
      <c r="M10" s="173"/>
      <c r="N10" s="173"/>
      <c r="O10" s="173"/>
      <c r="P10" s="173"/>
      <c r="Q10" s="173"/>
      <c r="R10" s="173"/>
      <c r="S10" s="173"/>
      <c r="T10" s="173"/>
      <c r="U10" s="173"/>
      <c r="V10" s="173"/>
      <c r="W10" s="173"/>
      <c r="X10" s="173"/>
      <c r="Y10" s="173"/>
      <c r="Z10" s="173"/>
      <c r="AA10" s="173"/>
      <c r="AB10" s="173"/>
      <c r="AC10" s="173"/>
    </row>
    <row r="11" spans="1:29" ht="20.100000000000001" customHeight="1">
      <c r="A11" s="177"/>
      <c r="B11" s="177"/>
      <c r="C11" s="173"/>
      <c r="D11" s="173" t="s">
        <v>3</v>
      </c>
      <c r="E11" s="173"/>
      <c r="F11" s="173"/>
      <c r="G11" s="178" t="s">
        <v>153</v>
      </c>
      <c r="H11" s="173"/>
      <c r="I11" s="173"/>
      <c r="J11" s="173"/>
      <c r="K11" s="173"/>
      <c r="L11" s="173"/>
      <c r="M11" s="173"/>
      <c r="N11" s="173"/>
      <c r="O11" s="173"/>
      <c r="P11" s="173"/>
      <c r="Q11" s="173"/>
      <c r="R11" s="173"/>
      <c r="S11" s="173"/>
      <c r="T11" s="173"/>
      <c r="U11" s="173"/>
      <c r="V11" s="173"/>
      <c r="W11" s="173"/>
      <c r="X11" s="173"/>
      <c r="Y11" s="173"/>
      <c r="Z11" s="173"/>
      <c r="AA11" s="173"/>
      <c r="AB11" s="173"/>
      <c r="AC11" s="173"/>
    </row>
    <row r="12" spans="1:29" ht="20.100000000000001" customHeight="1">
      <c r="A12" s="177"/>
      <c r="B12" s="177"/>
      <c r="C12" s="173"/>
      <c r="D12" s="173" t="s">
        <v>154</v>
      </c>
      <c r="E12" s="173"/>
      <c r="F12" s="173"/>
      <c r="G12" s="180" t="s">
        <v>143</v>
      </c>
      <c r="H12" s="182"/>
      <c r="I12" s="182"/>
      <c r="J12" s="182"/>
      <c r="K12" s="182"/>
      <c r="L12" s="173"/>
      <c r="M12" s="173"/>
      <c r="N12" s="173"/>
      <c r="O12" s="173"/>
      <c r="P12" s="173"/>
      <c r="Q12" s="173"/>
      <c r="R12" s="182"/>
      <c r="S12" s="182"/>
      <c r="T12" s="182"/>
      <c r="U12" s="182"/>
      <c r="V12" s="182"/>
      <c r="W12" s="182"/>
      <c r="X12" s="173"/>
      <c r="Y12" s="173"/>
      <c r="Z12" s="173"/>
      <c r="AA12" s="173"/>
      <c r="AB12" s="173"/>
      <c r="AC12" s="173"/>
    </row>
    <row r="13" spans="1:29" ht="20.100000000000001" customHeight="1">
      <c r="A13" s="177"/>
      <c r="B13" s="177"/>
      <c r="C13" s="173"/>
      <c r="D13" s="173" t="s">
        <v>155</v>
      </c>
      <c r="E13" s="173"/>
      <c r="F13" s="173"/>
      <c r="G13" s="183" t="str">
        <f>TTIN_DDIEM</f>
        <v>Xã Xuân Ninh, Hiền Ninh và xã Trường Xuân, huyện Quảng Ninh, tỉnh Quảng Bình</v>
      </c>
      <c r="H13" s="173"/>
      <c r="I13" s="173"/>
      <c r="J13" s="173"/>
      <c r="K13" s="173"/>
      <c r="L13" s="173"/>
      <c r="M13" s="173"/>
      <c r="N13" s="173"/>
      <c r="O13" s="173"/>
      <c r="P13" s="173"/>
      <c r="Q13" s="173"/>
      <c r="R13" s="173"/>
      <c r="S13" s="173"/>
      <c r="T13" s="173"/>
      <c r="U13" s="173"/>
      <c r="V13" s="173"/>
      <c r="W13" s="173"/>
      <c r="X13" s="173"/>
      <c r="Y13" s="173"/>
      <c r="Z13" s="173"/>
      <c r="AA13" s="173"/>
      <c r="AB13" s="173"/>
      <c r="AC13" s="173"/>
    </row>
    <row r="14" spans="1:29" ht="9.9499999999999993" customHeight="1">
      <c r="A14" s="177"/>
      <c r="B14" s="177"/>
      <c r="C14" s="173"/>
      <c r="D14" s="173"/>
      <c r="E14" s="173"/>
      <c r="F14" s="173"/>
      <c r="H14" s="173"/>
      <c r="I14" s="173"/>
      <c r="J14" s="173"/>
      <c r="K14" s="173"/>
      <c r="L14" s="173"/>
      <c r="M14" s="173"/>
      <c r="N14" s="173"/>
      <c r="O14" s="173"/>
      <c r="P14" s="173"/>
      <c r="Q14" s="173"/>
      <c r="R14" s="173"/>
      <c r="S14" s="173"/>
      <c r="T14" s="173"/>
      <c r="U14" s="173"/>
      <c r="V14" s="173"/>
      <c r="W14" s="173"/>
      <c r="X14" s="173"/>
      <c r="Y14" s="173"/>
      <c r="Z14" s="173"/>
      <c r="AA14" s="173"/>
      <c r="AB14" s="173"/>
      <c r="AC14" s="173"/>
    </row>
    <row r="15" spans="1:29" ht="20.100000000000001" customHeight="1">
      <c r="A15" s="177"/>
      <c r="B15" s="177"/>
      <c r="C15" s="998">
        <v>1</v>
      </c>
      <c r="D15" s="173" t="s">
        <v>195</v>
      </c>
      <c r="E15" s="173"/>
      <c r="F15" s="173"/>
      <c r="H15" s="173"/>
      <c r="I15" s="173"/>
      <c r="J15" s="173"/>
      <c r="K15" s="173"/>
      <c r="L15" s="173"/>
      <c r="M15" s="173"/>
      <c r="N15" s="173"/>
      <c r="O15" s="173"/>
      <c r="P15" s="173"/>
      <c r="Q15" s="173"/>
      <c r="R15" s="173"/>
      <c r="S15" s="173"/>
      <c r="T15" s="173"/>
      <c r="U15" s="173"/>
      <c r="V15" s="173"/>
      <c r="W15" s="173"/>
      <c r="X15" s="173"/>
      <c r="Y15" s="173"/>
      <c r="Z15" s="173"/>
      <c r="AA15" s="173"/>
      <c r="AB15" s="173"/>
      <c r="AC15" s="173"/>
    </row>
    <row r="16" spans="1:29" ht="20.100000000000001" customHeight="1">
      <c r="A16" s="19"/>
      <c r="B16" s="19"/>
      <c r="C16" s="222" t="s">
        <v>169</v>
      </c>
      <c r="D16" s="197" t="str">
        <f>'Thong tin'!B47&amp;": "&amp;TTIN_TPK4</f>
        <v>Tư vấn giám sát: Ban QLDA ĐTXD&amp;PTQĐ huyện Quảng Ninh</v>
      </c>
      <c r="G16" s="200"/>
      <c r="H16" s="185"/>
      <c r="I16" s="185"/>
      <c r="J16" s="185"/>
      <c r="K16" s="185"/>
      <c r="Q16" s="222"/>
      <c r="R16" s="199"/>
      <c r="S16" s="185"/>
      <c r="T16" s="185"/>
      <c r="U16" s="185"/>
      <c r="V16" s="185"/>
      <c r="W16" s="185"/>
    </row>
    <row r="17" spans="1:29" ht="20.100000000000001" customHeight="1">
      <c r="A17" s="19"/>
      <c r="B17" s="19"/>
      <c r="C17" s="202"/>
      <c r="D17" s="33" t="s">
        <v>17</v>
      </c>
      <c r="G17" s="2857" t="s">
        <v>34</v>
      </c>
      <c r="H17" s="2857"/>
      <c r="I17" s="2857"/>
      <c r="J17" s="2857"/>
      <c r="K17" s="2857"/>
      <c r="L17" s="2857"/>
      <c r="M17" s="2857"/>
      <c r="N17" s="2857"/>
      <c r="Q17" s="202" t="s">
        <v>19</v>
      </c>
      <c r="R17" s="199" t="e">
        <f>IF(G17=0,"",VLOOKUP(G17,_tenchucdanh,3,0))</f>
        <v>#N/A</v>
      </c>
      <c r="S17" s="185"/>
      <c r="T17" s="185"/>
      <c r="U17" s="185"/>
      <c r="V17" s="185"/>
      <c r="W17" s="185"/>
    </row>
    <row r="18" spans="1:29" ht="20.100000000000001" customHeight="1">
      <c r="A18" s="19"/>
      <c r="B18" s="19"/>
      <c r="C18" s="202"/>
      <c r="D18" s="33" t="s">
        <v>17</v>
      </c>
      <c r="G18" s="2857" t="s">
        <v>2817</v>
      </c>
      <c r="H18" s="2857"/>
      <c r="I18" s="2857"/>
      <c r="J18" s="2857"/>
      <c r="K18" s="2857"/>
      <c r="L18" s="2857"/>
      <c r="M18" s="2857"/>
      <c r="N18" s="2857"/>
      <c r="Q18" s="202" t="s">
        <v>19</v>
      </c>
      <c r="R18" s="199" t="e">
        <f>IF(G18=0,"",VLOOKUP(G18,_tenchucdanh,3,0))</f>
        <v>#N/A</v>
      </c>
      <c r="S18" s="185"/>
      <c r="T18" s="185"/>
      <c r="U18" s="185"/>
      <c r="V18" s="185"/>
      <c r="W18" s="185"/>
    </row>
    <row r="19" spans="1:29" ht="20.100000000000001" customHeight="1">
      <c r="A19" s="19"/>
      <c r="B19" s="19"/>
      <c r="C19" s="222" t="s">
        <v>171</v>
      </c>
      <c r="D19" s="197" t="str">
        <f>'Thong tin'!B60&amp;": "&amp;TTIN_TPK5</f>
        <v>Nhà thầu thi công: Công ty Cổ phần Xây dựng Trường Xuân</v>
      </c>
      <c r="G19" s="200"/>
      <c r="H19" s="185"/>
      <c r="I19" s="185"/>
      <c r="J19" s="185"/>
      <c r="K19" s="185"/>
      <c r="L19" s="185"/>
      <c r="M19" s="185"/>
      <c r="N19" s="185"/>
      <c r="Q19" s="222"/>
      <c r="R19" s="199"/>
      <c r="S19" s="185"/>
      <c r="T19" s="185"/>
      <c r="U19" s="185"/>
      <c r="V19" s="185"/>
      <c r="W19" s="185"/>
    </row>
    <row r="20" spans="1:29" ht="20.100000000000001" customHeight="1">
      <c r="A20" s="19"/>
      <c r="B20" s="19"/>
      <c r="C20" s="202"/>
      <c r="D20" s="33" t="s">
        <v>17</v>
      </c>
      <c r="G20" s="2857" t="s">
        <v>2811</v>
      </c>
      <c r="H20" s="2857"/>
      <c r="I20" s="2857"/>
      <c r="J20" s="2857"/>
      <c r="K20" s="2857"/>
      <c r="L20" s="2857"/>
      <c r="M20" s="2857"/>
      <c r="N20" s="2857"/>
      <c r="Q20" s="202" t="s">
        <v>19</v>
      </c>
      <c r="R20" s="199" t="e">
        <f>IF(G20=0,"",VLOOKUP(G20,_tenchucdanh,3,0))</f>
        <v>#N/A</v>
      </c>
      <c r="S20" s="185"/>
      <c r="T20" s="185"/>
      <c r="U20" s="185"/>
      <c r="V20" s="185"/>
      <c r="W20" s="185"/>
    </row>
    <row r="21" spans="1:29" ht="20.100000000000001" customHeight="1">
      <c r="A21" s="19"/>
      <c r="B21" s="19"/>
      <c r="C21" s="202"/>
      <c r="D21" s="33" t="s">
        <v>17</v>
      </c>
      <c r="G21" s="2857" t="s">
        <v>40</v>
      </c>
      <c r="H21" s="2857"/>
      <c r="I21" s="2857"/>
      <c r="J21" s="2857"/>
      <c r="K21" s="2857"/>
      <c r="L21" s="2857"/>
      <c r="M21" s="2857"/>
      <c r="N21" s="2857"/>
      <c r="Q21" s="202" t="s">
        <v>19</v>
      </c>
      <c r="R21" s="199" t="e">
        <f>IF(G21=0,"",VLOOKUP(G21,_tenchucdanh,3,0))</f>
        <v>#N/A</v>
      </c>
      <c r="S21" s="185"/>
      <c r="T21" s="185"/>
      <c r="U21" s="185"/>
      <c r="V21" s="185"/>
      <c r="W21" s="185"/>
    </row>
    <row r="22" spans="1:29" ht="20.100000000000001" customHeight="1">
      <c r="A22" s="19"/>
      <c r="B22" s="19"/>
      <c r="C22" s="998">
        <v>2</v>
      </c>
      <c r="D22" s="173" t="s">
        <v>1157</v>
      </c>
      <c r="G22" s="200"/>
      <c r="H22" s="185"/>
      <c r="I22" s="185"/>
      <c r="J22" s="185"/>
      <c r="K22" s="185"/>
      <c r="Q22" s="222"/>
      <c r="R22" s="199"/>
      <c r="S22" s="185"/>
      <c r="T22" s="185"/>
      <c r="U22" s="185"/>
      <c r="V22" s="185"/>
      <c r="W22" s="185"/>
    </row>
    <row r="23" spans="1:29" ht="20.100000000000001" customHeight="1">
      <c r="A23" s="19"/>
      <c r="B23" s="19"/>
      <c r="C23" s="258"/>
      <c r="D23" s="33" t="s">
        <v>174</v>
      </c>
      <c r="G23" s="180" t="s">
        <v>197</v>
      </c>
      <c r="H23" s="185"/>
      <c r="I23" s="185"/>
      <c r="J23" s="185"/>
      <c r="K23" s="185"/>
      <c r="Q23" s="222"/>
      <c r="R23" s="199"/>
      <c r="S23" s="185"/>
      <c r="T23" s="185"/>
      <c r="U23" s="185"/>
      <c r="V23" s="185"/>
      <c r="W23" s="185"/>
    </row>
    <row r="24" spans="1:29" ht="20.100000000000001" customHeight="1">
      <c r="A24" s="19"/>
      <c r="B24" s="19"/>
      <c r="C24" s="258"/>
      <c r="D24" s="33" t="s">
        <v>175</v>
      </c>
      <c r="G24" s="180" t="s">
        <v>198</v>
      </c>
      <c r="H24" s="185"/>
      <c r="I24" s="185"/>
      <c r="J24" s="185"/>
      <c r="K24" s="185"/>
      <c r="Q24" s="222"/>
      <c r="R24" s="199"/>
      <c r="S24" s="185"/>
      <c r="T24" s="185"/>
      <c r="U24" s="185"/>
      <c r="V24" s="185"/>
      <c r="W24" s="185"/>
    </row>
    <row r="25" spans="1:29" ht="20.100000000000001" customHeight="1">
      <c r="A25" s="19"/>
      <c r="B25" s="19"/>
      <c r="C25" s="258"/>
      <c r="D25" s="33" t="s">
        <v>155</v>
      </c>
      <c r="G25" s="200" t="str">
        <f>G13</f>
        <v>Xã Xuân Ninh, Hiền Ninh và xã Trường Xuân, huyện Quảng Ninh, tỉnh Quảng Bình</v>
      </c>
      <c r="H25" s="185"/>
      <c r="I25" s="185"/>
      <c r="J25" s="185"/>
      <c r="K25" s="185"/>
      <c r="Q25" s="222"/>
      <c r="R25" s="199"/>
      <c r="S25" s="185"/>
      <c r="T25" s="185"/>
      <c r="U25" s="185"/>
      <c r="V25" s="185"/>
      <c r="W25" s="185"/>
    </row>
    <row r="26" spans="1:29" ht="20.100000000000001" customHeight="1">
      <c r="A26" s="19"/>
      <c r="B26" s="19"/>
      <c r="C26" s="998">
        <v>3</v>
      </c>
      <c r="D26" s="173" t="s">
        <v>1216</v>
      </c>
      <c r="E26" s="185"/>
      <c r="F26" s="185"/>
      <c r="G26" s="185"/>
      <c r="H26" s="185"/>
      <c r="I26" s="185"/>
      <c r="J26" s="185"/>
      <c r="K26" s="185"/>
      <c r="L26" s="185"/>
      <c r="M26" s="185"/>
      <c r="N26" s="185"/>
      <c r="O26" s="185"/>
      <c r="P26" s="185"/>
      <c r="Q26" s="185"/>
      <c r="R26" s="185"/>
      <c r="S26" s="185"/>
      <c r="T26" s="185"/>
      <c r="U26" s="185"/>
      <c r="V26" s="185"/>
      <c r="W26" s="185"/>
      <c r="X26" s="185"/>
      <c r="Y26" s="185"/>
      <c r="Z26" s="185"/>
      <c r="AA26" s="185"/>
      <c r="AB26" s="185"/>
      <c r="AC26" s="185"/>
    </row>
    <row r="27" spans="1:29" s="268" customFormat="1" ht="20.100000000000001" customHeight="1">
      <c r="A27" s="280"/>
      <c r="B27" s="280"/>
      <c r="C27" s="967" t="s">
        <v>169</v>
      </c>
      <c r="D27" s="268" t="s">
        <v>1217</v>
      </c>
      <c r="E27" s="447"/>
      <c r="F27" s="447"/>
      <c r="G27" s="447"/>
      <c r="H27" s="447"/>
      <c r="I27" s="447"/>
      <c r="J27" s="447"/>
      <c r="K27" s="447"/>
      <c r="L27" s="447"/>
      <c r="M27" s="447"/>
      <c r="N27" s="447"/>
      <c r="O27" s="447"/>
      <c r="P27" s="447"/>
      <c r="Q27" s="447"/>
      <c r="R27" s="447"/>
      <c r="S27" s="447"/>
      <c r="T27" s="447"/>
      <c r="U27" s="447"/>
      <c r="V27" s="447"/>
      <c r="W27" s="447"/>
      <c r="X27" s="447"/>
      <c r="Y27" s="447"/>
      <c r="Z27" s="447"/>
      <c r="AA27" s="447"/>
      <c r="AB27" s="447"/>
      <c r="AC27" s="447"/>
    </row>
    <row r="28" spans="1:29" ht="20.100000000000001" customHeight="1">
      <c r="A28" s="19"/>
      <c r="B28" s="19"/>
      <c r="C28" s="275" t="s">
        <v>158</v>
      </c>
      <c r="D28" s="33" t="s">
        <v>1218</v>
      </c>
      <c r="E28" s="185"/>
      <c r="F28" s="185"/>
      <c r="G28" s="185"/>
      <c r="H28" s="185"/>
      <c r="I28" s="185"/>
      <c r="J28" s="185"/>
      <c r="K28" s="185"/>
      <c r="L28" s="185"/>
      <c r="M28" s="185"/>
      <c r="N28" s="185"/>
      <c r="O28" s="185"/>
      <c r="P28" s="185"/>
      <c r="Q28" s="185"/>
      <c r="R28" s="185"/>
      <c r="S28" s="185"/>
      <c r="T28" s="185"/>
      <c r="U28" s="185"/>
      <c r="V28" s="185"/>
      <c r="W28" s="185"/>
      <c r="X28" s="185"/>
      <c r="Y28" s="185"/>
      <c r="Z28" s="185"/>
      <c r="AA28" s="185"/>
      <c r="AB28" s="185"/>
      <c r="AC28" s="185"/>
    </row>
    <row r="29" spans="1:29" ht="39.950000000000003" customHeight="1">
      <c r="A29" s="19"/>
      <c r="B29" s="19"/>
      <c r="C29" s="275" t="s">
        <v>158</v>
      </c>
      <c r="D29" s="2864" t="s">
        <v>1219</v>
      </c>
      <c r="E29" s="2864"/>
      <c r="F29" s="2864"/>
      <c r="G29" s="2864"/>
      <c r="H29" s="2864"/>
      <c r="I29" s="2864"/>
      <c r="J29" s="2864"/>
      <c r="K29" s="2864"/>
      <c r="L29" s="2864"/>
      <c r="M29" s="2864"/>
      <c r="N29" s="2864"/>
      <c r="O29" s="2864"/>
      <c r="P29" s="2864"/>
      <c r="Q29" s="2864"/>
      <c r="R29" s="2864"/>
      <c r="S29" s="2864"/>
      <c r="T29" s="2864"/>
      <c r="U29" s="2864"/>
      <c r="V29" s="2864"/>
      <c r="W29" s="2864"/>
      <c r="X29" s="2864"/>
      <c r="Y29" s="2864"/>
      <c r="Z29" s="2864"/>
      <c r="AA29" s="2864"/>
      <c r="AB29" s="2864"/>
      <c r="AC29" s="2864"/>
    </row>
    <row r="30" spans="1:29" ht="20.100000000000001" customHeight="1">
      <c r="A30" s="19"/>
      <c r="B30" s="19"/>
      <c r="C30" s="275" t="s">
        <v>158</v>
      </c>
      <c r="D30" s="33" t="s">
        <v>1241</v>
      </c>
      <c r="E30" s="185"/>
      <c r="F30" s="185"/>
      <c r="G30" s="185"/>
      <c r="H30" s="185"/>
      <c r="I30" s="185"/>
      <c r="J30" s="185"/>
      <c r="K30" s="185"/>
      <c r="L30" s="185"/>
      <c r="M30" s="185"/>
      <c r="N30" s="185"/>
      <c r="O30" s="185"/>
      <c r="P30" s="185"/>
      <c r="Q30" s="185"/>
      <c r="R30" s="185"/>
      <c r="S30" s="185"/>
      <c r="T30" s="185"/>
      <c r="U30" s="185"/>
      <c r="V30" s="185"/>
      <c r="W30" s="185"/>
      <c r="X30" s="185"/>
      <c r="Y30" s="185"/>
      <c r="Z30" s="185"/>
      <c r="AA30" s="185"/>
      <c r="AB30" s="185"/>
      <c r="AC30" s="185"/>
    </row>
    <row r="31" spans="1:29" ht="20.100000000000001" customHeight="1">
      <c r="A31" s="19"/>
      <c r="B31" s="19"/>
      <c r="C31" s="275" t="s">
        <v>158</v>
      </c>
      <c r="D31" s="185" t="s">
        <v>1242</v>
      </c>
      <c r="E31" s="185"/>
      <c r="F31" s="185"/>
      <c r="G31" s="185"/>
      <c r="H31" s="185"/>
      <c r="I31" s="185"/>
      <c r="J31" s="185"/>
      <c r="K31" s="185"/>
      <c r="L31" s="185"/>
      <c r="M31" s="185"/>
      <c r="N31" s="185"/>
      <c r="O31" s="185"/>
      <c r="P31" s="185"/>
      <c r="Q31" s="185"/>
      <c r="R31" s="185"/>
      <c r="S31" s="185"/>
      <c r="T31" s="185"/>
      <c r="U31" s="185"/>
      <c r="V31" s="185"/>
      <c r="W31" s="185"/>
      <c r="X31" s="185"/>
      <c r="Y31" s="185"/>
      <c r="Z31" s="185"/>
      <c r="AA31" s="185"/>
      <c r="AB31" s="185"/>
      <c r="AC31" s="185"/>
    </row>
    <row r="32" spans="1:29" ht="20.100000000000001" customHeight="1">
      <c r="A32" s="19"/>
      <c r="B32" s="19"/>
      <c r="C32" s="275" t="s">
        <v>158</v>
      </c>
      <c r="D32" s="33" t="s">
        <v>1243</v>
      </c>
      <c r="E32" s="185"/>
      <c r="F32" s="185"/>
      <c r="G32" s="185"/>
      <c r="H32" s="185"/>
      <c r="I32" s="185"/>
      <c r="J32" s="185"/>
      <c r="K32" s="185"/>
      <c r="L32" s="185"/>
      <c r="M32" s="185"/>
      <c r="N32" s="185"/>
      <c r="O32" s="185"/>
      <c r="P32" s="185"/>
      <c r="Q32" s="185"/>
      <c r="R32" s="185"/>
      <c r="S32" s="185"/>
      <c r="T32" s="185"/>
      <c r="U32" s="185"/>
      <c r="V32" s="185"/>
      <c r="W32" s="185"/>
      <c r="X32" s="185"/>
      <c r="Y32" s="185"/>
      <c r="Z32" s="185"/>
      <c r="AA32" s="185"/>
      <c r="AB32" s="185"/>
      <c r="AC32" s="185"/>
    </row>
    <row r="33" spans="1:29" ht="20.100000000000001" customHeight="1">
      <c r="A33" s="19"/>
      <c r="B33" s="19"/>
      <c r="C33" s="275" t="s">
        <v>158</v>
      </c>
      <c r="D33" s="977" t="s">
        <v>1244</v>
      </c>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row>
    <row r="34" spans="1:29" ht="20.100000000000001" customHeight="1">
      <c r="A34" s="19"/>
      <c r="B34" s="19"/>
      <c r="C34" s="275" t="s">
        <v>158</v>
      </c>
      <c r="D34" s="977" t="s">
        <v>1225</v>
      </c>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row>
    <row r="35" spans="1:29" s="268" customFormat="1" ht="20.100000000000001" customHeight="1">
      <c r="A35" s="280"/>
      <c r="B35" s="280"/>
      <c r="C35" s="1026" t="s">
        <v>171</v>
      </c>
      <c r="D35" s="268" t="s">
        <v>1226</v>
      </c>
      <c r="E35" s="447"/>
      <c r="F35" s="447"/>
      <c r="G35" s="447"/>
      <c r="H35" s="447"/>
      <c r="I35" s="447"/>
      <c r="J35" s="447"/>
      <c r="K35" s="447"/>
      <c r="L35" s="447"/>
      <c r="M35" s="447"/>
      <c r="N35" s="447"/>
      <c r="O35" s="447"/>
      <c r="P35" s="447"/>
      <c r="Q35" s="447"/>
      <c r="R35" s="447"/>
      <c r="S35" s="447"/>
      <c r="T35" s="447"/>
      <c r="U35" s="447"/>
      <c r="V35" s="447"/>
      <c r="W35" s="447"/>
      <c r="X35" s="447"/>
      <c r="Y35" s="447"/>
      <c r="Z35" s="447"/>
      <c r="AA35" s="447"/>
      <c r="AB35" s="447"/>
      <c r="AC35" s="447"/>
    </row>
    <row r="36" spans="1:29" ht="20.100000000000001" customHeight="1">
      <c r="A36" s="19"/>
      <c r="B36" s="19"/>
      <c r="C36" s="275" t="s">
        <v>158</v>
      </c>
      <c r="D36" s="1030" t="s">
        <v>1245</v>
      </c>
      <c r="E36" s="983"/>
      <c r="F36" s="983"/>
      <c r="G36" s="983"/>
      <c r="H36" s="983"/>
      <c r="I36" s="983"/>
      <c r="J36" s="983"/>
      <c r="K36" s="983"/>
      <c r="L36" s="983"/>
      <c r="M36" s="983"/>
      <c r="N36" s="983"/>
      <c r="O36" s="983"/>
      <c r="P36" s="983"/>
      <c r="Q36" s="983"/>
      <c r="R36" s="983"/>
      <c r="S36" s="983"/>
      <c r="T36" s="983"/>
      <c r="U36" s="983"/>
      <c r="V36" s="983"/>
      <c r="W36" s="983"/>
      <c r="X36" s="983"/>
      <c r="Y36" s="983"/>
      <c r="Z36" s="983"/>
      <c r="AA36" s="983"/>
      <c r="AB36" s="983"/>
      <c r="AC36" s="983"/>
    </row>
    <row r="37" spans="1:29" ht="20.100000000000001" customHeight="1">
      <c r="A37" s="19"/>
      <c r="B37" s="19"/>
      <c r="C37" s="275"/>
      <c r="D37" s="33" t="s">
        <v>1191</v>
      </c>
      <c r="E37" s="983"/>
      <c r="F37" s="983"/>
      <c r="G37" s="983"/>
      <c r="H37" s="983"/>
      <c r="I37" s="983"/>
      <c r="J37" s="983"/>
      <c r="K37" s="983"/>
      <c r="L37" s="983"/>
      <c r="M37" s="983"/>
      <c r="N37" s="983"/>
      <c r="O37" s="983"/>
      <c r="P37" s="983"/>
      <c r="Q37" s="983"/>
      <c r="R37" s="983"/>
      <c r="S37" s="983"/>
      <c r="T37" s="983"/>
      <c r="U37" s="983"/>
      <c r="V37" s="983"/>
      <c r="W37" s="983"/>
      <c r="X37" s="983"/>
      <c r="Y37" s="983"/>
      <c r="Z37" s="983"/>
      <c r="AA37" s="983"/>
      <c r="AB37" s="983"/>
      <c r="AC37" s="983"/>
    </row>
    <row r="38" spans="1:29" s="268" customFormat="1" ht="20.100000000000001" customHeight="1">
      <c r="A38" s="280"/>
      <c r="B38" s="280"/>
      <c r="C38" s="1026" t="s">
        <v>1233</v>
      </c>
      <c r="D38" s="268" t="s">
        <v>1246</v>
      </c>
      <c r="E38" s="447"/>
      <c r="F38" s="447"/>
      <c r="G38" s="447"/>
      <c r="H38" s="447"/>
      <c r="I38" s="447"/>
      <c r="J38" s="447"/>
      <c r="K38" s="447"/>
      <c r="L38" s="447"/>
      <c r="M38" s="447"/>
      <c r="N38" s="447"/>
      <c r="O38" s="447"/>
      <c r="P38" s="447"/>
      <c r="Q38" s="447"/>
      <c r="R38" s="447"/>
      <c r="S38" s="447"/>
      <c r="T38" s="447"/>
      <c r="U38" s="447"/>
      <c r="V38" s="447"/>
      <c r="W38" s="447"/>
      <c r="X38" s="447"/>
      <c r="Y38" s="447"/>
      <c r="Z38" s="447"/>
      <c r="AA38" s="447"/>
      <c r="AB38" s="447"/>
      <c r="AC38" s="447"/>
    </row>
    <row r="39" spans="1:29" s="1025" customFormat="1" ht="74.25" customHeight="1">
      <c r="A39" s="1021"/>
      <c r="B39" s="1021"/>
      <c r="C39" s="1022" t="s">
        <v>160</v>
      </c>
      <c r="D39" s="187" t="s">
        <v>1229</v>
      </c>
      <c r="E39" s="188"/>
      <c r="F39" s="188"/>
      <c r="G39" s="188"/>
      <c r="H39" s="188"/>
      <c r="I39" s="188"/>
      <c r="J39" s="187" t="s">
        <v>1230</v>
      </c>
      <c r="K39" s="1023"/>
      <c r="L39" s="188"/>
      <c r="M39" s="188"/>
      <c r="N39" s="1023"/>
      <c r="O39" s="1023"/>
      <c r="P39" s="1024"/>
      <c r="Q39" s="187" t="s">
        <v>320</v>
      </c>
      <c r="R39" s="1023"/>
      <c r="S39" s="1024"/>
      <c r="T39" s="927" t="s">
        <v>1231</v>
      </c>
      <c r="U39" s="928"/>
      <c r="V39" s="928"/>
      <c r="W39" s="928"/>
      <c r="X39" s="928"/>
      <c r="Y39" s="928"/>
      <c r="Z39" s="927" t="s">
        <v>1232</v>
      </c>
      <c r="AA39" s="395"/>
      <c r="AB39" s="1023"/>
      <c r="AC39" s="395"/>
    </row>
    <row r="40" spans="1:29" ht="20.100000000000001" customHeight="1">
      <c r="C40" s="416"/>
      <c r="D40" s="325"/>
      <c r="E40" s="326"/>
      <c r="F40" s="326"/>
      <c r="G40" s="326"/>
      <c r="H40" s="326"/>
      <c r="I40" s="326"/>
      <c r="J40" s="1009"/>
      <c r="K40" s="1010"/>
      <c r="L40" s="1010"/>
      <c r="M40" s="1010"/>
      <c r="N40" s="1010"/>
      <c r="O40" s="1011"/>
      <c r="P40" s="1012"/>
      <c r="Q40" s="1009"/>
      <c r="R40" s="1011"/>
      <c r="S40" s="1013"/>
      <c r="T40" s="326"/>
      <c r="U40" s="326"/>
      <c r="V40" s="326"/>
      <c r="W40" s="326"/>
      <c r="X40" s="326"/>
      <c r="Y40" s="1014"/>
      <c r="Z40" s="1015"/>
      <c r="AA40" s="1016"/>
      <c r="AB40" s="1017"/>
      <c r="AC40" s="379"/>
    </row>
    <row r="41" spans="1:29" ht="20.100000000000001" customHeight="1">
      <c r="C41" s="59"/>
      <c r="D41" s="290"/>
      <c r="E41" s="380"/>
      <c r="F41" s="380"/>
      <c r="G41" s="380"/>
      <c r="H41" s="380"/>
      <c r="I41" s="380"/>
      <c r="J41" s="938"/>
      <c r="K41" s="1018"/>
      <c r="L41" s="1018"/>
      <c r="M41" s="1018"/>
      <c r="N41" s="1018"/>
      <c r="O41" s="939"/>
      <c r="P41" s="1019"/>
      <c r="Q41" s="938"/>
      <c r="R41" s="939"/>
      <c r="S41" s="940"/>
      <c r="T41" s="380"/>
      <c r="U41" s="380"/>
      <c r="V41" s="380"/>
      <c r="W41" s="380"/>
      <c r="X41" s="380"/>
      <c r="Y41" s="291"/>
      <c r="Z41" s="292"/>
      <c r="AA41" s="381"/>
      <c r="AB41" s="1020"/>
      <c r="AC41" s="381"/>
    </row>
    <row r="42" spans="1:29" ht="9.9499999999999993" customHeight="1">
      <c r="A42" s="19"/>
      <c r="B42" s="19"/>
      <c r="C42" s="978"/>
    </row>
    <row r="43" spans="1:29" s="268" customFormat="1" ht="20.100000000000001" customHeight="1">
      <c r="A43" s="280"/>
      <c r="B43" s="280"/>
      <c r="C43" s="1026" t="s">
        <v>1233</v>
      </c>
      <c r="D43" s="268" t="s">
        <v>1234</v>
      </c>
      <c r="E43" s="447"/>
      <c r="F43" s="447"/>
      <c r="G43" s="447"/>
      <c r="H43" s="447"/>
      <c r="I43" s="447"/>
      <c r="J43" s="447"/>
      <c r="K43" s="447"/>
      <c r="L43" s="447"/>
      <c r="M43" s="447"/>
      <c r="N43" s="447"/>
      <c r="O43" s="447"/>
      <c r="P43" s="447"/>
      <c r="Q43" s="447"/>
      <c r="R43" s="447"/>
      <c r="S43" s="447"/>
      <c r="T43" s="447"/>
      <c r="U43" s="447"/>
      <c r="V43" s="447"/>
      <c r="W43" s="447"/>
      <c r="X43" s="447"/>
      <c r="Y43" s="447"/>
      <c r="Z43" s="447"/>
      <c r="AA43" s="447"/>
      <c r="AB43" s="447"/>
      <c r="AC43" s="447"/>
    </row>
    <row r="44" spans="1:29" s="1029" customFormat="1" ht="39.950000000000003" customHeight="1">
      <c r="A44" s="1028"/>
      <c r="B44" s="1028"/>
      <c r="C44" s="1022" t="s">
        <v>160</v>
      </c>
      <c r="D44" s="187" t="s">
        <v>929</v>
      </c>
      <c r="E44" s="188"/>
      <c r="F44" s="188"/>
      <c r="G44" s="188"/>
      <c r="H44" s="188"/>
      <c r="I44" s="188"/>
      <c r="J44" s="188"/>
      <c r="K44" s="188"/>
      <c r="L44" s="188"/>
      <c r="M44" s="395"/>
      <c r="N44" s="187" t="s">
        <v>1235</v>
      </c>
      <c r="O44" s="188"/>
      <c r="P44" s="188"/>
      <c r="Q44" s="1023"/>
      <c r="R44" s="188"/>
      <c r="S44" s="188"/>
      <c r="T44" s="188"/>
      <c r="U44" s="395"/>
      <c r="V44" s="927" t="s">
        <v>1232</v>
      </c>
      <c r="W44" s="188"/>
      <c r="X44" s="188"/>
      <c r="Y44" s="188"/>
      <c r="Z44" s="1023"/>
      <c r="AA44" s="188"/>
      <c r="AB44" s="1023"/>
      <c r="AC44" s="395"/>
    </row>
    <row r="45" spans="1:29" ht="20.100000000000001" customHeight="1">
      <c r="A45" s="19"/>
      <c r="B45" s="19"/>
      <c r="C45" s="1001"/>
      <c r="D45" s="1002"/>
      <c r="E45" s="1003"/>
      <c r="F45" s="1003"/>
      <c r="G45" s="1003"/>
      <c r="H45" s="1003"/>
      <c r="I45" s="1003"/>
      <c r="J45" s="1003"/>
      <c r="K45" s="1003"/>
      <c r="L45" s="1003"/>
      <c r="M45" s="1004"/>
      <c r="N45" s="1002"/>
      <c r="O45" s="1003"/>
      <c r="P45" s="1003"/>
      <c r="Q45" s="1003"/>
      <c r="R45" s="1003"/>
      <c r="S45" s="1003"/>
      <c r="T45" s="1003"/>
      <c r="U45" s="1004"/>
      <c r="V45" s="1002"/>
      <c r="W45" s="1027"/>
      <c r="X45" s="1027"/>
      <c r="Y45" s="1004"/>
      <c r="Z45" s="1027"/>
      <c r="AA45" s="1027"/>
      <c r="AB45" s="1003"/>
      <c r="AC45" s="1004"/>
    </row>
    <row r="46" spans="1:29" ht="20.100000000000001" customHeight="1">
      <c r="A46" s="19"/>
      <c r="B46" s="19"/>
      <c r="C46" s="1005"/>
      <c r="D46" s="1006"/>
      <c r="E46" s="1007"/>
      <c r="F46" s="1007"/>
      <c r="G46" s="1007"/>
      <c r="H46" s="1007"/>
      <c r="I46" s="1007"/>
      <c r="J46" s="1007"/>
      <c r="K46" s="1007"/>
      <c r="L46" s="1007"/>
      <c r="M46" s="1008"/>
      <c r="N46" s="1006"/>
      <c r="O46" s="1007"/>
      <c r="P46" s="1007"/>
      <c r="Q46" s="1007"/>
      <c r="R46" s="1007"/>
      <c r="S46" s="1007"/>
      <c r="T46" s="1007"/>
      <c r="U46" s="1008"/>
      <c r="V46" s="1006"/>
      <c r="W46" s="235"/>
      <c r="X46" s="235"/>
      <c r="Y46" s="1008"/>
      <c r="Z46" s="235"/>
      <c r="AA46" s="235"/>
      <c r="AB46" s="1007"/>
      <c r="AC46" s="1008"/>
    </row>
    <row r="47" spans="1:29" ht="9.9499999999999993" customHeight="1">
      <c r="A47" s="19"/>
      <c r="B47" s="19"/>
      <c r="C47" s="978"/>
    </row>
    <row r="48" spans="1:29" s="226" customFormat="1" ht="20.100000000000001" customHeight="1">
      <c r="A48" s="223"/>
      <c r="B48" s="223"/>
      <c r="C48" s="979" t="s">
        <v>224</v>
      </c>
      <c r="D48" s="268" t="s">
        <v>235</v>
      </c>
    </row>
    <row r="49" spans="1:29" ht="20.100000000000001" customHeight="1">
      <c r="A49" s="19"/>
      <c r="B49" s="19"/>
      <c r="C49" s="978"/>
      <c r="D49" s="33" t="s">
        <v>1191</v>
      </c>
    </row>
    <row r="50" spans="1:29" ht="20.100000000000001" customHeight="1">
      <c r="A50" s="19"/>
      <c r="B50" s="19"/>
      <c r="C50" s="978"/>
      <c r="D50" s="33" t="s">
        <v>1191</v>
      </c>
    </row>
    <row r="51" spans="1:29" ht="20.100000000000001" customHeight="1">
      <c r="A51" s="19"/>
      <c r="B51" s="19"/>
      <c r="C51" s="998">
        <v>4</v>
      </c>
      <c r="D51" s="173" t="s">
        <v>1247</v>
      </c>
    </row>
    <row r="52" spans="1:29" ht="20.100000000000001" customHeight="1">
      <c r="A52" s="19"/>
      <c r="B52" s="19"/>
      <c r="C52" s="978"/>
      <c r="D52" s="33" t="s">
        <v>1191</v>
      </c>
    </row>
    <row r="53" spans="1:29" ht="20.100000000000001" customHeight="1">
      <c r="A53" s="19"/>
      <c r="B53" s="19"/>
      <c r="C53" s="978"/>
      <c r="D53" s="33" t="s">
        <v>1191</v>
      </c>
    </row>
    <row r="54" spans="1:29" ht="9.9499999999999993" customHeight="1">
      <c r="A54" s="177"/>
      <c r="B54" s="177"/>
      <c r="C54" s="171"/>
      <c r="D54" s="172"/>
      <c r="E54" s="172"/>
      <c r="F54" s="172"/>
      <c r="G54" s="172"/>
      <c r="H54" s="172"/>
      <c r="I54" s="172"/>
      <c r="J54" s="171"/>
      <c r="K54" s="172"/>
      <c r="L54" s="172"/>
      <c r="M54" s="172"/>
      <c r="N54" s="172"/>
      <c r="O54" s="172"/>
      <c r="P54" s="172"/>
      <c r="Q54" s="172"/>
      <c r="R54" s="172"/>
      <c r="S54" s="172"/>
      <c r="T54" s="172"/>
      <c r="U54" s="171"/>
      <c r="V54" s="171"/>
      <c r="W54" s="171"/>
      <c r="X54" s="171"/>
      <c r="Y54" s="171"/>
      <c r="Z54" s="171"/>
      <c r="AA54" s="171"/>
      <c r="AB54" s="171"/>
      <c r="AC54" s="171"/>
    </row>
    <row r="55" spans="1:29" s="987" customFormat="1" ht="20.100000000000001" customHeight="1">
      <c r="A55" s="970"/>
      <c r="B55" s="970"/>
      <c r="C55" s="191"/>
      <c r="D55" s="192" t="s">
        <v>163</v>
      </c>
      <c r="E55" s="193"/>
      <c r="F55" s="193"/>
      <c r="G55" s="193"/>
      <c r="H55" s="193"/>
      <c r="I55" s="193"/>
      <c r="J55" s="193"/>
      <c r="K55" s="193"/>
      <c r="L55" s="194"/>
      <c r="M55" s="192"/>
      <c r="N55" s="192"/>
      <c r="O55" s="192"/>
      <c r="P55" s="192" t="s">
        <v>164</v>
      </c>
      <c r="Q55" s="192"/>
      <c r="R55" s="194"/>
      <c r="S55" s="193"/>
      <c r="T55" s="194"/>
      <c r="U55" s="193"/>
      <c r="V55" s="192"/>
      <c r="W55" s="192"/>
      <c r="X55" s="192"/>
      <c r="Y55" s="192"/>
      <c r="Z55" s="192"/>
      <c r="AA55" s="192"/>
      <c r="AB55" s="192"/>
      <c r="AC55" s="193"/>
    </row>
    <row r="56" spans="1:29" ht="20.100000000000001" customHeight="1">
      <c r="A56" s="19"/>
      <c r="B56" s="19"/>
      <c r="C56" s="171"/>
      <c r="D56" s="171"/>
      <c r="E56" s="171"/>
      <c r="F56" s="171"/>
      <c r="G56" s="171"/>
      <c r="H56" s="171"/>
      <c r="I56" s="171"/>
      <c r="J56" s="171"/>
      <c r="K56" s="172"/>
      <c r="L56" s="19"/>
      <c r="M56" s="172"/>
      <c r="N56" s="172"/>
      <c r="O56" s="172"/>
      <c r="P56" s="172"/>
      <c r="Q56" s="172"/>
      <c r="R56" s="172"/>
      <c r="S56" s="172"/>
      <c r="T56" s="172"/>
      <c r="U56" s="171"/>
      <c r="V56" s="171"/>
      <c r="W56" s="171"/>
      <c r="X56" s="171"/>
      <c r="Y56" s="171"/>
      <c r="Z56" s="171"/>
      <c r="AA56" s="171"/>
      <c r="AB56" s="171"/>
      <c r="AC56" s="171"/>
    </row>
    <row r="57" spans="1:29" ht="20.100000000000001" customHeight="1">
      <c r="A57" s="19"/>
      <c r="B57" s="19"/>
      <c r="C57" s="171"/>
      <c r="D57" s="171"/>
      <c r="E57" s="171"/>
      <c r="F57" s="171"/>
      <c r="G57" s="171"/>
      <c r="H57" s="171"/>
      <c r="I57" s="171"/>
      <c r="J57" s="171"/>
      <c r="K57" s="172"/>
      <c r="L57" s="19"/>
      <c r="M57" s="172"/>
      <c r="N57" s="172"/>
      <c r="O57" s="172"/>
      <c r="P57" s="172"/>
      <c r="Q57" s="172"/>
      <c r="R57" s="172"/>
      <c r="S57" s="172"/>
      <c r="T57" s="172"/>
      <c r="U57" s="171"/>
      <c r="V57" s="171"/>
      <c r="W57" s="171"/>
      <c r="X57" s="171"/>
      <c r="Y57" s="171"/>
      <c r="Z57" s="171"/>
      <c r="AA57" s="171"/>
      <c r="AB57" s="171"/>
      <c r="AC57" s="171"/>
    </row>
    <row r="58" spans="1:29" ht="20.100000000000001" customHeight="1">
      <c r="A58" s="19"/>
      <c r="B58" s="19"/>
      <c r="C58" s="171"/>
      <c r="D58" s="171"/>
      <c r="E58" s="171"/>
      <c r="F58" s="171"/>
      <c r="G58" s="171"/>
      <c r="H58" s="171"/>
      <c r="I58" s="171"/>
      <c r="J58" s="171"/>
      <c r="K58" s="172"/>
      <c r="L58" s="19"/>
      <c r="M58" s="172"/>
      <c r="N58" s="172"/>
      <c r="O58" s="172"/>
      <c r="P58" s="172"/>
      <c r="Q58" s="172"/>
      <c r="R58" s="172"/>
      <c r="S58" s="172"/>
      <c r="T58" s="172"/>
      <c r="U58" s="171"/>
      <c r="V58" s="171"/>
      <c r="W58" s="171"/>
      <c r="X58" s="171"/>
      <c r="Y58" s="171"/>
      <c r="Z58" s="171"/>
      <c r="AA58" s="171"/>
      <c r="AB58" s="171"/>
      <c r="AC58" s="171"/>
    </row>
    <row r="59" spans="1:29" ht="20.100000000000001" customHeight="1">
      <c r="A59" s="19"/>
      <c r="B59" s="19"/>
      <c r="C59" s="171"/>
      <c r="D59" s="171"/>
      <c r="E59" s="171"/>
      <c r="F59" s="171"/>
      <c r="G59" s="171"/>
      <c r="H59" s="171"/>
      <c r="I59" s="171"/>
      <c r="J59" s="171"/>
      <c r="K59" s="172"/>
      <c r="L59" s="177"/>
      <c r="M59" s="172"/>
      <c r="N59" s="172"/>
      <c r="O59" s="172"/>
      <c r="P59" s="172"/>
      <c r="Q59" s="172"/>
      <c r="R59" s="172"/>
      <c r="S59" s="172"/>
      <c r="T59" s="172"/>
      <c r="U59" s="171"/>
      <c r="V59" s="171"/>
      <c r="W59" s="171"/>
      <c r="X59" s="171"/>
      <c r="Y59" s="171"/>
      <c r="Z59" s="171"/>
      <c r="AA59" s="171"/>
      <c r="AB59" s="171"/>
      <c r="AC59" s="171"/>
    </row>
    <row r="60" spans="1:29" s="987" customFormat="1" ht="20.100000000000001" customHeight="1">
      <c r="A60" s="970"/>
      <c r="B60" s="970"/>
      <c r="C60" s="195"/>
      <c r="D60" s="2855" t="str">
        <f>G17</f>
        <v>Lê Công Thịnh</v>
      </c>
      <c r="E60" s="2855"/>
      <c r="F60" s="2855"/>
      <c r="G60" s="2855"/>
      <c r="H60" s="2855"/>
      <c r="I60" s="2855"/>
      <c r="J60" s="2855"/>
      <c r="K60" s="2855"/>
      <c r="L60" s="2855"/>
      <c r="M60" s="2855"/>
      <c r="N60" s="2855"/>
      <c r="O60" s="2855"/>
      <c r="P60" s="2855" t="str">
        <f>G20</f>
        <v>Đào Duy Hải</v>
      </c>
      <c r="Q60" s="2855"/>
      <c r="R60" s="2855"/>
      <c r="S60" s="2855"/>
      <c r="T60" s="2855"/>
      <c r="U60" s="2855"/>
      <c r="V60" s="2855"/>
      <c r="W60" s="2855"/>
      <c r="X60" s="2855"/>
      <c r="Y60" s="2855"/>
      <c r="Z60" s="2855"/>
      <c r="AA60" s="2855"/>
      <c r="AB60" s="2855"/>
      <c r="AC60" s="2855"/>
    </row>
  </sheetData>
  <mergeCells count="8">
    <mergeCell ref="C1:O2"/>
    <mergeCell ref="D60:O60"/>
    <mergeCell ref="P60:AC60"/>
    <mergeCell ref="D29:AC29"/>
    <mergeCell ref="G17:N17"/>
    <mergeCell ref="G18:N18"/>
    <mergeCell ref="G20:N20"/>
    <mergeCell ref="G21:N21"/>
  </mergeCells>
  <dataValidations count="2">
    <dataValidation type="list" allowBlank="1" showInputMessage="1" showErrorMessage="1" sqref="G17:G18 D60">
      <formula1>List_TVGS</formula1>
    </dataValidation>
    <dataValidation type="list" allowBlank="1" showInputMessage="1" showErrorMessage="1" sqref="G20:G21 P60">
      <formula1>List_NTTC</formula1>
    </dataValidation>
  </dataValidations>
  <pageMargins left="0.59055118110236227" right="0.19685039370078741" top="0.59055118110236227" bottom="0.39370078740157483" header="0.19685039370078741" footer="0.19685039370078741"/>
  <pageSetup paperSize="9" orientation="portrait" blackAndWhite="1" r:id="rId1"/>
  <legacyDrawing r:id="rId2"/>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tabColor rgb="FFFF6D6D"/>
  </sheetPr>
  <dimension ref="A1:AC60"/>
  <sheetViews>
    <sheetView view="pageBreakPreview" zoomScaleSheetLayoutView="100" workbookViewId="0"/>
  </sheetViews>
  <sheetFormatPr defaultColWidth="8.88671875" defaultRowHeight="16.5"/>
  <cols>
    <col min="1" max="1" width="22.33203125" style="33" customWidth="1"/>
    <col min="2" max="2" width="3.6640625" style="33" customWidth="1"/>
    <col min="3" max="3" width="3.109375" style="33" customWidth="1"/>
    <col min="4" max="6" width="3.44140625" style="33" customWidth="1"/>
    <col min="7" max="12" width="2.88671875" style="33" customWidth="1"/>
    <col min="13" max="13" width="4" style="33" customWidth="1"/>
    <col min="14" max="29" width="3" style="33" customWidth="1"/>
    <col min="30" max="16384" width="8.88671875" style="60"/>
  </cols>
  <sheetData>
    <row r="1" spans="1:29" ht="20.100000000000001" customHeight="1">
      <c r="A1" s="19"/>
      <c r="B1" s="19"/>
      <c r="C1" s="466"/>
      <c r="D1" s="1781" t="s">
        <v>3074</v>
      </c>
      <c r="E1" s="269"/>
      <c r="F1" s="269"/>
      <c r="G1" s="269"/>
      <c r="H1" s="269"/>
      <c r="I1" s="466"/>
      <c r="J1" s="269"/>
      <c r="K1" s="164"/>
      <c r="L1" s="164"/>
      <c r="M1" s="164"/>
      <c r="N1" s="164"/>
      <c r="O1" s="18"/>
      <c r="P1" s="1782" t="s">
        <v>149</v>
      </c>
      <c r="Q1" s="18"/>
      <c r="R1" s="164"/>
      <c r="S1" s="164"/>
      <c r="T1" s="164"/>
      <c r="U1" s="164"/>
      <c r="V1" s="164"/>
      <c r="W1" s="164"/>
      <c r="X1" s="164"/>
      <c r="Y1" s="164"/>
      <c r="Z1" s="164"/>
      <c r="AA1" s="164"/>
      <c r="AB1" s="164"/>
      <c r="AC1" s="164"/>
    </row>
    <row r="2" spans="1:29" ht="20.100000000000001" customHeight="1">
      <c r="A2" s="19"/>
      <c r="B2" s="19"/>
      <c r="C2" s="466"/>
      <c r="D2" s="466"/>
      <c r="E2" s="269"/>
      <c r="F2" s="443" t="s">
        <v>3075</v>
      </c>
      <c r="G2" s="269"/>
      <c r="H2" s="269"/>
      <c r="I2" s="466"/>
      <c r="J2" s="269"/>
      <c r="K2" s="164"/>
      <c r="L2" s="164"/>
      <c r="M2" s="164"/>
      <c r="N2" s="164"/>
      <c r="O2" s="18"/>
      <c r="P2" s="171"/>
      <c r="Q2" s="171"/>
      <c r="R2" s="182" t="s">
        <v>150</v>
      </c>
      <c r="S2" s="171"/>
      <c r="T2" s="171"/>
      <c r="U2" s="171"/>
      <c r="V2" s="171"/>
      <c r="W2" s="171"/>
      <c r="X2" s="171"/>
      <c r="Y2" s="171"/>
      <c r="Z2" s="171"/>
      <c r="AA2" s="171"/>
      <c r="AB2" s="171"/>
      <c r="AC2" s="171"/>
    </row>
    <row r="3" spans="1:29" ht="20.100000000000001" customHeight="1">
      <c r="A3" s="19"/>
      <c r="B3" s="19"/>
      <c r="C3" s="18"/>
      <c r="D3" s="18"/>
      <c r="E3" s="18"/>
      <c r="F3" s="1783"/>
      <c r="G3" s="164"/>
      <c r="H3" s="164"/>
      <c r="I3" s="18"/>
      <c r="J3" s="164"/>
      <c r="K3" s="164"/>
      <c r="L3" s="164"/>
      <c r="M3" s="164"/>
      <c r="N3" s="164"/>
      <c r="O3" s="18"/>
      <c r="P3" s="164"/>
      <c r="Q3" s="164"/>
      <c r="R3" s="1784"/>
      <c r="S3" s="18"/>
      <c r="T3" s="164"/>
      <c r="U3" s="164"/>
      <c r="V3" s="164"/>
      <c r="W3" s="164"/>
      <c r="X3" s="164"/>
      <c r="Y3" s="164"/>
      <c r="Z3" s="164"/>
      <c r="AA3" s="164"/>
      <c r="AB3" s="164"/>
      <c r="AC3" s="164"/>
    </row>
    <row r="4" spans="1:29" ht="20.100000000000001" customHeight="1">
      <c r="A4" s="19"/>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6" t="str">
        <f>'Thong tin'!$D$9&amp;","&amp;ngay("")</f>
        <v xml:space="preserve">Quảng Bình, ngày   tháng   năm     </v>
      </c>
    </row>
    <row r="5" spans="1:29" ht="20.100000000000001" customHeight="1">
      <c r="A5" s="19"/>
      <c r="B5" s="19"/>
      <c r="C5" s="172" t="s">
        <v>1116</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row>
    <row r="6" spans="1:29" s="976" customFormat="1" ht="20.100000000000001" customHeight="1">
      <c r="A6" s="973"/>
      <c r="B6" s="973"/>
      <c r="C6" s="974" t="s">
        <v>1250</v>
      </c>
      <c r="D6" s="975"/>
      <c r="E6" s="975"/>
      <c r="F6" s="975"/>
      <c r="G6" s="975"/>
      <c r="H6" s="975"/>
      <c r="I6" s="975"/>
      <c r="J6" s="975"/>
      <c r="K6" s="975"/>
      <c r="L6" s="975"/>
      <c r="M6" s="975"/>
      <c r="N6" s="975"/>
      <c r="O6" s="975"/>
      <c r="P6" s="975"/>
      <c r="Q6" s="975"/>
      <c r="R6" s="975"/>
      <c r="S6" s="975"/>
      <c r="T6" s="975"/>
      <c r="U6" s="975"/>
      <c r="V6" s="975"/>
      <c r="W6" s="975"/>
      <c r="X6" s="975"/>
      <c r="Y6" s="975"/>
      <c r="Z6" s="975"/>
      <c r="AA6" s="975"/>
      <c r="AB6" s="975"/>
      <c r="AC6" s="975"/>
    </row>
    <row r="7" spans="1:29" ht="9.9499999999999993" customHeight="1">
      <c r="A7" s="19"/>
      <c r="B7" s="19"/>
      <c r="C7" s="172"/>
      <c r="D7" s="171"/>
      <c r="E7" s="171"/>
      <c r="F7" s="171"/>
      <c r="G7" s="171"/>
      <c r="H7" s="171"/>
      <c r="I7" s="171"/>
      <c r="J7" s="171"/>
      <c r="K7" s="171"/>
      <c r="L7" s="171"/>
      <c r="M7" s="171"/>
      <c r="N7" s="171"/>
      <c r="O7" s="171"/>
      <c r="P7" s="171"/>
      <c r="Q7" s="171"/>
      <c r="R7" s="171"/>
      <c r="S7" s="171"/>
      <c r="T7" s="171"/>
      <c r="U7" s="171"/>
      <c r="V7" s="171"/>
      <c r="W7" s="171"/>
      <c r="X7" s="171"/>
      <c r="Y7" s="171"/>
      <c r="Z7" s="171"/>
      <c r="AA7" s="171"/>
      <c r="AB7" s="171"/>
      <c r="AC7" s="171"/>
    </row>
    <row r="8" spans="1:29" ht="20.100000000000001" customHeight="1">
      <c r="A8" s="19"/>
      <c r="B8" s="19"/>
      <c r="C8" s="172"/>
      <c r="D8" s="173" t="s">
        <v>1</v>
      </c>
      <c r="E8" s="171"/>
      <c r="F8" s="171"/>
      <c r="G8" s="174" t="str">
        <f>TTIN_DUAN</f>
        <v>Đường cứu hộ cứu nạn từ Nguyệt Áng - Nam Long đi Trường Xuân</v>
      </c>
      <c r="H8" s="171"/>
      <c r="I8" s="171"/>
      <c r="J8" s="171"/>
      <c r="K8" s="171"/>
      <c r="L8" s="171"/>
      <c r="M8" s="171"/>
      <c r="N8" s="171"/>
      <c r="O8" s="171"/>
      <c r="P8" s="171"/>
      <c r="Q8" s="171"/>
      <c r="R8" s="171"/>
      <c r="S8" s="171"/>
      <c r="T8" s="171"/>
      <c r="U8" s="171"/>
      <c r="V8" s="171"/>
      <c r="W8" s="171"/>
      <c r="X8" s="171"/>
      <c r="Y8" s="171"/>
      <c r="Z8" s="171"/>
      <c r="AA8" s="171"/>
      <c r="AB8" s="171"/>
      <c r="AC8" s="171"/>
    </row>
    <row r="9" spans="1:29" ht="20.100000000000001" customHeight="1">
      <c r="A9" s="19"/>
      <c r="B9" s="19"/>
      <c r="C9" s="172"/>
      <c r="D9" s="173" t="s">
        <v>4</v>
      </c>
      <c r="E9" s="171"/>
      <c r="F9" s="171"/>
      <c r="G9" s="174" t="str">
        <f>TTIN_GTHAU</f>
        <v>Xây lắp (bao gồm chí phí xây dựng + chi phí dự phòng + chi phí đảm bảo giao thông)</v>
      </c>
      <c r="H9" s="171"/>
      <c r="I9" s="171"/>
      <c r="J9" s="171"/>
      <c r="K9" s="171"/>
      <c r="L9" s="171"/>
      <c r="M9" s="171"/>
      <c r="N9" s="171"/>
      <c r="O9" s="171"/>
      <c r="P9" s="171"/>
      <c r="Q9" s="171"/>
      <c r="R9" s="171"/>
      <c r="S9" s="171"/>
      <c r="T9" s="171"/>
      <c r="U9" s="171"/>
      <c r="V9" s="171"/>
      <c r="W9" s="171"/>
      <c r="X9" s="171"/>
      <c r="Y9" s="171"/>
      <c r="Z9" s="171"/>
      <c r="AA9" s="171"/>
      <c r="AB9" s="171"/>
      <c r="AC9" s="171"/>
    </row>
    <row r="10" spans="1:29" ht="20.100000000000001" customHeight="1">
      <c r="A10" s="177"/>
      <c r="B10" s="177"/>
      <c r="C10" s="173"/>
      <c r="D10" s="173" t="s">
        <v>2</v>
      </c>
      <c r="E10" s="173"/>
      <c r="F10" s="173"/>
      <c r="G10" s="174" t="str">
        <f>TTIN_CTRINH</f>
        <v>Đường cứu hộ cứu nạn từ Nguyệt Áng - Nam Long đi Trường Xuân</v>
      </c>
      <c r="H10" s="173"/>
      <c r="I10" s="173"/>
      <c r="J10" s="173"/>
      <c r="K10" s="173"/>
      <c r="L10" s="173"/>
      <c r="M10" s="173"/>
      <c r="N10" s="173"/>
      <c r="O10" s="173"/>
      <c r="P10" s="173"/>
      <c r="Q10" s="173"/>
      <c r="R10" s="173"/>
      <c r="S10" s="173"/>
      <c r="T10" s="173"/>
      <c r="U10" s="173"/>
      <c r="V10" s="173"/>
      <c r="W10" s="173"/>
      <c r="X10" s="173"/>
      <c r="Y10" s="173"/>
      <c r="Z10" s="173"/>
      <c r="AA10" s="173"/>
      <c r="AB10" s="173"/>
      <c r="AC10" s="173"/>
    </row>
    <row r="11" spans="1:29" ht="20.100000000000001" customHeight="1">
      <c r="A11" s="177"/>
      <c r="B11" s="177"/>
      <c r="C11" s="173"/>
      <c r="D11" s="173" t="s">
        <v>3</v>
      </c>
      <c r="E11" s="173"/>
      <c r="F11" s="173"/>
      <c r="G11" s="178" t="s">
        <v>153</v>
      </c>
      <c r="H11" s="173"/>
      <c r="I11" s="173"/>
      <c r="J11" s="173"/>
      <c r="K11" s="173"/>
      <c r="L11" s="173"/>
      <c r="M11" s="173"/>
      <c r="N11" s="173"/>
      <c r="O11" s="173"/>
      <c r="P11" s="173"/>
      <c r="Q11" s="173"/>
      <c r="R11" s="173"/>
      <c r="S11" s="173"/>
      <c r="T11" s="173"/>
      <c r="U11" s="173"/>
      <c r="V11" s="173"/>
      <c r="W11" s="173"/>
      <c r="X11" s="173"/>
      <c r="Y11" s="173"/>
      <c r="Z11" s="173"/>
      <c r="AA11" s="173"/>
      <c r="AB11" s="173"/>
      <c r="AC11" s="173"/>
    </row>
    <row r="12" spans="1:29" ht="20.100000000000001" customHeight="1">
      <c r="A12" s="177"/>
      <c r="B12" s="177"/>
      <c r="C12" s="173"/>
      <c r="D12" s="173" t="s">
        <v>154</v>
      </c>
      <c r="E12" s="173"/>
      <c r="F12" s="173"/>
      <c r="G12" s="180" t="s">
        <v>143</v>
      </c>
      <c r="H12" s="182"/>
      <c r="I12" s="182"/>
      <c r="J12" s="182"/>
      <c r="K12" s="182"/>
      <c r="L12" s="173"/>
      <c r="M12" s="173"/>
      <c r="N12" s="173"/>
      <c r="O12" s="173"/>
      <c r="P12" s="173"/>
      <c r="Q12" s="173"/>
      <c r="R12" s="182"/>
      <c r="S12" s="182"/>
      <c r="T12" s="182"/>
      <c r="U12" s="182"/>
      <c r="V12" s="182"/>
      <c r="W12" s="182"/>
      <c r="X12" s="173"/>
      <c r="Y12" s="173"/>
      <c r="Z12" s="173"/>
      <c r="AA12" s="173"/>
      <c r="AB12" s="173"/>
      <c r="AC12" s="173"/>
    </row>
    <row r="13" spans="1:29" ht="20.100000000000001" customHeight="1">
      <c r="A13" s="177"/>
      <c r="B13" s="177"/>
      <c r="C13" s="173"/>
      <c r="D13" s="173" t="s">
        <v>155</v>
      </c>
      <c r="E13" s="173"/>
      <c r="F13" s="173"/>
      <c r="G13" s="183" t="str">
        <f>TTIN_DDIEM</f>
        <v>Xã Xuân Ninh, Hiền Ninh và xã Trường Xuân, huyện Quảng Ninh, tỉnh Quảng Bình</v>
      </c>
      <c r="H13" s="173"/>
      <c r="I13" s="173"/>
      <c r="J13" s="173"/>
      <c r="K13" s="173"/>
      <c r="L13" s="173"/>
      <c r="M13" s="173"/>
      <c r="N13" s="173"/>
      <c r="O13" s="173"/>
      <c r="P13" s="173"/>
      <c r="Q13" s="173"/>
      <c r="R13" s="173"/>
      <c r="S13" s="173"/>
      <c r="T13" s="173"/>
      <c r="U13" s="173"/>
      <c r="V13" s="173"/>
      <c r="W13" s="173"/>
      <c r="X13" s="173"/>
      <c r="Y13" s="173"/>
      <c r="Z13" s="173"/>
      <c r="AA13" s="173"/>
      <c r="AB13" s="173"/>
      <c r="AC13" s="173"/>
    </row>
    <row r="14" spans="1:29" ht="9.9499999999999993" customHeight="1">
      <c r="A14" s="177"/>
      <c r="B14" s="177"/>
      <c r="C14" s="173"/>
      <c r="D14" s="173"/>
      <c r="E14" s="173"/>
      <c r="F14" s="173"/>
      <c r="H14" s="173"/>
      <c r="I14" s="173"/>
      <c r="J14" s="173"/>
      <c r="K14" s="173"/>
      <c r="L14" s="173"/>
      <c r="M14" s="173"/>
      <c r="N14" s="173"/>
      <c r="O14" s="173"/>
      <c r="P14" s="173"/>
      <c r="Q14" s="173"/>
      <c r="R14" s="173"/>
      <c r="S14" s="173"/>
      <c r="T14" s="173"/>
      <c r="U14" s="173"/>
      <c r="V14" s="173"/>
      <c r="W14" s="173"/>
      <c r="X14" s="173"/>
      <c r="Y14" s="173"/>
      <c r="Z14" s="173"/>
      <c r="AA14" s="173"/>
      <c r="AB14" s="173"/>
      <c r="AC14" s="173"/>
    </row>
    <row r="15" spans="1:29" ht="20.100000000000001" customHeight="1">
      <c r="A15" s="177"/>
      <c r="B15" s="177"/>
      <c r="C15" s="998">
        <v>1</v>
      </c>
      <c r="D15" s="173" t="s">
        <v>195</v>
      </c>
      <c r="E15" s="173"/>
      <c r="F15" s="173"/>
      <c r="H15" s="173"/>
      <c r="I15" s="173"/>
      <c r="J15" s="173"/>
      <c r="K15" s="173"/>
      <c r="L15" s="173"/>
      <c r="M15" s="173"/>
      <c r="N15" s="173"/>
      <c r="O15" s="173"/>
      <c r="P15" s="173"/>
      <c r="Q15" s="173"/>
      <c r="R15" s="173"/>
      <c r="S15" s="173"/>
      <c r="T15" s="173"/>
      <c r="U15" s="173"/>
      <c r="V15" s="173"/>
      <c r="W15" s="173"/>
      <c r="X15" s="173"/>
      <c r="Y15" s="173"/>
      <c r="Z15" s="173"/>
      <c r="AA15" s="173"/>
      <c r="AB15" s="173"/>
      <c r="AC15" s="173"/>
    </row>
    <row r="16" spans="1:29" ht="20.100000000000001" customHeight="1">
      <c r="A16" s="19"/>
      <c r="B16" s="19"/>
      <c r="C16" s="222" t="s">
        <v>169</v>
      </c>
      <c r="D16" s="197" t="str">
        <f>'Thong tin'!B47&amp;": "&amp;TTIN_TPK4</f>
        <v>Tư vấn giám sát: Ban QLDA ĐTXD&amp;PTQĐ huyện Quảng Ninh</v>
      </c>
      <c r="G16" s="200"/>
      <c r="H16" s="185"/>
      <c r="I16" s="185"/>
      <c r="J16" s="185"/>
      <c r="K16" s="185"/>
      <c r="Q16" s="222"/>
      <c r="R16" s="199"/>
      <c r="S16" s="185"/>
      <c r="T16" s="185"/>
      <c r="U16" s="185"/>
      <c r="V16" s="185"/>
      <c r="W16" s="185"/>
    </row>
    <row r="17" spans="1:29" ht="20.100000000000001" customHeight="1">
      <c r="A17" s="19"/>
      <c r="B17" s="19"/>
      <c r="C17" s="202"/>
      <c r="D17" s="33" t="s">
        <v>17</v>
      </c>
      <c r="G17" s="2857" t="s">
        <v>34</v>
      </c>
      <c r="H17" s="2857"/>
      <c r="I17" s="2857"/>
      <c r="J17" s="2857"/>
      <c r="K17" s="2857"/>
      <c r="L17" s="2857"/>
      <c r="M17" s="2857"/>
      <c r="N17" s="2857"/>
      <c r="Q17" s="202" t="s">
        <v>19</v>
      </c>
      <c r="R17" s="199" t="e">
        <f>IF(G17=0,"",VLOOKUP(G17,_tenchucdanh,3,0))</f>
        <v>#N/A</v>
      </c>
      <c r="S17" s="185"/>
      <c r="T17" s="185"/>
      <c r="U17" s="185"/>
      <c r="V17" s="185"/>
      <c r="W17" s="185"/>
    </row>
    <row r="18" spans="1:29" ht="20.100000000000001" customHeight="1">
      <c r="A18" s="19"/>
      <c r="B18" s="19"/>
      <c r="C18" s="202"/>
      <c r="D18" s="33" t="s">
        <v>17</v>
      </c>
      <c r="G18" s="2857" t="s">
        <v>35</v>
      </c>
      <c r="H18" s="2857"/>
      <c r="I18" s="2857"/>
      <c r="J18" s="2857"/>
      <c r="K18" s="2857"/>
      <c r="L18" s="2857"/>
      <c r="M18" s="2857"/>
      <c r="N18" s="2857"/>
      <c r="Q18" s="202" t="s">
        <v>19</v>
      </c>
      <c r="R18" s="199" t="e">
        <f>IF(G18=0,"",VLOOKUP(G18,_tenchucdanh,3,0))</f>
        <v>#N/A</v>
      </c>
      <c r="S18" s="185"/>
      <c r="T18" s="185"/>
      <c r="U18" s="185"/>
      <c r="V18" s="185"/>
      <c r="W18" s="185"/>
    </row>
    <row r="19" spans="1:29" ht="20.100000000000001" customHeight="1">
      <c r="A19" s="19"/>
      <c r="B19" s="19"/>
      <c r="C19" s="222" t="s">
        <v>171</v>
      </c>
      <c r="D19" s="197" t="str">
        <f>'Thong tin'!B60&amp;": "&amp;TTIN_TPK5</f>
        <v>Nhà thầu thi công: Công ty Cổ phần Xây dựng Trường Xuân</v>
      </c>
      <c r="G19" s="200"/>
      <c r="H19" s="185"/>
      <c r="I19" s="185"/>
      <c r="J19" s="185"/>
      <c r="K19" s="185"/>
      <c r="L19" s="185"/>
      <c r="M19" s="185"/>
      <c r="N19" s="185"/>
      <c r="Q19" s="222"/>
      <c r="R19" s="199"/>
      <c r="S19" s="185"/>
      <c r="T19" s="185"/>
      <c r="U19" s="185"/>
      <c r="V19" s="185"/>
      <c r="W19" s="185"/>
    </row>
    <row r="20" spans="1:29" ht="20.100000000000001" customHeight="1">
      <c r="A20" s="19"/>
      <c r="B20" s="19"/>
      <c r="C20" s="202"/>
      <c r="D20" s="33" t="s">
        <v>17</v>
      </c>
      <c r="G20" s="2857" t="s">
        <v>1149</v>
      </c>
      <c r="H20" s="2857"/>
      <c r="I20" s="2857"/>
      <c r="J20" s="2857"/>
      <c r="K20" s="2857"/>
      <c r="L20" s="2857"/>
      <c r="M20" s="2857"/>
      <c r="N20" s="2857"/>
      <c r="Q20" s="202" t="s">
        <v>19</v>
      </c>
      <c r="R20" s="199" t="e">
        <f>IF(G20=0,"",VLOOKUP(G20,_tenchucdanh,3,0))</f>
        <v>#N/A</v>
      </c>
      <c r="S20" s="185"/>
      <c r="T20" s="185"/>
      <c r="U20" s="185"/>
      <c r="V20" s="185"/>
      <c r="W20" s="185"/>
    </row>
    <row r="21" spans="1:29" ht="20.100000000000001" customHeight="1">
      <c r="A21" s="19"/>
      <c r="B21" s="19"/>
      <c r="C21" s="202"/>
      <c r="D21" s="33" t="s">
        <v>17</v>
      </c>
      <c r="G21" s="2857" t="s">
        <v>2813</v>
      </c>
      <c r="H21" s="2857"/>
      <c r="I21" s="2857"/>
      <c r="J21" s="2857"/>
      <c r="K21" s="2857"/>
      <c r="L21" s="2857"/>
      <c r="M21" s="2857"/>
      <c r="N21" s="2857"/>
      <c r="Q21" s="202" t="s">
        <v>19</v>
      </c>
      <c r="R21" s="199" t="e">
        <f>IF(G21=0,"",VLOOKUP(G21,_tenchucdanh,3,0))</f>
        <v>#N/A</v>
      </c>
      <c r="S21" s="185"/>
      <c r="T21" s="185"/>
      <c r="U21" s="185"/>
      <c r="V21" s="185"/>
      <c r="W21" s="185"/>
    </row>
    <row r="22" spans="1:29" ht="20.100000000000001" customHeight="1">
      <c r="A22" s="19"/>
      <c r="B22" s="19"/>
      <c r="C22" s="998">
        <v>2</v>
      </c>
      <c r="D22" s="173" t="s">
        <v>1157</v>
      </c>
      <c r="G22" s="200"/>
      <c r="H22" s="185"/>
      <c r="I22" s="185"/>
      <c r="J22" s="185"/>
      <c r="K22" s="185"/>
      <c r="Q22" s="222"/>
      <c r="R22" s="199"/>
      <c r="S22" s="185"/>
      <c r="T22" s="185"/>
      <c r="U22" s="185"/>
      <c r="V22" s="185"/>
      <c r="W22" s="185"/>
    </row>
    <row r="23" spans="1:29" ht="20.100000000000001" customHeight="1">
      <c r="A23" s="19"/>
      <c r="B23" s="19"/>
      <c r="C23" s="258"/>
      <c r="D23" s="33" t="s">
        <v>174</v>
      </c>
      <c r="G23" s="180" t="s">
        <v>197</v>
      </c>
      <c r="H23" s="185"/>
      <c r="I23" s="185"/>
      <c r="J23" s="185"/>
      <c r="K23" s="185"/>
      <c r="Q23" s="222"/>
      <c r="R23" s="199"/>
      <c r="S23" s="185"/>
      <c r="T23" s="185"/>
      <c r="U23" s="185"/>
      <c r="V23" s="185"/>
      <c r="W23" s="185"/>
    </row>
    <row r="24" spans="1:29" ht="20.100000000000001" customHeight="1">
      <c r="A24" s="19"/>
      <c r="B24" s="19"/>
      <c r="C24" s="258"/>
      <c r="D24" s="33" t="s">
        <v>175</v>
      </c>
      <c r="G24" s="180" t="s">
        <v>198</v>
      </c>
      <c r="H24" s="185"/>
      <c r="I24" s="185"/>
      <c r="J24" s="185"/>
      <c r="K24" s="185"/>
      <c r="Q24" s="222"/>
      <c r="R24" s="199"/>
      <c r="S24" s="185"/>
      <c r="T24" s="185"/>
      <c r="U24" s="185"/>
      <c r="V24" s="185"/>
      <c r="W24" s="185"/>
    </row>
    <row r="25" spans="1:29" ht="20.100000000000001" customHeight="1">
      <c r="A25" s="19"/>
      <c r="B25" s="19"/>
      <c r="C25" s="258"/>
      <c r="D25" s="33" t="s">
        <v>155</v>
      </c>
      <c r="G25" s="200" t="str">
        <f>G13</f>
        <v>Xã Xuân Ninh, Hiền Ninh và xã Trường Xuân, huyện Quảng Ninh, tỉnh Quảng Bình</v>
      </c>
      <c r="H25" s="185"/>
      <c r="I25" s="185"/>
      <c r="J25" s="185"/>
      <c r="K25" s="185"/>
      <c r="Q25" s="222"/>
      <c r="R25" s="199"/>
      <c r="S25" s="185"/>
      <c r="T25" s="185"/>
      <c r="U25" s="185"/>
      <c r="V25" s="185"/>
      <c r="W25" s="185"/>
    </row>
    <row r="26" spans="1:29" ht="20.100000000000001" customHeight="1">
      <c r="A26" s="19"/>
      <c r="B26" s="19"/>
      <c r="C26" s="998">
        <v>3</v>
      </c>
      <c r="D26" s="173" t="s">
        <v>1216</v>
      </c>
      <c r="E26" s="185"/>
      <c r="F26" s="185"/>
      <c r="G26" s="185"/>
      <c r="H26" s="185"/>
      <c r="I26" s="185"/>
      <c r="J26" s="185"/>
      <c r="K26" s="185"/>
      <c r="L26" s="185"/>
      <c r="M26" s="185"/>
      <c r="N26" s="185"/>
      <c r="O26" s="185"/>
      <c r="P26" s="185"/>
      <c r="Q26" s="185"/>
      <c r="R26" s="185"/>
      <c r="S26" s="185"/>
      <c r="T26" s="185"/>
      <c r="U26" s="185"/>
      <c r="V26" s="185"/>
      <c r="W26" s="185"/>
      <c r="X26" s="185"/>
      <c r="Y26" s="185"/>
      <c r="Z26" s="185"/>
      <c r="AA26" s="185"/>
      <c r="AB26" s="185"/>
      <c r="AC26" s="185"/>
    </row>
    <row r="27" spans="1:29" s="268" customFormat="1" ht="20.100000000000001" customHeight="1">
      <c r="A27" s="280"/>
      <c r="B27" s="280"/>
      <c r="C27" s="1056" t="s">
        <v>169</v>
      </c>
      <c r="D27" s="173" t="s">
        <v>1217</v>
      </c>
      <c r="E27" s="447"/>
      <c r="F27" s="447"/>
      <c r="G27" s="447"/>
      <c r="H27" s="447"/>
      <c r="I27" s="447"/>
      <c r="J27" s="447"/>
      <c r="K27" s="447"/>
      <c r="L27" s="447"/>
      <c r="M27" s="447"/>
      <c r="N27" s="447"/>
      <c r="O27" s="447"/>
      <c r="P27" s="447"/>
      <c r="Q27" s="447"/>
      <c r="R27" s="447"/>
      <c r="S27" s="447"/>
      <c r="T27" s="447"/>
      <c r="U27" s="447"/>
      <c r="V27" s="447"/>
      <c r="W27" s="447"/>
      <c r="X27" s="447"/>
      <c r="Y27" s="447"/>
      <c r="Z27" s="447"/>
      <c r="AA27" s="447"/>
      <c r="AB27" s="447"/>
      <c r="AC27" s="447"/>
    </row>
    <row r="28" spans="1:29" ht="18.75" customHeight="1">
      <c r="A28" s="19"/>
      <c r="B28" s="19"/>
      <c r="C28" s="275" t="s">
        <v>158</v>
      </c>
      <c r="D28" s="2864" t="s">
        <v>1251</v>
      </c>
      <c r="E28" s="2864"/>
      <c r="F28" s="2864"/>
      <c r="G28" s="2864"/>
      <c r="H28" s="2864"/>
      <c r="I28" s="2864"/>
      <c r="J28" s="2864"/>
      <c r="K28" s="2864"/>
      <c r="L28" s="2864"/>
      <c r="M28" s="2864"/>
      <c r="N28" s="2864"/>
      <c r="O28" s="2864"/>
      <c r="P28" s="2864"/>
      <c r="Q28" s="2864"/>
      <c r="R28" s="2864"/>
      <c r="S28" s="2864"/>
      <c r="T28" s="2864"/>
      <c r="U28" s="2864"/>
      <c r="V28" s="2864"/>
      <c r="W28" s="2864"/>
      <c r="X28" s="2864"/>
      <c r="Y28" s="2864"/>
      <c r="Z28" s="2864"/>
      <c r="AA28" s="2864"/>
      <c r="AB28" s="2864"/>
      <c r="AC28" s="2864"/>
    </row>
    <row r="29" spans="1:29" ht="20.100000000000001" customHeight="1">
      <c r="A29" s="19"/>
      <c r="B29" s="19"/>
      <c r="C29" s="275" t="s">
        <v>158</v>
      </c>
      <c r="D29" s="33" t="s">
        <v>1252</v>
      </c>
      <c r="E29" s="185"/>
      <c r="F29" s="185"/>
      <c r="G29" s="185"/>
      <c r="H29" s="185"/>
      <c r="I29" s="185"/>
      <c r="J29" s="185"/>
      <c r="K29" s="185"/>
      <c r="L29" s="185"/>
      <c r="M29" s="185"/>
      <c r="N29" s="185"/>
      <c r="O29" s="185"/>
      <c r="P29" s="185"/>
      <c r="Q29" s="185"/>
      <c r="R29" s="185"/>
      <c r="S29" s="185"/>
      <c r="T29" s="185"/>
      <c r="U29" s="185"/>
      <c r="V29" s="185"/>
      <c r="W29" s="185"/>
      <c r="X29" s="185"/>
      <c r="Y29" s="185"/>
      <c r="Z29" s="185"/>
      <c r="AA29" s="185"/>
      <c r="AB29" s="185"/>
      <c r="AC29" s="185"/>
    </row>
    <row r="30" spans="1:29" ht="20.100000000000001" customHeight="1">
      <c r="A30" s="19"/>
      <c r="B30" s="19"/>
      <c r="C30" s="275" t="s">
        <v>158</v>
      </c>
      <c r="D30" s="185" t="s">
        <v>1218</v>
      </c>
      <c r="E30" s="185"/>
      <c r="F30" s="185"/>
      <c r="G30" s="185"/>
      <c r="H30" s="185"/>
      <c r="I30" s="185"/>
      <c r="J30" s="185"/>
      <c r="K30" s="185"/>
      <c r="L30" s="185"/>
      <c r="M30" s="185"/>
      <c r="N30" s="185"/>
      <c r="O30" s="185"/>
      <c r="P30" s="185"/>
      <c r="Q30" s="185"/>
      <c r="R30" s="185"/>
      <c r="S30" s="185"/>
      <c r="T30" s="185"/>
      <c r="U30" s="185"/>
      <c r="V30" s="185"/>
      <c r="W30" s="185"/>
      <c r="X30" s="185"/>
      <c r="Y30" s="185"/>
      <c r="Z30" s="185"/>
      <c r="AA30" s="185"/>
      <c r="AB30" s="185"/>
      <c r="AC30" s="185"/>
    </row>
    <row r="31" spans="1:29" ht="20.100000000000001" customHeight="1">
      <c r="A31" s="19"/>
      <c r="B31" s="19"/>
      <c r="C31" s="275" t="s">
        <v>158</v>
      </c>
      <c r="D31" s="33" t="s">
        <v>1253</v>
      </c>
      <c r="E31" s="185"/>
      <c r="F31" s="185"/>
      <c r="G31" s="185"/>
      <c r="H31" s="185"/>
      <c r="I31" s="185"/>
      <c r="J31" s="185"/>
      <c r="K31" s="185"/>
      <c r="L31" s="185"/>
      <c r="M31" s="185"/>
      <c r="N31" s="185"/>
      <c r="O31" s="185"/>
      <c r="P31" s="185"/>
      <c r="Q31" s="185"/>
      <c r="R31" s="185"/>
      <c r="S31" s="185"/>
      <c r="T31" s="185"/>
      <c r="U31" s="185"/>
      <c r="V31" s="185"/>
      <c r="W31" s="185"/>
      <c r="X31" s="185"/>
      <c r="Y31" s="185"/>
      <c r="Z31" s="185"/>
      <c r="AA31" s="185"/>
      <c r="AB31" s="185"/>
      <c r="AC31" s="185"/>
    </row>
    <row r="32" spans="1:29" ht="39.950000000000003" customHeight="1">
      <c r="A32" s="19"/>
      <c r="B32" s="19"/>
      <c r="C32" s="275" t="s">
        <v>158</v>
      </c>
      <c r="D32" s="2843" t="s">
        <v>1254</v>
      </c>
      <c r="E32" s="2843"/>
      <c r="F32" s="2843"/>
      <c r="G32" s="2843"/>
      <c r="H32" s="2843"/>
      <c r="I32" s="2843"/>
      <c r="J32" s="2843"/>
      <c r="K32" s="2843"/>
      <c r="L32" s="2843"/>
      <c r="M32" s="2843"/>
      <c r="N32" s="2843"/>
      <c r="O32" s="2843"/>
      <c r="P32" s="2843"/>
      <c r="Q32" s="2843"/>
      <c r="R32" s="2843"/>
      <c r="S32" s="2843"/>
      <c r="T32" s="2843"/>
      <c r="U32" s="2843"/>
      <c r="V32" s="2843"/>
      <c r="W32" s="2843"/>
      <c r="X32" s="2843"/>
      <c r="Y32" s="2843"/>
      <c r="Z32" s="2843"/>
      <c r="AA32" s="2843"/>
      <c r="AB32" s="2843"/>
      <c r="AC32" s="2843"/>
    </row>
    <row r="33" spans="1:29" ht="20.100000000000001" customHeight="1">
      <c r="A33" s="19"/>
      <c r="B33" s="19"/>
      <c r="C33" s="275" t="s">
        <v>158</v>
      </c>
      <c r="D33" s="33" t="s">
        <v>1255</v>
      </c>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row>
    <row r="34" spans="1:29" ht="20.100000000000001" customHeight="1">
      <c r="A34" s="19"/>
      <c r="B34" s="19"/>
      <c r="C34" s="275" t="s">
        <v>158</v>
      </c>
      <c r="D34" s="33" t="s">
        <v>1256</v>
      </c>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row>
    <row r="35" spans="1:29" ht="20.100000000000001" customHeight="1">
      <c r="A35" s="19"/>
      <c r="B35" s="19"/>
      <c r="C35" s="275" t="s">
        <v>158</v>
      </c>
      <c r="D35" s="977" t="s">
        <v>1257</v>
      </c>
      <c r="E35" s="185"/>
      <c r="F35" s="185"/>
      <c r="G35" s="185"/>
      <c r="H35" s="185"/>
      <c r="I35" s="185"/>
      <c r="J35" s="185"/>
      <c r="K35" s="185"/>
      <c r="L35" s="185"/>
      <c r="M35" s="185"/>
      <c r="N35" s="185"/>
      <c r="O35" s="185"/>
      <c r="P35" s="185"/>
      <c r="Q35" s="185"/>
      <c r="R35" s="185"/>
      <c r="S35" s="185"/>
      <c r="T35" s="185"/>
      <c r="U35" s="185"/>
      <c r="V35" s="185"/>
      <c r="W35" s="185"/>
      <c r="X35" s="185"/>
      <c r="Y35" s="185"/>
      <c r="Z35" s="185"/>
      <c r="AA35" s="185"/>
      <c r="AB35" s="185"/>
      <c r="AC35" s="185"/>
    </row>
    <row r="36" spans="1:29" s="268" customFormat="1" ht="20.100000000000001" customHeight="1">
      <c r="A36" s="280"/>
      <c r="B36" s="280"/>
      <c r="C36" s="222" t="s">
        <v>171</v>
      </c>
      <c r="D36" s="173" t="s">
        <v>1258</v>
      </c>
      <c r="E36" s="447"/>
      <c r="F36" s="447"/>
      <c r="G36" s="447"/>
      <c r="H36" s="447"/>
      <c r="I36" s="447"/>
      <c r="J36" s="447"/>
      <c r="K36" s="447"/>
      <c r="L36" s="447"/>
      <c r="M36" s="447"/>
      <c r="N36" s="447"/>
      <c r="O36" s="447"/>
      <c r="P36" s="447"/>
      <c r="Q36" s="447"/>
      <c r="R36" s="447"/>
      <c r="S36" s="447"/>
      <c r="T36" s="447"/>
      <c r="U36" s="447"/>
      <c r="V36" s="447"/>
      <c r="W36" s="447"/>
      <c r="X36" s="447"/>
      <c r="Y36" s="447"/>
      <c r="Z36" s="447"/>
      <c r="AA36" s="447"/>
      <c r="AB36" s="447"/>
      <c r="AC36" s="447"/>
    </row>
    <row r="37" spans="1:29" ht="20.100000000000001" customHeight="1">
      <c r="A37" s="19"/>
      <c r="B37" s="19"/>
      <c r="C37" s="275"/>
      <c r="D37" s="33" t="s">
        <v>1191</v>
      </c>
      <c r="E37" s="983"/>
      <c r="F37" s="983"/>
      <c r="G37" s="983"/>
      <c r="H37" s="983"/>
      <c r="I37" s="983"/>
      <c r="J37" s="983"/>
      <c r="K37" s="983"/>
      <c r="L37" s="983"/>
      <c r="M37" s="983"/>
      <c r="N37" s="983"/>
      <c r="O37" s="983"/>
      <c r="P37" s="983"/>
      <c r="Q37" s="983"/>
      <c r="R37" s="983"/>
      <c r="S37" s="983"/>
      <c r="T37" s="983"/>
      <c r="U37" s="983"/>
      <c r="V37" s="983"/>
      <c r="W37" s="983"/>
      <c r="X37" s="983"/>
      <c r="Y37" s="983"/>
      <c r="Z37" s="983"/>
      <c r="AA37" s="983"/>
      <c r="AB37" s="983"/>
      <c r="AC37" s="983"/>
    </row>
    <row r="38" spans="1:29" s="268" customFormat="1" ht="20.100000000000001" customHeight="1">
      <c r="A38" s="280"/>
      <c r="B38" s="280"/>
      <c r="C38" s="222" t="s">
        <v>224</v>
      </c>
      <c r="D38" s="173" t="s">
        <v>1259</v>
      </c>
      <c r="E38" s="447"/>
      <c r="F38" s="447"/>
      <c r="G38" s="447"/>
      <c r="H38" s="447"/>
      <c r="I38" s="447"/>
      <c r="J38" s="447"/>
      <c r="K38" s="447"/>
      <c r="L38" s="447"/>
      <c r="M38" s="447"/>
      <c r="N38" s="447"/>
      <c r="O38" s="447"/>
      <c r="P38" s="447"/>
      <c r="Q38" s="447"/>
      <c r="R38" s="447"/>
      <c r="S38" s="447"/>
      <c r="T38" s="447"/>
      <c r="U38" s="447"/>
      <c r="V38" s="447"/>
      <c r="W38" s="447"/>
      <c r="X38" s="447"/>
      <c r="Y38" s="447"/>
      <c r="Z38" s="447"/>
      <c r="AA38" s="447"/>
      <c r="AB38" s="447"/>
      <c r="AC38" s="447"/>
    </row>
    <row r="39" spans="1:29" ht="20.100000000000001" customHeight="1">
      <c r="A39" s="19"/>
      <c r="B39" s="19"/>
      <c r="C39" s="275" t="s">
        <v>158</v>
      </c>
      <c r="D39" s="1030" t="s">
        <v>1260</v>
      </c>
      <c r="E39" s="983"/>
      <c r="F39" s="983"/>
      <c r="G39" s="983"/>
      <c r="H39" s="983"/>
      <c r="I39" s="983"/>
      <c r="J39" s="983"/>
      <c r="K39" s="983"/>
      <c r="L39" s="983"/>
      <c r="M39" s="983"/>
      <c r="N39" s="983"/>
      <c r="O39" s="983"/>
      <c r="P39" s="983"/>
      <c r="Q39" s="983"/>
      <c r="R39" s="983"/>
      <c r="S39" s="983"/>
      <c r="T39" s="983"/>
      <c r="U39" s="983"/>
      <c r="V39" s="983"/>
      <c r="W39" s="983"/>
      <c r="X39" s="983"/>
      <c r="Y39" s="983"/>
      <c r="Z39" s="983"/>
      <c r="AA39" s="983"/>
      <c r="AB39" s="983"/>
      <c r="AC39" s="983"/>
    </row>
    <row r="40" spans="1:29" s="1029" customFormat="1" ht="20.100000000000001" customHeight="1">
      <c r="A40" s="1028"/>
      <c r="B40" s="1028"/>
      <c r="C40" s="871" t="s">
        <v>160</v>
      </c>
      <c r="D40" s="2887" t="s">
        <v>1261</v>
      </c>
      <c r="E40" s="2887"/>
      <c r="F40" s="2887"/>
      <c r="G40" s="2887"/>
      <c r="H40" s="2887"/>
      <c r="I40" s="2887"/>
      <c r="J40" s="2887"/>
      <c r="K40" s="2887" t="s">
        <v>387</v>
      </c>
      <c r="L40" s="2887"/>
      <c r="M40" s="2887"/>
      <c r="N40" s="2887"/>
      <c r="O40" s="2887"/>
      <c r="P40" s="2887"/>
      <c r="Q40" s="2887"/>
      <c r="R40" s="2887"/>
      <c r="S40" s="2887" t="s">
        <v>231</v>
      </c>
      <c r="T40" s="2887"/>
      <c r="U40" s="2887"/>
      <c r="V40" s="2887"/>
      <c r="W40" s="2887"/>
      <c r="X40" s="2887"/>
      <c r="Y40" s="2887"/>
      <c r="Z40" s="2887"/>
      <c r="AA40" s="2887" t="s">
        <v>1262</v>
      </c>
      <c r="AB40" s="2887"/>
      <c r="AC40" s="2887"/>
    </row>
    <row r="41" spans="1:29" ht="20.100000000000001" customHeight="1">
      <c r="A41" s="19"/>
      <c r="B41" s="19"/>
      <c r="C41" s="2865">
        <v>1</v>
      </c>
      <c r="D41" s="2867" t="s">
        <v>1263</v>
      </c>
      <c r="E41" s="2867"/>
      <c r="F41" s="2867"/>
      <c r="G41" s="2867"/>
      <c r="H41" s="2867"/>
      <c r="I41" s="2867"/>
      <c r="J41" s="2867"/>
      <c r="K41" s="2869" t="s">
        <v>1264</v>
      </c>
      <c r="L41" s="2869"/>
      <c r="M41" s="2869"/>
      <c r="N41" s="2869"/>
      <c r="O41" s="2869"/>
      <c r="P41" s="2869"/>
      <c r="Q41" s="2869"/>
      <c r="R41" s="2869"/>
      <c r="S41" s="2869" t="s">
        <v>1265</v>
      </c>
      <c r="T41" s="2869"/>
      <c r="U41" s="2869"/>
      <c r="V41" s="2869"/>
      <c r="W41" s="2869"/>
      <c r="X41" s="2869"/>
      <c r="Y41" s="2869"/>
      <c r="Z41" s="2869"/>
      <c r="AA41" s="2867"/>
      <c r="AB41" s="2867"/>
      <c r="AC41" s="2867"/>
    </row>
    <row r="42" spans="1:29" ht="20.100000000000001" customHeight="1">
      <c r="A42" s="19"/>
      <c r="B42" s="19"/>
      <c r="C42" s="2866"/>
      <c r="D42" s="2868"/>
      <c r="E42" s="2868"/>
      <c r="F42" s="2868"/>
      <c r="G42" s="2868"/>
      <c r="H42" s="2868"/>
      <c r="I42" s="2868"/>
      <c r="J42" s="2868"/>
      <c r="K42" s="2870" t="s">
        <v>1266</v>
      </c>
      <c r="L42" s="2870"/>
      <c r="M42" s="2870"/>
      <c r="N42" s="2870"/>
      <c r="O42" s="2870"/>
      <c r="P42" s="2870"/>
      <c r="Q42" s="2870"/>
      <c r="R42" s="2870"/>
      <c r="S42" s="2870" t="s">
        <v>1267</v>
      </c>
      <c r="T42" s="2870"/>
      <c r="U42" s="2870"/>
      <c r="V42" s="2870"/>
      <c r="W42" s="2870"/>
      <c r="X42" s="2870"/>
      <c r="Y42" s="2870"/>
      <c r="Z42" s="2870"/>
      <c r="AA42" s="2868"/>
      <c r="AB42" s="2868"/>
      <c r="AC42" s="2868"/>
    </row>
    <row r="43" spans="1:29" ht="20.100000000000001" customHeight="1">
      <c r="A43" s="19"/>
      <c r="B43" s="19"/>
      <c r="C43" s="2867"/>
      <c r="D43" s="2868"/>
      <c r="E43" s="2868"/>
      <c r="F43" s="2868"/>
      <c r="G43" s="2868"/>
      <c r="H43" s="2868"/>
      <c r="I43" s="2868"/>
      <c r="J43" s="2868"/>
      <c r="K43" s="2870" t="s">
        <v>1268</v>
      </c>
      <c r="L43" s="2870"/>
      <c r="M43" s="2870"/>
      <c r="N43" s="2870"/>
      <c r="O43" s="2870"/>
      <c r="P43" s="2870"/>
      <c r="Q43" s="2870"/>
      <c r="R43" s="2870"/>
      <c r="S43" s="2870" t="s">
        <v>1269</v>
      </c>
      <c r="T43" s="2870"/>
      <c r="U43" s="2870"/>
      <c r="V43" s="2870"/>
      <c r="W43" s="2870"/>
      <c r="X43" s="2870"/>
      <c r="Y43" s="2870"/>
      <c r="Z43" s="2870"/>
      <c r="AA43" s="2868"/>
      <c r="AB43" s="2868"/>
      <c r="AC43" s="2868"/>
    </row>
    <row r="44" spans="1:29" ht="20.100000000000001" customHeight="1">
      <c r="A44" s="19"/>
      <c r="B44" s="19"/>
      <c r="C44" s="2871">
        <v>2</v>
      </c>
      <c r="D44" s="2873" t="s">
        <v>1270</v>
      </c>
      <c r="E44" s="2874"/>
      <c r="F44" s="2874"/>
      <c r="G44" s="2874"/>
      <c r="H44" s="2874"/>
      <c r="I44" s="2874"/>
      <c r="J44" s="2875"/>
      <c r="K44" s="2870" t="s">
        <v>1264</v>
      </c>
      <c r="L44" s="2870"/>
      <c r="M44" s="2870"/>
      <c r="N44" s="2870"/>
      <c r="O44" s="2870"/>
      <c r="P44" s="2870"/>
      <c r="Q44" s="2870"/>
      <c r="R44" s="2870"/>
      <c r="S44" s="2870" t="s">
        <v>1265</v>
      </c>
      <c r="T44" s="2870"/>
      <c r="U44" s="2870"/>
      <c r="V44" s="2870"/>
      <c r="W44" s="2870"/>
      <c r="X44" s="2870"/>
      <c r="Y44" s="2870"/>
      <c r="Z44" s="2870"/>
      <c r="AA44" s="2868"/>
      <c r="AB44" s="2868"/>
      <c r="AC44" s="2868"/>
    </row>
    <row r="45" spans="1:29" ht="20.100000000000001" customHeight="1">
      <c r="A45" s="19"/>
      <c r="B45" s="19"/>
      <c r="C45" s="2866"/>
      <c r="D45" s="2283"/>
      <c r="E45" s="2284"/>
      <c r="F45" s="2284"/>
      <c r="G45" s="2284"/>
      <c r="H45" s="2284"/>
      <c r="I45" s="2284"/>
      <c r="J45" s="2876"/>
      <c r="K45" s="2870" t="s">
        <v>1271</v>
      </c>
      <c r="L45" s="2870"/>
      <c r="M45" s="2870"/>
      <c r="N45" s="2870"/>
      <c r="O45" s="2870"/>
      <c r="P45" s="2870"/>
      <c r="Q45" s="2870"/>
      <c r="R45" s="2870"/>
      <c r="S45" s="2870" t="s">
        <v>1271</v>
      </c>
      <c r="T45" s="2870"/>
      <c r="U45" s="2870"/>
      <c r="V45" s="2870"/>
      <c r="W45" s="2870"/>
      <c r="X45" s="2870"/>
      <c r="Y45" s="2870"/>
      <c r="Z45" s="2870"/>
      <c r="AA45" s="2880"/>
      <c r="AB45" s="2881"/>
      <c r="AC45" s="2882"/>
    </row>
    <row r="46" spans="1:29" ht="20.100000000000001" customHeight="1">
      <c r="A46" s="19"/>
      <c r="B46" s="19"/>
      <c r="C46" s="2872"/>
      <c r="D46" s="2877"/>
      <c r="E46" s="2878"/>
      <c r="F46" s="2878"/>
      <c r="G46" s="2878"/>
      <c r="H46" s="2878"/>
      <c r="I46" s="2878"/>
      <c r="J46" s="2879"/>
      <c r="K46" s="2883" t="s">
        <v>1268</v>
      </c>
      <c r="L46" s="2883"/>
      <c r="M46" s="2883"/>
      <c r="N46" s="2883"/>
      <c r="O46" s="2883"/>
      <c r="P46" s="2883"/>
      <c r="Q46" s="2883"/>
      <c r="R46" s="2883"/>
      <c r="S46" s="2883" t="s">
        <v>1269</v>
      </c>
      <c r="T46" s="2883"/>
      <c r="U46" s="2883"/>
      <c r="V46" s="2883"/>
      <c r="W46" s="2883"/>
      <c r="X46" s="2883"/>
      <c r="Y46" s="2883"/>
      <c r="Z46" s="2883"/>
      <c r="AA46" s="2884"/>
      <c r="AB46" s="2885"/>
      <c r="AC46" s="2886"/>
    </row>
    <row r="47" spans="1:29" ht="9.9499999999999993" customHeight="1">
      <c r="A47" s="19"/>
      <c r="B47" s="19"/>
      <c r="C47" s="978"/>
    </row>
    <row r="48" spans="1:29" s="984" customFormat="1" ht="20.100000000000001" customHeight="1">
      <c r="A48" s="223"/>
      <c r="B48" s="223"/>
      <c r="C48" s="998" t="s">
        <v>337</v>
      </c>
      <c r="D48" s="173" t="s">
        <v>235</v>
      </c>
      <c r="E48" s="226"/>
      <c r="F48" s="226"/>
      <c r="G48" s="226"/>
      <c r="H48" s="226"/>
      <c r="I48" s="226"/>
      <c r="J48" s="226"/>
      <c r="K48" s="226"/>
      <c r="L48" s="226"/>
      <c r="M48" s="226"/>
      <c r="N48" s="226"/>
      <c r="O48" s="226"/>
      <c r="P48" s="226"/>
      <c r="Q48" s="226"/>
      <c r="R48" s="226"/>
      <c r="S48" s="226"/>
      <c r="T48" s="226"/>
      <c r="U48" s="226"/>
      <c r="V48" s="226"/>
      <c r="W48" s="226"/>
      <c r="X48" s="226"/>
      <c r="Y48" s="226"/>
      <c r="Z48" s="226"/>
      <c r="AA48" s="226"/>
      <c r="AB48" s="226"/>
      <c r="AC48" s="226"/>
    </row>
    <row r="49" spans="1:29" ht="20.100000000000001" customHeight="1">
      <c r="A49" s="19"/>
      <c r="B49" s="19"/>
      <c r="C49" s="978"/>
      <c r="D49" s="33" t="s">
        <v>1191</v>
      </c>
    </row>
    <row r="50" spans="1:29" ht="20.100000000000001" customHeight="1">
      <c r="A50" s="19"/>
      <c r="B50" s="19"/>
      <c r="C50" s="978"/>
      <c r="D50" s="33" t="s">
        <v>1191</v>
      </c>
    </row>
    <row r="51" spans="1:29" ht="20.100000000000001" customHeight="1">
      <c r="A51" s="19"/>
      <c r="B51" s="19"/>
      <c r="C51" s="998">
        <v>4</v>
      </c>
      <c r="D51" s="173" t="s">
        <v>1247</v>
      </c>
    </row>
    <row r="52" spans="1:29" ht="20.100000000000001" customHeight="1">
      <c r="A52" s="19"/>
      <c r="B52" s="19"/>
      <c r="C52" s="978"/>
      <c r="D52" s="33" t="s">
        <v>1191</v>
      </c>
    </row>
    <row r="53" spans="1:29" ht="20.100000000000001" customHeight="1">
      <c r="A53" s="19"/>
      <c r="B53" s="19"/>
      <c r="C53" s="978"/>
      <c r="D53" s="33" t="s">
        <v>1191</v>
      </c>
    </row>
    <row r="54" spans="1:29" ht="9.9499999999999993" customHeight="1">
      <c r="A54" s="177"/>
      <c r="B54" s="177"/>
      <c r="C54" s="171"/>
      <c r="D54" s="172"/>
      <c r="E54" s="172"/>
      <c r="F54" s="172"/>
      <c r="G54" s="172"/>
      <c r="H54" s="172"/>
      <c r="I54" s="172"/>
      <c r="J54" s="171"/>
      <c r="K54" s="172"/>
      <c r="L54" s="172"/>
      <c r="M54" s="172"/>
      <c r="N54" s="172"/>
      <c r="O54" s="172"/>
      <c r="P54" s="172"/>
      <c r="Q54" s="172"/>
      <c r="R54" s="172"/>
      <c r="S54" s="172"/>
      <c r="T54" s="172"/>
      <c r="U54" s="171"/>
      <c r="V54" s="171"/>
      <c r="W54" s="171"/>
      <c r="X54" s="171"/>
      <c r="Y54" s="171"/>
      <c r="Z54" s="171"/>
      <c r="AA54" s="171"/>
      <c r="AB54" s="171"/>
      <c r="AC54" s="171"/>
    </row>
    <row r="55" spans="1:29" s="987" customFormat="1" ht="20.100000000000001" customHeight="1">
      <c r="A55" s="970"/>
      <c r="B55" s="970"/>
      <c r="C55" s="191"/>
      <c r="D55" s="192" t="s">
        <v>163</v>
      </c>
      <c r="E55" s="193"/>
      <c r="F55" s="193"/>
      <c r="G55" s="193"/>
      <c r="H55" s="193"/>
      <c r="I55" s="193"/>
      <c r="J55" s="193"/>
      <c r="K55" s="193"/>
      <c r="L55" s="194"/>
      <c r="M55" s="192"/>
      <c r="N55" s="192"/>
      <c r="O55" s="192"/>
      <c r="P55" s="192" t="s">
        <v>164</v>
      </c>
      <c r="Q55" s="192"/>
      <c r="R55" s="194"/>
      <c r="S55" s="193"/>
      <c r="T55" s="194"/>
      <c r="U55" s="193"/>
      <c r="V55" s="192"/>
      <c r="W55" s="192"/>
      <c r="X55" s="192"/>
      <c r="Y55" s="192"/>
      <c r="Z55" s="192"/>
      <c r="AA55" s="192"/>
      <c r="AB55" s="192"/>
      <c r="AC55" s="193"/>
    </row>
    <row r="56" spans="1:29" ht="20.100000000000001" customHeight="1">
      <c r="A56" s="19"/>
      <c r="B56" s="19"/>
      <c r="C56" s="171"/>
      <c r="D56" s="171"/>
      <c r="E56" s="171"/>
      <c r="F56" s="171"/>
      <c r="G56" s="171"/>
      <c r="H56" s="171"/>
      <c r="I56" s="171"/>
      <c r="J56" s="171"/>
      <c r="K56" s="172"/>
      <c r="L56" s="19"/>
      <c r="M56" s="172"/>
      <c r="N56" s="172"/>
      <c r="O56" s="172"/>
      <c r="P56" s="172"/>
      <c r="Q56" s="172"/>
      <c r="R56" s="172"/>
      <c r="S56" s="172"/>
      <c r="T56" s="172"/>
      <c r="U56" s="171"/>
      <c r="V56" s="171"/>
      <c r="W56" s="171"/>
      <c r="X56" s="171"/>
      <c r="Y56" s="171"/>
      <c r="Z56" s="171"/>
      <c r="AA56" s="171"/>
      <c r="AB56" s="171"/>
      <c r="AC56" s="171"/>
    </row>
    <row r="57" spans="1:29" ht="20.100000000000001" customHeight="1">
      <c r="A57" s="19"/>
      <c r="B57" s="19"/>
      <c r="C57" s="171"/>
      <c r="D57" s="171"/>
      <c r="E57" s="171"/>
      <c r="F57" s="171"/>
      <c r="G57" s="171"/>
      <c r="H57" s="171"/>
      <c r="I57" s="171"/>
      <c r="J57" s="171"/>
      <c r="K57" s="172"/>
      <c r="L57" s="19"/>
      <c r="M57" s="172"/>
      <c r="N57" s="172"/>
      <c r="O57" s="172"/>
      <c r="P57" s="172"/>
      <c r="Q57" s="172"/>
      <c r="R57" s="172"/>
      <c r="S57" s="172"/>
      <c r="T57" s="172"/>
      <c r="U57" s="171"/>
      <c r="V57" s="171"/>
      <c r="W57" s="171"/>
      <c r="X57" s="171"/>
      <c r="Y57" s="171"/>
      <c r="Z57" s="171"/>
      <c r="AA57" s="171"/>
      <c r="AB57" s="171"/>
      <c r="AC57" s="171"/>
    </row>
    <row r="58" spans="1:29" ht="20.100000000000001" customHeight="1">
      <c r="A58" s="19"/>
      <c r="B58" s="19"/>
      <c r="C58" s="171"/>
      <c r="D58" s="171"/>
      <c r="E58" s="171"/>
      <c r="F58" s="171"/>
      <c r="G58" s="171"/>
      <c r="H58" s="171"/>
      <c r="I58" s="171"/>
      <c r="J58" s="171"/>
      <c r="K58" s="172"/>
      <c r="L58" s="19"/>
      <c r="M58" s="172"/>
      <c r="N58" s="172"/>
      <c r="O58" s="172"/>
      <c r="P58" s="172"/>
      <c r="Q58" s="172"/>
      <c r="R58" s="172"/>
      <c r="S58" s="172"/>
      <c r="T58" s="172"/>
      <c r="U58" s="171"/>
      <c r="V58" s="171"/>
      <c r="W58" s="171"/>
      <c r="X58" s="171"/>
      <c r="Y58" s="171"/>
      <c r="Z58" s="171"/>
      <c r="AA58" s="171"/>
      <c r="AB58" s="171"/>
      <c r="AC58" s="171"/>
    </row>
    <row r="59" spans="1:29" ht="20.100000000000001" customHeight="1">
      <c r="A59" s="19"/>
      <c r="B59" s="19"/>
      <c r="C59" s="171"/>
      <c r="D59" s="171"/>
      <c r="E59" s="171"/>
      <c r="F59" s="171"/>
      <c r="G59" s="171"/>
      <c r="H59" s="171"/>
      <c r="I59" s="171"/>
      <c r="J59" s="171"/>
      <c r="K59" s="172"/>
      <c r="L59" s="177"/>
      <c r="M59" s="172"/>
      <c r="N59" s="172"/>
      <c r="O59" s="172"/>
      <c r="P59" s="172"/>
      <c r="Q59" s="172"/>
      <c r="R59" s="172"/>
      <c r="S59" s="172"/>
      <c r="T59" s="172"/>
      <c r="U59" s="171"/>
      <c r="V59" s="171"/>
      <c r="W59" s="171"/>
      <c r="X59" s="171"/>
      <c r="Y59" s="171"/>
      <c r="Z59" s="171"/>
      <c r="AA59" s="171"/>
      <c r="AB59" s="171"/>
      <c r="AC59" s="171"/>
    </row>
    <row r="60" spans="1:29" s="987" customFormat="1" ht="20.100000000000001" customHeight="1">
      <c r="A60" s="970"/>
      <c r="B60" s="970"/>
      <c r="C60" s="195"/>
      <c r="D60" s="2855" t="str">
        <f>G17</f>
        <v>Lê Công Thịnh</v>
      </c>
      <c r="E60" s="2855"/>
      <c r="F60" s="2855"/>
      <c r="G60" s="2855"/>
      <c r="H60" s="2855"/>
      <c r="I60" s="2855"/>
      <c r="J60" s="2855"/>
      <c r="K60" s="2855"/>
      <c r="L60" s="2855"/>
      <c r="M60" s="2855"/>
      <c r="N60" s="2855"/>
      <c r="O60" s="2855"/>
      <c r="P60" s="2855" t="str">
        <f>G20</f>
        <v>Lê Văn Sinh</v>
      </c>
      <c r="Q60" s="2855"/>
      <c r="R60" s="2855"/>
      <c r="S60" s="2855"/>
      <c r="T60" s="2855"/>
      <c r="U60" s="2855"/>
      <c r="V60" s="2855"/>
      <c r="W60" s="2855"/>
      <c r="X60" s="2855"/>
      <c r="Y60" s="2855"/>
      <c r="Z60" s="2855"/>
      <c r="AA60" s="2855"/>
      <c r="AB60" s="2855"/>
      <c r="AC60" s="2855"/>
    </row>
  </sheetData>
  <mergeCells count="34">
    <mergeCell ref="P60:AC60"/>
    <mergeCell ref="G17:N17"/>
    <mergeCell ref="G18:N18"/>
    <mergeCell ref="G20:N20"/>
    <mergeCell ref="G21:N21"/>
    <mergeCell ref="D60:O60"/>
    <mergeCell ref="S46:Z46"/>
    <mergeCell ref="AA46:AC46"/>
    <mergeCell ref="AA43:AC43"/>
    <mergeCell ref="D28:AC28"/>
    <mergeCell ref="D32:AC32"/>
    <mergeCell ref="D40:J40"/>
    <mergeCell ref="K40:R40"/>
    <mergeCell ref="S40:Z40"/>
    <mergeCell ref="AA40:AC40"/>
    <mergeCell ref="C44:C46"/>
    <mergeCell ref="D44:J46"/>
    <mergeCell ref="K44:R44"/>
    <mergeCell ref="S44:Z44"/>
    <mergeCell ref="AA44:AC44"/>
    <mergeCell ref="K45:R45"/>
    <mergeCell ref="S45:Z45"/>
    <mergeCell ref="AA45:AC45"/>
    <mergeCell ref="K46:R46"/>
    <mergeCell ref="C41:C43"/>
    <mergeCell ref="D41:J43"/>
    <mergeCell ref="K41:R41"/>
    <mergeCell ref="S41:Z41"/>
    <mergeCell ref="AA41:AC41"/>
    <mergeCell ref="K42:R42"/>
    <mergeCell ref="S42:Z42"/>
    <mergeCell ref="AA42:AC42"/>
    <mergeCell ref="K43:R43"/>
    <mergeCell ref="S43:Z43"/>
  </mergeCells>
  <dataValidations count="2">
    <dataValidation type="list" allowBlank="1" showInputMessage="1" showErrorMessage="1" sqref="G17:G18 D60">
      <formula1>List_TVGS</formula1>
    </dataValidation>
    <dataValidation type="list" allowBlank="1" showInputMessage="1" showErrorMessage="1" sqref="P60 G20:G21">
      <formula1>List_NTTC</formula1>
    </dataValidation>
  </dataValidations>
  <pageMargins left="0.59055118110236227" right="0.19685039370078741" top="0.59055118110236227" bottom="0.39370078740157483" header="0.19685039370078741" footer="0.19685039370078741"/>
  <pageSetup paperSize="9" orientation="portrait" blackAndWhite="1" r:id="rId1"/>
  <drawing r:id="rId2"/>
  <legacyDrawing r:id="rId3"/>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tabColor rgb="FFFF6D6D"/>
  </sheetPr>
  <dimension ref="A1:AD44"/>
  <sheetViews>
    <sheetView view="pageBreakPreview" zoomScaleSheetLayoutView="100" workbookViewId="0">
      <selection activeCell="C1" sqref="C1:O2"/>
    </sheetView>
  </sheetViews>
  <sheetFormatPr defaultColWidth="8.88671875" defaultRowHeight="16.5"/>
  <cols>
    <col min="1" max="1" width="22.33203125" style="33" customWidth="1"/>
    <col min="2" max="2" width="3.6640625" style="33" customWidth="1"/>
    <col min="3" max="3" width="3.109375" style="33" customWidth="1"/>
    <col min="4" max="6" width="3.44140625" style="33" customWidth="1"/>
    <col min="7" max="12" width="2.88671875" style="33" customWidth="1"/>
    <col min="13" max="13" width="4" style="33" customWidth="1"/>
    <col min="14" max="29" width="3" style="33" customWidth="1"/>
    <col min="30" max="16384" width="8.88671875" style="60"/>
  </cols>
  <sheetData>
    <row r="1" spans="1:30" ht="20.100000000000001" customHeight="1">
      <c r="A1" s="19"/>
      <c r="B1" s="19"/>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row>
    <row r="2" spans="1:30" ht="20.100000000000001" customHeight="1">
      <c r="A2" s="19"/>
      <c r="B2" s="19"/>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c r="AD2" s="465"/>
    </row>
    <row r="3" spans="1:30" ht="20.100000000000001" customHeight="1">
      <c r="A3" s="19"/>
      <c r="B3" s="19"/>
      <c r="C3" s="18"/>
      <c r="D3" s="18"/>
      <c r="E3" s="18"/>
      <c r="F3" s="1783"/>
      <c r="G3" s="164"/>
      <c r="H3" s="164"/>
      <c r="I3" s="18"/>
      <c r="J3" s="164"/>
      <c r="K3" s="164"/>
      <c r="L3" s="164"/>
      <c r="M3" s="164"/>
      <c r="N3" s="164"/>
      <c r="O3" s="18"/>
      <c r="P3" s="164"/>
      <c r="Q3" s="164"/>
      <c r="R3" s="1784"/>
      <c r="S3" s="18"/>
      <c r="T3" s="164"/>
      <c r="U3" s="164"/>
      <c r="V3" s="164"/>
      <c r="W3" s="164"/>
      <c r="X3" s="164"/>
      <c r="Y3" s="164"/>
      <c r="Z3" s="164"/>
      <c r="AA3" s="164"/>
      <c r="AB3" s="164"/>
      <c r="AC3" s="164"/>
    </row>
    <row r="4" spans="1:30" ht="20.100000000000001" customHeight="1">
      <c r="A4" s="19"/>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6" t="str">
        <f>'Thong tin'!$D$9&amp;","&amp;ngay("")</f>
        <v xml:space="preserve">Quảng Bình, ngày   tháng   năm     </v>
      </c>
    </row>
    <row r="5" spans="1:30" ht="20.100000000000001" customHeight="1">
      <c r="A5" s="19"/>
      <c r="B5" s="19"/>
      <c r="C5" s="172" t="s">
        <v>1116</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row>
    <row r="6" spans="1:30" s="976" customFormat="1" ht="20.100000000000001" customHeight="1">
      <c r="A6" s="973"/>
      <c r="B6" s="973"/>
      <c r="C6" s="974" t="s">
        <v>1540</v>
      </c>
      <c r="D6" s="975"/>
      <c r="E6" s="975"/>
      <c r="F6" s="975"/>
      <c r="G6" s="975"/>
      <c r="H6" s="975"/>
      <c r="I6" s="975"/>
      <c r="J6" s="975"/>
      <c r="K6" s="975"/>
      <c r="L6" s="975"/>
      <c r="M6" s="975"/>
      <c r="N6" s="975"/>
      <c r="O6" s="975"/>
      <c r="P6" s="975"/>
      <c r="Q6" s="975"/>
      <c r="R6" s="975"/>
      <c r="S6" s="975"/>
      <c r="T6" s="975"/>
      <c r="U6" s="975"/>
      <c r="V6" s="975"/>
      <c r="W6" s="975"/>
      <c r="X6" s="975"/>
      <c r="Y6" s="975"/>
      <c r="Z6" s="975"/>
      <c r="AA6" s="975"/>
      <c r="AB6" s="975"/>
      <c r="AC6" s="975"/>
    </row>
    <row r="7" spans="1:30" ht="9.9499999999999993" customHeight="1">
      <c r="A7" s="19"/>
      <c r="B7" s="19"/>
      <c r="C7" s="172"/>
      <c r="D7" s="171"/>
      <c r="E7" s="171"/>
      <c r="F7" s="171"/>
      <c r="G7" s="171"/>
      <c r="H7" s="171"/>
      <c r="I7" s="171"/>
      <c r="J7" s="171"/>
      <c r="K7" s="171"/>
      <c r="L7" s="171"/>
      <c r="M7" s="171"/>
      <c r="N7" s="171"/>
      <c r="O7" s="171"/>
      <c r="P7" s="171"/>
      <c r="Q7" s="171"/>
      <c r="R7" s="171"/>
      <c r="S7" s="171"/>
      <c r="T7" s="171"/>
      <c r="U7" s="171"/>
      <c r="V7" s="171"/>
      <c r="W7" s="171"/>
      <c r="X7" s="171"/>
      <c r="Y7" s="171"/>
      <c r="Z7" s="171"/>
      <c r="AA7" s="171"/>
      <c r="AB7" s="171"/>
      <c r="AC7" s="171"/>
    </row>
    <row r="8" spans="1:30" ht="20.100000000000001" customHeight="1">
      <c r="A8" s="19"/>
      <c r="B8" s="19"/>
      <c r="C8" s="172"/>
      <c r="D8" s="173" t="s">
        <v>1</v>
      </c>
      <c r="E8" s="171"/>
      <c r="F8" s="171"/>
      <c r="G8" s="174" t="str">
        <f>TTIN_DUAN</f>
        <v>Đường cứu hộ cứu nạn từ Nguyệt Áng - Nam Long đi Trường Xuân</v>
      </c>
      <c r="H8" s="171"/>
      <c r="I8" s="171"/>
      <c r="J8" s="171"/>
      <c r="K8" s="171"/>
      <c r="L8" s="171"/>
      <c r="M8" s="171"/>
      <c r="N8" s="171"/>
      <c r="O8" s="171"/>
      <c r="P8" s="171"/>
      <c r="Q8" s="171"/>
      <c r="R8" s="171"/>
      <c r="S8" s="171"/>
      <c r="T8" s="171"/>
      <c r="U8" s="171"/>
      <c r="V8" s="171"/>
      <c r="W8" s="171"/>
      <c r="X8" s="171"/>
      <c r="Y8" s="171"/>
      <c r="Z8" s="171"/>
      <c r="AA8" s="171"/>
      <c r="AB8" s="171"/>
      <c r="AC8" s="171"/>
    </row>
    <row r="9" spans="1:30" ht="20.100000000000001" customHeight="1">
      <c r="A9" s="19"/>
      <c r="B9" s="19"/>
      <c r="C9" s="172"/>
      <c r="D9" s="173" t="s">
        <v>4</v>
      </c>
      <c r="E9" s="171"/>
      <c r="F9" s="171"/>
      <c r="G9" s="174" t="str">
        <f>TTIN_GTHAU</f>
        <v>Xây lắp (bao gồm chí phí xây dựng + chi phí dự phòng + chi phí đảm bảo giao thông)</v>
      </c>
      <c r="H9" s="171"/>
      <c r="I9" s="171"/>
      <c r="J9" s="171"/>
      <c r="K9" s="171"/>
      <c r="L9" s="171"/>
      <c r="M9" s="171"/>
      <c r="N9" s="171"/>
      <c r="O9" s="171"/>
      <c r="P9" s="171"/>
      <c r="Q9" s="171"/>
      <c r="R9" s="171"/>
      <c r="S9" s="171"/>
      <c r="T9" s="171"/>
      <c r="U9" s="171"/>
      <c r="V9" s="171"/>
      <c r="W9" s="171"/>
      <c r="X9" s="171"/>
      <c r="Y9" s="171"/>
      <c r="Z9" s="171"/>
      <c r="AA9" s="171"/>
      <c r="AB9" s="171"/>
      <c r="AC9" s="171"/>
    </row>
    <row r="10" spans="1:30" ht="20.100000000000001" customHeight="1">
      <c r="A10" s="177"/>
      <c r="B10" s="177"/>
      <c r="C10" s="173"/>
      <c r="D10" s="173" t="s">
        <v>2</v>
      </c>
      <c r="E10" s="173"/>
      <c r="F10" s="173"/>
      <c r="G10" s="174" t="str">
        <f>TTIN_CTRINH</f>
        <v>Đường cứu hộ cứu nạn từ Nguyệt Áng - Nam Long đi Trường Xuân</v>
      </c>
      <c r="H10" s="173"/>
      <c r="I10" s="173"/>
      <c r="J10" s="173"/>
      <c r="K10" s="173"/>
      <c r="L10" s="173"/>
      <c r="M10" s="173"/>
      <c r="N10" s="173"/>
      <c r="O10" s="173"/>
      <c r="P10" s="173"/>
      <c r="Q10" s="173"/>
      <c r="R10" s="173"/>
      <c r="S10" s="173"/>
      <c r="T10" s="173"/>
      <c r="U10" s="173"/>
      <c r="V10" s="173"/>
      <c r="W10" s="173"/>
      <c r="X10" s="173"/>
      <c r="Y10" s="173"/>
      <c r="Z10" s="173"/>
      <c r="AA10" s="173"/>
      <c r="AB10" s="173"/>
      <c r="AC10" s="173"/>
    </row>
    <row r="11" spans="1:30" ht="20.100000000000001" customHeight="1">
      <c r="A11" s="177"/>
      <c r="B11" s="177"/>
      <c r="C11" s="173"/>
      <c r="D11" s="173" t="s">
        <v>3</v>
      </c>
      <c r="E11" s="173"/>
      <c r="F11" s="173"/>
      <c r="G11" s="178" t="s">
        <v>153</v>
      </c>
      <c r="H11" s="173"/>
      <c r="I11" s="173"/>
      <c r="J11" s="173"/>
      <c r="K11" s="173"/>
      <c r="L11" s="173"/>
      <c r="M11" s="173"/>
      <c r="N11" s="173"/>
      <c r="O11" s="173"/>
      <c r="P11" s="173"/>
      <c r="Q11" s="173"/>
      <c r="R11" s="173"/>
      <c r="S11" s="173"/>
      <c r="T11" s="173"/>
      <c r="U11" s="173"/>
      <c r="V11" s="173"/>
      <c r="W11" s="173"/>
      <c r="X11" s="173"/>
      <c r="Y11" s="173"/>
      <c r="Z11" s="173"/>
      <c r="AA11" s="173"/>
      <c r="AB11" s="173"/>
      <c r="AC11" s="173"/>
    </row>
    <row r="12" spans="1:30" ht="20.100000000000001" customHeight="1">
      <c r="A12" s="177"/>
      <c r="B12" s="177"/>
      <c r="C12" s="173"/>
      <c r="D12" s="173" t="s">
        <v>154</v>
      </c>
      <c r="E12" s="173"/>
      <c r="F12" s="173"/>
      <c r="G12" s="180" t="s">
        <v>143</v>
      </c>
      <c r="H12" s="182"/>
      <c r="I12" s="182"/>
      <c r="J12" s="182"/>
      <c r="K12" s="182"/>
      <c r="L12" s="173"/>
      <c r="M12" s="173"/>
      <c r="N12" s="173"/>
      <c r="O12" s="173"/>
      <c r="P12" s="173"/>
      <c r="Q12" s="173"/>
      <c r="R12" s="182"/>
      <c r="S12" s="182"/>
      <c r="T12" s="182"/>
      <c r="U12" s="182"/>
      <c r="V12" s="182"/>
      <c r="W12" s="182"/>
      <c r="X12" s="173"/>
      <c r="Y12" s="173"/>
      <c r="Z12" s="173"/>
      <c r="AA12" s="173"/>
      <c r="AB12" s="173"/>
      <c r="AC12" s="173"/>
    </row>
    <row r="13" spans="1:30" ht="20.100000000000001" customHeight="1">
      <c r="A13" s="177"/>
      <c r="B13" s="177"/>
      <c r="C13" s="173"/>
      <c r="D13" s="173" t="s">
        <v>155</v>
      </c>
      <c r="E13" s="173"/>
      <c r="F13" s="173"/>
      <c r="G13" s="183" t="str">
        <f>TTIN_DDIEM</f>
        <v>Xã Xuân Ninh, Hiền Ninh và xã Trường Xuân, huyện Quảng Ninh, tỉnh Quảng Bình</v>
      </c>
      <c r="H13" s="173"/>
      <c r="I13" s="173"/>
      <c r="J13" s="173"/>
      <c r="K13" s="173"/>
      <c r="L13" s="173"/>
      <c r="M13" s="173"/>
      <c r="N13" s="173"/>
      <c r="O13" s="173"/>
      <c r="P13" s="173"/>
      <c r="Q13" s="173"/>
      <c r="R13" s="173"/>
      <c r="S13" s="173"/>
      <c r="T13" s="173"/>
      <c r="U13" s="173"/>
      <c r="V13" s="173"/>
      <c r="W13" s="173"/>
      <c r="X13" s="173"/>
      <c r="Y13" s="173"/>
      <c r="Z13" s="173"/>
      <c r="AA13" s="173"/>
      <c r="AB13" s="173"/>
      <c r="AC13" s="173"/>
    </row>
    <row r="14" spans="1:30" ht="9.9499999999999993" customHeight="1">
      <c r="A14" s="177"/>
      <c r="B14" s="177"/>
      <c r="C14" s="173"/>
      <c r="D14" s="173"/>
      <c r="E14" s="173"/>
      <c r="F14" s="173"/>
      <c r="H14" s="173"/>
      <c r="I14" s="173"/>
      <c r="J14" s="173"/>
      <c r="K14" s="173"/>
      <c r="L14" s="173"/>
      <c r="M14" s="173"/>
      <c r="N14" s="173"/>
      <c r="O14" s="173"/>
      <c r="P14" s="173"/>
      <c r="Q14" s="173"/>
      <c r="R14" s="173"/>
      <c r="S14" s="173"/>
      <c r="T14" s="173"/>
      <c r="U14" s="173"/>
      <c r="V14" s="173"/>
      <c r="W14" s="173"/>
      <c r="X14" s="173"/>
      <c r="Y14" s="173"/>
      <c r="Z14" s="173"/>
      <c r="AA14" s="173"/>
      <c r="AB14" s="173"/>
      <c r="AC14" s="173"/>
    </row>
    <row r="15" spans="1:30" ht="20.100000000000001" customHeight="1">
      <c r="A15" s="177"/>
      <c r="B15" s="177"/>
      <c r="C15" s="998">
        <v>1</v>
      </c>
      <c r="D15" s="173" t="s">
        <v>195</v>
      </c>
      <c r="E15" s="173"/>
      <c r="F15" s="173"/>
      <c r="H15" s="173"/>
      <c r="I15" s="173"/>
      <c r="J15" s="173"/>
      <c r="K15" s="173"/>
      <c r="L15" s="173"/>
      <c r="M15" s="173"/>
      <c r="N15" s="173"/>
      <c r="O15" s="173"/>
      <c r="P15" s="173"/>
      <c r="Q15" s="173"/>
      <c r="R15" s="173"/>
      <c r="S15" s="173"/>
      <c r="T15" s="173"/>
      <c r="U15" s="173"/>
      <c r="V15" s="173"/>
      <c r="W15" s="173"/>
      <c r="X15" s="173"/>
      <c r="Y15" s="173"/>
      <c r="Z15" s="173"/>
      <c r="AA15" s="173"/>
      <c r="AB15" s="173"/>
      <c r="AC15" s="173"/>
    </row>
    <row r="16" spans="1:30" ht="20.100000000000001" customHeight="1">
      <c r="A16" s="19"/>
      <c r="B16" s="19"/>
      <c r="C16" s="222" t="s">
        <v>169</v>
      </c>
      <c r="D16" s="322" t="str">
        <f>'Thong tin'!B47&amp;": "&amp;TTIN_TPK4</f>
        <v>Tư vấn giám sát: Ban QLDA ĐTXD&amp;PTQĐ huyện Quảng Ninh</v>
      </c>
      <c r="G16" s="200"/>
      <c r="H16" s="185"/>
      <c r="I16" s="185"/>
      <c r="J16" s="185"/>
      <c r="K16" s="185"/>
      <c r="Q16" s="222"/>
      <c r="R16" s="199"/>
      <c r="S16" s="185"/>
      <c r="T16" s="185"/>
      <c r="U16" s="185"/>
      <c r="V16" s="185"/>
      <c r="W16" s="185"/>
    </row>
    <row r="17" spans="1:29" ht="20.100000000000001" customHeight="1">
      <c r="A17" s="19"/>
      <c r="B17" s="19"/>
      <c r="C17" s="202"/>
      <c r="D17" s="33" t="s">
        <v>17</v>
      </c>
      <c r="G17" s="2857" t="s">
        <v>34</v>
      </c>
      <c r="H17" s="2857"/>
      <c r="I17" s="2857"/>
      <c r="J17" s="2857"/>
      <c r="K17" s="2857"/>
      <c r="L17" s="2857"/>
      <c r="M17" s="2857"/>
      <c r="N17" s="2857"/>
      <c r="Q17" s="202" t="s">
        <v>19</v>
      </c>
      <c r="R17" s="199" t="e">
        <f>IF(G17=0,"",VLOOKUP(G17,_tenchucdanh,3,0))</f>
        <v>#N/A</v>
      </c>
      <c r="S17" s="185"/>
      <c r="T17" s="185"/>
      <c r="U17" s="185"/>
      <c r="V17" s="185"/>
      <c r="W17" s="185"/>
    </row>
    <row r="18" spans="1:29" ht="20.100000000000001" customHeight="1">
      <c r="A18" s="19"/>
      <c r="B18" s="19"/>
      <c r="C18" s="202"/>
      <c r="D18" s="33" t="s">
        <v>17</v>
      </c>
      <c r="G18" s="2857" t="s">
        <v>35</v>
      </c>
      <c r="H18" s="2857"/>
      <c r="I18" s="2857"/>
      <c r="J18" s="2857"/>
      <c r="K18" s="2857"/>
      <c r="L18" s="2857"/>
      <c r="M18" s="2857"/>
      <c r="N18" s="2857"/>
      <c r="Q18" s="202" t="s">
        <v>19</v>
      </c>
      <c r="R18" s="199" t="e">
        <f>IF(G18=0,"",VLOOKUP(G18,_tenchucdanh,3,0))</f>
        <v>#N/A</v>
      </c>
      <c r="S18" s="185"/>
      <c r="T18" s="185"/>
      <c r="U18" s="185"/>
      <c r="V18" s="185"/>
      <c r="W18" s="185"/>
    </row>
    <row r="19" spans="1:29" ht="20.100000000000001" customHeight="1">
      <c r="A19" s="19"/>
      <c r="B19" s="19"/>
      <c r="C19" s="222" t="s">
        <v>171</v>
      </c>
      <c r="D19" s="197" t="str">
        <f>'Thong tin'!B60&amp;": "&amp;TTIN_TPK5</f>
        <v>Nhà thầu thi công: Công ty Cổ phần Xây dựng Trường Xuân</v>
      </c>
      <c r="G19" s="200"/>
      <c r="H19" s="185"/>
      <c r="I19" s="185"/>
      <c r="J19" s="185"/>
      <c r="K19" s="185"/>
      <c r="L19" s="185"/>
      <c r="M19" s="185"/>
      <c r="N19" s="185"/>
      <c r="Q19" s="222"/>
      <c r="R19" s="199"/>
      <c r="S19" s="185"/>
      <c r="T19" s="185"/>
      <c r="U19" s="185"/>
      <c r="V19" s="185"/>
      <c r="W19" s="185"/>
    </row>
    <row r="20" spans="1:29" ht="20.100000000000001" customHeight="1">
      <c r="A20" s="19"/>
      <c r="B20" s="19"/>
      <c r="C20" s="202"/>
      <c r="D20" s="33" t="s">
        <v>17</v>
      </c>
      <c r="G20" s="2857" t="s">
        <v>1149</v>
      </c>
      <c r="H20" s="2857"/>
      <c r="I20" s="2857"/>
      <c r="J20" s="2857"/>
      <c r="K20" s="2857"/>
      <c r="L20" s="2857"/>
      <c r="M20" s="2857"/>
      <c r="N20" s="2857"/>
      <c r="Q20" s="202" t="s">
        <v>19</v>
      </c>
      <c r="R20" s="199" t="e">
        <f>IF(G20=0,"",VLOOKUP(G20,_tenchucdanh,3,0))</f>
        <v>#N/A</v>
      </c>
      <c r="S20" s="185"/>
      <c r="T20" s="185"/>
      <c r="U20" s="185"/>
      <c r="V20" s="185"/>
      <c r="W20" s="185"/>
    </row>
    <row r="21" spans="1:29" ht="20.100000000000001" customHeight="1">
      <c r="A21" s="19"/>
      <c r="B21" s="19"/>
      <c r="C21" s="202"/>
      <c r="D21" s="33" t="s">
        <v>17</v>
      </c>
      <c r="G21" s="2857" t="s">
        <v>2813</v>
      </c>
      <c r="H21" s="2857"/>
      <c r="I21" s="2857"/>
      <c r="J21" s="2857"/>
      <c r="K21" s="2857"/>
      <c r="L21" s="2857"/>
      <c r="M21" s="2857"/>
      <c r="N21" s="2857"/>
      <c r="Q21" s="202" t="s">
        <v>19</v>
      </c>
      <c r="R21" s="199" t="e">
        <f>IF(G21=0,"",VLOOKUP(G21,_tenchucdanh,3,0))</f>
        <v>#N/A</v>
      </c>
      <c r="S21" s="185"/>
      <c r="T21" s="185"/>
      <c r="U21" s="185"/>
      <c r="V21" s="185"/>
      <c r="W21" s="185"/>
    </row>
    <row r="22" spans="1:29" ht="20.100000000000001" customHeight="1">
      <c r="A22" s="19"/>
      <c r="B22" s="19"/>
      <c r="C22" s="998">
        <v>2</v>
      </c>
      <c r="D22" s="173" t="s">
        <v>1157</v>
      </c>
      <c r="G22" s="200"/>
      <c r="H22" s="185"/>
      <c r="I22" s="185"/>
      <c r="J22" s="185"/>
      <c r="K22" s="185"/>
      <c r="Q22" s="222"/>
      <c r="R22" s="199"/>
      <c r="S22" s="185"/>
      <c r="T22" s="185"/>
      <c r="U22" s="185"/>
      <c r="V22" s="185"/>
      <c r="W22" s="185"/>
    </row>
    <row r="23" spans="1:29" ht="20.100000000000001" customHeight="1">
      <c r="A23" s="19"/>
      <c r="B23" s="19"/>
      <c r="C23" s="258"/>
      <c r="D23" s="33" t="s">
        <v>174</v>
      </c>
      <c r="G23" s="180" t="s">
        <v>2795</v>
      </c>
      <c r="H23" s="185"/>
      <c r="I23" s="185"/>
      <c r="J23" s="185"/>
      <c r="K23" s="185"/>
      <c r="Q23" s="222"/>
      <c r="R23" s="199"/>
      <c r="S23" s="185"/>
      <c r="T23" s="185"/>
      <c r="U23" s="185"/>
      <c r="V23" s="185"/>
      <c r="W23" s="185"/>
    </row>
    <row r="24" spans="1:29" ht="20.100000000000001" customHeight="1">
      <c r="A24" s="19"/>
      <c r="B24" s="19"/>
      <c r="C24" s="258"/>
      <c r="D24" s="33" t="s">
        <v>175</v>
      </c>
      <c r="G24" s="180" t="s">
        <v>2796</v>
      </c>
      <c r="H24" s="185"/>
      <c r="I24" s="185"/>
      <c r="J24" s="185"/>
      <c r="K24" s="185"/>
      <c r="Q24" s="222"/>
      <c r="R24" s="199"/>
      <c r="S24" s="185"/>
      <c r="T24" s="185"/>
      <c r="U24" s="185"/>
      <c r="V24" s="185"/>
      <c r="W24" s="185"/>
    </row>
    <row r="25" spans="1:29" ht="20.100000000000001" customHeight="1">
      <c r="A25" s="19"/>
      <c r="B25" s="19"/>
      <c r="C25" s="258"/>
      <c r="D25" s="33" t="s">
        <v>155</v>
      </c>
      <c r="G25" s="200" t="str">
        <f>G13</f>
        <v>Xã Xuân Ninh, Hiền Ninh và xã Trường Xuân, huyện Quảng Ninh, tỉnh Quảng Bình</v>
      </c>
      <c r="H25" s="185"/>
      <c r="I25" s="185"/>
      <c r="J25" s="185"/>
      <c r="K25" s="185"/>
      <c r="Q25" s="222"/>
      <c r="R25" s="199"/>
      <c r="S25" s="185"/>
      <c r="T25" s="185"/>
      <c r="U25" s="185"/>
      <c r="V25" s="185"/>
      <c r="W25" s="185"/>
    </row>
    <row r="26" spans="1:29" ht="20.100000000000001" customHeight="1">
      <c r="A26" s="19"/>
      <c r="B26" s="19"/>
      <c r="C26" s="998">
        <v>3</v>
      </c>
      <c r="D26" s="173" t="s">
        <v>1216</v>
      </c>
      <c r="E26" s="185"/>
      <c r="F26" s="185"/>
      <c r="G26" s="185"/>
      <c r="H26" s="185"/>
      <c r="I26" s="185"/>
      <c r="J26" s="185"/>
      <c r="K26" s="185"/>
      <c r="L26" s="185"/>
      <c r="M26" s="185"/>
      <c r="N26" s="185"/>
      <c r="O26" s="185"/>
      <c r="P26" s="185"/>
      <c r="Q26" s="185"/>
      <c r="R26" s="185"/>
      <c r="S26" s="185"/>
      <c r="T26" s="185"/>
      <c r="U26" s="185"/>
      <c r="V26" s="185"/>
      <c r="W26" s="185"/>
      <c r="X26" s="185"/>
      <c r="Y26" s="185"/>
      <c r="Z26" s="185"/>
      <c r="AA26" s="185"/>
      <c r="AB26" s="185"/>
      <c r="AC26" s="185"/>
    </row>
    <row r="27" spans="1:29" s="268" customFormat="1" ht="20.100000000000001" customHeight="1">
      <c r="A27" s="280"/>
      <c r="B27" s="280"/>
      <c r="C27" s="1056" t="s">
        <v>169</v>
      </c>
      <c r="D27" s="173" t="s">
        <v>1217</v>
      </c>
      <c r="E27" s="447"/>
      <c r="F27" s="447"/>
      <c r="G27" s="447"/>
      <c r="H27" s="447"/>
      <c r="I27" s="447"/>
      <c r="J27" s="447"/>
      <c r="K27" s="447"/>
      <c r="L27" s="447"/>
      <c r="M27" s="447"/>
      <c r="N27" s="447"/>
      <c r="O27" s="447"/>
      <c r="P27" s="447"/>
      <c r="Q27" s="447"/>
      <c r="R27" s="447"/>
      <c r="S27" s="447"/>
      <c r="T27" s="447"/>
      <c r="U27" s="447"/>
      <c r="V27" s="447"/>
      <c r="W27" s="447"/>
      <c r="X27" s="447"/>
      <c r="Y27" s="447"/>
      <c r="Z27" s="447"/>
      <c r="AA27" s="447"/>
      <c r="AB27" s="447"/>
      <c r="AC27" s="447"/>
    </row>
    <row r="28" spans="1:29" ht="20.100000000000001" customHeight="1">
      <c r="A28" s="19"/>
      <c r="B28" s="19"/>
      <c r="C28" s="275" t="s">
        <v>158</v>
      </c>
      <c r="D28" s="33" t="s">
        <v>1272</v>
      </c>
      <c r="E28" s="185"/>
      <c r="F28" s="185"/>
      <c r="G28" s="185"/>
      <c r="H28" s="185"/>
      <c r="I28" s="185"/>
      <c r="J28" s="185"/>
      <c r="K28" s="185"/>
      <c r="L28" s="185"/>
      <c r="M28" s="185"/>
      <c r="N28" s="185"/>
      <c r="O28" s="185"/>
      <c r="P28" s="185"/>
      <c r="Q28" s="185"/>
      <c r="R28" s="185"/>
      <c r="S28" s="185"/>
      <c r="T28" s="185"/>
      <c r="U28" s="185"/>
      <c r="V28" s="185"/>
      <c r="W28" s="185"/>
      <c r="X28" s="185"/>
      <c r="Y28" s="185"/>
      <c r="Z28" s="185"/>
      <c r="AA28" s="185"/>
      <c r="AB28" s="185"/>
      <c r="AC28" s="185"/>
    </row>
    <row r="29" spans="1:29" ht="20.100000000000001" customHeight="1">
      <c r="A29" s="19"/>
      <c r="B29" s="19"/>
      <c r="C29" s="275" t="s">
        <v>158</v>
      </c>
      <c r="D29" s="185" t="s">
        <v>1273</v>
      </c>
      <c r="E29" s="185"/>
      <c r="F29" s="185"/>
      <c r="G29" s="185"/>
      <c r="H29" s="185"/>
      <c r="I29" s="185"/>
      <c r="J29" s="185"/>
      <c r="K29" s="185"/>
      <c r="L29" s="185"/>
      <c r="M29" s="185"/>
      <c r="N29" s="185"/>
      <c r="O29" s="185"/>
      <c r="P29" s="185"/>
      <c r="Q29" s="185"/>
      <c r="R29" s="185"/>
      <c r="S29" s="185"/>
      <c r="T29" s="185"/>
      <c r="U29" s="185"/>
      <c r="V29" s="185"/>
      <c r="W29" s="185"/>
      <c r="X29" s="185"/>
      <c r="Y29" s="185"/>
      <c r="Z29" s="185"/>
      <c r="AA29" s="185"/>
      <c r="AB29" s="185"/>
      <c r="AC29" s="185"/>
    </row>
    <row r="30" spans="1:29" ht="20.100000000000001" customHeight="1">
      <c r="A30" s="19"/>
      <c r="B30" s="19"/>
      <c r="C30" s="275" t="s">
        <v>158</v>
      </c>
      <c r="D30" s="33" t="s">
        <v>1274</v>
      </c>
      <c r="E30" s="185"/>
      <c r="F30" s="185"/>
      <c r="G30" s="185"/>
      <c r="H30" s="185"/>
      <c r="I30" s="185"/>
      <c r="J30" s="185"/>
      <c r="K30" s="185"/>
      <c r="L30" s="185"/>
      <c r="M30" s="185"/>
      <c r="N30" s="185"/>
      <c r="O30" s="185"/>
      <c r="P30" s="185"/>
      <c r="Q30" s="185"/>
      <c r="R30" s="185"/>
      <c r="S30" s="185"/>
      <c r="T30" s="185"/>
      <c r="U30" s="185"/>
      <c r="V30" s="185"/>
      <c r="W30" s="185"/>
      <c r="X30" s="185"/>
      <c r="Y30" s="185"/>
      <c r="Z30" s="185"/>
      <c r="AA30" s="185"/>
      <c r="AB30" s="185"/>
      <c r="AC30" s="185"/>
    </row>
    <row r="31" spans="1:29" ht="20.100000000000001" customHeight="1">
      <c r="A31" s="19"/>
      <c r="B31" s="19"/>
      <c r="C31" s="275" t="s">
        <v>158</v>
      </c>
      <c r="D31" s="33" t="s">
        <v>1275</v>
      </c>
      <c r="E31" s="185"/>
      <c r="F31" s="185"/>
      <c r="G31" s="185"/>
      <c r="H31" s="185"/>
      <c r="I31" s="185"/>
      <c r="J31" s="185"/>
      <c r="K31" s="185"/>
      <c r="L31" s="185"/>
      <c r="M31" s="185"/>
      <c r="N31" s="185"/>
      <c r="O31" s="185"/>
      <c r="P31" s="185"/>
      <c r="Q31" s="185"/>
      <c r="R31" s="185"/>
      <c r="S31" s="185"/>
      <c r="T31" s="185"/>
      <c r="U31" s="185"/>
      <c r="V31" s="185"/>
      <c r="W31" s="185"/>
      <c r="X31" s="185"/>
      <c r="Y31" s="185"/>
      <c r="Z31" s="185"/>
      <c r="AA31" s="185"/>
      <c r="AB31" s="185"/>
      <c r="AC31" s="185"/>
    </row>
    <row r="32" spans="1:29" ht="20.100000000000001" customHeight="1">
      <c r="A32" s="19"/>
      <c r="B32" s="19"/>
      <c r="C32" s="275" t="s">
        <v>158</v>
      </c>
      <c r="D32" s="33" t="s">
        <v>1276</v>
      </c>
      <c r="E32" s="185"/>
      <c r="F32" s="185"/>
      <c r="G32" s="185"/>
      <c r="H32" s="185"/>
      <c r="I32" s="185"/>
      <c r="J32" s="185"/>
      <c r="K32" s="185"/>
      <c r="L32" s="185"/>
      <c r="M32" s="185"/>
      <c r="N32" s="185"/>
      <c r="O32" s="185"/>
      <c r="P32" s="185"/>
      <c r="Q32" s="185"/>
      <c r="R32" s="185"/>
      <c r="S32" s="185"/>
      <c r="T32" s="185"/>
      <c r="U32" s="185"/>
      <c r="V32" s="185"/>
      <c r="W32" s="185"/>
      <c r="X32" s="185"/>
      <c r="Y32" s="185"/>
      <c r="Z32" s="185"/>
      <c r="AA32" s="185"/>
      <c r="AB32" s="185"/>
      <c r="AC32" s="185"/>
    </row>
    <row r="33" spans="1:29" s="268" customFormat="1" ht="20.100000000000001" customHeight="1">
      <c r="A33" s="280"/>
      <c r="B33" s="280"/>
      <c r="C33" s="222" t="s">
        <v>171</v>
      </c>
      <c r="D33" s="173" t="s">
        <v>1277</v>
      </c>
      <c r="E33" s="447"/>
      <c r="F33" s="447"/>
      <c r="G33" s="447"/>
      <c r="H33" s="447"/>
      <c r="I33" s="447"/>
      <c r="J33" s="447"/>
      <c r="K33" s="447"/>
      <c r="L33" s="447"/>
      <c r="M33" s="447"/>
      <c r="N33" s="447"/>
      <c r="O33" s="447"/>
      <c r="P33" s="447"/>
      <c r="Q33" s="447"/>
      <c r="R33" s="447"/>
      <c r="S33" s="447"/>
      <c r="T33" s="447"/>
      <c r="U33" s="447"/>
      <c r="V33" s="447"/>
      <c r="W33" s="447"/>
      <c r="X33" s="447"/>
      <c r="Y33" s="447"/>
      <c r="Z33" s="447"/>
      <c r="AA33" s="447"/>
      <c r="AB33" s="447"/>
      <c r="AC33" s="447"/>
    </row>
    <row r="34" spans="1:29" ht="20.100000000000001" customHeight="1">
      <c r="A34" s="19"/>
      <c r="B34" s="19"/>
      <c r="C34" s="275"/>
      <c r="D34" s="33" t="s">
        <v>1191</v>
      </c>
      <c r="E34" s="983"/>
      <c r="F34" s="983"/>
      <c r="G34" s="983"/>
      <c r="H34" s="983"/>
      <c r="I34" s="983"/>
      <c r="J34" s="983"/>
      <c r="K34" s="983"/>
      <c r="L34" s="983"/>
      <c r="M34" s="983"/>
      <c r="N34" s="983"/>
      <c r="O34" s="983"/>
      <c r="P34" s="983"/>
      <c r="Q34" s="983"/>
      <c r="R34" s="983"/>
      <c r="S34" s="983"/>
      <c r="T34" s="983"/>
      <c r="U34" s="983"/>
      <c r="V34" s="983"/>
      <c r="W34" s="983"/>
      <c r="X34" s="983"/>
      <c r="Y34" s="983"/>
      <c r="Z34" s="983"/>
      <c r="AA34" s="983"/>
      <c r="AB34" s="983"/>
      <c r="AC34" s="983"/>
    </row>
    <row r="35" spans="1:29" ht="20.100000000000001" customHeight="1">
      <c r="A35" s="19"/>
      <c r="B35" s="19"/>
      <c r="C35" s="998">
        <v>4</v>
      </c>
      <c r="D35" s="173" t="s">
        <v>1247</v>
      </c>
    </row>
    <row r="36" spans="1:29" ht="20.100000000000001" customHeight="1">
      <c r="A36" s="19"/>
      <c r="B36" s="19"/>
      <c r="C36" s="978"/>
      <c r="D36" s="33" t="s">
        <v>1191</v>
      </c>
    </row>
    <row r="37" spans="1:29" ht="20.100000000000001" customHeight="1">
      <c r="A37" s="19"/>
      <c r="B37" s="19"/>
      <c r="C37" s="978"/>
      <c r="D37" s="33" t="s">
        <v>1191</v>
      </c>
    </row>
    <row r="38" spans="1:29" ht="9.9499999999999993" customHeight="1">
      <c r="A38" s="177"/>
      <c r="B38" s="177"/>
      <c r="C38" s="171"/>
      <c r="D38" s="172"/>
      <c r="E38" s="172"/>
      <c r="F38" s="172"/>
      <c r="G38" s="172"/>
      <c r="H38" s="172"/>
      <c r="I38" s="172"/>
      <c r="J38" s="171"/>
      <c r="K38" s="172"/>
      <c r="L38" s="172"/>
      <c r="M38" s="172"/>
      <c r="N38" s="172"/>
      <c r="O38" s="172"/>
      <c r="P38" s="172"/>
      <c r="Q38" s="172"/>
      <c r="R38" s="172"/>
      <c r="S38" s="172"/>
      <c r="T38" s="172"/>
      <c r="U38" s="171"/>
      <c r="V38" s="171"/>
      <c r="W38" s="171"/>
      <c r="X38" s="171"/>
      <c r="Y38" s="171"/>
      <c r="Z38" s="171"/>
      <c r="AA38" s="171"/>
      <c r="AB38" s="171"/>
      <c r="AC38" s="171"/>
    </row>
    <row r="39" spans="1:29" s="987" customFormat="1" ht="20.100000000000001" customHeight="1">
      <c r="A39" s="970"/>
      <c r="B39" s="970"/>
      <c r="C39" s="191"/>
      <c r="D39" s="192" t="s">
        <v>163</v>
      </c>
      <c r="E39" s="193"/>
      <c r="F39" s="193"/>
      <c r="G39" s="193"/>
      <c r="H39" s="193"/>
      <c r="I39" s="193"/>
      <c r="J39" s="193"/>
      <c r="K39" s="193"/>
      <c r="L39" s="194"/>
      <c r="M39" s="192"/>
      <c r="N39" s="192"/>
      <c r="O39" s="192"/>
      <c r="P39" s="192" t="s">
        <v>164</v>
      </c>
      <c r="Q39" s="192"/>
      <c r="R39" s="194"/>
      <c r="S39" s="193"/>
      <c r="T39" s="194"/>
      <c r="U39" s="193"/>
      <c r="V39" s="192"/>
      <c r="W39" s="192"/>
      <c r="X39" s="192"/>
      <c r="Y39" s="192"/>
      <c r="Z39" s="192"/>
      <c r="AA39" s="192"/>
      <c r="AB39" s="192"/>
      <c r="AC39" s="193"/>
    </row>
    <row r="40" spans="1:29" ht="20.100000000000001" customHeight="1">
      <c r="A40" s="19"/>
      <c r="B40" s="19"/>
      <c r="C40" s="171"/>
      <c r="D40" s="171"/>
      <c r="E40" s="171"/>
      <c r="F40" s="171"/>
      <c r="G40" s="171"/>
      <c r="H40" s="171"/>
      <c r="I40" s="171"/>
      <c r="J40" s="171"/>
      <c r="K40" s="172"/>
      <c r="L40" s="19"/>
      <c r="M40" s="172"/>
      <c r="N40" s="172"/>
      <c r="O40" s="172"/>
      <c r="P40" s="172"/>
      <c r="Q40" s="172"/>
      <c r="R40" s="172"/>
      <c r="S40" s="172"/>
      <c r="T40" s="172"/>
      <c r="U40" s="171"/>
      <c r="V40" s="171"/>
      <c r="W40" s="171"/>
      <c r="X40" s="171"/>
      <c r="Y40" s="171"/>
      <c r="Z40" s="171"/>
      <c r="AA40" s="171"/>
      <c r="AB40" s="171"/>
      <c r="AC40" s="171"/>
    </row>
    <row r="41" spans="1:29" ht="20.100000000000001" customHeight="1">
      <c r="A41" s="19"/>
      <c r="B41" s="19"/>
      <c r="C41" s="171"/>
      <c r="D41" s="171"/>
      <c r="E41" s="171"/>
      <c r="F41" s="171"/>
      <c r="G41" s="171"/>
      <c r="H41" s="171"/>
      <c r="I41" s="171"/>
      <c r="J41" s="171"/>
      <c r="K41" s="172"/>
      <c r="L41" s="19"/>
      <c r="M41" s="172"/>
      <c r="N41" s="172"/>
      <c r="O41" s="172"/>
      <c r="P41" s="172"/>
      <c r="Q41" s="172"/>
      <c r="R41" s="172"/>
      <c r="S41" s="172"/>
      <c r="T41" s="172"/>
      <c r="U41" s="171"/>
      <c r="V41" s="171"/>
      <c r="W41" s="171"/>
      <c r="X41" s="171"/>
      <c r="Y41" s="171"/>
      <c r="Z41" s="171"/>
      <c r="AA41" s="171"/>
      <c r="AB41" s="171"/>
      <c r="AC41" s="171"/>
    </row>
    <row r="42" spans="1:29" ht="20.100000000000001" customHeight="1">
      <c r="A42" s="19"/>
      <c r="B42" s="19"/>
      <c r="C42" s="171"/>
      <c r="D42" s="171"/>
      <c r="E42" s="171"/>
      <c r="F42" s="171"/>
      <c r="G42" s="171"/>
      <c r="H42" s="171"/>
      <c r="I42" s="171"/>
      <c r="J42" s="171"/>
      <c r="K42" s="172"/>
      <c r="L42" s="19"/>
      <c r="M42" s="172"/>
      <c r="N42" s="172"/>
      <c r="O42" s="172"/>
      <c r="P42" s="172"/>
      <c r="Q42" s="172"/>
      <c r="R42" s="172"/>
      <c r="S42" s="172"/>
      <c r="T42" s="172"/>
      <c r="U42" s="171"/>
      <c r="V42" s="171"/>
      <c r="W42" s="171"/>
      <c r="X42" s="171"/>
      <c r="Y42" s="171"/>
      <c r="Z42" s="171"/>
      <c r="AA42" s="171"/>
      <c r="AB42" s="171"/>
      <c r="AC42" s="171"/>
    </row>
    <row r="43" spans="1:29" ht="20.100000000000001" customHeight="1">
      <c r="A43" s="19"/>
      <c r="B43" s="19"/>
      <c r="C43" s="171"/>
      <c r="D43" s="171"/>
      <c r="E43" s="171"/>
      <c r="F43" s="171"/>
      <c r="G43" s="171"/>
      <c r="H43" s="171"/>
      <c r="I43" s="171"/>
      <c r="J43" s="171"/>
      <c r="K43" s="172"/>
      <c r="L43" s="177"/>
      <c r="M43" s="172"/>
      <c r="N43" s="172"/>
      <c r="O43" s="172"/>
      <c r="P43" s="172"/>
      <c r="Q43" s="172"/>
      <c r="R43" s="172"/>
      <c r="S43" s="172"/>
      <c r="T43" s="172"/>
      <c r="U43" s="171"/>
      <c r="V43" s="171"/>
      <c r="W43" s="171"/>
      <c r="X43" s="171"/>
      <c r="Y43" s="171"/>
      <c r="Z43" s="171"/>
      <c r="AA43" s="171"/>
      <c r="AB43" s="171"/>
      <c r="AC43" s="171"/>
    </row>
    <row r="44" spans="1:29" s="987" customFormat="1" ht="20.100000000000001" customHeight="1">
      <c r="A44" s="970"/>
      <c r="B44" s="970"/>
      <c r="C44" s="195"/>
      <c r="D44" s="2855" t="str">
        <f>G17</f>
        <v>Lê Công Thịnh</v>
      </c>
      <c r="E44" s="2855"/>
      <c r="F44" s="2855"/>
      <c r="G44" s="2855"/>
      <c r="H44" s="2855"/>
      <c r="I44" s="2855"/>
      <c r="J44" s="2855"/>
      <c r="K44" s="2855"/>
      <c r="L44" s="2855"/>
      <c r="M44" s="2855"/>
      <c r="N44" s="2855"/>
      <c r="O44" s="2855"/>
      <c r="P44" s="2855" t="str">
        <f>G20</f>
        <v>Lê Văn Sinh</v>
      </c>
      <c r="Q44" s="2855"/>
      <c r="R44" s="2855"/>
      <c r="S44" s="2855"/>
      <c r="T44" s="2855"/>
      <c r="U44" s="2855"/>
      <c r="V44" s="2855"/>
      <c r="W44" s="2855"/>
      <c r="X44" s="2855"/>
      <c r="Y44" s="2855"/>
      <c r="Z44" s="2855"/>
      <c r="AA44" s="2855"/>
      <c r="AB44" s="2855"/>
      <c r="AC44" s="2855"/>
    </row>
  </sheetData>
  <mergeCells count="7">
    <mergeCell ref="C1:O2"/>
    <mergeCell ref="D44:O44"/>
    <mergeCell ref="P44:AC44"/>
    <mergeCell ref="G17:N17"/>
    <mergeCell ref="G18:N18"/>
    <mergeCell ref="G20:N20"/>
    <mergeCell ref="G21:N21"/>
  </mergeCells>
  <dataValidations count="2">
    <dataValidation type="list" allowBlank="1" showInputMessage="1" showErrorMessage="1" sqref="G17:G18 D44">
      <formula1>List_TVGS</formula1>
    </dataValidation>
    <dataValidation type="list" allowBlank="1" showInputMessage="1" showErrorMessage="1" sqref="P44 G20:G21">
      <formula1>List_NTTC</formula1>
    </dataValidation>
  </dataValidations>
  <pageMargins left="0.59055118110236227" right="0.19685039370078741" top="0.59055118110236227" bottom="0.39370078740157483" header="0.19685039370078741" footer="0.19685039370078741"/>
  <pageSetup paperSize="9" orientation="portrait" blackAndWhite="1" r:id="rId1"/>
  <legacyDrawing r:id="rId2"/>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0">
    <tabColor rgb="FFFF6D6D"/>
  </sheetPr>
  <dimension ref="A1:AC62"/>
  <sheetViews>
    <sheetView view="pageBreakPreview" zoomScaleSheetLayoutView="100" workbookViewId="0">
      <selection activeCell="C1" sqref="C1:O2"/>
    </sheetView>
  </sheetViews>
  <sheetFormatPr defaultColWidth="8.88671875" defaultRowHeight="16.5"/>
  <cols>
    <col min="1" max="1" width="22.33203125" style="33" customWidth="1"/>
    <col min="2" max="2" width="3.6640625" style="33" customWidth="1"/>
    <col min="3" max="3" width="3.109375" style="33" customWidth="1"/>
    <col min="4" max="6" width="3.44140625" style="33" customWidth="1"/>
    <col min="7" max="12" width="2.88671875" style="33" customWidth="1"/>
    <col min="13" max="13" width="4" style="33" customWidth="1"/>
    <col min="14" max="29" width="3" style="33" customWidth="1"/>
    <col min="30" max="16384" width="8.88671875" style="60"/>
  </cols>
  <sheetData>
    <row r="1" spans="1:29" ht="20.100000000000001" customHeight="1">
      <c r="A1" s="19"/>
      <c r="B1" s="19"/>
      <c r="C1" s="2300" t="str">
        <f>UPPER('Lay mau TN'!C1)</f>
        <v>CÔNG TY CỔ PHẦN XÂY DỰNG TRƯỜNG XUÂN</v>
      </c>
      <c r="D1" s="2300"/>
      <c r="E1" s="2300"/>
      <c r="F1" s="2300"/>
      <c r="G1" s="2300"/>
      <c r="H1" s="2300"/>
      <c r="I1" s="2300"/>
      <c r="J1" s="2300"/>
      <c r="K1" s="2300"/>
      <c r="L1" s="2300"/>
      <c r="M1" s="2300"/>
      <c r="N1" s="2300"/>
      <c r="O1" s="2300"/>
      <c r="P1" s="269" t="s">
        <v>149</v>
      </c>
      <c r="Q1" s="819"/>
      <c r="R1" s="164"/>
      <c r="S1" s="164"/>
      <c r="T1" s="164"/>
      <c r="U1" s="164"/>
      <c r="V1" s="164"/>
      <c r="W1" s="164"/>
      <c r="X1" s="164"/>
      <c r="Y1" s="164"/>
      <c r="Z1" s="164"/>
      <c r="AA1" s="164"/>
      <c r="AB1" s="164"/>
      <c r="AC1" s="164"/>
    </row>
    <row r="2" spans="1:29" ht="20.100000000000001" customHeight="1">
      <c r="A2" s="19"/>
      <c r="B2" s="19"/>
      <c r="C2" s="2301"/>
      <c r="D2" s="2300"/>
      <c r="E2" s="2300"/>
      <c r="F2" s="2300"/>
      <c r="G2" s="2300"/>
      <c r="H2" s="2300"/>
      <c r="I2" s="2300"/>
      <c r="J2" s="2300"/>
      <c r="K2" s="2300"/>
      <c r="L2" s="2300"/>
      <c r="M2" s="2300"/>
      <c r="N2" s="2300"/>
      <c r="O2" s="2300"/>
      <c r="P2" s="2005" t="s">
        <v>150</v>
      </c>
      <c r="Q2" s="171"/>
      <c r="R2" s="819"/>
      <c r="S2" s="171"/>
      <c r="T2" s="171"/>
      <c r="U2" s="171"/>
      <c r="V2" s="171"/>
      <c r="W2" s="171"/>
      <c r="X2" s="171"/>
      <c r="Y2" s="171"/>
      <c r="Z2" s="171"/>
      <c r="AA2" s="171"/>
      <c r="AB2" s="171"/>
      <c r="AC2" s="171"/>
    </row>
    <row r="3" spans="1:29" ht="20.100000000000001" customHeight="1">
      <c r="A3" s="19"/>
      <c r="B3" s="19"/>
      <c r="C3" s="18"/>
      <c r="D3" s="18"/>
      <c r="E3" s="18"/>
      <c r="F3" s="1783"/>
      <c r="G3" s="164"/>
      <c r="H3" s="164"/>
      <c r="I3" s="18"/>
      <c r="J3" s="164"/>
      <c r="K3" s="164"/>
      <c r="L3" s="164"/>
      <c r="M3" s="164"/>
      <c r="N3" s="164"/>
      <c r="O3" s="18"/>
      <c r="P3" s="164"/>
      <c r="Q3" s="164"/>
      <c r="R3" s="1784"/>
      <c r="S3" s="18"/>
      <c r="T3" s="164"/>
      <c r="U3" s="164"/>
      <c r="V3" s="164"/>
      <c r="W3" s="164"/>
      <c r="X3" s="164"/>
      <c r="Y3" s="164"/>
      <c r="Z3" s="164"/>
      <c r="AA3" s="164"/>
      <c r="AB3" s="164"/>
      <c r="AC3" s="164"/>
    </row>
    <row r="4" spans="1:29" ht="20.100000000000001" customHeight="1">
      <c r="A4" s="19"/>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6" t="str">
        <f>'Thong tin'!$D$9&amp;","&amp;ngay("")</f>
        <v xml:space="preserve">Quảng Bình, ngày   tháng   năm     </v>
      </c>
    </row>
    <row r="5" spans="1:29" ht="20.100000000000001" customHeight="1">
      <c r="A5" s="19"/>
      <c r="B5" s="19"/>
      <c r="C5" s="172" t="s">
        <v>1116</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row>
    <row r="6" spans="1:29" s="976" customFormat="1" ht="20.100000000000001" customHeight="1">
      <c r="A6" s="973"/>
      <c r="B6" s="973"/>
      <c r="C6" s="974" t="s">
        <v>1279</v>
      </c>
      <c r="D6" s="975"/>
      <c r="E6" s="975"/>
      <c r="F6" s="975"/>
      <c r="G6" s="975"/>
      <c r="H6" s="975"/>
      <c r="I6" s="975"/>
      <c r="J6" s="975"/>
      <c r="K6" s="975"/>
      <c r="L6" s="975"/>
      <c r="M6" s="975"/>
      <c r="N6" s="975"/>
      <c r="O6" s="975"/>
      <c r="P6" s="975"/>
      <c r="Q6" s="975"/>
      <c r="R6" s="975"/>
      <c r="S6" s="975"/>
      <c r="T6" s="975"/>
      <c r="U6" s="975"/>
      <c r="V6" s="975"/>
      <c r="W6" s="975"/>
      <c r="X6" s="975"/>
      <c r="Y6" s="975"/>
      <c r="Z6" s="975"/>
      <c r="AA6" s="975"/>
      <c r="AB6" s="975"/>
      <c r="AC6" s="975"/>
    </row>
    <row r="7" spans="1:29" ht="9.9499999999999993" customHeight="1">
      <c r="A7" s="19"/>
      <c r="B7" s="19"/>
      <c r="C7" s="172"/>
      <c r="D7" s="171"/>
      <c r="E7" s="171"/>
      <c r="F7" s="171"/>
      <c r="G7" s="171"/>
      <c r="H7" s="171"/>
      <c r="I7" s="171"/>
      <c r="J7" s="171"/>
      <c r="K7" s="171"/>
      <c r="L7" s="171"/>
      <c r="M7" s="171"/>
      <c r="N7" s="171"/>
      <c r="O7" s="171"/>
      <c r="P7" s="171"/>
      <c r="Q7" s="171"/>
      <c r="R7" s="171"/>
      <c r="S7" s="171"/>
      <c r="T7" s="171"/>
      <c r="U7" s="171"/>
      <c r="V7" s="171"/>
      <c r="W7" s="171"/>
      <c r="X7" s="171"/>
      <c r="Y7" s="171"/>
      <c r="Z7" s="171"/>
      <c r="AA7" s="171"/>
      <c r="AB7" s="171"/>
      <c r="AC7" s="171"/>
    </row>
    <row r="8" spans="1:29" ht="20.100000000000001" customHeight="1">
      <c r="A8" s="19"/>
      <c r="B8" s="19"/>
      <c r="C8" s="172"/>
      <c r="D8" s="173" t="s">
        <v>1</v>
      </c>
      <c r="E8" s="171"/>
      <c r="F8" s="171"/>
      <c r="G8" s="174" t="str">
        <f>TTIN_DUAN</f>
        <v>Đường cứu hộ cứu nạn từ Nguyệt Áng - Nam Long đi Trường Xuân</v>
      </c>
      <c r="H8" s="171"/>
      <c r="I8" s="171"/>
      <c r="J8" s="171"/>
      <c r="K8" s="171"/>
      <c r="L8" s="171"/>
      <c r="M8" s="171"/>
      <c r="N8" s="171"/>
      <c r="O8" s="171"/>
      <c r="P8" s="171"/>
      <c r="Q8" s="171"/>
      <c r="R8" s="171"/>
      <c r="S8" s="171"/>
      <c r="T8" s="171"/>
      <c r="U8" s="171"/>
      <c r="V8" s="171"/>
      <c r="W8" s="171"/>
      <c r="X8" s="171"/>
      <c r="Y8" s="171"/>
      <c r="Z8" s="171"/>
      <c r="AA8" s="171"/>
      <c r="AB8" s="171"/>
      <c r="AC8" s="171"/>
    </row>
    <row r="9" spans="1:29" ht="20.100000000000001" customHeight="1">
      <c r="A9" s="19"/>
      <c r="B9" s="19"/>
      <c r="C9" s="172"/>
      <c r="D9" s="173" t="s">
        <v>4</v>
      </c>
      <c r="E9" s="171"/>
      <c r="F9" s="171"/>
      <c r="G9" s="174" t="str">
        <f>TTIN_GTHAU</f>
        <v>Xây lắp (bao gồm chí phí xây dựng + chi phí dự phòng + chi phí đảm bảo giao thông)</v>
      </c>
      <c r="H9" s="171"/>
      <c r="I9" s="171"/>
      <c r="J9" s="171"/>
      <c r="K9" s="171"/>
      <c r="L9" s="171"/>
      <c r="M9" s="171"/>
      <c r="N9" s="171"/>
      <c r="O9" s="171"/>
      <c r="P9" s="171"/>
      <c r="Q9" s="171"/>
      <c r="R9" s="171"/>
      <c r="S9" s="171"/>
      <c r="T9" s="171"/>
      <c r="U9" s="171"/>
      <c r="V9" s="171"/>
      <c r="W9" s="171"/>
      <c r="X9" s="171"/>
      <c r="Y9" s="171"/>
      <c r="Z9" s="171"/>
      <c r="AA9" s="171"/>
      <c r="AB9" s="171"/>
      <c r="AC9" s="171"/>
    </row>
    <row r="10" spans="1:29" ht="20.100000000000001" customHeight="1">
      <c r="A10" s="177"/>
      <c r="B10" s="177"/>
      <c r="C10" s="173"/>
      <c r="D10" s="173" t="s">
        <v>2</v>
      </c>
      <c r="E10" s="173"/>
      <c r="F10" s="173"/>
      <c r="G10" s="174" t="str">
        <f>TTIN_CTRINH</f>
        <v>Đường cứu hộ cứu nạn từ Nguyệt Áng - Nam Long đi Trường Xuân</v>
      </c>
      <c r="H10" s="173"/>
      <c r="I10" s="173"/>
      <c r="J10" s="173"/>
      <c r="K10" s="173"/>
      <c r="L10" s="173"/>
      <c r="M10" s="173"/>
      <c r="N10" s="173"/>
      <c r="O10" s="173"/>
      <c r="P10" s="173"/>
      <c r="Q10" s="173"/>
      <c r="R10" s="173"/>
      <c r="S10" s="173"/>
      <c r="T10" s="173"/>
      <c r="U10" s="173"/>
      <c r="V10" s="173"/>
      <c r="W10" s="173"/>
      <c r="X10" s="173"/>
      <c r="Y10" s="173"/>
      <c r="Z10" s="173"/>
      <c r="AA10" s="173"/>
      <c r="AB10" s="173"/>
      <c r="AC10" s="173"/>
    </row>
    <row r="11" spans="1:29" ht="20.100000000000001" customHeight="1">
      <c r="A11" s="177"/>
      <c r="B11" s="177"/>
      <c r="C11" s="173"/>
      <c r="D11" s="173" t="s">
        <v>3</v>
      </c>
      <c r="E11" s="173"/>
      <c r="F11" s="173"/>
      <c r="G11" s="178" t="s">
        <v>153</v>
      </c>
      <c r="H11" s="173"/>
      <c r="I11" s="173"/>
      <c r="J11" s="173"/>
      <c r="K11" s="173"/>
      <c r="L11" s="173"/>
      <c r="M11" s="173"/>
      <c r="N11" s="173"/>
      <c r="O11" s="173"/>
      <c r="P11" s="173"/>
      <c r="Q11" s="173"/>
      <c r="R11" s="173"/>
      <c r="S11" s="173"/>
      <c r="T11" s="173"/>
      <c r="U11" s="173"/>
      <c r="V11" s="173"/>
      <c r="W11" s="173"/>
      <c r="X11" s="173"/>
      <c r="Y11" s="173"/>
      <c r="Z11" s="173"/>
      <c r="AA11" s="173"/>
      <c r="AB11" s="173"/>
      <c r="AC11" s="173"/>
    </row>
    <row r="12" spans="1:29" ht="20.100000000000001" customHeight="1">
      <c r="A12" s="177"/>
      <c r="B12" s="177"/>
      <c r="C12" s="173"/>
      <c r="D12" s="173" t="s">
        <v>154</v>
      </c>
      <c r="E12" s="173"/>
      <c r="F12" s="173"/>
      <c r="G12" s="180" t="s">
        <v>143</v>
      </c>
      <c r="H12" s="182"/>
      <c r="I12" s="182"/>
      <c r="J12" s="182"/>
      <c r="K12" s="182"/>
      <c r="L12" s="173"/>
      <c r="M12" s="173"/>
      <c r="N12" s="173"/>
      <c r="O12" s="173"/>
      <c r="P12" s="173"/>
      <c r="Q12" s="173"/>
      <c r="R12" s="182"/>
      <c r="S12" s="182"/>
      <c r="T12" s="182"/>
      <c r="U12" s="182"/>
      <c r="V12" s="182"/>
      <c r="W12" s="182"/>
      <c r="X12" s="173"/>
      <c r="Y12" s="173"/>
      <c r="Z12" s="173"/>
      <c r="AA12" s="173"/>
      <c r="AB12" s="173"/>
      <c r="AC12" s="173"/>
    </row>
    <row r="13" spans="1:29" ht="20.100000000000001" customHeight="1">
      <c r="A13" s="177"/>
      <c r="B13" s="177"/>
      <c r="C13" s="173"/>
      <c r="D13" s="173" t="s">
        <v>155</v>
      </c>
      <c r="E13" s="173"/>
      <c r="F13" s="173"/>
      <c r="G13" s="183" t="str">
        <f>TTIN_DDIEM</f>
        <v>Xã Xuân Ninh, Hiền Ninh và xã Trường Xuân, huyện Quảng Ninh, tỉnh Quảng Bình</v>
      </c>
      <c r="H13" s="173"/>
      <c r="I13" s="173"/>
      <c r="J13" s="173"/>
      <c r="K13" s="173"/>
      <c r="L13" s="173"/>
      <c r="M13" s="173"/>
      <c r="N13" s="173"/>
      <c r="O13" s="173"/>
      <c r="P13" s="173"/>
      <c r="Q13" s="173"/>
      <c r="R13" s="173"/>
      <c r="S13" s="173"/>
      <c r="T13" s="173"/>
      <c r="U13" s="173"/>
      <c r="V13" s="173"/>
      <c r="W13" s="173"/>
      <c r="X13" s="173"/>
      <c r="Y13" s="173"/>
      <c r="Z13" s="173"/>
      <c r="AA13" s="173"/>
      <c r="AB13" s="173"/>
      <c r="AC13" s="173"/>
    </row>
    <row r="14" spans="1:29" ht="9.9499999999999993" customHeight="1">
      <c r="A14" s="177"/>
      <c r="B14" s="177"/>
      <c r="C14" s="173"/>
      <c r="D14" s="173"/>
      <c r="E14" s="173"/>
      <c r="F14" s="173"/>
      <c r="H14" s="173"/>
      <c r="I14" s="173"/>
      <c r="J14" s="173"/>
      <c r="K14" s="173"/>
      <c r="L14" s="173"/>
      <c r="M14" s="173"/>
      <c r="N14" s="173"/>
      <c r="O14" s="173"/>
      <c r="P14" s="173"/>
      <c r="Q14" s="173"/>
      <c r="R14" s="173"/>
      <c r="S14" s="173"/>
      <c r="T14" s="173"/>
      <c r="U14" s="173"/>
      <c r="V14" s="173"/>
      <c r="W14" s="173"/>
      <c r="X14" s="173"/>
      <c r="Y14" s="173"/>
      <c r="Z14" s="173"/>
      <c r="AA14" s="173"/>
      <c r="AB14" s="173"/>
      <c r="AC14" s="173"/>
    </row>
    <row r="15" spans="1:29" ht="20.100000000000001" customHeight="1">
      <c r="A15" s="177"/>
      <c r="B15" s="177"/>
      <c r="C15" s="998">
        <v>1</v>
      </c>
      <c r="D15" s="173" t="s">
        <v>195</v>
      </c>
      <c r="E15" s="173"/>
      <c r="F15" s="173"/>
      <c r="H15" s="173"/>
      <c r="I15" s="173"/>
      <c r="J15" s="173"/>
      <c r="K15" s="173"/>
      <c r="L15" s="173"/>
      <c r="M15" s="173"/>
      <c r="N15" s="173"/>
      <c r="O15" s="173"/>
      <c r="P15" s="173"/>
      <c r="Q15" s="173"/>
      <c r="R15" s="173"/>
      <c r="S15" s="173"/>
      <c r="T15" s="173"/>
      <c r="U15" s="173"/>
      <c r="V15" s="173"/>
      <c r="W15" s="173"/>
      <c r="X15" s="173"/>
      <c r="Y15" s="173"/>
      <c r="Z15" s="173"/>
      <c r="AA15" s="173"/>
      <c r="AB15" s="173"/>
      <c r="AC15" s="173"/>
    </row>
    <row r="16" spans="1:29" ht="20.100000000000001" customHeight="1">
      <c r="A16" s="19"/>
      <c r="B16" s="19"/>
      <c r="C16" s="222" t="s">
        <v>169</v>
      </c>
      <c r="D16" s="197" t="str">
        <f>'Thong tin'!B11&amp;": "&amp;TTIN_TPK1</f>
        <v>Chủ đầu tư: Công ty CP Giá Xây Dựng</v>
      </c>
      <c r="G16" s="200"/>
      <c r="H16" s="185"/>
      <c r="I16" s="185"/>
      <c r="J16" s="185"/>
      <c r="K16" s="185"/>
      <c r="Q16" s="222"/>
      <c r="R16" s="199"/>
      <c r="S16" s="185"/>
      <c r="T16" s="185"/>
      <c r="U16" s="185"/>
      <c r="V16" s="185"/>
      <c r="W16" s="185"/>
    </row>
    <row r="17" spans="1:23" ht="20.100000000000001" customHeight="1">
      <c r="A17" s="19"/>
      <c r="B17" s="19"/>
      <c r="C17" s="202"/>
      <c r="D17" s="33" t="s">
        <v>170</v>
      </c>
      <c r="G17" s="2857" t="s">
        <v>18</v>
      </c>
      <c r="H17" s="2857"/>
      <c r="I17" s="2857"/>
      <c r="J17" s="2857"/>
      <c r="K17" s="2857"/>
      <c r="L17" s="2857"/>
      <c r="M17" s="2857"/>
      <c r="N17" s="2857"/>
      <c r="Q17" s="202" t="s">
        <v>19</v>
      </c>
      <c r="R17" s="199" t="str">
        <f>IF(G17=0,"",VLOOKUP(G17,_tenchucdanh,3,0))</f>
        <v>Giám sát chính</v>
      </c>
      <c r="S17" s="185"/>
      <c r="T17" s="185"/>
      <c r="U17" s="185"/>
      <c r="V17" s="185"/>
      <c r="W17" s="185"/>
    </row>
    <row r="18" spans="1:23" ht="20.100000000000001" customHeight="1">
      <c r="A18" s="19"/>
      <c r="B18" s="19"/>
      <c r="C18" s="202"/>
      <c r="D18" s="33" t="s">
        <v>170</v>
      </c>
      <c r="G18" s="2857" t="s">
        <v>2798</v>
      </c>
      <c r="H18" s="2857"/>
      <c r="I18" s="2857"/>
      <c r="J18" s="2857"/>
      <c r="K18" s="2857"/>
      <c r="L18" s="2857"/>
      <c r="M18" s="2857"/>
      <c r="N18" s="2857"/>
      <c r="Q18" s="202" t="s">
        <v>19</v>
      </c>
      <c r="R18" s="199" t="str">
        <f>IF(G18=0,"",VLOOKUP(G18,_tenchucdanh,3,0))</f>
        <v>Giám sát viên</v>
      </c>
      <c r="S18" s="185"/>
      <c r="T18" s="185"/>
      <c r="U18" s="185"/>
      <c r="V18" s="185"/>
      <c r="W18" s="185"/>
    </row>
    <row r="19" spans="1:23" ht="20.100000000000001" customHeight="1">
      <c r="A19" s="19"/>
      <c r="B19" s="19"/>
      <c r="C19" s="222" t="s">
        <v>171</v>
      </c>
      <c r="D19" s="213" t="s">
        <v>1285</v>
      </c>
      <c r="G19" s="200"/>
      <c r="H19" s="185"/>
      <c r="I19" s="185"/>
      <c r="J19" s="185"/>
      <c r="K19" s="185"/>
      <c r="L19" s="185"/>
      <c r="M19" s="185"/>
      <c r="N19" s="185"/>
      <c r="Q19" s="222"/>
      <c r="R19" s="199"/>
      <c r="S19" s="185"/>
      <c r="T19" s="185"/>
      <c r="U19" s="185"/>
      <c r="V19" s="185"/>
      <c r="W19" s="185"/>
    </row>
    <row r="20" spans="1:23" ht="20.100000000000001" customHeight="1">
      <c r="A20" s="19"/>
      <c r="B20" s="19"/>
      <c r="C20" s="202"/>
      <c r="D20" s="33" t="s">
        <v>170</v>
      </c>
      <c r="G20" s="2857" t="s">
        <v>1284</v>
      </c>
      <c r="H20" s="2857"/>
      <c r="I20" s="2857"/>
      <c r="J20" s="2857"/>
      <c r="K20" s="2857"/>
      <c r="L20" s="2857"/>
      <c r="M20" s="2857"/>
      <c r="N20" s="2857"/>
      <c r="Q20" s="202" t="s">
        <v>19</v>
      </c>
      <c r="R20" s="199" t="str">
        <f>IF(G20=0,"",VLOOKUP(G20,_tenchucdanh,3,0))</f>
        <v>Tổng Giám đốc</v>
      </c>
      <c r="S20" s="185"/>
      <c r="T20" s="185"/>
      <c r="U20" s="185"/>
      <c r="V20" s="185"/>
      <c r="W20" s="185"/>
    </row>
    <row r="21" spans="1:23" ht="20.100000000000001" customHeight="1">
      <c r="A21" s="19"/>
      <c r="B21" s="19"/>
      <c r="C21" s="202"/>
      <c r="D21" s="33" t="s">
        <v>170</v>
      </c>
      <c r="G21" s="2857" t="s">
        <v>2801</v>
      </c>
      <c r="H21" s="2857"/>
      <c r="I21" s="2857"/>
      <c r="J21" s="2857"/>
      <c r="K21" s="2857"/>
      <c r="L21" s="2857"/>
      <c r="M21" s="2857"/>
      <c r="N21" s="2857"/>
      <c r="Q21" s="202" t="s">
        <v>19</v>
      </c>
      <c r="R21" s="199" t="str">
        <f>IF(G21=0,"",VLOOKUP(G21,_tenchucdanh,3,0))</f>
        <v>Cán bộ dự án</v>
      </c>
      <c r="S21" s="185"/>
      <c r="T21" s="185"/>
      <c r="U21" s="185"/>
      <c r="V21" s="185"/>
      <c r="W21" s="185"/>
    </row>
    <row r="22" spans="1:23" ht="20.100000000000001" customHeight="1">
      <c r="A22" s="19"/>
      <c r="B22" s="19"/>
      <c r="C22" s="222" t="s">
        <v>224</v>
      </c>
      <c r="D22" s="197" t="str">
        <f>'Thong tin'!B47&amp;": "&amp;TTIN_TPK4</f>
        <v>Tư vấn giám sát: Ban QLDA ĐTXD&amp;PTQĐ huyện Quảng Ninh</v>
      </c>
      <c r="G22" s="200"/>
      <c r="H22" s="185"/>
      <c r="I22" s="185"/>
      <c r="J22" s="185"/>
      <c r="K22" s="185"/>
      <c r="L22" s="185"/>
      <c r="M22" s="185"/>
      <c r="N22" s="185"/>
      <c r="Q22" s="222"/>
      <c r="R22" s="199"/>
      <c r="S22" s="185"/>
      <c r="T22" s="185"/>
      <c r="U22" s="185"/>
      <c r="V22" s="185"/>
      <c r="W22" s="185"/>
    </row>
    <row r="23" spans="1:23" ht="20.100000000000001" customHeight="1">
      <c r="A23" s="19"/>
      <c r="B23" s="19"/>
      <c r="C23" s="202"/>
      <c r="D23" s="33" t="s">
        <v>170</v>
      </c>
      <c r="G23" s="2857" t="s">
        <v>30</v>
      </c>
      <c r="H23" s="2857"/>
      <c r="I23" s="2857"/>
      <c r="J23" s="2857"/>
      <c r="K23" s="2857"/>
      <c r="L23" s="2857"/>
      <c r="M23" s="2857"/>
      <c r="N23" s="2857"/>
      <c r="Q23" s="202" t="s">
        <v>19</v>
      </c>
      <c r="R23" s="199" t="e">
        <f>IF(G23=0,"",VLOOKUP(G23,_tenchucdanh,3,0))</f>
        <v>#N/A</v>
      </c>
      <c r="S23" s="185"/>
      <c r="T23" s="185"/>
      <c r="U23" s="185"/>
      <c r="V23" s="185"/>
      <c r="W23" s="185"/>
    </row>
    <row r="24" spans="1:23" ht="20.100000000000001" customHeight="1">
      <c r="A24" s="19"/>
      <c r="B24" s="19"/>
      <c r="C24" s="202"/>
      <c r="D24" s="33" t="s">
        <v>170</v>
      </c>
      <c r="G24" s="2857" t="s">
        <v>32</v>
      </c>
      <c r="H24" s="2857"/>
      <c r="I24" s="2857"/>
      <c r="J24" s="2857"/>
      <c r="K24" s="2857"/>
      <c r="L24" s="2857"/>
      <c r="M24" s="2857"/>
      <c r="N24" s="2857"/>
      <c r="Q24" s="202" t="s">
        <v>19</v>
      </c>
      <c r="R24" s="199" t="e">
        <f>IF(G24=0,"",VLOOKUP(G24,_tenchucdanh,3,0))</f>
        <v>#N/A</v>
      </c>
      <c r="S24" s="185"/>
      <c r="T24" s="185"/>
      <c r="U24" s="185"/>
      <c r="V24" s="185"/>
      <c r="W24" s="185"/>
    </row>
    <row r="25" spans="1:23" ht="20.100000000000001" customHeight="1">
      <c r="A25" s="19"/>
      <c r="B25" s="19"/>
      <c r="C25" s="222" t="s">
        <v>337</v>
      </c>
      <c r="D25" s="197" t="str">
        <f>'Thong tin'!B84&amp;": "&amp;TTIN_TPK7</f>
        <v>Tư vấn thiết kế: Công ty Cổ phần Tư vấn Đầu tư Xây dựng Phát triển đô thị Hà Nội</v>
      </c>
      <c r="G25" s="200"/>
      <c r="H25" s="185"/>
      <c r="I25" s="185"/>
      <c r="J25" s="185"/>
      <c r="K25" s="185"/>
      <c r="L25" s="185"/>
      <c r="M25" s="185"/>
      <c r="N25" s="185"/>
      <c r="Q25" s="222"/>
      <c r="R25" s="199"/>
      <c r="S25" s="185"/>
      <c r="T25" s="185"/>
      <c r="U25" s="185"/>
      <c r="V25" s="185"/>
      <c r="W25" s="185"/>
    </row>
    <row r="26" spans="1:23" ht="20.100000000000001" customHeight="1">
      <c r="A26" s="19"/>
      <c r="B26" s="19"/>
      <c r="C26" s="202"/>
      <c r="D26" s="33" t="s">
        <v>170</v>
      </c>
      <c r="G26" s="2857" t="s">
        <v>2816</v>
      </c>
      <c r="H26" s="2857"/>
      <c r="I26" s="2857"/>
      <c r="J26" s="2857"/>
      <c r="K26" s="2857"/>
      <c r="L26" s="2857"/>
      <c r="M26" s="2857"/>
      <c r="N26" s="2857"/>
      <c r="Q26" s="202" t="s">
        <v>19</v>
      </c>
      <c r="R26" s="199" t="str">
        <f>IF(G26=0,"",VLOOKUP(G26,_tenchucdanh,3,0))</f>
        <v xml:space="preserve">Chủ nhiệm thiết kế </v>
      </c>
      <c r="S26" s="185"/>
      <c r="T26" s="185"/>
      <c r="U26" s="185"/>
      <c r="V26" s="185"/>
      <c r="W26" s="185"/>
    </row>
    <row r="27" spans="1:23" ht="20.100000000000001" customHeight="1">
      <c r="A27" s="19"/>
      <c r="B27" s="19"/>
      <c r="C27" s="202"/>
      <c r="D27" s="33" t="s">
        <v>170</v>
      </c>
      <c r="G27" s="2857" t="s">
        <v>2812</v>
      </c>
      <c r="H27" s="2857"/>
      <c r="I27" s="2857"/>
      <c r="J27" s="2857"/>
      <c r="K27" s="2857"/>
      <c r="L27" s="2857"/>
      <c r="M27" s="2857"/>
      <c r="N27" s="2857"/>
      <c r="Q27" s="202" t="s">
        <v>19</v>
      </c>
      <c r="R27" s="199" t="str">
        <f>IF(G27=0,"",VLOOKUP(G27,_tenchucdanh,3,0))</f>
        <v>Cán bộ</v>
      </c>
      <c r="S27" s="185"/>
      <c r="T27" s="185"/>
      <c r="U27" s="185"/>
      <c r="V27" s="185"/>
      <c r="W27" s="185"/>
    </row>
    <row r="28" spans="1:23" ht="20.100000000000001" customHeight="1">
      <c r="A28" s="19"/>
      <c r="B28" s="19"/>
      <c r="C28" s="222" t="s">
        <v>913</v>
      </c>
      <c r="D28" s="197" t="str">
        <f>'Thong tin'!B60&amp;": "&amp;TTIN_TPK5</f>
        <v>Nhà thầu thi công: Công ty Cổ phần Xây dựng Trường Xuân</v>
      </c>
      <c r="G28" s="200"/>
      <c r="H28" s="185"/>
      <c r="I28" s="185"/>
      <c r="J28" s="185"/>
      <c r="K28" s="185"/>
      <c r="L28" s="185"/>
      <c r="M28" s="185"/>
      <c r="N28" s="185"/>
      <c r="Q28" s="222"/>
      <c r="R28" s="199"/>
      <c r="S28" s="185"/>
      <c r="T28" s="185"/>
      <c r="U28" s="185"/>
      <c r="V28" s="185"/>
      <c r="W28" s="185"/>
    </row>
    <row r="29" spans="1:23" ht="20.100000000000001" customHeight="1">
      <c r="A29" s="19"/>
      <c r="B29" s="19"/>
      <c r="C29" s="202"/>
      <c r="D29" s="33" t="s">
        <v>170</v>
      </c>
      <c r="G29" s="2857" t="s">
        <v>1149</v>
      </c>
      <c r="H29" s="2857"/>
      <c r="I29" s="2857"/>
      <c r="J29" s="2857"/>
      <c r="K29" s="2857"/>
      <c r="L29" s="2857"/>
      <c r="M29" s="2857"/>
      <c r="N29" s="2857"/>
      <c r="Q29" s="202" t="s">
        <v>19</v>
      </c>
      <c r="R29" s="199" t="e">
        <f>IF(G29=0,"",VLOOKUP(G29,_tenchucdanh,3,0))</f>
        <v>#N/A</v>
      </c>
      <c r="S29" s="185"/>
      <c r="T29" s="185"/>
      <c r="U29" s="185"/>
      <c r="V29" s="185"/>
      <c r="W29" s="185"/>
    </row>
    <row r="30" spans="1:23" ht="20.100000000000001" customHeight="1">
      <c r="A30" s="19"/>
      <c r="B30" s="19"/>
      <c r="C30" s="202"/>
      <c r="D30" s="33" t="s">
        <v>170</v>
      </c>
      <c r="G30" s="2857" t="s">
        <v>2811</v>
      </c>
      <c r="H30" s="2857"/>
      <c r="I30" s="2857"/>
      <c r="J30" s="2857"/>
      <c r="K30" s="2857"/>
      <c r="L30" s="2857"/>
      <c r="M30" s="2857"/>
      <c r="N30" s="2857"/>
      <c r="Q30" s="202" t="s">
        <v>19</v>
      </c>
      <c r="R30" s="199" t="e">
        <f>IF(G30=0,"",VLOOKUP(G30,_tenchucdanh,3,0))</f>
        <v>#N/A</v>
      </c>
      <c r="S30" s="185"/>
      <c r="T30" s="185"/>
      <c r="U30" s="185"/>
      <c r="V30" s="185"/>
      <c r="W30" s="185"/>
    </row>
    <row r="31" spans="1:23" ht="9.9499999999999993" customHeight="1">
      <c r="A31" s="19"/>
      <c r="B31" s="19"/>
      <c r="C31" s="202"/>
      <c r="G31" s="200"/>
      <c r="H31" s="185"/>
      <c r="I31" s="185"/>
      <c r="J31" s="185"/>
      <c r="K31" s="185"/>
      <c r="Q31" s="202"/>
      <c r="R31" s="199"/>
      <c r="S31" s="185"/>
      <c r="T31" s="185"/>
      <c r="U31" s="185"/>
      <c r="V31" s="185"/>
      <c r="W31" s="185"/>
    </row>
    <row r="32" spans="1:23" ht="20.100000000000001" customHeight="1">
      <c r="A32" s="19"/>
      <c r="B32" s="19"/>
      <c r="C32" s="998"/>
      <c r="D32" s="33" t="s">
        <v>1280</v>
      </c>
      <c r="G32" s="200"/>
      <c r="H32" s="185"/>
      <c r="I32" s="185"/>
      <c r="J32" s="185"/>
      <c r="K32" s="185"/>
      <c r="Q32" s="222"/>
      <c r="R32" s="199"/>
      <c r="S32" s="185"/>
      <c r="T32" s="185"/>
      <c r="U32" s="185"/>
      <c r="V32" s="185"/>
      <c r="W32" s="185"/>
    </row>
    <row r="33" spans="1:29" ht="20.100000000000001" customHeight="1">
      <c r="A33" s="19"/>
      <c r="B33" s="19"/>
      <c r="C33" s="998">
        <v>2</v>
      </c>
      <c r="D33" s="173" t="s">
        <v>1281</v>
      </c>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row>
    <row r="34" spans="1:29" ht="20.100000000000001" customHeight="1">
      <c r="A34" s="19"/>
      <c r="B34" s="19"/>
      <c r="C34" s="275"/>
      <c r="D34" s="33" t="s">
        <v>1191</v>
      </c>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row>
    <row r="35" spans="1:29" ht="20.100000000000001" customHeight="1">
      <c r="A35" s="19"/>
      <c r="B35" s="19"/>
      <c r="C35" s="275"/>
      <c r="D35" s="33" t="s">
        <v>1191</v>
      </c>
      <c r="E35" s="185"/>
      <c r="F35" s="185"/>
      <c r="G35" s="185"/>
      <c r="H35" s="185"/>
      <c r="I35" s="185"/>
      <c r="J35" s="185"/>
      <c r="K35" s="185"/>
      <c r="L35" s="185"/>
      <c r="M35" s="185"/>
      <c r="N35" s="185"/>
      <c r="O35" s="185"/>
      <c r="P35" s="185"/>
      <c r="Q35" s="185"/>
      <c r="R35" s="185"/>
      <c r="S35" s="185"/>
      <c r="T35" s="185"/>
      <c r="U35" s="185"/>
      <c r="V35" s="185"/>
      <c r="W35" s="185"/>
      <c r="X35" s="185"/>
      <c r="Y35" s="185"/>
      <c r="Z35" s="185"/>
      <c r="AA35" s="185"/>
      <c r="AB35" s="185"/>
      <c r="AC35" s="185"/>
    </row>
    <row r="36" spans="1:29" ht="20.100000000000001" customHeight="1">
      <c r="A36" s="19"/>
      <c r="B36" s="19"/>
      <c r="C36" s="998">
        <v>3</v>
      </c>
      <c r="D36" s="173" t="s">
        <v>1282</v>
      </c>
      <c r="E36" s="185"/>
      <c r="F36" s="185"/>
      <c r="G36" s="185"/>
      <c r="H36" s="185"/>
      <c r="I36" s="185"/>
      <c r="J36" s="185"/>
      <c r="K36" s="185"/>
      <c r="L36" s="185"/>
      <c r="M36" s="185"/>
      <c r="N36" s="185"/>
      <c r="O36" s="185"/>
      <c r="P36" s="185"/>
      <c r="Q36" s="185"/>
      <c r="R36" s="185"/>
      <c r="S36" s="185"/>
      <c r="T36" s="185"/>
      <c r="U36" s="185"/>
      <c r="V36" s="185"/>
      <c r="W36" s="185"/>
      <c r="X36" s="185"/>
      <c r="Y36" s="185"/>
      <c r="Z36" s="185"/>
      <c r="AA36" s="185"/>
      <c r="AB36" s="185"/>
      <c r="AC36" s="185"/>
    </row>
    <row r="37" spans="1:29" ht="20.100000000000001" customHeight="1">
      <c r="A37" s="19"/>
      <c r="B37" s="19"/>
      <c r="C37" s="275"/>
      <c r="D37" s="33" t="s">
        <v>1191</v>
      </c>
      <c r="E37" s="185"/>
      <c r="F37" s="185"/>
      <c r="G37" s="185"/>
      <c r="H37" s="185"/>
      <c r="I37" s="185"/>
      <c r="J37" s="185"/>
      <c r="K37" s="185"/>
      <c r="L37" s="185"/>
      <c r="M37" s="185"/>
      <c r="N37" s="185"/>
      <c r="O37" s="185"/>
      <c r="P37" s="185"/>
      <c r="Q37" s="185"/>
      <c r="R37" s="185"/>
      <c r="S37" s="185"/>
      <c r="T37" s="185"/>
      <c r="U37" s="185"/>
      <c r="V37" s="185"/>
      <c r="W37" s="185"/>
      <c r="X37" s="185"/>
      <c r="Y37" s="185"/>
      <c r="Z37" s="185"/>
      <c r="AA37" s="185"/>
      <c r="AB37" s="185"/>
      <c r="AC37" s="185"/>
    </row>
    <row r="38" spans="1:29" ht="20.100000000000001" customHeight="1">
      <c r="A38" s="19"/>
      <c r="B38" s="19"/>
      <c r="C38" s="275"/>
      <c r="D38" s="33" t="s">
        <v>1191</v>
      </c>
      <c r="E38" s="185"/>
      <c r="F38" s="185"/>
      <c r="G38" s="185"/>
      <c r="H38" s="185"/>
      <c r="I38" s="185"/>
      <c r="J38" s="185"/>
      <c r="K38" s="185"/>
      <c r="L38" s="185"/>
      <c r="M38" s="185"/>
      <c r="N38" s="185"/>
      <c r="O38" s="185"/>
      <c r="P38" s="185"/>
      <c r="Q38" s="185"/>
      <c r="R38" s="185"/>
      <c r="S38" s="185"/>
      <c r="T38" s="185"/>
      <c r="U38" s="185"/>
      <c r="V38" s="185"/>
      <c r="W38" s="185"/>
      <c r="X38" s="185"/>
      <c r="Y38" s="185"/>
      <c r="Z38" s="185"/>
      <c r="AA38" s="185"/>
      <c r="AB38" s="185"/>
      <c r="AC38" s="185"/>
    </row>
    <row r="39" spans="1:29" ht="20.100000000000001" customHeight="1">
      <c r="A39" s="19"/>
      <c r="B39" s="19"/>
      <c r="C39" s="998">
        <v>4</v>
      </c>
      <c r="D39" s="173" t="s">
        <v>1069</v>
      </c>
      <c r="E39" s="185"/>
      <c r="F39" s="185"/>
      <c r="G39" s="185"/>
      <c r="H39" s="185"/>
      <c r="I39" s="185"/>
      <c r="J39" s="185"/>
      <c r="K39" s="185"/>
      <c r="L39" s="185"/>
      <c r="M39" s="185"/>
      <c r="N39" s="185"/>
      <c r="O39" s="185"/>
      <c r="P39" s="185"/>
      <c r="Q39" s="185"/>
      <c r="R39" s="185"/>
      <c r="S39" s="185"/>
      <c r="T39" s="185"/>
      <c r="U39" s="185"/>
      <c r="V39" s="185"/>
      <c r="W39" s="185"/>
      <c r="X39" s="185"/>
      <c r="Y39" s="185"/>
      <c r="Z39" s="185"/>
      <c r="AA39" s="185"/>
      <c r="AB39" s="185"/>
      <c r="AC39" s="185"/>
    </row>
    <row r="40" spans="1:29" ht="20.100000000000001" customHeight="1">
      <c r="A40" s="19"/>
      <c r="B40" s="19"/>
      <c r="C40" s="275"/>
      <c r="D40" s="33" t="s">
        <v>1191</v>
      </c>
      <c r="E40" s="185"/>
      <c r="F40" s="185"/>
      <c r="G40" s="185"/>
      <c r="H40" s="185"/>
      <c r="I40" s="185"/>
      <c r="J40" s="185"/>
      <c r="K40" s="185"/>
      <c r="L40" s="185"/>
      <c r="M40" s="185"/>
      <c r="N40" s="185"/>
      <c r="O40" s="185"/>
      <c r="P40" s="185"/>
      <c r="Q40" s="185"/>
      <c r="R40" s="185"/>
      <c r="S40" s="185"/>
      <c r="T40" s="185"/>
      <c r="U40" s="185"/>
      <c r="V40" s="185"/>
      <c r="W40" s="185"/>
      <c r="X40" s="185"/>
      <c r="Y40" s="185"/>
      <c r="Z40" s="185"/>
      <c r="AA40" s="185"/>
      <c r="AB40" s="185"/>
      <c r="AC40" s="185"/>
    </row>
    <row r="41" spans="1:29" ht="20.100000000000001" customHeight="1">
      <c r="A41" s="19"/>
      <c r="B41" s="19"/>
      <c r="C41" s="275"/>
      <c r="D41" s="33" t="s">
        <v>1191</v>
      </c>
      <c r="E41" s="185"/>
      <c r="F41" s="185"/>
      <c r="G41" s="185"/>
      <c r="H41" s="185"/>
      <c r="I41" s="185"/>
      <c r="J41" s="185"/>
      <c r="K41" s="185"/>
      <c r="L41" s="185"/>
      <c r="M41" s="185"/>
      <c r="N41" s="185"/>
      <c r="O41" s="185"/>
      <c r="P41" s="185"/>
      <c r="Q41" s="185"/>
      <c r="R41" s="185"/>
      <c r="S41" s="185"/>
      <c r="T41" s="185"/>
      <c r="U41" s="185"/>
      <c r="V41" s="185"/>
      <c r="W41" s="185"/>
      <c r="X41" s="185"/>
      <c r="Y41" s="185"/>
      <c r="Z41" s="185"/>
      <c r="AA41" s="185"/>
      <c r="AB41" s="185"/>
      <c r="AC41" s="185"/>
    </row>
    <row r="42" spans="1:29" ht="9.9499999999999993" customHeight="1">
      <c r="A42" s="177"/>
      <c r="B42" s="177"/>
      <c r="C42" s="171"/>
      <c r="D42" s="172"/>
      <c r="E42" s="172"/>
      <c r="F42" s="172"/>
      <c r="G42" s="172"/>
      <c r="H42" s="172"/>
      <c r="I42" s="172"/>
      <c r="J42" s="171"/>
      <c r="K42" s="172"/>
      <c r="L42" s="172"/>
      <c r="M42" s="172"/>
      <c r="N42" s="172"/>
      <c r="O42" s="172"/>
      <c r="P42" s="172"/>
      <c r="Q42" s="172"/>
      <c r="R42" s="172"/>
      <c r="S42" s="172"/>
      <c r="T42" s="172"/>
      <c r="U42" s="171"/>
      <c r="V42" s="171"/>
      <c r="W42" s="171"/>
      <c r="X42" s="171"/>
      <c r="Y42" s="171"/>
      <c r="Z42" s="171"/>
      <c r="AA42" s="171"/>
      <c r="AB42" s="171"/>
      <c r="AC42" s="171"/>
    </row>
    <row r="43" spans="1:29" s="987" customFormat="1" ht="20.100000000000001" customHeight="1">
      <c r="A43" s="197"/>
      <c r="B43" s="197"/>
      <c r="C43" s="192" t="s">
        <v>1283</v>
      </c>
      <c r="D43" s="192"/>
      <c r="E43" s="192"/>
      <c r="F43" s="192"/>
      <c r="G43" s="192"/>
      <c r="H43" s="192"/>
      <c r="I43" s="192"/>
      <c r="J43" s="192"/>
      <c r="K43" s="192"/>
      <c r="L43" s="192"/>
      <c r="M43" s="192"/>
      <c r="N43" s="193"/>
      <c r="O43" s="193"/>
      <c r="P43" s="192" t="s">
        <v>1158</v>
      </c>
      <c r="Q43" s="192"/>
      <c r="R43" s="192"/>
      <c r="S43" s="192"/>
      <c r="T43" s="192"/>
      <c r="U43" s="192"/>
      <c r="V43" s="192"/>
      <c r="W43" s="192"/>
      <c r="X43" s="192"/>
      <c r="Y43" s="192"/>
      <c r="Z43" s="192"/>
      <c r="AA43" s="192"/>
      <c r="AB43" s="192"/>
      <c r="AC43" s="193"/>
    </row>
    <row r="44" spans="1:29" s="987" customFormat="1" ht="20.100000000000001" customHeight="1">
      <c r="A44" s="197"/>
      <c r="B44" s="197"/>
      <c r="C44" s="191"/>
      <c r="D44" s="191"/>
      <c r="E44" s="191"/>
      <c r="F44" s="191"/>
      <c r="G44" s="191"/>
      <c r="H44" s="191"/>
      <c r="I44" s="191"/>
      <c r="J44" s="191"/>
      <c r="K44" s="191"/>
      <c r="L44" s="191"/>
      <c r="M44" s="191"/>
      <c r="N44" s="191"/>
      <c r="O44" s="191"/>
      <c r="P44" s="191"/>
      <c r="Q44" s="191"/>
      <c r="R44" s="191"/>
      <c r="S44" s="191"/>
      <c r="T44" s="191"/>
      <c r="U44" s="191"/>
      <c r="V44" s="191"/>
      <c r="W44" s="191"/>
      <c r="X44" s="191"/>
      <c r="Y44" s="191"/>
      <c r="Z44" s="191"/>
      <c r="AA44" s="191"/>
      <c r="AB44" s="191"/>
      <c r="AC44" s="193"/>
    </row>
    <row r="45" spans="1:29" s="987" customFormat="1" ht="20.100000000000001" customHeight="1">
      <c r="A45" s="197"/>
      <c r="B45" s="197"/>
      <c r="C45" s="191"/>
      <c r="D45" s="191"/>
      <c r="E45" s="191"/>
      <c r="F45" s="191"/>
      <c r="G45" s="191"/>
      <c r="H45" s="191"/>
      <c r="I45" s="191"/>
      <c r="J45" s="191"/>
      <c r="K45" s="191"/>
      <c r="L45" s="191"/>
      <c r="M45" s="191"/>
      <c r="N45" s="191"/>
      <c r="O45" s="191"/>
      <c r="P45" s="191"/>
      <c r="Q45" s="191"/>
      <c r="R45" s="191"/>
      <c r="S45" s="191"/>
      <c r="T45" s="191"/>
      <c r="U45" s="191"/>
      <c r="V45" s="191"/>
      <c r="W45" s="191"/>
      <c r="X45" s="191"/>
      <c r="Y45" s="191"/>
      <c r="Z45" s="191"/>
      <c r="AA45" s="191"/>
      <c r="AB45" s="191"/>
      <c r="AC45" s="193"/>
    </row>
    <row r="46" spans="1:29" s="987" customFormat="1" ht="20.100000000000001" customHeight="1">
      <c r="A46" s="197"/>
      <c r="B46" s="197"/>
      <c r="C46" s="191"/>
      <c r="D46" s="191"/>
      <c r="E46" s="191"/>
      <c r="F46" s="191"/>
      <c r="G46" s="191"/>
      <c r="H46" s="191"/>
      <c r="I46" s="191"/>
      <c r="J46" s="191"/>
      <c r="K46" s="191"/>
      <c r="L46" s="191"/>
      <c r="M46" s="191"/>
      <c r="N46" s="191"/>
      <c r="O46" s="191"/>
      <c r="P46" s="191"/>
      <c r="Q46" s="191"/>
      <c r="R46" s="191"/>
      <c r="S46" s="191"/>
      <c r="T46" s="191"/>
      <c r="U46" s="191"/>
      <c r="V46" s="191"/>
      <c r="W46" s="191"/>
      <c r="X46" s="191"/>
      <c r="Y46" s="191"/>
      <c r="Z46" s="191"/>
      <c r="AA46" s="191"/>
      <c r="AB46" s="191"/>
      <c r="AC46" s="193"/>
    </row>
    <row r="47" spans="1:29" s="987" customFormat="1" ht="20.100000000000001" customHeight="1">
      <c r="A47" s="197"/>
      <c r="B47" s="197"/>
      <c r="C47" s="191"/>
      <c r="D47" s="191"/>
      <c r="E47" s="191"/>
      <c r="F47" s="191"/>
      <c r="G47" s="191"/>
      <c r="H47" s="191"/>
      <c r="I47" s="191"/>
      <c r="J47" s="191"/>
      <c r="K47" s="191"/>
      <c r="L47" s="191"/>
      <c r="M47" s="191"/>
      <c r="N47" s="191"/>
      <c r="O47" s="191"/>
      <c r="P47" s="191"/>
      <c r="Q47" s="191"/>
      <c r="R47" s="191"/>
      <c r="S47" s="191"/>
      <c r="T47" s="191"/>
      <c r="U47" s="191"/>
      <c r="V47" s="191"/>
      <c r="W47" s="191"/>
      <c r="X47" s="191"/>
      <c r="Y47" s="191"/>
      <c r="Z47" s="191"/>
      <c r="AA47" s="191"/>
      <c r="AB47" s="191"/>
      <c r="AC47" s="193"/>
    </row>
    <row r="48" spans="1:29" s="987" customFormat="1" ht="20.100000000000001" customHeight="1">
      <c r="A48" s="197"/>
      <c r="B48" s="197"/>
      <c r="C48" s="2855" t="str">
        <f>G20</f>
        <v>Nguyễn Thảo Anh</v>
      </c>
      <c r="D48" s="2855"/>
      <c r="E48" s="2855"/>
      <c r="F48" s="2855"/>
      <c r="G48" s="2855"/>
      <c r="H48" s="2855"/>
      <c r="I48" s="2855"/>
      <c r="J48" s="2855"/>
      <c r="K48" s="2855"/>
      <c r="L48" s="2855"/>
      <c r="M48" s="2855"/>
      <c r="N48" s="2855"/>
      <c r="O48" s="2855"/>
      <c r="P48" s="2855" t="str">
        <f>G17</f>
        <v>Nguyễn Thế Anh</v>
      </c>
      <c r="Q48" s="2855"/>
      <c r="R48" s="2855"/>
      <c r="S48" s="2855"/>
      <c r="T48" s="2855"/>
      <c r="U48" s="2855"/>
      <c r="V48" s="2855"/>
      <c r="W48" s="2855"/>
      <c r="X48" s="2855"/>
      <c r="Y48" s="2855"/>
      <c r="Z48" s="2855"/>
      <c r="AA48" s="2855"/>
      <c r="AB48" s="2855"/>
      <c r="AC48" s="2855"/>
    </row>
    <row r="49" spans="1:29" s="987" customFormat="1" ht="9.9499999999999993" customHeight="1">
      <c r="A49" s="197"/>
      <c r="B49" s="197"/>
      <c r="C49" s="192"/>
      <c r="D49" s="192"/>
      <c r="E49" s="192"/>
      <c r="F49" s="192"/>
      <c r="G49" s="192"/>
      <c r="H49" s="192"/>
      <c r="I49" s="192"/>
      <c r="J49" s="192"/>
      <c r="K49" s="192"/>
      <c r="L49" s="192"/>
      <c r="M49" s="192"/>
      <c r="N49" s="192"/>
      <c r="O49" s="192"/>
      <c r="P49" s="192"/>
      <c r="Q49" s="192"/>
      <c r="R49" s="192"/>
      <c r="S49" s="192"/>
      <c r="T49" s="192"/>
      <c r="U49" s="192"/>
      <c r="V49" s="192"/>
      <c r="W49" s="192"/>
      <c r="X49" s="192"/>
      <c r="Y49" s="192"/>
      <c r="Z49" s="192"/>
      <c r="AA49" s="192"/>
      <c r="AB49" s="192"/>
      <c r="AC49" s="193"/>
    </row>
    <row r="50" spans="1:29" s="987" customFormat="1" ht="20.100000000000001" customHeight="1">
      <c r="A50" s="197"/>
      <c r="B50" s="197"/>
      <c r="C50" s="192" t="s">
        <v>163</v>
      </c>
      <c r="D50" s="192"/>
      <c r="E50" s="192"/>
      <c r="F50" s="192"/>
      <c r="G50" s="192"/>
      <c r="H50" s="192"/>
      <c r="I50" s="192"/>
      <c r="J50" s="192"/>
      <c r="K50" s="192"/>
      <c r="L50" s="192"/>
      <c r="M50" s="192"/>
      <c r="N50" s="193"/>
      <c r="O50" s="193"/>
      <c r="P50" s="192" t="s">
        <v>164</v>
      </c>
      <c r="Q50" s="192"/>
      <c r="R50" s="192"/>
      <c r="S50" s="192"/>
      <c r="T50" s="192"/>
      <c r="U50" s="192"/>
      <c r="V50" s="192"/>
      <c r="W50" s="192"/>
      <c r="X50" s="192"/>
      <c r="Y50" s="192"/>
      <c r="Z50" s="192"/>
      <c r="AA50" s="192"/>
      <c r="AB50" s="192"/>
      <c r="AC50" s="193"/>
    </row>
    <row r="51" spans="1:29" s="987" customFormat="1" ht="20.100000000000001" customHeight="1">
      <c r="A51" s="197"/>
      <c r="B51" s="197"/>
      <c r="C51" s="191"/>
      <c r="D51" s="191"/>
      <c r="E51" s="191"/>
      <c r="F51" s="191"/>
      <c r="G51" s="191"/>
      <c r="H51" s="191"/>
      <c r="I51" s="191"/>
      <c r="J51" s="191"/>
      <c r="K51" s="191"/>
      <c r="L51" s="191"/>
      <c r="M51" s="191"/>
      <c r="N51" s="191"/>
      <c r="O51" s="191"/>
      <c r="P51" s="191"/>
      <c r="Q51" s="191"/>
      <c r="R51" s="191"/>
      <c r="S51" s="191"/>
      <c r="T51" s="191"/>
      <c r="U51" s="191"/>
      <c r="V51" s="191"/>
      <c r="W51" s="191"/>
      <c r="X51" s="191"/>
      <c r="Y51" s="191"/>
      <c r="Z51" s="191"/>
      <c r="AA51" s="191"/>
      <c r="AB51" s="191"/>
      <c r="AC51" s="193"/>
    </row>
    <row r="52" spans="1:29" s="987" customFormat="1" ht="20.100000000000001" customHeight="1">
      <c r="A52" s="197"/>
      <c r="B52" s="197"/>
      <c r="C52" s="191"/>
      <c r="D52" s="191"/>
      <c r="E52" s="191"/>
      <c r="F52" s="191"/>
      <c r="G52" s="191"/>
      <c r="H52" s="191"/>
      <c r="I52" s="191"/>
      <c r="J52" s="191"/>
      <c r="K52" s="191"/>
      <c r="L52" s="191"/>
      <c r="M52" s="191"/>
      <c r="N52" s="191"/>
      <c r="O52" s="191"/>
      <c r="P52" s="191"/>
      <c r="Q52" s="191"/>
      <c r="R52" s="191"/>
      <c r="S52" s="191"/>
      <c r="T52" s="191"/>
      <c r="U52" s="191"/>
      <c r="V52" s="191"/>
      <c r="W52" s="191"/>
      <c r="X52" s="191"/>
      <c r="Y52" s="191"/>
      <c r="Z52" s="191"/>
      <c r="AA52" s="191"/>
      <c r="AB52" s="191"/>
      <c r="AC52" s="193"/>
    </row>
    <row r="53" spans="1:29" s="987" customFormat="1" ht="20.100000000000001" customHeight="1">
      <c r="A53" s="197"/>
      <c r="B53" s="197"/>
      <c r="C53" s="191"/>
      <c r="D53" s="191"/>
      <c r="E53" s="191"/>
      <c r="F53" s="191"/>
      <c r="G53" s="191"/>
      <c r="H53" s="191"/>
      <c r="I53" s="191"/>
      <c r="J53" s="191"/>
      <c r="K53" s="191"/>
      <c r="L53" s="191"/>
      <c r="M53" s="191"/>
      <c r="N53" s="191"/>
      <c r="O53" s="191"/>
      <c r="P53" s="191"/>
      <c r="Q53" s="191"/>
      <c r="R53" s="191"/>
      <c r="S53" s="191"/>
      <c r="T53" s="191"/>
      <c r="U53" s="191"/>
      <c r="V53" s="191"/>
      <c r="W53" s="191"/>
      <c r="X53" s="191"/>
      <c r="Y53" s="191"/>
      <c r="Z53" s="191"/>
      <c r="AA53" s="191"/>
      <c r="AB53" s="191"/>
      <c r="AC53" s="193"/>
    </row>
    <row r="54" spans="1:29" s="987" customFormat="1" ht="20.100000000000001" customHeight="1">
      <c r="A54" s="197"/>
      <c r="B54" s="197"/>
      <c r="C54" s="191"/>
      <c r="D54" s="191"/>
      <c r="E54" s="191"/>
      <c r="F54" s="191"/>
      <c r="G54" s="191"/>
      <c r="H54" s="191"/>
      <c r="I54" s="191"/>
      <c r="J54" s="191"/>
      <c r="K54" s="191"/>
      <c r="L54" s="191"/>
      <c r="M54" s="191"/>
      <c r="N54" s="191"/>
      <c r="O54" s="191"/>
      <c r="P54" s="191"/>
      <c r="Q54" s="191"/>
      <c r="R54" s="191"/>
      <c r="S54" s="191"/>
      <c r="T54" s="191"/>
      <c r="U54" s="191"/>
      <c r="V54" s="191"/>
      <c r="W54" s="191"/>
      <c r="X54" s="191"/>
      <c r="Y54" s="191"/>
      <c r="Z54" s="191"/>
      <c r="AA54" s="191"/>
      <c r="AB54" s="191"/>
      <c r="AC54" s="193"/>
    </row>
    <row r="55" spans="1:29" s="987" customFormat="1" ht="20.100000000000001" customHeight="1">
      <c r="A55" s="197"/>
      <c r="B55" s="197"/>
      <c r="C55" s="2855" t="str">
        <f>G23</f>
        <v>Phạm Hoàng Giang</v>
      </c>
      <c r="D55" s="2855"/>
      <c r="E55" s="2855"/>
      <c r="F55" s="2855"/>
      <c r="G55" s="2855"/>
      <c r="H55" s="2855"/>
      <c r="I55" s="2855"/>
      <c r="J55" s="2855"/>
      <c r="K55" s="2855"/>
      <c r="L55" s="2855"/>
      <c r="M55" s="2855"/>
      <c r="N55" s="2855"/>
      <c r="O55" s="2855"/>
      <c r="P55" s="2855" t="str">
        <f>G29</f>
        <v>Lê Văn Sinh</v>
      </c>
      <c r="Q55" s="2855"/>
      <c r="R55" s="2855"/>
      <c r="S55" s="2855"/>
      <c r="T55" s="2855"/>
      <c r="U55" s="2855"/>
      <c r="V55" s="2855"/>
      <c r="W55" s="2855"/>
      <c r="X55" s="2855"/>
      <c r="Y55" s="2855"/>
      <c r="Z55" s="2855"/>
      <c r="AA55" s="2855"/>
      <c r="AB55" s="2855"/>
      <c r="AC55" s="2855"/>
    </row>
    <row r="56" spans="1:29" s="987" customFormat="1" ht="9.9499999999999993" customHeight="1">
      <c r="A56" s="197"/>
      <c r="B56" s="197"/>
      <c r="C56" s="878"/>
      <c r="D56" s="878"/>
      <c r="E56" s="878"/>
      <c r="F56" s="878"/>
      <c r="G56" s="878"/>
      <c r="H56" s="878"/>
      <c r="I56" s="878"/>
      <c r="J56" s="878"/>
      <c r="K56" s="878"/>
      <c r="L56" s="878"/>
      <c r="M56" s="878"/>
      <c r="N56" s="878"/>
      <c r="O56" s="878"/>
      <c r="P56" s="878"/>
      <c r="Q56" s="878"/>
      <c r="R56" s="878"/>
      <c r="S56" s="878"/>
      <c r="T56" s="878"/>
      <c r="U56" s="878"/>
      <c r="V56" s="878"/>
      <c r="W56" s="878"/>
      <c r="X56" s="878"/>
      <c r="Y56" s="878"/>
      <c r="Z56" s="878"/>
      <c r="AA56" s="878"/>
      <c r="AB56" s="878"/>
      <c r="AC56" s="878"/>
    </row>
    <row r="57" spans="1:29" s="987" customFormat="1" ht="20.100000000000001" customHeight="1">
      <c r="A57" s="197"/>
      <c r="B57" s="197"/>
      <c r="C57" s="192" t="s">
        <v>1214</v>
      </c>
      <c r="D57" s="193"/>
      <c r="E57" s="193"/>
      <c r="F57" s="193"/>
      <c r="G57" s="193"/>
      <c r="H57" s="193"/>
      <c r="I57" s="193"/>
      <c r="J57" s="193"/>
      <c r="K57" s="193"/>
      <c r="L57" s="193"/>
      <c r="M57" s="1031"/>
      <c r="N57" s="192"/>
      <c r="O57" s="192"/>
      <c r="P57" s="192"/>
      <c r="Q57" s="192"/>
      <c r="R57" s="192"/>
      <c r="S57" s="192"/>
      <c r="T57" s="192"/>
      <c r="U57" s="192"/>
      <c r="V57" s="192"/>
      <c r="W57" s="192"/>
      <c r="X57" s="192"/>
      <c r="Y57" s="192"/>
      <c r="Z57" s="193"/>
      <c r="AA57" s="193"/>
      <c r="AB57" s="193"/>
      <c r="AC57" s="193"/>
    </row>
    <row r="58" spans="1:29" s="987" customFormat="1" ht="20.100000000000001" customHeight="1">
      <c r="A58" s="197"/>
      <c r="B58" s="197"/>
      <c r="C58" s="191"/>
      <c r="D58" s="191"/>
      <c r="E58" s="191"/>
      <c r="F58" s="191"/>
      <c r="G58" s="191"/>
      <c r="H58" s="191"/>
      <c r="I58" s="191"/>
      <c r="J58" s="191"/>
      <c r="K58" s="191"/>
      <c r="L58" s="191"/>
      <c r="M58" s="191"/>
      <c r="N58" s="191"/>
      <c r="O58" s="191"/>
      <c r="P58" s="191"/>
      <c r="Q58" s="191"/>
      <c r="R58" s="191"/>
      <c r="S58" s="191"/>
      <c r="T58" s="191"/>
      <c r="U58" s="191"/>
      <c r="V58" s="191"/>
      <c r="W58" s="191"/>
      <c r="X58" s="191"/>
      <c r="Y58" s="191"/>
      <c r="Z58" s="191"/>
      <c r="AA58" s="191"/>
      <c r="AB58" s="191"/>
      <c r="AC58" s="193"/>
    </row>
    <row r="59" spans="1:29" s="987" customFormat="1" ht="20.100000000000001" customHeight="1">
      <c r="A59" s="197"/>
      <c r="B59" s="197"/>
      <c r="C59" s="191"/>
      <c r="D59" s="191"/>
      <c r="E59" s="191"/>
      <c r="F59" s="191"/>
      <c r="G59" s="191"/>
      <c r="H59" s="191"/>
      <c r="I59" s="191"/>
      <c r="J59" s="191"/>
      <c r="K59" s="191"/>
      <c r="L59" s="191"/>
      <c r="M59" s="191"/>
      <c r="N59" s="191"/>
      <c r="O59" s="191"/>
      <c r="P59" s="191"/>
      <c r="Q59" s="191"/>
      <c r="R59" s="191"/>
      <c r="S59" s="191"/>
      <c r="T59" s="191"/>
      <c r="U59" s="191"/>
      <c r="V59" s="191"/>
      <c r="W59" s="191"/>
      <c r="X59" s="191"/>
      <c r="Y59" s="191"/>
      <c r="Z59" s="191"/>
      <c r="AA59" s="191"/>
      <c r="AB59" s="191"/>
      <c r="AC59" s="193"/>
    </row>
    <row r="60" spans="1:29" s="987" customFormat="1" ht="20.100000000000001" customHeight="1">
      <c r="A60" s="197"/>
      <c r="B60" s="197"/>
      <c r="C60" s="191"/>
      <c r="D60" s="191"/>
      <c r="E60" s="191"/>
      <c r="F60" s="191"/>
      <c r="G60" s="191"/>
      <c r="H60" s="191"/>
      <c r="I60" s="191"/>
      <c r="J60" s="191"/>
      <c r="K60" s="191"/>
      <c r="L60" s="191"/>
      <c r="M60" s="191"/>
      <c r="N60" s="191"/>
      <c r="O60" s="191"/>
      <c r="P60" s="191"/>
      <c r="Q60" s="191"/>
      <c r="R60" s="191"/>
      <c r="S60" s="191"/>
      <c r="T60" s="191"/>
      <c r="U60" s="191"/>
      <c r="V60" s="191"/>
      <c r="W60" s="191"/>
      <c r="X60" s="191"/>
      <c r="Y60" s="191"/>
      <c r="Z60" s="191"/>
      <c r="AA60" s="191"/>
      <c r="AB60" s="191"/>
      <c r="AC60" s="193"/>
    </row>
    <row r="61" spans="1:29" s="987" customFormat="1" ht="20.100000000000001" customHeight="1">
      <c r="A61" s="197"/>
      <c r="B61" s="197"/>
      <c r="C61" s="191"/>
      <c r="D61" s="191"/>
      <c r="E61" s="191"/>
      <c r="F61" s="191"/>
      <c r="G61" s="191"/>
      <c r="H61" s="191"/>
      <c r="I61" s="191"/>
      <c r="J61" s="191"/>
      <c r="K61" s="191"/>
      <c r="L61" s="191"/>
      <c r="M61" s="191"/>
      <c r="N61" s="191"/>
      <c r="O61" s="191"/>
      <c r="P61" s="191"/>
      <c r="Q61" s="191"/>
      <c r="R61" s="191"/>
      <c r="S61" s="191"/>
      <c r="T61" s="191"/>
      <c r="U61" s="191"/>
      <c r="V61" s="191"/>
      <c r="W61" s="191"/>
      <c r="X61" s="191"/>
      <c r="Y61" s="191"/>
      <c r="Z61" s="191"/>
      <c r="AA61" s="191"/>
      <c r="AB61" s="191"/>
      <c r="AC61" s="193"/>
    </row>
    <row r="62" spans="1:29" s="987" customFormat="1" ht="20.100000000000001" customHeight="1">
      <c r="A62" s="197"/>
      <c r="B62" s="197"/>
      <c r="C62" s="2855" t="str">
        <f>G26</f>
        <v>Nguyễn Đức Huy</v>
      </c>
      <c r="D62" s="2855"/>
      <c r="E62" s="2855"/>
      <c r="F62" s="2855"/>
      <c r="G62" s="2855"/>
      <c r="H62" s="2855"/>
      <c r="I62" s="2855"/>
      <c r="J62" s="2855"/>
      <c r="K62" s="2855"/>
      <c r="L62" s="2855"/>
      <c r="M62" s="2855"/>
      <c r="N62" s="2855"/>
      <c r="O62" s="2855"/>
      <c r="P62" s="2855"/>
      <c r="Q62" s="2855"/>
      <c r="R62" s="2855"/>
      <c r="S62" s="2855"/>
      <c r="T62" s="2855"/>
      <c r="U62" s="2855"/>
      <c r="V62" s="2855"/>
      <c r="W62" s="2855"/>
      <c r="X62" s="2855"/>
      <c r="Y62" s="2855"/>
      <c r="Z62" s="2855"/>
      <c r="AA62" s="2855"/>
      <c r="AB62" s="2855"/>
      <c r="AC62" s="2855"/>
    </row>
  </sheetData>
  <mergeCells count="16">
    <mergeCell ref="C1:O2"/>
    <mergeCell ref="C55:O55"/>
    <mergeCell ref="P55:AC55"/>
    <mergeCell ref="C62:AC62"/>
    <mergeCell ref="G26:N26"/>
    <mergeCell ref="G27:N27"/>
    <mergeCell ref="G29:N29"/>
    <mergeCell ref="G30:N30"/>
    <mergeCell ref="C48:O48"/>
    <mergeCell ref="P48:AC48"/>
    <mergeCell ref="G24:N24"/>
    <mergeCell ref="G17:N17"/>
    <mergeCell ref="G18:N18"/>
    <mergeCell ref="G20:N20"/>
    <mergeCell ref="G21:N21"/>
    <mergeCell ref="G23:N23"/>
  </mergeCells>
  <dataValidations count="5">
    <dataValidation type="list" allowBlank="1" showInputMessage="1" showErrorMessage="1" sqref="C55:C56 G23:G24">
      <formula1>List_TVGS</formula1>
    </dataValidation>
    <dataValidation type="list" allowBlank="1" showInputMessage="1" showErrorMessage="1" sqref="G17:G18 P48">
      <formula1>List_CDT</formula1>
    </dataValidation>
    <dataValidation type="list" allowBlank="1" showInputMessage="1" showErrorMessage="1" sqref="P55:P56 G29:G30">
      <formula1>List_NTTC</formula1>
    </dataValidation>
    <dataValidation type="list" allowBlank="1" showInputMessage="1" showErrorMessage="1" sqref="G20:G21 C48">
      <formula1>List_NDT</formula1>
    </dataValidation>
    <dataValidation type="list" allowBlank="1" showInputMessage="1" showErrorMessage="1" sqref="C62 G26:G27">
      <formula1>List_Tke</formula1>
    </dataValidation>
  </dataValidations>
  <pageMargins left="0.59055118110236227" right="0.19685039370078741" top="0.59055118110236227" bottom="0.39370078740157483" header="0.19685039370078741" footer="0.19685039370078741"/>
  <pageSetup paperSize="9" orientation="portrait" blackAndWhite="1" r:id="rId1"/>
  <legacyDrawing r:id="rId2"/>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tabColor rgb="FFFF6D6D"/>
  </sheetPr>
  <dimension ref="A1:AC53"/>
  <sheetViews>
    <sheetView view="pageBreakPreview" zoomScaleSheetLayoutView="100" workbookViewId="0"/>
  </sheetViews>
  <sheetFormatPr defaultColWidth="8.88671875" defaultRowHeight="16.5"/>
  <cols>
    <col min="1" max="1" width="22.33203125" style="33" customWidth="1"/>
    <col min="2" max="2" width="3.6640625" style="33" customWidth="1"/>
    <col min="3" max="3" width="3.109375" style="33" customWidth="1"/>
    <col min="4" max="6" width="3.44140625" style="33" customWidth="1"/>
    <col min="7" max="12" width="2.88671875" style="33" customWidth="1"/>
    <col min="13" max="13" width="4" style="33" customWidth="1"/>
    <col min="14" max="29" width="3" style="33" customWidth="1"/>
    <col min="30" max="16384" width="8.88671875" style="60"/>
  </cols>
  <sheetData>
    <row r="1" spans="1:29" ht="20.100000000000001" customHeight="1">
      <c r="A1" s="19" t="s">
        <v>3494</v>
      </c>
      <c r="B1" s="19"/>
      <c r="C1" s="466"/>
      <c r="D1" s="1781" t="s">
        <v>3074</v>
      </c>
      <c r="E1" s="269"/>
      <c r="F1" s="269"/>
      <c r="G1" s="269"/>
      <c r="H1" s="269"/>
      <c r="I1" s="466"/>
      <c r="J1" s="269"/>
      <c r="K1" s="164"/>
      <c r="L1" s="164"/>
      <c r="M1" s="164"/>
      <c r="N1" s="164"/>
      <c r="O1" s="18"/>
      <c r="P1" s="1782" t="s">
        <v>149</v>
      </c>
      <c r="Q1" s="18"/>
      <c r="R1" s="164"/>
      <c r="S1" s="164"/>
      <c r="T1" s="164"/>
      <c r="U1" s="164"/>
      <c r="V1" s="164"/>
      <c r="W1" s="164"/>
      <c r="X1" s="164"/>
      <c r="Y1" s="164"/>
      <c r="Z1" s="164"/>
      <c r="AA1" s="164"/>
      <c r="AB1" s="164"/>
      <c r="AC1" s="164"/>
    </row>
    <row r="2" spans="1:29" ht="20.100000000000001" customHeight="1">
      <c r="A2" s="19"/>
      <c r="B2" s="19"/>
      <c r="C2" s="466"/>
      <c r="D2" s="466"/>
      <c r="E2" s="269"/>
      <c r="F2" s="443" t="s">
        <v>3075</v>
      </c>
      <c r="G2" s="269"/>
      <c r="H2" s="269"/>
      <c r="I2" s="466"/>
      <c r="J2" s="269"/>
      <c r="K2" s="164"/>
      <c r="L2" s="164"/>
      <c r="M2" s="164"/>
      <c r="N2" s="164"/>
      <c r="O2" s="18"/>
      <c r="P2" s="171"/>
      <c r="Q2" s="171"/>
      <c r="R2" s="182" t="s">
        <v>150</v>
      </c>
      <c r="S2" s="171"/>
      <c r="T2" s="171"/>
      <c r="U2" s="171"/>
      <c r="V2" s="171"/>
      <c r="W2" s="171"/>
      <c r="X2" s="171"/>
      <c r="Y2" s="171"/>
      <c r="Z2" s="171"/>
      <c r="AA2" s="171"/>
      <c r="AB2" s="171"/>
      <c r="AC2" s="171"/>
    </row>
    <row r="3" spans="1:29" ht="20.100000000000001" customHeight="1">
      <c r="A3" s="19"/>
      <c r="B3" s="19"/>
      <c r="C3" s="18"/>
      <c r="D3" s="18"/>
      <c r="E3" s="18"/>
      <c r="F3" s="1783"/>
      <c r="G3" s="164"/>
      <c r="H3" s="164"/>
      <c r="I3" s="18"/>
      <c r="J3" s="164"/>
      <c r="K3" s="164"/>
      <c r="L3" s="164"/>
      <c r="M3" s="164"/>
      <c r="N3" s="164"/>
      <c r="O3" s="18"/>
      <c r="P3" s="164"/>
      <c r="Q3" s="164"/>
      <c r="R3" s="1784"/>
      <c r="S3" s="18"/>
      <c r="T3" s="164"/>
      <c r="U3" s="164"/>
      <c r="V3" s="164"/>
      <c r="W3" s="164"/>
      <c r="X3" s="164"/>
      <c r="Y3" s="164"/>
      <c r="Z3" s="164"/>
      <c r="AA3" s="164"/>
      <c r="AB3" s="164"/>
      <c r="AC3" s="164"/>
    </row>
    <row r="4" spans="1:29" ht="20.100000000000001" customHeight="1">
      <c r="A4" s="19"/>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6" t="str">
        <f>'Thong tin'!$D$9&amp;","&amp;ngay("")</f>
        <v xml:space="preserve">Quảng Bình, ngày   tháng   năm     </v>
      </c>
    </row>
    <row r="5" spans="1:29" ht="20.100000000000001" customHeight="1">
      <c r="A5" s="19"/>
      <c r="B5" s="19"/>
      <c r="C5" s="172" t="s">
        <v>1116</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row>
    <row r="6" spans="1:29" s="976" customFormat="1" ht="20.100000000000001" customHeight="1">
      <c r="A6" s="973"/>
      <c r="B6" s="973"/>
      <c r="C6" s="974" t="s">
        <v>1353</v>
      </c>
      <c r="D6" s="975"/>
      <c r="E6" s="975"/>
      <c r="F6" s="975"/>
      <c r="G6" s="975"/>
      <c r="H6" s="975"/>
      <c r="I6" s="975"/>
      <c r="J6" s="975"/>
      <c r="K6" s="975"/>
      <c r="L6" s="975"/>
      <c r="M6" s="975"/>
      <c r="N6" s="975"/>
      <c r="O6" s="975"/>
      <c r="P6" s="975"/>
      <c r="Q6" s="975"/>
      <c r="R6" s="975"/>
      <c r="S6" s="975"/>
      <c r="T6" s="975"/>
      <c r="U6" s="975"/>
      <c r="V6" s="975"/>
      <c r="W6" s="975"/>
      <c r="X6" s="975"/>
      <c r="Y6" s="975"/>
      <c r="Z6" s="975"/>
      <c r="AA6" s="975"/>
      <c r="AB6" s="975"/>
      <c r="AC6" s="975"/>
    </row>
    <row r="7" spans="1:29" ht="9.9499999999999993" customHeight="1">
      <c r="A7" s="19"/>
      <c r="B7" s="19"/>
      <c r="C7" s="172"/>
      <c r="D7" s="171"/>
      <c r="E7" s="171"/>
      <c r="F7" s="171"/>
      <c r="G7" s="171"/>
      <c r="H7" s="171"/>
      <c r="I7" s="171"/>
      <c r="J7" s="171"/>
      <c r="K7" s="171"/>
      <c r="L7" s="171"/>
      <c r="M7" s="171"/>
      <c r="N7" s="171"/>
      <c r="O7" s="171"/>
      <c r="P7" s="171"/>
      <c r="Q7" s="171"/>
      <c r="R7" s="171"/>
      <c r="S7" s="171"/>
      <c r="T7" s="171"/>
      <c r="U7" s="171"/>
      <c r="V7" s="171"/>
      <c r="W7" s="171"/>
      <c r="X7" s="171"/>
      <c r="Y7" s="171"/>
      <c r="Z7" s="171"/>
      <c r="AA7" s="171"/>
      <c r="AB7" s="171"/>
      <c r="AC7" s="171"/>
    </row>
    <row r="8" spans="1:29" ht="20.100000000000001" customHeight="1">
      <c r="A8" s="19"/>
      <c r="B8" s="19"/>
      <c r="C8" s="172"/>
      <c r="D8" s="173" t="s">
        <v>1</v>
      </c>
      <c r="E8" s="171"/>
      <c r="F8" s="171"/>
      <c r="G8" s="174" t="str">
        <f>TTIN_DUAN</f>
        <v>Đường cứu hộ cứu nạn từ Nguyệt Áng - Nam Long đi Trường Xuân</v>
      </c>
      <c r="H8" s="171"/>
      <c r="I8" s="171"/>
      <c r="J8" s="171"/>
      <c r="K8" s="171"/>
      <c r="L8" s="171"/>
      <c r="M8" s="171"/>
      <c r="N8" s="171"/>
      <c r="O8" s="171"/>
      <c r="P8" s="171"/>
      <c r="Q8" s="171"/>
      <c r="R8" s="171"/>
      <c r="S8" s="171"/>
      <c r="T8" s="171"/>
      <c r="U8" s="171"/>
      <c r="V8" s="171"/>
      <c r="W8" s="171"/>
      <c r="X8" s="171"/>
      <c r="Y8" s="171"/>
      <c r="Z8" s="171"/>
      <c r="AA8" s="171"/>
      <c r="AB8" s="171"/>
      <c r="AC8" s="171"/>
    </row>
    <row r="9" spans="1:29" ht="20.100000000000001" customHeight="1">
      <c r="A9" s="19"/>
      <c r="B9" s="19"/>
      <c r="C9" s="172"/>
      <c r="D9" s="173" t="s">
        <v>4</v>
      </c>
      <c r="E9" s="171"/>
      <c r="F9" s="171"/>
      <c r="G9" s="174" t="str">
        <f>TTIN_GTHAU</f>
        <v>Xây lắp (bao gồm chí phí xây dựng + chi phí dự phòng + chi phí đảm bảo giao thông)</v>
      </c>
      <c r="H9" s="171"/>
      <c r="I9" s="171"/>
      <c r="J9" s="171"/>
      <c r="K9" s="171"/>
      <c r="L9" s="171"/>
      <c r="M9" s="171"/>
      <c r="N9" s="171"/>
      <c r="O9" s="171"/>
      <c r="P9" s="171"/>
      <c r="Q9" s="171"/>
      <c r="R9" s="171"/>
      <c r="S9" s="171"/>
      <c r="T9" s="171"/>
      <c r="U9" s="171"/>
      <c r="V9" s="171"/>
      <c r="W9" s="171"/>
      <c r="X9" s="171"/>
      <c r="Y9" s="171"/>
      <c r="Z9" s="171"/>
      <c r="AA9" s="171"/>
      <c r="AB9" s="171"/>
      <c r="AC9" s="171"/>
    </row>
    <row r="10" spans="1:29" ht="20.100000000000001" customHeight="1">
      <c r="A10" s="177"/>
      <c r="B10" s="177"/>
      <c r="C10" s="173"/>
      <c r="D10" s="173" t="s">
        <v>2</v>
      </c>
      <c r="E10" s="173"/>
      <c r="F10" s="173"/>
      <c r="G10" s="174" t="str">
        <f>TTIN_CTRINH</f>
        <v>Đường cứu hộ cứu nạn từ Nguyệt Áng - Nam Long đi Trường Xuân</v>
      </c>
      <c r="H10" s="173"/>
      <c r="I10" s="173"/>
      <c r="J10" s="173"/>
      <c r="K10" s="173"/>
      <c r="L10" s="173"/>
      <c r="M10" s="173"/>
      <c r="N10" s="173"/>
      <c r="O10" s="173"/>
      <c r="P10" s="173"/>
      <c r="Q10" s="173"/>
      <c r="R10" s="173"/>
      <c r="S10" s="173"/>
      <c r="T10" s="173"/>
      <c r="U10" s="173"/>
      <c r="V10" s="173"/>
      <c r="W10" s="173"/>
      <c r="X10" s="173"/>
      <c r="Y10" s="173"/>
      <c r="Z10" s="173"/>
      <c r="AA10" s="173"/>
      <c r="AB10" s="173"/>
      <c r="AC10" s="173"/>
    </row>
    <row r="11" spans="1:29" ht="20.100000000000001" customHeight="1">
      <c r="A11" s="177"/>
      <c r="B11" s="177"/>
      <c r="C11" s="173"/>
      <c r="D11" s="173" t="s">
        <v>3</v>
      </c>
      <c r="E11" s="173"/>
      <c r="F11" s="173"/>
      <c r="G11" s="178" t="s">
        <v>153</v>
      </c>
      <c r="H11" s="173"/>
      <c r="I11" s="173"/>
      <c r="J11" s="173"/>
      <c r="K11" s="173"/>
      <c r="L11" s="173"/>
      <c r="M11" s="173"/>
      <c r="N11" s="173"/>
      <c r="O11" s="173"/>
      <c r="P11" s="173"/>
      <c r="Q11" s="173"/>
      <c r="R11" s="173"/>
      <c r="S11" s="173"/>
      <c r="T11" s="173"/>
      <c r="U11" s="173"/>
      <c r="V11" s="173"/>
      <c r="W11" s="173"/>
      <c r="X11" s="173"/>
      <c r="Y11" s="173"/>
      <c r="Z11" s="173"/>
      <c r="AA11" s="173"/>
      <c r="AB11" s="173"/>
      <c r="AC11" s="173"/>
    </row>
    <row r="12" spans="1:29" ht="20.100000000000001" customHeight="1">
      <c r="A12" s="177"/>
      <c r="B12" s="177"/>
      <c r="C12" s="173"/>
      <c r="D12" s="173" t="s">
        <v>154</v>
      </c>
      <c r="E12" s="173"/>
      <c r="F12" s="173"/>
      <c r="G12" s="180" t="s">
        <v>143</v>
      </c>
      <c r="H12" s="182"/>
      <c r="I12" s="182"/>
      <c r="J12" s="182"/>
      <c r="K12" s="182"/>
      <c r="L12" s="173"/>
      <c r="M12" s="173"/>
      <c r="N12" s="173"/>
      <c r="O12" s="173"/>
      <c r="P12" s="173"/>
      <c r="Q12" s="173"/>
      <c r="R12" s="182"/>
      <c r="S12" s="182"/>
      <c r="T12" s="182"/>
      <c r="U12" s="182"/>
      <c r="V12" s="182"/>
      <c r="W12" s="182"/>
      <c r="X12" s="173"/>
      <c r="Y12" s="173"/>
      <c r="Z12" s="173"/>
      <c r="AA12" s="173"/>
      <c r="AB12" s="173"/>
      <c r="AC12" s="173"/>
    </row>
    <row r="13" spans="1:29" ht="20.100000000000001" customHeight="1">
      <c r="A13" s="177"/>
      <c r="B13" s="177"/>
      <c r="C13" s="173"/>
      <c r="D13" s="173" t="s">
        <v>155</v>
      </c>
      <c r="E13" s="173"/>
      <c r="F13" s="173"/>
      <c r="G13" s="183" t="str">
        <f>TTIN_DDIEM</f>
        <v>Xã Xuân Ninh, Hiền Ninh và xã Trường Xuân, huyện Quảng Ninh, tỉnh Quảng Bình</v>
      </c>
      <c r="H13" s="173"/>
      <c r="I13" s="173"/>
      <c r="J13" s="173"/>
      <c r="K13" s="173"/>
      <c r="L13" s="173"/>
      <c r="M13" s="173"/>
      <c r="N13" s="173"/>
      <c r="O13" s="173"/>
      <c r="P13" s="173"/>
      <c r="Q13" s="173"/>
      <c r="R13" s="173"/>
      <c r="S13" s="173"/>
      <c r="T13" s="173"/>
      <c r="U13" s="173"/>
      <c r="V13" s="173"/>
      <c r="W13" s="173"/>
      <c r="X13" s="173"/>
      <c r="Y13" s="173"/>
      <c r="Z13" s="173"/>
      <c r="AA13" s="173"/>
      <c r="AB13" s="173"/>
      <c r="AC13" s="173"/>
    </row>
    <row r="14" spans="1:29" ht="9.9499999999999993" customHeight="1">
      <c r="A14" s="177"/>
      <c r="B14" s="177"/>
      <c r="C14" s="173"/>
      <c r="D14" s="173"/>
      <c r="E14" s="173"/>
      <c r="F14" s="173"/>
      <c r="H14" s="173"/>
      <c r="I14" s="173"/>
      <c r="J14" s="173"/>
      <c r="K14" s="173"/>
      <c r="L14" s="173"/>
      <c r="M14" s="173"/>
      <c r="N14" s="173"/>
      <c r="O14" s="173"/>
      <c r="P14" s="173"/>
      <c r="Q14" s="173"/>
      <c r="R14" s="173"/>
      <c r="S14" s="173"/>
      <c r="T14" s="173"/>
      <c r="U14" s="173"/>
      <c r="V14" s="173"/>
      <c r="W14" s="173"/>
      <c r="X14" s="173"/>
      <c r="Y14" s="173"/>
      <c r="Z14" s="173"/>
      <c r="AA14" s="173"/>
      <c r="AB14" s="173"/>
      <c r="AC14" s="173"/>
    </row>
    <row r="15" spans="1:29" ht="20.100000000000001" customHeight="1">
      <c r="A15" s="177"/>
      <c r="B15" s="177"/>
      <c r="C15" s="998">
        <v>1</v>
      </c>
      <c r="D15" s="173" t="s">
        <v>195</v>
      </c>
      <c r="E15" s="173"/>
      <c r="F15" s="173"/>
      <c r="H15" s="173"/>
      <c r="I15" s="173"/>
      <c r="J15" s="173"/>
      <c r="K15" s="173"/>
      <c r="L15" s="173"/>
      <c r="M15" s="173"/>
      <c r="N15" s="173"/>
      <c r="O15" s="173"/>
      <c r="P15" s="173"/>
      <c r="Q15" s="173"/>
      <c r="R15" s="173"/>
      <c r="S15" s="173"/>
      <c r="T15" s="173"/>
      <c r="U15" s="173"/>
      <c r="V15" s="173"/>
      <c r="W15" s="173"/>
      <c r="X15" s="173"/>
      <c r="Y15" s="173"/>
      <c r="Z15" s="173"/>
      <c r="AA15" s="173"/>
      <c r="AB15" s="173"/>
      <c r="AC15" s="173"/>
    </row>
    <row r="16" spans="1:29" ht="20.100000000000001" customHeight="1">
      <c r="A16" s="19"/>
      <c r="B16" s="19"/>
      <c r="C16" s="222" t="s">
        <v>169</v>
      </c>
      <c r="D16" s="197" t="str">
        <f>'Thong tin'!B11&amp;": "&amp;TTIN_TPK1</f>
        <v>Chủ đầu tư: Công ty CP Giá Xây Dựng</v>
      </c>
      <c r="G16" s="200"/>
      <c r="H16" s="185"/>
      <c r="I16" s="185"/>
      <c r="J16" s="185"/>
      <c r="K16" s="185"/>
      <c r="Q16" s="222"/>
      <c r="R16" s="199"/>
      <c r="S16" s="185"/>
      <c r="T16" s="185"/>
      <c r="U16" s="185"/>
      <c r="V16" s="185"/>
      <c r="W16" s="185"/>
    </row>
    <row r="17" spans="1:23" ht="20.100000000000001" customHeight="1">
      <c r="A17" s="19"/>
      <c r="B17" s="19"/>
      <c r="C17" s="202"/>
      <c r="D17" s="33" t="s">
        <v>170</v>
      </c>
      <c r="G17" s="2857" t="s">
        <v>18</v>
      </c>
      <c r="H17" s="2857"/>
      <c r="I17" s="2857"/>
      <c r="J17" s="2857"/>
      <c r="K17" s="2857"/>
      <c r="L17" s="2857"/>
      <c r="M17" s="2857"/>
      <c r="N17" s="2857"/>
      <c r="Q17" s="202" t="s">
        <v>19</v>
      </c>
      <c r="R17" s="199" t="str">
        <f>IF(G17=0,"",VLOOKUP(G17,_tenchucdanh,3,0))</f>
        <v>Giám sát chính</v>
      </c>
      <c r="S17" s="185"/>
      <c r="T17" s="185"/>
      <c r="U17" s="185"/>
      <c r="V17" s="185"/>
      <c r="W17" s="185"/>
    </row>
    <row r="18" spans="1:23" ht="20.100000000000001" customHeight="1">
      <c r="A18" s="19"/>
      <c r="B18" s="19"/>
      <c r="C18" s="202"/>
      <c r="D18" s="33" t="s">
        <v>170</v>
      </c>
      <c r="G18" s="2857" t="s">
        <v>21</v>
      </c>
      <c r="H18" s="2857"/>
      <c r="I18" s="2857"/>
      <c r="J18" s="2857"/>
      <c r="K18" s="2857"/>
      <c r="L18" s="2857"/>
      <c r="M18" s="2857"/>
      <c r="N18" s="2857"/>
      <c r="Q18" s="202" t="s">
        <v>19</v>
      </c>
      <c r="R18" s="199" t="str">
        <f>IF(G18=0,"",VLOOKUP(G18,_tenchucdanh,3,0))</f>
        <v>Giám sát viên</v>
      </c>
      <c r="S18" s="185"/>
      <c r="T18" s="185"/>
      <c r="U18" s="185"/>
      <c r="V18" s="185"/>
      <c r="W18" s="185"/>
    </row>
    <row r="19" spans="1:23" ht="20.100000000000001" customHeight="1">
      <c r="A19" s="19"/>
      <c r="B19" s="19"/>
      <c r="C19" s="222" t="s">
        <v>171</v>
      </c>
      <c r="D19" s="197" t="str">
        <f>'Thong tin'!B84&amp;": "&amp;TTIN_TPK7</f>
        <v>Tư vấn thiết kế: Công ty Cổ phần Tư vấn Đầu tư Xây dựng Phát triển đô thị Hà Nội</v>
      </c>
      <c r="G19" s="200"/>
      <c r="H19" s="185"/>
      <c r="I19" s="185"/>
      <c r="J19" s="185"/>
      <c r="K19" s="185"/>
      <c r="L19" s="185"/>
      <c r="M19" s="185"/>
      <c r="N19" s="185"/>
      <c r="Q19" s="222"/>
      <c r="R19" s="199"/>
      <c r="S19" s="185"/>
      <c r="T19" s="185"/>
      <c r="U19" s="185"/>
      <c r="V19" s="185"/>
      <c r="W19" s="185"/>
    </row>
    <row r="20" spans="1:23" ht="20.100000000000001" customHeight="1">
      <c r="A20" s="19"/>
      <c r="B20" s="19"/>
      <c r="C20" s="202"/>
      <c r="D20" s="33" t="s">
        <v>170</v>
      </c>
      <c r="G20" s="2857" t="s">
        <v>2816</v>
      </c>
      <c r="H20" s="2857"/>
      <c r="I20" s="2857"/>
      <c r="J20" s="2857"/>
      <c r="K20" s="2857"/>
      <c r="L20" s="2857"/>
      <c r="M20" s="2857"/>
      <c r="N20" s="2857"/>
      <c r="Q20" s="202" t="s">
        <v>19</v>
      </c>
      <c r="R20" s="199" t="str">
        <f>IF(G20=0,"",VLOOKUP(G20,_tenchucdanh,3,0))</f>
        <v xml:space="preserve">Chủ nhiệm thiết kế </v>
      </c>
      <c r="S20" s="185"/>
      <c r="T20" s="185"/>
      <c r="U20" s="185"/>
      <c r="V20" s="185"/>
      <c r="W20" s="185"/>
    </row>
    <row r="21" spans="1:23" ht="20.100000000000001" customHeight="1">
      <c r="A21" s="19"/>
      <c r="B21" s="19"/>
      <c r="C21" s="202"/>
      <c r="D21" s="33" t="s">
        <v>170</v>
      </c>
      <c r="G21" s="2857" t="s">
        <v>2812</v>
      </c>
      <c r="H21" s="2857"/>
      <c r="I21" s="2857"/>
      <c r="J21" s="2857"/>
      <c r="K21" s="2857"/>
      <c r="L21" s="2857"/>
      <c r="M21" s="2857"/>
      <c r="N21" s="2857"/>
      <c r="Q21" s="202" t="s">
        <v>19</v>
      </c>
      <c r="R21" s="199" t="str">
        <f>IF(G21=0,"",VLOOKUP(G21,_tenchucdanh,3,0))</f>
        <v>Cán bộ</v>
      </c>
      <c r="S21" s="185"/>
      <c r="T21" s="185"/>
      <c r="U21" s="185"/>
      <c r="V21" s="185"/>
      <c r="W21" s="185"/>
    </row>
    <row r="22" spans="1:23" ht="20.100000000000001" customHeight="1">
      <c r="A22" s="19"/>
      <c r="B22" s="19"/>
      <c r="C22" s="222" t="s">
        <v>224</v>
      </c>
      <c r="D22" s="197" t="str">
        <f>'Thong tin'!B47&amp;": "&amp;TTIN_TPK4</f>
        <v>Tư vấn giám sát: Ban QLDA ĐTXD&amp;PTQĐ huyện Quảng Ninh</v>
      </c>
      <c r="G22" s="200"/>
      <c r="H22" s="185"/>
      <c r="I22" s="185"/>
      <c r="J22" s="185"/>
      <c r="K22" s="185"/>
      <c r="L22" s="185"/>
      <c r="M22" s="185"/>
      <c r="N22" s="185"/>
      <c r="Q22" s="222"/>
      <c r="R22" s="199"/>
      <c r="S22" s="185"/>
      <c r="T22" s="185"/>
      <c r="U22" s="185"/>
      <c r="V22" s="185"/>
      <c r="W22" s="185"/>
    </row>
    <row r="23" spans="1:23" ht="20.100000000000001" customHeight="1">
      <c r="A23" s="19"/>
      <c r="B23" s="19"/>
      <c r="C23" s="202"/>
      <c r="D23" s="33" t="s">
        <v>170</v>
      </c>
      <c r="G23" s="2857" t="s">
        <v>34</v>
      </c>
      <c r="H23" s="2857"/>
      <c r="I23" s="2857"/>
      <c r="J23" s="2857"/>
      <c r="K23" s="2857"/>
      <c r="L23" s="2857"/>
      <c r="M23" s="2857"/>
      <c r="N23" s="2857"/>
      <c r="Q23" s="202" t="s">
        <v>19</v>
      </c>
      <c r="R23" s="199" t="e">
        <f>IF(G23=0,"",VLOOKUP(G23,_tenchucdanh,3,0))</f>
        <v>#N/A</v>
      </c>
      <c r="S23" s="185"/>
      <c r="T23" s="185"/>
      <c r="U23" s="185"/>
      <c r="V23" s="185"/>
      <c r="W23" s="185"/>
    </row>
    <row r="24" spans="1:23" ht="20.100000000000001" customHeight="1">
      <c r="A24" s="19"/>
      <c r="B24" s="19"/>
      <c r="C24" s="202"/>
      <c r="D24" s="33" t="s">
        <v>170</v>
      </c>
      <c r="G24" s="2857" t="s">
        <v>2817</v>
      </c>
      <c r="H24" s="2857"/>
      <c r="I24" s="2857"/>
      <c r="J24" s="2857"/>
      <c r="K24" s="2857"/>
      <c r="L24" s="2857"/>
      <c r="M24" s="2857"/>
      <c r="N24" s="2857"/>
      <c r="Q24" s="202" t="s">
        <v>19</v>
      </c>
      <c r="R24" s="199" t="e">
        <f>IF(G24=0,"",VLOOKUP(G24,_tenchucdanh,3,0))</f>
        <v>#N/A</v>
      </c>
      <c r="S24" s="185"/>
      <c r="T24" s="185"/>
      <c r="U24" s="185"/>
      <c r="V24" s="185"/>
      <c r="W24" s="185"/>
    </row>
    <row r="25" spans="1:23" ht="20.100000000000001" customHeight="1">
      <c r="A25" s="19"/>
      <c r="B25" s="19"/>
      <c r="C25" s="222" t="s">
        <v>337</v>
      </c>
      <c r="D25" s="197" t="str">
        <f>'Thong tin'!B60&amp;": "&amp;TTIN_TPK5</f>
        <v>Nhà thầu thi công: Công ty Cổ phần Xây dựng Trường Xuân</v>
      </c>
      <c r="G25" s="200"/>
      <c r="H25" s="185"/>
      <c r="I25" s="185"/>
      <c r="J25" s="185"/>
      <c r="K25" s="185"/>
      <c r="L25" s="185"/>
      <c r="M25" s="185"/>
      <c r="N25" s="185"/>
      <c r="Q25" s="222"/>
      <c r="R25" s="199"/>
      <c r="S25" s="185"/>
      <c r="T25" s="185"/>
      <c r="U25" s="185"/>
      <c r="V25" s="185"/>
      <c r="W25" s="185"/>
    </row>
    <row r="26" spans="1:23" ht="20.100000000000001" customHeight="1">
      <c r="A26" s="19"/>
      <c r="B26" s="19"/>
      <c r="C26" s="202"/>
      <c r="D26" s="33" t="s">
        <v>170</v>
      </c>
      <c r="G26" s="2857" t="s">
        <v>1149</v>
      </c>
      <c r="H26" s="2857"/>
      <c r="I26" s="2857"/>
      <c r="J26" s="2857"/>
      <c r="K26" s="2857"/>
      <c r="L26" s="2857"/>
      <c r="M26" s="2857"/>
      <c r="N26" s="2857"/>
      <c r="Q26" s="202" t="s">
        <v>19</v>
      </c>
      <c r="R26" s="199" t="e">
        <f>IF(G26=0,"",VLOOKUP(G26,_tenchucdanh,3,0))</f>
        <v>#N/A</v>
      </c>
      <c r="S26" s="185"/>
      <c r="T26" s="185"/>
      <c r="U26" s="185"/>
      <c r="V26" s="185"/>
      <c r="W26" s="185"/>
    </row>
    <row r="27" spans="1:23" ht="20.100000000000001" customHeight="1">
      <c r="A27" s="19"/>
      <c r="B27" s="19"/>
      <c r="C27" s="202"/>
      <c r="D27" s="33" t="s">
        <v>170</v>
      </c>
      <c r="G27" s="2857" t="s">
        <v>2813</v>
      </c>
      <c r="H27" s="2857"/>
      <c r="I27" s="2857"/>
      <c r="J27" s="2857"/>
      <c r="K27" s="2857"/>
      <c r="L27" s="2857"/>
      <c r="M27" s="2857"/>
      <c r="N27" s="2857"/>
      <c r="Q27" s="202" t="s">
        <v>19</v>
      </c>
      <c r="R27" s="199" t="e">
        <f>IF(G27=0,"",VLOOKUP(G27,_tenchucdanh,3,0))</f>
        <v>#N/A</v>
      </c>
      <c r="S27" s="185"/>
      <c r="T27" s="185"/>
      <c r="U27" s="185"/>
      <c r="V27" s="185"/>
      <c r="W27" s="185"/>
    </row>
    <row r="28" spans="1:23" ht="20.100000000000001" customHeight="1">
      <c r="A28" s="19"/>
      <c r="B28" s="19"/>
      <c r="C28" s="998">
        <v>2</v>
      </c>
      <c r="D28" s="173" t="s">
        <v>1157</v>
      </c>
      <c r="G28" s="200"/>
      <c r="H28" s="185"/>
      <c r="I28" s="185"/>
      <c r="J28" s="185"/>
      <c r="K28" s="185"/>
      <c r="Q28" s="222"/>
      <c r="R28" s="199"/>
      <c r="S28" s="185"/>
      <c r="T28" s="185"/>
      <c r="U28" s="185"/>
      <c r="V28" s="185"/>
      <c r="W28" s="185"/>
    </row>
    <row r="29" spans="1:23" ht="20.100000000000001" customHeight="1">
      <c r="A29" s="19"/>
      <c r="B29" s="19"/>
      <c r="C29" s="258"/>
      <c r="D29" s="33" t="s">
        <v>174</v>
      </c>
      <c r="G29" s="180" t="s">
        <v>197</v>
      </c>
      <c r="H29" s="185"/>
      <c r="I29" s="185"/>
      <c r="J29" s="185"/>
      <c r="K29" s="185"/>
      <c r="Q29" s="222"/>
      <c r="R29" s="199"/>
      <c r="S29" s="185"/>
      <c r="T29" s="185"/>
      <c r="U29" s="185"/>
      <c r="V29" s="185"/>
      <c r="W29" s="185"/>
    </row>
    <row r="30" spans="1:23" ht="20.100000000000001" customHeight="1">
      <c r="A30" s="19"/>
      <c r="B30" s="19"/>
      <c r="C30" s="258"/>
      <c r="D30" s="33" t="s">
        <v>175</v>
      </c>
      <c r="G30" s="180" t="s">
        <v>198</v>
      </c>
      <c r="H30" s="185"/>
      <c r="I30" s="185"/>
      <c r="J30" s="185"/>
      <c r="K30" s="185"/>
      <c r="Q30" s="222"/>
      <c r="R30" s="199"/>
      <c r="S30" s="185"/>
      <c r="T30" s="185"/>
      <c r="U30" s="185"/>
      <c r="V30" s="185"/>
      <c r="W30" s="185"/>
    </row>
    <row r="31" spans="1:23" ht="20.100000000000001" customHeight="1">
      <c r="A31" s="19"/>
      <c r="B31" s="19"/>
      <c r="C31" s="258"/>
      <c r="D31" s="33" t="s">
        <v>155</v>
      </c>
      <c r="G31" s="200" t="str">
        <f>G13</f>
        <v>Xã Xuân Ninh, Hiền Ninh và xã Trường Xuân, huyện Quảng Ninh, tỉnh Quảng Bình</v>
      </c>
      <c r="H31" s="185"/>
      <c r="I31" s="185"/>
      <c r="J31" s="185"/>
      <c r="K31" s="185"/>
      <c r="Q31" s="222"/>
      <c r="R31" s="199"/>
      <c r="S31" s="185"/>
      <c r="T31" s="185"/>
      <c r="U31" s="185"/>
      <c r="V31" s="185"/>
      <c r="W31" s="185"/>
    </row>
    <row r="32" spans="1:23" ht="9.9499999999999993" customHeight="1">
      <c r="A32" s="19"/>
      <c r="B32" s="19"/>
      <c r="C32" s="258"/>
      <c r="G32" s="200"/>
      <c r="H32" s="185"/>
      <c r="I32" s="185"/>
      <c r="J32" s="185"/>
      <c r="K32" s="185"/>
      <c r="Q32" s="222"/>
      <c r="R32" s="199"/>
      <c r="S32" s="185"/>
      <c r="T32" s="185"/>
      <c r="U32" s="185"/>
      <c r="V32" s="185"/>
      <c r="W32" s="185"/>
    </row>
    <row r="33" spans="1:29" ht="36" customHeight="1">
      <c r="A33" s="19"/>
      <c r="B33" s="19"/>
      <c r="C33" s="275"/>
      <c r="D33" s="2843" t="s">
        <v>1286</v>
      </c>
      <c r="E33" s="2843"/>
      <c r="F33" s="2843"/>
      <c r="G33" s="2843"/>
      <c r="H33" s="2843"/>
      <c r="I33" s="2843"/>
      <c r="J33" s="2843"/>
      <c r="K33" s="2843"/>
      <c r="L33" s="2843"/>
      <c r="M33" s="2843"/>
      <c r="N33" s="2843"/>
      <c r="O33" s="2843"/>
      <c r="P33" s="2843"/>
      <c r="Q33" s="2843"/>
      <c r="R33" s="2843"/>
      <c r="S33" s="2843"/>
      <c r="T33" s="2843"/>
      <c r="U33" s="2843"/>
      <c r="V33" s="2843"/>
      <c r="W33" s="2843"/>
      <c r="X33" s="2843"/>
      <c r="Y33" s="2843"/>
      <c r="Z33" s="2843"/>
      <c r="AA33" s="2843"/>
      <c r="AB33" s="2843"/>
      <c r="AC33" s="2843"/>
    </row>
    <row r="34" spans="1:29" ht="20.100000000000001" customHeight="1">
      <c r="A34" s="19"/>
      <c r="B34" s="19"/>
      <c r="C34" s="998">
        <v>3</v>
      </c>
      <c r="D34" s="173" t="s">
        <v>1287</v>
      </c>
    </row>
    <row r="35" spans="1:29" ht="20.100000000000001" customHeight="1">
      <c r="A35" s="19"/>
      <c r="B35" s="19"/>
      <c r="C35" s="978"/>
      <c r="D35" s="33" t="s">
        <v>1191</v>
      </c>
    </row>
    <row r="36" spans="1:29" ht="20.100000000000001" customHeight="1">
      <c r="A36" s="19"/>
      <c r="B36" s="19"/>
      <c r="C36" s="978"/>
      <c r="D36" s="33" t="s">
        <v>1191</v>
      </c>
    </row>
    <row r="37" spans="1:29" ht="20.100000000000001" customHeight="1">
      <c r="A37" s="19"/>
      <c r="B37" s="19"/>
      <c r="C37" s="998">
        <v>4</v>
      </c>
      <c r="D37" s="173" t="s">
        <v>1282</v>
      </c>
    </row>
    <row r="38" spans="1:29" ht="20.100000000000001" customHeight="1">
      <c r="A38" s="19"/>
      <c r="B38" s="19"/>
      <c r="C38" s="978"/>
      <c r="D38" s="33" t="s">
        <v>1191</v>
      </c>
    </row>
    <row r="39" spans="1:29" ht="20.100000000000001" customHeight="1">
      <c r="A39" s="19"/>
      <c r="B39" s="19"/>
      <c r="C39" s="978"/>
      <c r="D39" s="33" t="s">
        <v>1191</v>
      </c>
    </row>
    <row r="40" spans="1:29" ht="9.9499999999999993" customHeight="1">
      <c r="A40" s="177"/>
      <c r="B40" s="177"/>
      <c r="C40" s="171"/>
      <c r="D40" s="172"/>
      <c r="E40" s="172"/>
      <c r="F40" s="172"/>
      <c r="G40" s="172"/>
      <c r="H40" s="172"/>
      <c r="I40" s="172"/>
      <c r="J40" s="171"/>
      <c r="K40" s="172"/>
      <c r="L40" s="172"/>
      <c r="M40" s="172"/>
      <c r="N40" s="172"/>
      <c r="O40" s="172"/>
      <c r="P40" s="172"/>
      <c r="Q40" s="172"/>
      <c r="R40" s="172"/>
      <c r="S40" s="172"/>
      <c r="T40" s="172"/>
      <c r="U40" s="171"/>
      <c r="V40" s="171"/>
      <c r="W40" s="171"/>
      <c r="X40" s="171"/>
      <c r="Y40" s="171"/>
      <c r="Z40" s="171"/>
      <c r="AA40" s="171"/>
      <c r="AB40" s="171"/>
      <c r="AC40" s="171"/>
    </row>
    <row r="41" spans="1:29" s="987" customFormat="1" ht="20.100000000000001" customHeight="1">
      <c r="A41" s="197"/>
      <c r="B41" s="197"/>
      <c r="C41" s="192" t="s">
        <v>1158</v>
      </c>
      <c r="D41" s="192"/>
      <c r="E41" s="192"/>
      <c r="F41" s="192"/>
      <c r="G41" s="192"/>
      <c r="H41" s="192"/>
      <c r="I41" s="192"/>
      <c r="J41" s="192"/>
      <c r="K41" s="192"/>
      <c r="L41" s="192"/>
      <c r="M41" s="192"/>
      <c r="N41" s="192"/>
      <c r="O41" s="192"/>
      <c r="P41" s="192" t="s">
        <v>1214</v>
      </c>
      <c r="Q41" s="192"/>
      <c r="R41" s="192"/>
      <c r="S41" s="192"/>
      <c r="T41" s="192"/>
      <c r="U41" s="192"/>
      <c r="V41" s="192"/>
      <c r="W41" s="192"/>
      <c r="X41" s="192"/>
      <c r="Y41" s="192"/>
      <c r="Z41" s="192"/>
      <c r="AA41" s="193"/>
      <c r="AB41" s="193"/>
      <c r="AC41" s="33"/>
    </row>
    <row r="42" spans="1:29" s="987" customFormat="1" ht="20.100000000000001" customHeight="1">
      <c r="A42" s="197"/>
      <c r="B42" s="197"/>
      <c r="C42" s="191"/>
      <c r="D42" s="191"/>
      <c r="E42" s="191"/>
      <c r="F42" s="191"/>
      <c r="G42" s="191"/>
      <c r="H42" s="191"/>
      <c r="I42" s="191"/>
      <c r="J42" s="191"/>
      <c r="K42" s="191"/>
      <c r="L42" s="191"/>
      <c r="M42" s="191"/>
      <c r="N42" s="191"/>
      <c r="O42" s="191"/>
      <c r="P42" s="191"/>
      <c r="Q42" s="191"/>
      <c r="R42" s="191"/>
      <c r="S42" s="191"/>
      <c r="T42" s="191"/>
      <c r="U42" s="191"/>
      <c r="V42" s="191"/>
      <c r="W42" s="191"/>
      <c r="X42" s="191"/>
      <c r="Y42" s="191"/>
      <c r="Z42" s="191"/>
      <c r="AA42" s="191"/>
      <c r="AB42" s="191"/>
      <c r="AC42" s="33"/>
    </row>
    <row r="43" spans="1:29" s="987" customFormat="1" ht="20.100000000000001" customHeight="1">
      <c r="A43" s="197"/>
      <c r="B43" s="197"/>
      <c r="C43" s="191"/>
      <c r="D43" s="191"/>
      <c r="E43" s="191"/>
      <c r="F43" s="191"/>
      <c r="G43" s="191"/>
      <c r="H43" s="191"/>
      <c r="I43" s="191"/>
      <c r="J43" s="191"/>
      <c r="K43" s="191"/>
      <c r="L43" s="191"/>
      <c r="M43" s="191"/>
      <c r="N43" s="191"/>
      <c r="O43" s="191"/>
      <c r="P43" s="191"/>
      <c r="Q43" s="191"/>
      <c r="R43" s="191"/>
      <c r="S43" s="191"/>
      <c r="T43" s="191"/>
      <c r="U43" s="191"/>
      <c r="V43" s="191"/>
      <c r="W43" s="191"/>
      <c r="X43" s="191"/>
      <c r="Y43" s="191"/>
      <c r="Z43" s="191"/>
      <c r="AA43" s="191"/>
      <c r="AB43" s="191"/>
      <c r="AC43" s="33"/>
    </row>
    <row r="44" spans="1:29" s="987" customFormat="1" ht="20.100000000000001" customHeight="1">
      <c r="A44" s="197"/>
      <c r="B44" s="197"/>
      <c r="C44" s="191"/>
      <c r="D44" s="191"/>
      <c r="E44" s="191"/>
      <c r="F44" s="191"/>
      <c r="G44" s="191"/>
      <c r="H44" s="191"/>
      <c r="I44" s="191"/>
      <c r="J44" s="191"/>
      <c r="K44" s="191"/>
      <c r="L44" s="191"/>
      <c r="M44" s="191"/>
      <c r="N44" s="191"/>
      <c r="O44" s="191"/>
      <c r="P44" s="191"/>
      <c r="Q44" s="191"/>
      <c r="R44" s="191"/>
      <c r="S44" s="191"/>
      <c r="T44" s="191"/>
      <c r="U44" s="191"/>
      <c r="V44" s="191"/>
      <c r="W44" s="191"/>
      <c r="X44" s="191"/>
      <c r="Y44" s="191"/>
      <c r="Z44" s="191"/>
      <c r="AA44" s="191"/>
      <c r="AB44" s="191"/>
      <c r="AC44" s="33"/>
    </row>
    <row r="45" spans="1:29" s="987" customFormat="1" ht="20.100000000000001" customHeight="1">
      <c r="A45" s="197"/>
      <c r="B45" s="197"/>
      <c r="C45" s="191"/>
      <c r="D45" s="191"/>
      <c r="E45" s="191"/>
      <c r="F45" s="191"/>
      <c r="G45" s="191"/>
      <c r="H45" s="191"/>
      <c r="I45" s="191"/>
      <c r="J45" s="191"/>
      <c r="K45" s="191"/>
      <c r="L45" s="191"/>
      <c r="M45" s="191"/>
      <c r="N45" s="191"/>
      <c r="O45" s="191"/>
      <c r="P45" s="191"/>
      <c r="Q45" s="191"/>
      <c r="R45" s="191"/>
      <c r="S45" s="191"/>
      <c r="T45" s="191"/>
      <c r="U45" s="191"/>
      <c r="V45" s="191"/>
      <c r="W45" s="191"/>
      <c r="X45" s="191"/>
      <c r="Y45" s="191"/>
      <c r="Z45" s="191"/>
      <c r="AA45" s="191"/>
      <c r="AB45" s="191"/>
      <c r="AC45" s="33"/>
    </row>
    <row r="46" spans="1:29" s="987" customFormat="1" ht="20.100000000000001" customHeight="1">
      <c r="A46" s="197"/>
      <c r="B46" s="197"/>
      <c r="C46" s="2855" t="str">
        <f>G17</f>
        <v>Nguyễn Thế Anh</v>
      </c>
      <c r="D46" s="2855"/>
      <c r="E46" s="2855"/>
      <c r="F46" s="2855"/>
      <c r="G46" s="2855"/>
      <c r="H46" s="2855"/>
      <c r="I46" s="2855"/>
      <c r="J46" s="2855"/>
      <c r="K46" s="2855"/>
      <c r="L46" s="2855"/>
      <c r="M46" s="2855"/>
      <c r="N46" s="2855"/>
      <c r="O46" s="2855"/>
      <c r="P46" s="2855" t="str">
        <f>G20</f>
        <v>Nguyễn Đức Huy</v>
      </c>
      <c r="Q46" s="2855"/>
      <c r="R46" s="2855"/>
      <c r="S46" s="2855"/>
      <c r="T46" s="2855"/>
      <c r="U46" s="2855"/>
      <c r="V46" s="2855"/>
      <c r="W46" s="2855"/>
      <c r="X46" s="2855"/>
      <c r="Y46" s="2855"/>
      <c r="Z46" s="2855"/>
      <c r="AA46" s="2855"/>
      <c r="AB46" s="2855"/>
      <c r="AC46" s="2855"/>
    </row>
    <row r="47" spans="1:29" s="987" customFormat="1" ht="9.9499999999999993" customHeight="1">
      <c r="A47" s="197"/>
      <c r="B47" s="197"/>
      <c r="C47" s="192"/>
      <c r="D47" s="192"/>
      <c r="E47" s="192"/>
      <c r="F47" s="192"/>
      <c r="G47" s="192"/>
      <c r="H47" s="192"/>
      <c r="I47" s="192"/>
      <c r="J47" s="192"/>
      <c r="K47" s="192"/>
      <c r="L47" s="192"/>
      <c r="M47" s="192"/>
      <c r="N47" s="192"/>
      <c r="O47" s="192"/>
      <c r="P47" s="33"/>
      <c r="Q47" s="33"/>
      <c r="R47" s="33"/>
      <c r="S47" s="33"/>
      <c r="T47" s="33"/>
      <c r="U47" s="33"/>
      <c r="V47" s="33"/>
      <c r="W47" s="33"/>
      <c r="X47" s="33"/>
      <c r="Y47" s="33"/>
      <c r="Z47" s="33"/>
      <c r="AA47" s="33"/>
      <c r="AB47" s="33"/>
      <c r="AC47" s="33"/>
    </row>
    <row r="48" spans="1:29" s="987" customFormat="1" ht="20.100000000000001" customHeight="1">
      <c r="A48" s="197"/>
      <c r="B48" s="197"/>
      <c r="C48" s="192" t="s">
        <v>163</v>
      </c>
      <c r="D48" s="192"/>
      <c r="E48" s="192"/>
      <c r="F48" s="192"/>
      <c r="G48" s="192"/>
      <c r="H48" s="192"/>
      <c r="I48" s="192"/>
      <c r="J48" s="192"/>
      <c r="K48" s="192"/>
      <c r="L48" s="192"/>
      <c r="M48" s="192"/>
      <c r="N48" s="193"/>
      <c r="O48" s="193"/>
      <c r="P48" s="192" t="s">
        <v>164</v>
      </c>
      <c r="Q48" s="192"/>
      <c r="R48" s="192"/>
      <c r="S48" s="192"/>
      <c r="T48" s="192"/>
      <c r="U48" s="192"/>
      <c r="V48" s="192"/>
      <c r="W48" s="192"/>
      <c r="X48" s="192"/>
      <c r="Y48" s="192"/>
      <c r="Z48" s="192"/>
      <c r="AA48" s="192"/>
      <c r="AB48" s="192"/>
      <c r="AC48" s="192"/>
    </row>
    <row r="49" spans="1:29" s="987" customFormat="1" ht="20.100000000000001" customHeight="1">
      <c r="A49" s="197"/>
      <c r="B49" s="197"/>
      <c r="C49" s="191"/>
      <c r="D49" s="191"/>
      <c r="E49" s="191"/>
      <c r="F49" s="191"/>
      <c r="G49" s="191"/>
      <c r="H49" s="191"/>
      <c r="I49" s="191"/>
      <c r="J49" s="191"/>
      <c r="K49" s="191"/>
      <c r="L49" s="191"/>
      <c r="M49" s="191"/>
      <c r="N49" s="191"/>
      <c r="O49" s="191"/>
      <c r="P49" s="191"/>
      <c r="Q49" s="191"/>
      <c r="R49" s="191"/>
      <c r="S49" s="191"/>
      <c r="T49" s="191"/>
      <c r="U49" s="191"/>
      <c r="V49" s="191"/>
      <c r="W49" s="191"/>
      <c r="X49" s="191"/>
      <c r="Y49" s="191"/>
      <c r="Z49" s="191"/>
      <c r="AA49" s="191"/>
      <c r="AB49" s="191"/>
      <c r="AC49" s="192"/>
    </row>
    <row r="50" spans="1:29" s="987" customFormat="1" ht="20.100000000000001" customHeight="1">
      <c r="A50" s="197"/>
      <c r="B50" s="197"/>
      <c r="C50" s="191"/>
      <c r="D50" s="191"/>
      <c r="E50" s="191"/>
      <c r="F50" s="191"/>
      <c r="G50" s="191"/>
      <c r="H50" s="191"/>
      <c r="I50" s="191"/>
      <c r="J50" s="191"/>
      <c r="K50" s="191"/>
      <c r="L50" s="191"/>
      <c r="M50" s="191"/>
      <c r="N50" s="191"/>
      <c r="O50" s="191"/>
      <c r="P50" s="191"/>
      <c r="Q50" s="191"/>
      <c r="R50" s="191"/>
      <c r="S50" s="191"/>
      <c r="T50" s="191"/>
      <c r="U50" s="191"/>
      <c r="V50" s="191"/>
      <c r="W50" s="191"/>
      <c r="X50" s="191"/>
      <c r="Y50" s="191"/>
      <c r="Z50" s="191"/>
      <c r="AA50" s="191"/>
      <c r="AB50" s="191"/>
      <c r="AC50" s="192"/>
    </row>
    <row r="51" spans="1:29" s="987" customFormat="1" ht="20.100000000000001" customHeight="1">
      <c r="A51" s="197"/>
      <c r="B51" s="197"/>
      <c r="C51" s="191"/>
      <c r="D51" s="191"/>
      <c r="E51" s="191"/>
      <c r="F51" s="191"/>
      <c r="G51" s="191"/>
      <c r="H51" s="191"/>
      <c r="I51" s="191"/>
      <c r="J51" s="191"/>
      <c r="K51" s="191"/>
      <c r="L51" s="191"/>
      <c r="M51" s="191"/>
      <c r="N51" s="191"/>
      <c r="O51" s="191"/>
      <c r="P51" s="191"/>
      <c r="Q51" s="191"/>
      <c r="R51" s="191"/>
      <c r="S51" s="191"/>
      <c r="T51" s="191"/>
      <c r="U51" s="191"/>
      <c r="V51" s="191"/>
      <c r="W51" s="191"/>
      <c r="X51" s="191"/>
      <c r="Y51" s="191"/>
      <c r="Z51" s="191"/>
      <c r="AA51" s="191"/>
      <c r="AB51" s="191"/>
      <c r="AC51" s="192"/>
    </row>
    <row r="52" spans="1:29" s="987" customFormat="1" ht="20.100000000000001" customHeight="1">
      <c r="A52" s="197"/>
      <c r="B52" s="197"/>
      <c r="C52" s="191"/>
      <c r="D52" s="191"/>
      <c r="E52" s="191"/>
      <c r="F52" s="191"/>
      <c r="G52" s="191"/>
      <c r="H52" s="191"/>
      <c r="I52" s="191"/>
      <c r="J52" s="191"/>
      <c r="K52" s="191"/>
      <c r="L52" s="191"/>
      <c r="M52" s="191"/>
      <c r="N52" s="191"/>
      <c r="O52" s="191"/>
      <c r="P52" s="191"/>
      <c r="Q52" s="191"/>
      <c r="R52" s="191"/>
      <c r="S52" s="191"/>
      <c r="T52" s="191"/>
      <c r="U52" s="191"/>
      <c r="V52" s="191"/>
      <c r="W52" s="191"/>
      <c r="X52" s="191"/>
      <c r="Y52" s="191"/>
      <c r="Z52" s="191"/>
      <c r="AA52" s="191"/>
      <c r="AB52" s="191"/>
      <c r="AC52" s="192"/>
    </row>
    <row r="53" spans="1:29" s="987" customFormat="1" ht="20.100000000000001" customHeight="1">
      <c r="A53" s="197"/>
      <c r="B53" s="197"/>
      <c r="C53" s="2855" t="str">
        <f>G23</f>
        <v>Lê Công Thịnh</v>
      </c>
      <c r="D53" s="2855"/>
      <c r="E53" s="2855"/>
      <c r="F53" s="2855"/>
      <c r="G53" s="2855"/>
      <c r="H53" s="2855"/>
      <c r="I53" s="2855"/>
      <c r="J53" s="2855"/>
      <c r="K53" s="2855"/>
      <c r="L53" s="2855"/>
      <c r="M53" s="2855"/>
      <c r="N53" s="2855"/>
      <c r="O53" s="2855"/>
      <c r="P53" s="2855" t="str">
        <f>G26</f>
        <v>Lê Văn Sinh</v>
      </c>
      <c r="Q53" s="2855"/>
      <c r="R53" s="2855"/>
      <c r="S53" s="2855"/>
      <c r="T53" s="2855"/>
      <c r="U53" s="2855"/>
      <c r="V53" s="2855"/>
      <c r="W53" s="2855"/>
      <c r="X53" s="2855"/>
      <c r="Y53" s="2855"/>
      <c r="Z53" s="2855"/>
      <c r="AA53" s="2855"/>
      <c r="AB53" s="2855"/>
      <c r="AC53" s="2855"/>
    </row>
  </sheetData>
  <mergeCells count="13">
    <mergeCell ref="C46:O46"/>
    <mergeCell ref="P46:AC46"/>
    <mergeCell ref="P53:AC53"/>
    <mergeCell ref="C53:O53"/>
    <mergeCell ref="D33:AC33"/>
    <mergeCell ref="G24:N24"/>
    <mergeCell ref="G26:N26"/>
    <mergeCell ref="G27:N27"/>
    <mergeCell ref="G17:N17"/>
    <mergeCell ref="G18:N18"/>
    <mergeCell ref="G20:N20"/>
    <mergeCell ref="G21:N21"/>
    <mergeCell ref="G23:N23"/>
  </mergeCells>
  <dataValidations count="4">
    <dataValidation type="list" allowBlank="1" showInputMessage="1" showErrorMessage="1" sqref="P46 G20:G21">
      <formula1>List_Tke</formula1>
    </dataValidation>
    <dataValidation type="list" allowBlank="1" showInputMessage="1" showErrorMessage="1" sqref="C46 G17:G18">
      <formula1>List_CDT</formula1>
    </dataValidation>
    <dataValidation type="list" allowBlank="1" showInputMessage="1" showErrorMessage="1" sqref="G23:G24 C53">
      <formula1>List_TVGS</formula1>
    </dataValidation>
    <dataValidation type="list" allowBlank="1" showInputMessage="1" showErrorMessage="1" sqref="P53 G26:G27">
      <formula1>List_NTTC</formula1>
    </dataValidation>
  </dataValidations>
  <pageMargins left="0.59055118110236227" right="0.19685039370078741" top="0.59055118110236227" bottom="0.39370078740157483" header="0.19685039370078741" footer="0.19685039370078741"/>
  <pageSetup paperSize="9" orientation="portrait" blackAndWhite="1" r:id="rId1"/>
  <drawing r:id="rId2"/>
  <legacyDrawing r:id="rId3"/>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tabColor theme="8" tint="0.39997558519241921"/>
  </sheetPr>
  <dimension ref="A1:F78"/>
  <sheetViews>
    <sheetView showZeros="0" workbookViewId="0">
      <pane ySplit="5" topLeftCell="A6" activePane="bottomLeft" state="frozen"/>
      <selection activeCell="B11" sqref="B11"/>
      <selection pane="bottomLeft" activeCell="C6" sqref="C6"/>
    </sheetView>
  </sheetViews>
  <sheetFormatPr defaultColWidth="8.88671875" defaultRowHeight="16.5"/>
  <cols>
    <col min="1" max="1" width="5" style="18" customWidth="1"/>
    <col min="2" max="2" width="24.6640625" style="18" customWidth="1"/>
    <col min="3" max="3" width="38.6640625" style="18" customWidth="1"/>
    <col min="4" max="4" width="37.88671875" style="18" customWidth="1"/>
    <col min="5" max="5" width="33.6640625" style="18" bestFit="1" customWidth="1"/>
    <col min="6" max="16384" width="8.88671875" style="18"/>
  </cols>
  <sheetData>
    <row r="1" spans="1:6" ht="22.5">
      <c r="A1" s="842" t="s">
        <v>634</v>
      </c>
      <c r="B1" s="171"/>
      <c r="C1" s="171"/>
      <c r="D1" s="171"/>
      <c r="E1" s="171"/>
      <c r="F1" s="33"/>
    </row>
    <row r="2" spans="1:6" ht="18.75">
      <c r="A2" s="1230" t="s">
        <v>1354</v>
      </c>
      <c r="B2" s="1758"/>
      <c r="C2" s="171"/>
      <c r="D2" s="171"/>
      <c r="E2" s="171"/>
      <c r="F2" s="33"/>
    </row>
    <row r="3" spans="1:6" ht="18.75">
      <c r="A3" s="1230" t="s">
        <v>1355</v>
      </c>
      <c r="B3" s="1758"/>
      <c r="C3" s="171"/>
      <c r="D3" s="171"/>
      <c r="E3" s="171"/>
      <c r="F3" s="33"/>
    </row>
    <row r="4" spans="1:6" ht="27.75" customHeight="1">
      <c r="A4" s="629"/>
      <c r="B4" s="694"/>
      <c r="C4" s="33"/>
      <c r="D4" s="33"/>
      <c r="E4" s="33"/>
      <c r="F4" s="33"/>
    </row>
    <row r="5" spans="1:6" ht="20.100000000000001" customHeight="1">
      <c r="A5" s="1741" t="s">
        <v>160</v>
      </c>
      <c r="B5" s="1741" t="s">
        <v>635</v>
      </c>
      <c r="C5" s="1741" t="s">
        <v>636</v>
      </c>
      <c r="D5" s="1741" t="s">
        <v>637</v>
      </c>
      <c r="E5" s="1741" t="s">
        <v>638</v>
      </c>
      <c r="F5" s="33"/>
    </row>
    <row r="6" spans="1:6" ht="33">
      <c r="A6" s="1742">
        <v>1</v>
      </c>
      <c r="B6" s="682" t="s">
        <v>639</v>
      </c>
      <c r="C6" s="683" t="s">
        <v>640</v>
      </c>
      <c r="D6" s="683" t="s">
        <v>641</v>
      </c>
      <c r="E6" s="695" t="s">
        <v>642</v>
      </c>
      <c r="F6" s="61"/>
    </row>
    <row r="7" spans="1:6" ht="49.5">
      <c r="A7" s="686">
        <v>2</v>
      </c>
      <c r="B7" s="1388" t="s">
        <v>643</v>
      </c>
      <c r="C7" s="1389" t="s">
        <v>644</v>
      </c>
      <c r="D7" s="1389" t="s">
        <v>645</v>
      </c>
      <c r="E7" s="1390" t="s">
        <v>646</v>
      </c>
      <c r="F7" s="61"/>
    </row>
    <row r="8" spans="1:6" ht="33">
      <c r="A8" s="686">
        <v>3</v>
      </c>
      <c r="B8" s="1388" t="s">
        <v>647</v>
      </c>
      <c r="C8" s="1389" t="s">
        <v>648</v>
      </c>
      <c r="D8" s="1389" t="s">
        <v>649</v>
      </c>
      <c r="E8" s="1390" t="s">
        <v>650</v>
      </c>
      <c r="F8" s="61"/>
    </row>
    <row r="9" spans="1:6" ht="33">
      <c r="A9" s="686">
        <v>4</v>
      </c>
      <c r="B9" s="1388" t="s">
        <v>651</v>
      </c>
      <c r="C9" s="1389" t="s">
        <v>652</v>
      </c>
      <c r="D9" s="1389" t="s">
        <v>649</v>
      </c>
      <c r="E9" s="696" t="s">
        <v>653</v>
      </c>
      <c r="F9" s="61"/>
    </row>
    <row r="10" spans="1:6" ht="33">
      <c r="A10" s="686">
        <v>5</v>
      </c>
      <c r="B10" s="1388" t="s">
        <v>654</v>
      </c>
      <c r="C10" s="1389" t="s">
        <v>655</v>
      </c>
      <c r="D10" s="1389" t="s">
        <v>656</v>
      </c>
      <c r="E10" s="1390" t="s">
        <v>657</v>
      </c>
      <c r="F10" s="61"/>
    </row>
    <row r="11" spans="1:6" ht="33">
      <c r="A11" s="686">
        <v>6</v>
      </c>
      <c r="B11" s="1388" t="s">
        <v>658</v>
      </c>
      <c r="C11" s="1389" t="s">
        <v>659</v>
      </c>
      <c r="D11" s="1389" t="s">
        <v>660</v>
      </c>
      <c r="E11" s="1390" t="s">
        <v>661</v>
      </c>
      <c r="F11" s="61"/>
    </row>
    <row r="12" spans="1:6" ht="33">
      <c r="A12" s="686">
        <v>7</v>
      </c>
      <c r="B12" s="1388" t="s">
        <v>662</v>
      </c>
      <c r="C12" s="1389" t="s">
        <v>663</v>
      </c>
      <c r="D12" s="1389" t="s">
        <v>664</v>
      </c>
      <c r="E12" s="1390" t="s">
        <v>665</v>
      </c>
      <c r="F12" s="61"/>
    </row>
    <row r="13" spans="1:6" ht="33">
      <c r="A13" s="686">
        <v>8</v>
      </c>
      <c r="B13" s="1388" t="s">
        <v>666</v>
      </c>
      <c r="C13" s="1389" t="s">
        <v>667</v>
      </c>
      <c r="D13" s="1389" t="s">
        <v>668</v>
      </c>
      <c r="E13" s="1390" t="s">
        <v>669</v>
      </c>
      <c r="F13" s="61"/>
    </row>
    <row r="14" spans="1:6" ht="33">
      <c r="A14" s="686">
        <v>9</v>
      </c>
      <c r="B14" s="1388" t="s">
        <v>670</v>
      </c>
      <c r="C14" s="1389" t="s">
        <v>671</v>
      </c>
      <c r="D14" s="1389" t="s">
        <v>672</v>
      </c>
      <c r="E14" s="1390" t="s">
        <v>673</v>
      </c>
      <c r="F14" s="61"/>
    </row>
    <row r="15" spans="1:6" ht="33">
      <c r="A15" s="686">
        <v>9</v>
      </c>
      <c r="B15" s="1388" t="s">
        <v>674</v>
      </c>
      <c r="C15" s="1389" t="s">
        <v>675</v>
      </c>
      <c r="D15" s="1389" t="s">
        <v>676</v>
      </c>
      <c r="E15" s="1390"/>
      <c r="F15" s="61"/>
    </row>
    <row r="16" spans="1:6" ht="33">
      <c r="A16" s="686" t="s">
        <v>677</v>
      </c>
      <c r="B16" s="1388" t="s">
        <v>678</v>
      </c>
      <c r="C16" s="1389" t="s">
        <v>679</v>
      </c>
      <c r="D16" s="1389" t="s">
        <v>680</v>
      </c>
      <c r="E16" s="1390" t="s">
        <v>681</v>
      </c>
      <c r="F16" s="61"/>
    </row>
    <row r="17" spans="1:6" ht="20.100000000000001" customHeight="1">
      <c r="A17" s="686">
        <v>11</v>
      </c>
      <c r="B17" s="1388" t="s">
        <v>682</v>
      </c>
      <c r="C17" s="1389" t="s">
        <v>683</v>
      </c>
      <c r="D17" s="1389" t="s">
        <v>684</v>
      </c>
      <c r="E17" s="1390" t="s">
        <v>646</v>
      </c>
      <c r="F17" s="61"/>
    </row>
    <row r="18" spans="1:6" ht="20.100000000000001" customHeight="1">
      <c r="A18" s="2889">
        <v>12</v>
      </c>
      <c r="B18" s="2890" t="s">
        <v>685</v>
      </c>
      <c r="C18" s="1389" t="s">
        <v>686</v>
      </c>
      <c r="D18" s="2891" t="s">
        <v>687</v>
      </c>
      <c r="E18" s="2892"/>
      <c r="F18" s="61"/>
    </row>
    <row r="19" spans="1:6" ht="35.450000000000003" customHeight="1">
      <c r="A19" s="2889"/>
      <c r="B19" s="2890"/>
      <c r="C19" s="1389" t="s">
        <v>688</v>
      </c>
      <c r="D19" s="2891"/>
      <c r="E19" s="2892"/>
      <c r="F19" s="61"/>
    </row>
    <row r="20" spans="1:6" ht="20.100000000000001" customHeight="1">
      <c r="A20" s="2889" t="s">
        <v>689</v>
      </c>
      <c r="B20" s="2890" t="s">
        <v>690</v>
      </c>
      <c r="C20" s="1389" t="s">
        <v>686</v>
      </c>
      <c r="D20" s="2891" t="s">
        <v>691</v>
      </c>
      <c r="E20" s="2892"/>
      <c r="F20" s="61"/>
    </row>
    <row r="21" spans="1:6" ht="20.100000000000001" customHeight="1">
      <c r="A21" s="2889"/>
      <c r="B21" s="2890"/>
      <c r="C21" s="1389" t="s">
        <v>692</v>
      </c>
      <c r="D21" s="2891"/>
      <c r="E21" s="2892"/>
      <c r="F21" s="61"/>
    </row>
    <row r="22" spans="1:6" ht="33">
      <c r="A22" s="2889" t="s">
        <v>693</v>
      </c>
      <c r="B22" s="2890" t="s">
        <v>694</v>
      </c>
      <c r="C22" s="1389" t="s">
        <v>695</v>
      </c>
      <c r="D22" s="2891" t="s">
        <v>696</v>
      </c>
      <c r="E22" s="2892"/>
      <c r="F22" s="61"/>
    </row>
    <row r="23" spans="1:6" ht="33">
      <c r="A23" s="2889"/>
      <c r="B23" s="2890"/>
      <c r="C23" s="1389" t="s">
        <v>697</v>
      </c>
      <c r="D23" s="2891"/>
      <c r="E23" s="2892"/>
      <c r="F23" s="61"/>
    </row>
    <row r="24" spans="1:6" ht="20.100000000000001" customHeight="1">
      <c r="A24" s="2889"/>
      <c r="B24" s="2890"/>
      <c r="C24" s="1389" t="s">
        <v>698</v>
      </c>
      <c r="D24" s="2891"/>
      <c r="E24" s="2892"/>
      <c r="F24" s="61"/>
    </row>
    <row r="25" spans="1:6" ht="20.100000000000001" customHeight="1">
      <c r="A25" s="2889"/>
      <c r="B25" s="2890"/>
      <c r="C25" s="1389" t="s">
        <v>699</v>
      </c>
      <c r="D25" s="2891"/>
      <c r="E25" s="2892"/>
      <c r="F25" s="61"/>
    </row>
    <row r="26" spans="1:6" ht="33">
      <c r="A26" s="2889">
        <v>15</v>
      </c>
      <c r="B26" s="2890" t="s">
        <v>700</v>
      </c>
      <c r="C26" s="1389" t="s">
        <v>701</v>
      </c>
      <c r="D26" s="1389" t="s">
        <v>702</v>
      </c>
      <c r="E26" s="2892"/>
      <c r="F26" s="61"/>
    </row>
    <row r="27" spans="1:6" ht="33">
      <c r="A27" s="2889"/>
      <c r="B27" s="2890"/>
      <c r="C27" s="1389" t="s">
        <v>703</v>
      </c>
      <c r="D27" s="1389" t="s">
        <v>704</v>
      </c>
      <c r="E27" s="2892"/>
      <c r="F27" s="61"/>
    </row>
    <row r="28" spans="1:6" ht="20.100000000000001" customHeight="1">
      <c r="A28" s="2889"/>
      <c r="B28" s="2890"/>
      <c r="C28" s="1389" t="s">
        <v>705</v>
      </c>
      <c r="D28" s="1389"/>
      <c r="E28" s="2892"/>
      <c r="F28" s="61"/>
    </row>
    <row r="29" spans="1:6" ht="20.100000000000001" customHeight="1">
      <c r="A29" s="2889"/>
      <c r="B29" s="2890"/>
      <c r="C29" s="1389" t="s">
        <v>706</v>
      </c>
      <c r="D29" s="1389"/>
      <c r="E29" s="2892"/>
      <c r="F29" s="61"/>
    </row>
    <row r="30" spans="1:6" ht="33">
      <c r="A30" s="2889"/>
      <c r="B30" s="2890"/>
      <c r="C30" s="1389" t="s">
        <v>707</v>
      </c>
      <c r="D30" s="1389"/>
      <c r="E30" s="2892"/>
      <c r="F30" s="61"/>
    </row>
    <row r="31" spans="1:6" ht="33">
      <c r="A31" s="2889" t="s">
        <v>708</v>
      </c>
      <c r="B31" s="2890" t="s">
        <v>709</v>
      </c>
      <c r="C31" s="1389" t="s">
        <v>710</v>
      </c>
      <c r="D31" s="1389" t="s">
        <v>711</v>
      </c>
      <c r="E31" s="2892"/>
      <c r="F31" s="61"/>
    </row>
    <row r="32" spans="1:6" ht="33">
      <c r="A32" s="2889"/>
      <c r="B32" s="2890"/>
      <c r="C32" s="1389" t="s">
        <v>712</v>
      </c>
      <c r="D32" s="1389" t="s">
        <v>713</v>
      </c>
      <c r="E32" s="2892"/>
      <c r="F32" s="61"/>
    </row>
    <row r="33" spans="1:6" ht="20.100000000000001" customHeight="1">
      <c r="A33" s="2889"/>
      <c r="B33" s="2890"/>
      <c r="C33" s="1389" t="s">
        <v>714</v>
      </c>
      <c r="D33" s="1389" t="s">
        <v>715</v>
      </c>
      <c r="E33" s="2892"/>
      <c r="F33" s="61"/>
    </row>
    <row r="34" spans="1:6" ht="33">
      <c r="A34" s="2889">
        <v>17</v>
      </c>
      <c r="B34" s="2890" t="s">
        <v>716</v>
      </c>
      <c r="C34" s="1389" t="s">
        <v>717</v>
      </c>
      <c r="D34" s="2891" t="s">
        <v>718</v>
      </c>
      <c r="E34" s="2892"/>
      <c r="F34" s="61"/>
    </row>
    <row r="35" spans="1:6" ht="20.100000000000001" customHeight="1">
      <c r="A35" s="2889"/>
      <c r="B35" s="2890"/>
      <c r="C35" s="1389" t="s">
        <v>719</v>
      </c>
      <c r="D35" s="2891"/>
      <c r="E35" s="2892"/>
      <c r="F35" s="61"/>
    </row>
    <row r="36" spans="1:6" ht="20.100000000000001" customHeight="1">
      <c r="A36" s="2889"/>
      <c r="B36" s="2890"/>
      <c r="C36" s="1389" t="s">
        <v>720</v>
      </c>
      <c r="D36" s="2891"/>
      <c r="E36" s="2892"/>
      <c r="F36" s="61"/>
    </row>
    <row r="37" spans="1:6" ht="20.100000000000001" customHeight="1">
      <c r="A37" s="2889"/>
      <c r="B37" s="2890"/>
      <c r="C37" s="1389" t="s">
        <v>721</v>
      </c>
      <c r="D37" s="2891"/>
      <c r="E37" s="2892"/>
      <c r="F37" s="61"/>
    </row>
    <row r="38" spans="1:6" ht="20.100000000000001" customHeight="1">
      <c r="A38" s="2889">
        <v>18</v>
      </c>
      <c r="B38" s="2890" t="s">
        <v>722</v>
      </c>
      <c r="C38" s="1389" t="s">
        <v>723</v>
      </c>
      <c r="D38" s="2891" t="s">
        <v>724</v>
      </c>
      <c r="E38" s="2892"/>
      <c r="F38" s="61"/>
    </row>
    <row r="39" spans="1:6" ht="33">
      <c r="A39" s="2889"/>
      <c r="B39" s="2890"/>
      <c r="C39" s="1389" t="s">
        <v>725</v>
      </c>
      <c r="D39" s="2891"/>
      <c r="E39" s="2892"/>
      <c r="F39" s="61"/>
    </row>
    <row r="40" spans="1:6" ht="20.100000000000001" customHeight="1">
      <c r="A40" s="2889"/>
      <c r="B40" s="2890"/>
      <c r="C40" s="1389" t="s">
        <v>726</v>
      </c>
      <c r="D40" s="2891"/>
      <c r="E40" s="2892"/>
      <c r="F40" s="61"/>
    </row>
    <row r="41" spans="1:6" ht="20.100000000000001" customHeight="1">
      <c r="A41" s="2889">
        <v>19</v>
      </c>
      <c r="B41" s="2890" t="s">
        <v>727</v>
      </c>
      <c r="C41" s="1389" t="s">
        <v>728</v>
      </c>
      <c r="D41" s="2891" t="s">
        <v>729</v>
      </c>
      <c r="E41" s="2892" t="s">
        <v>793</v>
      </c>
      <c r="F41" s="61"/>
    </row>
    <row r="42" spans="1:6" ht="20.100000000000001" customHeight="1">
      <c r="A42" s="2889"/>
      <c r="B42" s="2890"/>
      <c r="C42" s="1389" t="s">
        <v>731</v>
      </c>
      <c r="D42" s="2891"/>
      <c r="E42" s="2892"/>
      <c r="F42" s="61"/>
    </row>
    <row r="43" spans="1:6" ht="20.100000000000001" customHeight="1">
      <c r="A43" s="2889"/>
      <c r="B43" s="2890"/>
      <c r="C43" s="1389" t="s">
        <v>732</v>
      </c>
      <c r="D43" s="2891"/>
      <c r="E43" s="2892"/>
      <c r="F43" s="61"/>
    </row>
    <row r="44" spans="1:6" ht="20.100000000000001" customHeight="1">
      <c r="A44" s="2889">
        <v>20</v>
      </c>
      <c r="B44" s="2890" t="s">
        <v>733</v>
      </c>
      <c r="C44" s="1389" t="s">
        <v>734</v>
      </c>
      <c r="D44" s="2891" t="s">
        <v>735</v>
      </c>
      <c r="E44" s="2892" t="s">
        <v>736</v>
      </c>
      <c r="F44" s="61"/>
    </row>
    <row r="45" spans="1:6" ht="20.100000000000001" customHeight="1">
      <c r="A45" s="2889"/>
      <c r="B45" s="2890"/>
      <c r="C45" s="1389" t="s">
        <v>737</v>
      </c>
      <c r="D45" s="2891"/>
      <c r="E45" s="2892"/>
      <c r="F45" s="61"/>
    </row>
    <row r="46" spans="1:6" ht="20.100000000000001" customHeight="1">
      <c r="A46" s="2889"/>
      <c r="B46" s="2890"/>
      <c r="C46" s="1389" t="s">
        <v>732</v>
      </c>
      <c r="D46" s="2891"/>
      <c r="E46" s="2892"/>
      <c r="F46" s="61"/>
    </row>
    <row r="47" spans="1:6" ht="33">
      <c r="A47" s="686">
        <v>21</v>
      </c>
      <c r="B47" s="1388" t="s">
        <v>738</v>
      </c>
      <c r="C47" s="1389" t="s">
        <v>739</v>
      </c>
      <c r="D47" s="1389"/>
      <c r="E47" s="1389" t="s">
        <v>730</v>
      </c>
      <c r="F47" s="61"/>
    </row>
    <row r="48" spans="1:6" ht="20.100000000000001" customHeight="1">
      <c r="A48" s="686" t="s">
        <v>740</v>
      </c>
      <c r="B48" s="1388" t="s">
        <v>741</v>
      </c>
      <c r="C48" s="1389" t="s">
        <v>742</v>
      </c>
      <c r="D48" s="1389" t="s">
        <v>743</v>
      </c>
      <c r="E48" s="1389" t="s">
        <v>744</v>
      </c>
      <c r="F48" s="61"/>
    </row>
    <row r="49" spans="1:6" ht="20.100000000000001" customHeight="1">
      <c r="A49" s="686">
        <v>23</v>
      </c>
      <c r="B49" s="1388" t="s">
        <v>745</v>
      </c>
      <c r="C49" s="1388"/>
      <c r="D49" s="1388"/>
      <c r="E49" s="1388"/>
      <c r="F49" s="61"/>
    </row>
    <row r="50" spans="1:6" ht="20.100000000000001" customHeight="1">
      <c r="A50" s="686"/>
      <c r="B50" s="1389" t="s">
        <v>746</v>
      </c>
      <c r="C50" s="1389" t="s">
        <v>747</v>
      </c>
      <c r="D50" s="1387"/>
      <c r="E50" s="1390" t="s">
        <v>748</v>
      </c>
      <c r="F50" s="61"/>
    </row>
    <row r="51" spans="1:6" ht="20.100000000000001" customHeight="1">
      <c r="A51" s="686"/>
      <c r="B51" s="1389" t="s">
        <v>749</v>
      </c>
      <c r="C51" s="1389" t="s">
        <v>750</v>
      </c>
      <c r="D51" s="1387"/>
      <c r="E51" s="1390" t="s">
        <v>751</v>
      </c>
      <c r="F51" s="61"/>
    </row>
    <row r="52" spans="1:6" ht="33">
      <c r="A52" s="686"/>
      <c r="B52" s="1389" t="s">
        <v>752</v>
      </c>
      <c r="C52" s="1389" t="s">
        <v>753</v>
      </c>
      <c r="D52" s="1387"/>
      <c r="E52" s="1390" t="s">
        <v>754</v>
      </c>
      <c r="F52" s="61"/>
    </row>
    <row r="53" spans="1:6" ht="20.100000000000001" customHeight="1">
      <c r="A53" s="686"/>
      <c r="B53" s="1389" t="s">
        <v>755</v>
      </c>
      <c r="C53" s="1389" t="s">
        <v>756</v>
      </c>
      <c r="D53" s="1387"/>
      <c r="E53" s="1387" t="s">
        <v>757</v>
      </c>
      <c r="F53" s="61"/>
    </row>
    <row r="54" spans="1:6" ht="33">
      <c r="A54" s="686"/>
      <c r="B54" s="1389" t="s">
        <v>758</v>
      </c>
      <c r="C54" s="1389" t="s">
        <v>759</v>
      </c>
      <c r="D54" s="1387"/>
      <c r="E54" s="1387" t="s">
        <v>760</v>
      </c>
      <c r="F54" s="61"/>
    </row>
    <row r="55" spans="1:6" ht="20.100000000000001" customHeight="1">
      <c r="A55" s="686">
        <v>24</v>
      </c>
      <c r="B55" s="1388" t="s">
        <v>761</v>
      </c>
      <c r="C55" s="684"/>
      <c r="D55" s="685"/>
      <c r="E55" s="686"/>
      <c r="F55" s="61"/>
    </row>
    <row r="56" spans="1:6" ht="20.100000000000001" customHeight="1">
      <c r="A56" s="686"/>
      <c r="B56" s="1389" t="s">
        <v>762</v>
      </c>
      <c r="C56" s="687" t="s">
        <v>763</v>
      </c>
      <c r="D56" s="1391"/>
      <c r="E56" s="690" t="s">
        <v>764</v>
      </c>
      <c r="F56" s="61"/>
    </row>
    <row r="57" spans="1:6" ht="20.100000000000001" customHeight="1">
      <c r="A57" s="686"/>
      <c r="B57" s="1389" t="s">
        <v>765</v>
      </c>
      <c r="C57" s="687" t="s">
        <v>763</v>
      </c>
      <c r="D57" s="1391"/>
      <c r="E57" s="690" t="s">
        <v>766</v>
      </c>
      <c r="F57" s="61"/>
    </row>
    <row r="58" spans="1:6" ht="20.100000000000001" customHeight="1">
      <c r="A58" s="686"/>
      <c r="B58" s="1389" t="s">
        <v>767</v>
      </c>
      <c r="C58" s="687" t="s">
        <v>768</v>
      </c>
      <c r="D58" s="1389"/>
      <c r="E58" s="2892" t="s">
        <v>769</v>
      </c>
      <c r="F58" s="61"/>
    </row>
    <row r="59" spans="1:6" ht="20.100000000000001" customHeight="1">
      <c r="A59" s="686"/>
      <c r="B59" s="1389" t="s">
        <v>770</v>
      </c>
      <c r="C59" s="687" t="s">
        <v>771</v>
      </c>
      <c r="D59" s="1389"/>
      <c r="E59" s="2892"/>
      <c r="F59" s="61"/>
    </row>
    <row r="60" spans="1:6" ht="20.100000000000001" customHeight="1">
      <c r="A60" s="686">
        <v>25</v>
      </c>
      <c r="B60" s="1388" t="s">
        <v>772</v>
      </c>
      <c r="C60" s="684"/>
      <c r="D60" s="686"/>
      <c r="E60" s="686"/>
      <c r="F60" s="61"/>
    </row>
    <row r="61" spans="1:6" ht="20.100000000000001" customHeight="1">
      <c r="A61" s="686"/>
      <c r="B61" s="1389" t="s">
        <v>762</v>
      </c>
      <c r="C61" s="687" t="s">
        <v>763</v>
      </c>
      <c r="D61" s="1391"/>
      <c r="E61" s="690" t="s">
        <v>764</v>
      </c>
      <c r="F61" s="61"/>
    </row>
    <row r="62" spans="1:6" ht="20.100000000000001" customHeight="1">
      <c r="A62" s="686"/>
      <c r="B62" s="1389" t="s">
        <v>765</v>
      </c>
      <c r="C62" s="687" t="s">
        <v>763</v>
      </c>
      <c r="D62" s="1391"/>
      <c r="E62" s="690" t="s">
        <v>766</v>
      </c>
      <c r="F62" s="61"/>
    </row>
    <row r="63" spans="1:6" ht="20.100000000000001" customHeight="1">
      <c r="A63" s="686"/>
      <c r="B63" s="1389" t="s">
        <v>773</v>
      </c>
      <c r="C63" s="687" t="s">
        <v>771</v>
      </c>
      <c r="D63" s="1391"/>
      <c r="E63" s="690" t="s">
        <v>764</v>
      </c>
      <c r="F63" s="61"/>
    </row>
    <row r="64" spans="1:6" ht="20.100000000000001" customHeight="1">
      <c r="A64" s="686"/>
      <c r="B64" s="1389" t="s">
        <v>774</v>
      </c>
      <c r="C64" s="687" t="s">
        <v>768</v>
      </c>
      <c r="D64" s="2893"/>
      <c r="E64" s="2892" t="s">
        <v>769</v>
      </c>
      <c r="F64" s="61"/>
    </row>
    <row r="65" spans="1:6" ht="20.100000000000001" customHeight="1">
      <c r="A65" s="686"/>
      <c r="B65" s="1389" t="s">
        <v>770</v>
      </c>
      <c r="C65" s="687" t="s">
        <v>771</v>
      </c>
      <c r="D65" s="2893"/>
      <c r="E65" s="2892"/>
      <c r="F65" s="61"/>
    </row>
    <row r="66" spans="1:6" ht="20.100000000000001" customHeight="1">
      <c r="A66" s="686">
        <v>26</v>
      </c>
      <c r="B66" s="1388" t="s">
        <v>775</v>
      </c>
      <c r="C66" s="684"/>
      <c r="D66" s="685"/>
      <c r="E66" s="685"/>
      <c r="F66" s="61"/>
    </row>
    <row r="67" spans="1:6" ht="20.100000000000001" customHeight="1">
      <c r="A67" s="686"/>
      <c r="B67" s="1389" t="s">
        <v>776</v>
      </c>
      <c r="C67" s="687" t="s">
        <v>777</v>
      </c>
      <c r="D67" s="1389"/>
      <c r="E67" s="2892" t="s">
        <v>778</v>
      </c>
      <c r="F67" s="61"/>
    </row>
    <row r="68" spans="1:6" ht="20.100000000000001" customHeight="1">
      <c r="A68" s="686"/>
      <c r="B68" s="1389" t="s">
        <v>779</v>
      </c>
      <c r="C68" s="687" t="s">
        <v>780</v>
      </c>
      <c r="D68" s="1389"/>
      <c r="E68" s="2892"/>
      <c r="F68" s="61"/>
    </row>
    <row r="69" spans="1:6" ht="20.100000000000001" customHeight="1">
      <c r="A69" s="686"/>
      <c r="B69" s="1389" t="s">
        <v>774</v>
      </c>
      <c r="C69" s="687" t="s">
        <v>781</v>
      </c>
      <c r="D69" s="1389"/>
      <c r="E69" s="2892"/>
      <c r="F69" s="61"/>
    </row>
    <row r="70" spans="1:6" ht="20.100000000000001" customHeight="1">
      <c r="A70" s="686">
        <v>27</v>
      </c>
      <c r="B70" s="1388" t="s">
        <v>782</v>
      </c>
      <c r="C70" s="686"/>
      <c r="D70" s="686"/>
      <c r="E70" s="686"/>
      <c r="F70" s="61"/>
    </row>
    <row r="71" spans="1:6" ht="33">
      <c r="A71" s="686"/>
      <c r="B71" s="1389" t="s">
        <v>783</v>
      </c>
      <c r="C71" s="1389" t="s">
        <v>784</v>
      </c>
      <c r="D71" s="1390" t="s">
        <v>785</v>
      </c>
      <c r="E71" s="1390" t="s">
        <v>786</v>
      </c>
      <c r="F71" s="61"/>
    </row>
    <row r="72" spans="1:6" ht="20.100000000000001" customHeight="1">
      <c r="A72" s="2894"/>
      <c r="B72" s="2891" t="s">
        <v>787</v>
      </c>
      <c r="C72" s="2891" t="s">
        <v>784</v>
      </c>
      <c r="D72" s="2892" t="s">
        <v>785</v>
      </c>
      <c r="E72" s="1390" t="s">
        <v>788</v>
      </c>
      <c r="F72" s="2888"/>
    </row>
    <row r="73" spans="1:6" ht="20.100000000000001" customHeight="1">
      <c r="A73" s="2894"/>
      <c r="B73" s="2891"/>
      <c r="C73" s="2891"/>
      <c r="D73" s="2892"/>
      <c r="E73" s="1390" t="s">
        <v>789</v>
      </c>
      <c r="F73" s="2888"/>
    </row>
    <row r="74" spans="1:6" ht="20.100000000000001" customHeight="1">
      <c r="A74" s="1743"/>
      <c r="B74" s="688" t="s">
        <v>790</v>
      </c>
      <c r="C74" s="688" t="s">
        <v>784</v>
      </c>
      <c r="D74" s="689" t="s">
        <v>785</v>
      </c>
      <c r="E74" s="697" t="s">
        <v>791</v>
      </c>
      <c r="F74" s="33"/>
    </row>
    <row r="75" spans="1:6" ht="20.100000000000001" customHeight="1">
      <c r="A75" s="33"/>
      <c r="B75" s="33"/>
      <c r="C75" s="33"/>
      <c r="D75" s="33"/>
      <c r="E75" s="33"/>
      <c r="F75" s="33"/>
    </row>
    <row r="76" spans="1:6" ht="20.100000000000001" customHeight="1">
      <c r="A76" s="717" t="s">
        <v>792</v>
      </c>
      <c r="B76" s="33"/>
      <c r="C76" s="33"/>
      <c r="D76" s="33"/>
      <c r="E76" s="33"/>
      <c r="F76" s="33"/>
    </row>
    <row r="77" spans="1:6">
      <c r="A77" s="33"/>
      <c r="B77" s="33"/>
      <c r="C77" s="33"/>
      <c r="D77" s="33"/>
      <c r="E77" s="33"/>
      <c r="F77" s="33"/>
    </row>
    <row r="78" spans="1:6">
      <c r="A78" s="29"/>
      <c r="B78" s="29"/>
      <c r="C78" s="29"/>
      <c r="D78" s="29"/>
      <c r="E78" s="29"/>
    </row>
  </sheetData>
  <autoFilter ref="A5:E5"/>
  <mergeCells count="43">
    <mergeCell ref="A18:A19"/>
    <mergeCell ref="B18:B19"/>
    <mergeCell ref="D18:D19"/>
    <mergeCell ref="E18:E19"/>
    <mergeCell ref="A20:A21"/>
    <mergeCell ref="B20:B21"/>
    <mergeCell ref="D20:D21"/>
    <mergeCell ref="E20:E21"/>
    <mergeCell ref="A22:A25"/>
    <mergeCell ref="B22:B25"/>
    <mergeCell ref="D22:D25"/>
    <mergeCell ref="E22:E25"/>
    <mergeCell ref="A26:A30"/>
    <mergeCell ref="B26:B30"/>
    <mergeCell ref="E26:E30"/>
    <mergeCell ref="A31:A33"/>
    <mergeCell ref="B31:B33"/>
    <mergeCell ref="E31:E33"/>
    <mergeCell ref="A34:A37"/>
    <mergeCell ref="B34:B37"/>
    <mergeCell ref="D34:D37"/>
    <mergeCell ref="E34:E37"/>
    <mergeCell ref="A38:A40"/>
    <mergeCell ref="B38:B40"/>
    <mergeCell ref="D38:D40"/>
    <mergeCell ref="E38:E40"/>
    <mergeCell ref="A41:A43"/>
    <mergeCell ref="B41:B43"/>
    <mergeCell ref="D41:D43"/>
    <mergeCell ref="E41:E43"/>
    <mergeCell ref="F72:F73"/>
    <mergeCell ref="A44:A46"/>
    <mergeCell ref="B44:B46"/>
    <mergeCell ref="D44:D46"/>
    <mergeCell ref="E44:E46"/>
    <mergeCell ref="E58:E59"/>
    <mergeCell ref="D64:D65"/>
    <mergeCell ref="E64:E65"/>
    <mergeCell ref="E67:E69"/>
    <mergeCell ref="A72:A73"/>
    <mergeCell ref="B72:B73"/>
    <mergeCell ref="C72:C73"/>
    <mergeCell ref="D72:D73"/>
  </mergeCells>
  <pageMargins left="0.7" right="0.7" top="0.75" bottom="0.75" header="0.3" footer="0.3"/>
  <ignoredErrors>
    <ignoredError sqref="A16:A74" numberStoredAsText="1"/>
  </ignoredErrors>
  <drawing r:id="rId1"/>
  <legacyDrawing r:id="rId2"/>
  <mc:AlternateContent xmlns:mc="http://schemas.openxmlformats.org/markup-compatibility/2006">
    <mc:Choice Requires="x14">
      <controls>
        <mc:AlternateContent xmlns:mc="http://schemas.openxmlformats.org/markup-compatibility/2006">
          <mc:Choice Requires="x14">
            <control shapeId="74753" r:id="rId3" name="Button 1">
              <controlPr defaultSize="0" print="0" autoFill="0" autoPict="0" macro="[0]!go_HSDMCongviec">
                <anchor moveWithCells="1" sizeWithCells="1">
                  <from>
                    <xdr:col>0</xdr:col>
                    <xdr:colOff>9525</xdr:colOff>
                    <xdr:row>3</xdr:row>
                    <xdr:rowOff>19050</xdr:rowOff>
                  </from>
                  <to>
                    <xdr:col>1</xdr:col>
                    <xdr:colOff>1171575</xdr:colOff>
                    <xdr:row>3</xdr:row>
                    <xdr:rowOff>266700</xdr:rowOff>
                  </to>
                </anchor>
              </controlPr>
            </control>
          </mc:Choice>
        </mc:AlternateContent>
        <mc:AlternateContent xmlns:mc="http://schemas.openxmlformats.org/markup-compatibility/2006">
          <mc:Choice Requires="x14">
            <control shapeId="74754" r:id="rId4" name="Button 2">
              <controlPr defaultSize="0" print="0" autoFill="0" autoPict="0" macro="[0]!go_HSDMVatlieu">
                <anchor moveWithCells="1" sizeWithCells="1">
                  <from>
                    <xdr:col>1</xdr:col>
                    <xdr:colOff>1181100</xdr:colOff>
                    <xdr:row>3</xdr:row>
                    <xdr:rowOff>19050</xdr:rowOff>
                  </from>
                  <to>
                    <xdr:col>2</xdr:col>
                    <xdr:colOff>1000125</xdr:colOff>
                    <xdr:row>3</xdr:row>
                    <xdr:rowOff>266700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MNhanluc">
    <tabColor theme="6" tint="0.39997558519241921"/>
  </sheetPr>
  <dimension ref="A1:H19"/>
  <sheetViews>
    <sheetView workbookViewId="0">
      <selection activeCell="B7" sqref="B7"/>
    </sheetView>
  </sheetViews>
  <sheetFormatPr defaultColWidth="8.88671875" defaultRowHeight="16.5"/>
  <cols>
    <col min="1" max="1" width="4.5546875" style="18" customWidth="1"/>
    <col min="2" max="2" width="23" style="743" customWidth="1"/>
    <col min="3" max="3" width="8.109375" style="18" bestFit="1" customWidth="1"/>
    <col min="4" max="4" width="11.109375" style="18" customWidth="1"/>
    <col min="5" max="5" width="22" style="18" customWidth="1"/>
    <col min="6" max="6" width="11.5546875" style="18" customWidth="1"/>
    <col min="7" max="7" width="14" style="8" bestFit="1" customWidth="1"/>
    <col min="8" max="16384" width="8.88671875" style="18"/>
  </cols>
  <sheetData>
    <row r="1" spans="1:8" s="615" customFormat="1" ht="30" customHeight="1">
      <c r="A1" s="842" t="s">
        <v>1361</v>
      </c>
      <c r="B1" s="440"/>
      <c r="C1" s="495"/>
      <c r="D1" s="495"/>
      <c r="E1" s="495"/>
      <c r="F1" s="495"/>
      <c r="G1" s="495"/>
    </row>
    <row r="2" spans="1:8" s="997" customFormat="1" ht="20.100000000000001" customHeight="1">
      <c r="A2" s="1230" t="s">
        <v>1354</v>
      </c>
      <c r="B2" s="1738"/>
      <c r="C2" s="193"/>
      <c r="D2" s="193"/>
      <c r="E2" s="193"/>
      <c r="F2" s="193"/>
      <c r="G2" s="193"/>
    </row>
    <row r="3" spans="1:8" s="997" customFormat="1" ht="20.100000000000001" customHeight="1">
      <c r="A3" s="1230" t="s">
        <v>1355</v>
      </c>
      <c r="B3" s="1738"/>
      <c r="C3" s="193"/>
      <c r="D3" s="193"/>
      <c r="E3" s="193"/>
      <c r="F3" s="193"/>
      <c r="G3" s="193"/>
    </row>
    <row r="4" spans="1:8" s="615" customFormat="1">
      <c r="A4" s="494"/>
      <c r="B4" s="496"/>
      <c r="C4" s="495"/>
      <c r="D4" s="495"/>
      <c r="E4" s="495"/>
      <c r="F4" s="495"/>
      <c r="G4" s="15"/>
      <c r="H4" s="715"/>
    </row>
    <row r="5" spans="1:8" s="491" customFormat="1" ht="45" customHeight="1">
      <c r="A5" s="1642" t="s">
        <v>88</v>
      </c>
      <c r="B5" s="1642" t="s">
        <v>1356</v>
      </c>
      <c r="C5" s="1642" t="s">
        <v>320</v>
      </c>
      <c r="D5" s="1642" t="s">
        <v>1357</v>
      </c>
      <c r="E5" s="1642" t="s">
        <v>1358</v>
      </c>
      <c r="F5" s="1642" t="s">
        <v>1359</v>
      </c>
      <c r="G5" s="1642" t="s">
        <v>1360</v>
      </c>
      <c r="H5" s="1163"/>
    </row>
    <row r="6" spans="1:8" s="29" customFormat="1" ht="20.100000000000001" customHeight="1">
      <c r="A6" s="40" t="s">
        <v>89</v>
      </c>
      <c r="B6" s="40" t="s">
        <v>90</v>
      </c>
      <c r="C6" s="40" t="s">
        <v>74</v>
      </c>
      <c r="D6" s="40" t="s">
        <v>75</v>
      </c>
      <c r="E6" s="40" t="s">
        <v>76</v>
      </c>
      <c r="F6" s="40" t="s">
        <v>77</v>
      </c>
      <c r="G6" s="40" t="s">
        <v>78</v>
      </c>
      <c r="H6" s="712"/>
    </row>
    <row r="7" spans="1:8" s="29" customFormat="1" ht="21" customHeight="1">
      <c r="A7" s="1164"/>
      <c r="B7" s="1173"/>
      <c r="C7" s="1164"/>
      <c r="D7" s="713"/>
      <c r="E7" s="713"/>
      <c r="F7" s="713"/>
      <c r="G7" s="1164"/>
      <c r="H7" s="712"/>
    </row>
    <row r="8" spans="1:8" s="29" customFormat="1" ht="21" customHeight="1">
      <c r="A8" s="1164"/>
      <c r="B8" s="1173"/>
      <c r="C8" s="1164"/>
      <c r="D8" s="713"/>
      <c r="E8" s="713"/>
      <c r="F8" s="713"/>
      <c r="G8" s="1164"/>
      <c r="H8" s="712"/>
    </row>
    <row r="9" spans="1:8" s="29" customFormat="1" ht="21" customHeight="1">
      <c r="A9" s="1164"/>
      <c r="B9" s="1173"/>
      <c r="C9" s="1164"/>
      <c r="D9" s="713"/>
      <c r="E9" s="713"/>
      <c r="F9" s="713"/>
      <c r="G9" s="1164"/>
      <c r="H9" s="712"/>
    </row>
    <row r="10" spans="1:8" s="29" customFormat="1" ht="21" customHeight="1">
      <c r="A10" s="1164"/>
      <c r="B10" s="1173"/>
      <c r="C10" s="1164"/>
      <c r="D10" s="713"/>
      <c r="E10" s="713"/>
      <c r="F10" s="713"/>
      <c r="G10" s="1164"/>
      <c r="H10" s="712"/>
    </row>
    <row r="11" spans="1:8" s="29" customFormat="1" ht="21" customHeight="1">
      <c r="A11" s="1164"/>
      <c r="B11" s="1173"/>
      <c r="C11" s="1164"/>
      <c r="D11" s="713"/>
      <c r="E11" s="713"/>
      <c r="F11" s="713"/>
      <c r="G11" s="1164"/>
      <c r="H11" s="712"/>
    </row>
    <row r="12" spans="1:8" s="29" customFormat="1" ht="21" customHeight="1">
      <c r="A12" s="1164"/>
      <c r="B12" s="1173"/>
      <c r="C12" s="1164"/>
      <c r="D12" s="713"/>
      <c r="E12" s="713"/>
      <c r="F12" s="713"/>
      <c r="G12" s="1164"/>
      <c r="H12" s="712"/>
    </row>
    <row r="13" spans="1:8" s="29" customFormat="1" ht="21" customHeight="1">
      <c r="A13" s="1165"/>
      <c r="B13" s="1174"/>
      <c r="C13" s="1165"/>
      <c r="D13" s="714"/>
      <c r="E13" s="714"/>
      <c r="F13" s="714"/>
      <c r="G13" s="1165"/>
      <c r="H13" s="712"/>
    </row>
    <row r="14" spans="1:8" s="29" customFormat="1" ht="9.75" customHeight="1">
      <c r="A14" s="1166"/>
      <c r="B14" s="1175"/>
      <c r="C14" s="1166"/>
      <c r="D14" s="712"/>
      <c r="E14" s="712"/>
      <c r="F14" s="712"/>
      <c r="G14" s="1166"/>
      <c r="H14" s="712"/>
    </row>
    <row r="15" spans="1:8" s="29" customFormat="1" ht="20.100000000000001" customHeight="1">
      <c r="A15" s="717" t="s">
        <v>809</v>
      </c>
      <c r="B15" s="1176"/>
      <c r="C15" s="717"/>
      <c r="D15" s="717"/>
      <c r="E15" s="717"/>
      <c r="F15" s="717"/>
      <c r="G15" s="1167"/>
      <c r="H15" s="712"/>
    </row>
    <row r="16" spans="1:8" s="29" customFormat="1" ht="20.100000000000001" customHeight="1">
      <c r="A16" s="717" t="s">
        <v>810</v>
      </c>
      <c r="B16" s="1176"/>
      <c r="C16" s="717"/>
      <c r="D16" s="717"/>
      <c r="E16" s="717"/>
      <c r="F16" s="717"/>
      <c r="G16" s="1167"/>
      <c r="H16" s="712"/>
    </row>
    <row r="17" spans="1:8" s="29" customFormat="1" ht="39.75" customHeight="1">
      <c r="A17" s="2860" t="s">
        <v>811</v>
      </c>
      <c r="B17" s="2860"/>
      <c r="C17" s="2860"/>
      <c r="D17" s="2860"/>
      <c r="E17" s="2860"/>
      <c r="F17" s="2860"/>
      <c r="G17" s="2860"/>
      <c r="H17" s="712"/>
    </row>
    <row r="18" spans="1:8" s="29" customFormat="1" ht="20.100000000000001" customHeight="1">
      <c r="A18" s="712"/>
      <c r="B18" s="1175"/>
      <c r="C18" s="712"/>
      <c r="D18" s="712"/>
      <c r="E18" s="712"/>
      <c r="F18" s="712"/>
      <c r="G18" s="1166"/>
      <c r="H18" s="712"/>
    </row>
    <row r="19" spans="1:8">
      <c r="A19" s="29"/>
      <c r="B19" s="28"/>
      <c r="C19" s="29"/>
      <c r="D19" s="29"/>
      <c r="E19" s="29"/>
      <c r="F19" s="29"/>
      <c r="G19" s="15"/>
    </row>
  </sheetData>
  <autoFilter ref="A6:G14"/>
  <mergeCells count="1">
    <mergeCell ref="A17:G17"/>
  </mergeCells>
  <pageMargins left="0.7" right="0.7" top="0.75" bottom="0.75" header="0.3" footer="0.3"/>
  <legacy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99FF99"/>
  </sheetPr>
  <dimension ref="A1:Q25"/>
  <sheetViews>
    <sheetView zoomScaleSheetLayoutView="100" workbookViewId="0">
      <selection activeCell="F7" sqref="F7"/>
    </sheetView>
  </sheetViews>
  <sheetFormatPr defaultColWidth="8.88671875" defaultRowHeight="16.5"/>
  <cols>
    <col min="1" max="1" width="4.88671875" customWidth="1"/>
    <col min="2" max="2" width="11" hidden="1" customWidth="1"/>
    <col min="3" max="3" width="19.109375" hidden="1" customWidth="1"/>
    <col min="4" max="4" width="22.6640625" hidden="1" customWidth="1"/>
    <col min="5" max="5" width="9" hidden="1" customWidth="1"/>
    <col min="6" max="6" width="13.21875" customWidth="1"/>
    <col min="7" max="7" width="20" bestFit="1" customWidth="1"/>
    <col min="8" max="8" width="13" customWidth="1"/>
    <col min="9" max="9" width="16.77734375" customWidth="1"/>
    <col min="10" max="10" width="15.5546875" customWidth="1"/>
    <col min="13" max="13" width="11.33203125" bestFit="1" customWidth="1"/>
  </cols>
  <sheetData>
    <row r="1" spans="1:17" s="991" customFormat="1" ht="30" customHeight="1">
      <c r="A1" s="842" t="s">
        <v>3028</v>
      </c>
      <c r="B1" s="171"/>
      <c r="C1" s="171"/>
      <c r="D1" s="171"/>
      <c r="E1" s="171"/>
      <c r="F1" s="171"/>
      <c r="G1" s="171"/>
      <c r="H1" s="171"/>
      <c r="I1" s="171"/>
      <c r="J1" s="1744"/>
      <c r="K1" s="1744"/>
      <c r="L1" s="1744"/>
      <c r="M1" s="1744"/>
      <c r="N1" s="1744"/>
      <c r="O1" s="1744"/>
      <c r="P1" s="1744"/>
      <c r="Q1" s="3"/>
    </row>
    <row r="2" spans="1:17" s="996" customFormat="1" ht="20.100000000000001" customHeight="1">
      <c r="A2" s="1230" t="str">
        <f>"CÔNG TRÌNH: "&amp;TTIN_CTRINH</f>
        <v>CÔNG TRÌNH: Đường cứu hộ cứu nạn từ Nguyệt Áng - Nam Long đi Trường Xuân</v>
      </c>
      <c r="B2" s="193"/>
      <c r="C2" s="192"/>
      <c r="D2" s="192"/>
      <c r="E2" s="192"/>
      <c r="F2" s="193"/>
      <c r="G2" s="193"/>
      <c r="H2" s="193"/>
      <c r="I2" s="193"/>
      <c r="J2" s="1031"/>
      <c r="K2" s="1031"/>
      <c r="L2" s="1031"/>
      <c r="M2" s="1031"/>
      <c r="N2" s="1031"/>
      <c r="O2" s="1031"/>
      <c r="P2" s="1031"/>
      <c r="Q2" s="971"/>
    </row>
    <row r="3" spans="1:17" s="996" customFormat="1" ht="20.100000000000001" customHeight="1">
      <c r="A3" s="1230" t="str">
        <f>"HẠNG MỤC: "&amp;TTIN_HMUC</f>
        <v xml:space="preserve">HẠNG MỤC: </v>
      </c>
      <c r="B3" s="193"/>
      <c r="C3" s="192"/>
      <c r="D3" s="192"/>
      <c r="E3" s="192"/>
      <c r="F3" s="193"/>
      <c r="G3" s="193"/>
      <c r="H3" s="193"/>
      <c r="I3" s="193"/>
      <c r="J3" s="1031"/>
      <c r="K3" s="1031"/>
      <c r="L3" s="1031"/>
      <c r="M3" s="1031"/>
      <c r="N3" s="1031"/>
      <c r="O3" s="1031"/>
      <c r="P3" s="1031"/>
      <c r="Q3" s="971"/>
    </row>
    <row r="4" spans="1:17" s="627" customFormat="1">
      <c r="A4" s="211"/>
      <c r="B4" s="185"/>
      <c r="C4" s="182"/>
      <c r="D4" s="182"/>
      <c r="E4" s="182"/>
      <c r="F4" s="182"/>
      <c r="G4" s="33"/>
      <c r="H4" s="33"/>
      <c r="I4" s="33"/>
      <c r="J4" s="3"/>
      <c r="K4" s="3"/>
      <c r="L4" s="3"/>
      <c r="M4" s="3"/>
      <c r="N4" s="3"/>
      <c r="O4" s="3"/>
      <c r="P4" s="3"/>
      <c r="Q4" s="3"/>
    </row>
    <row r="5" spans="1:17" s="352" customFormat="1" ht="54.95" customHeight="1">
      <c r="A5" s="1513" t="s">
        <v>88</v>
      </c>
      <c r="B5" s="1513" t="s">
        <v>3042</v>
      </c>
      <c r="C5" s="1513" t="s">
        <v>3043</v>
      </c>
      <c r="D5" s="1513" t="s">
        <v>3044</v>
      </c>
      <c r="E5" s="1513" t="s">
        <v>3045</v>
      </c>
      <c r="F5" s="1513" t="s">
        <v>2996</v>
      </c>
      <c r="G5" s="1513" t="s">
        <v>1167</v>
      </c>
      <c r="H5" s="1513" t="s">
        <v>1168</v>
      </c>
      <c r="I5" s="1513" t="s">
        <v>3029</v>
      </c>
      <c r="J5" s="1513" t="s">
        <v>1169</v>
      </c>
      <c r="K5" s="1513" t="s">
        <v>3046</v>
      </c>
      <c r="L5" s="1513" t="s">
        <v>3027</v>
      </c>
      <c r="M5" s="1513" t="s">
        <v>1350</v>
      </c>
      <c r="N5" s="1513" t="s">
        <v>934</v>
      </c>
      <c r="O5" s="1513" t="s">
        <v>937</v>
      </c>
      <c r="P5" s="1513" t="s">
        <v>3047</v>
      </c>
      <c r="Q5" s="1513" t="s">
        <v>230</v>
      </c>
    </row>
    <row r="6" spans="1:17" ht="20.100000000000001" customHeight="1">
      <c r="A6" s="14" t="str">
        <f>GetColumn</f>
        <v>[1]</v>
      </c>
      <c r="B6" s="14" t="str">
        <f>GetColumn</f>
        <v>[2]</v>
      </c>
      <c r="C6" s="14" t="str">
        <f>GetColumn</f>
        <v>[3]</v>
      </c>
      <c r="D6" s="14" t="str">
        <f>GetColumn</f>
        <v>[4]</v>
      </c>
      <c r="E6" s="14" t="str">
        <f>GetColumn</f>
        <v>[5]</v>
      </c>
      <c r="F6" s="14" t="str">
        <f>GetColumn</f>
        <v>[6]</v>
      </c>
      <c r="G6" s="14" t="str">
        <f>GetColumn</f>
        <v>[7]</v>
      </c>
      <c r="H6" s="14" t="str">
        <f>GetColumn</f>
        <v>[8]</v>
      </c>
      <c r="I6" s="14" t="str">
        <f>GetColumn</f>
        <v>[9]</v>
      </c>
      <c r="J6" s="14" t="str">
        <f>GetColumn</f>
        <v>[10]</v>
      </c>
      <c r="K6" s="14" t="str">
        <f>GetColumn</f>
        <v>[11]</v>
      </c>
      <c r="L6" s="14" t="str">
        <f>GetColumn</f>
        <v>[12]</v>
      </c>
      <c r="M6" s="14" t="str">
        <f>GetColumn</f>
        <v>[13]</v>
      </c>
      <c r="N6" s="14" t="str">
        <f>GetColumn</f>
        <v>[14]</v>
      </c>
      <c r="O6" s="14" t="str">
        <f>GetColumn</f>
        <v>[15]</v>
      </c>
      <c r="P6" s="14" t="str">
        <f>GetColumn</f>
        <v>[16]</v>
      </c>
      <c r="Q6" s="14" t="str">
        <f>GetColumn</f>
        <v>[17]</v>
      </c>
    </row>
    <row r="7" spans="1:17" ht="20.100000000000001" customHeight="1">
      <c r="A7" s="992"/>
      <c r="B7" s="992"/>
      <c r="C7" s="992"/>
      <c r="D7" s="992"/>
      <c r="E7" s="992"/>
      <c r="F7" s="992"/>
      <c r="G7" s="992"/>
      <c r="H7" s="992"/>
      <c r="I7" s="992"/>
      <c r="J7" s="992"/>
      <c r="K7" s="992"/>
      <c r="L7" s="992"/>
      <c r="M7" s="992"/>
      <c r="N7" s="992"/>
      <c r="O7" s="992"/>
      <c r="P7" s="992"/>
      <c r="Q7" s="1746"/>
    </row>
    <row r="8" spans="1:17" ht="20.100000000000001" customHeight="1">
      <c r="A8" s="1340"/>
      <c r="B8" s="1340"/>
      <c r="C8" s="1340"/>
      <c r="D8" s="1340"/>
      <c r="E8" s="1340"/>
      <c r="F8" s="1340"/>
      <c r="G8" s="1340"/>
      <c r="H8" s="1340"/>
      <c r="I8" s="1340"/>
      <c r="J8" s="1340"/>
      <c r="K8" s="1340"/>
      <c r="L8" s="1340"/>
      <c r="M8" s="1340"/>
      <c r="N8" s="1340"/>
      <c r="O8" s="1340"/>
      <c r="P8" s="1340"/>
      <c r="Q8" s="1746"/>
    </row>
    <row r="9" spans="1:17" ht="20.100000000000001" customHeight="1">
      <c r="A9" s="1340"/>
      <c r="B9" s="1340"/>
      <c r="C9" s="1340"/>
      <c r="D9" s="1340"/>
      <c r="E9" s="1340"/>
      <c r="F9" s="1340"/>
      <c r="G9" s="1340"/>
      <c r="H9" s="1340"/>
      <c r="I9" s="1340"/>
      <c r="J9" s="1340"/>
      <c r="K9" s="1340"/>
      <c r="L9" s="1340"/>
      <c r="M9" s="1340"/>
      <c r="N9" s="1340"/>
      <c r="O9" s="1340"/>
      <c r="P9" s="1340"/>
      <c r="Q9" s="1746"/>
    </row>
    <row r="10" spans="1:17" ht="20.100000000000001" customHeight="1">
      <c r="A10" s="1340"/>
      <c r="B10" s="1340"/>
      <c r="C10" s="1340"/>
      <c r="D10" s="1340"/>
      <c r="E10" s="1340"/>
      <c r="F10" s="1340"/>
      <c r="G10" s="1340"/>
      <c r="H10" s="1340"/>
      <c r="I10" s="1340"/>
      <c r="J10" s="1340"/>
      <c r="K10" s="1340"/>
      <c r="L10" s="1340"/>
      <c r="M10" s="1340"/>
      <c r="N10" s="1340"/>
      <c r="O10" s="1340"/>
      <c r="P10" s="1340"/>
      <c r="Q10" s="1746"/>
    </row>
    <row r="11" spans="1:17" ht="20.100000000000001" customHeight="1">
      <c r="A11" s="1340"/>
      <c r="B11" s="1340"/>
      <c r="C11" s="1340"/>
      <c r="D11" s="1340"/>
      <c r="E11" s="1340"/>
      <c r="F11" s="1340"/>
      <c r="G11" s="1340"/>
      <c r="H11" s="1340"/>
      <c r="I11" s="1340"/>
      <c r="J11" s="1340"/>
      <c r="K11" s="1340"/>
      <c r="L11" s="1340"/>
      <c r="M11" s="1340"/>
      <c r="N11" s="1340"/>
      <c r="O11" s="1340"/>
      <c r="P11" s="1340"/>
      <c r="Q11" s="1746"/>
    </row>
    <row r="12" spans="1:17" ht="20.100000000000001" customHeight="1">
      <c r="A12" s="1340"/>
      <c r="B12" s="1340"/>
      <c r="C12" s="1340"/>
      <c r="D12" s="1340"/>
      <c r="E12" s="1340"/>
      <c r="F12" s="1340"/>
      <c r="G12" s="1340"/>
      <c r="H12" s="1340"/>
      <c r="I12" s="1340"/>
      <c r="J12" s="1340"/>
      <c r="K12" s="1340"/>
      <c r="L12" s="1340"/>
      <c r="M12" s="1340"/>
      <c r="N12" s="1340"/>
      <c r="O12" s="1340"/>
      <c r="P12" s="1340"/>
      <c r="Q12" s="1746"/>
    </row>
    <row r="13" spans="1:17" ht="20.100000000000001" customHeight="1">
      <c r="A13" s="1340"/>
      <c r="B13" s="1340"/>
      <c r="C13" s="1340"/>
      <c r="D13" s="1340"/>
      <c r="E13" s="1340"/>
      <c r="F13" s="1340"/>
      <c r="G13" s="1340"/>
      <c r="H13" s="1340"/>
      <c r="I13" s="1340"/>
      <c r="J13" s="1340"/>
      <c r="K13" s="1340"/>
      <c r="L13" s="1340"/>
      <c r="M13" s="1340"/>
      <c r="N13" s="1340"/>
      <c r="O13" s="1340"/>
      <c r="P13" s="1340"/>
      <c r="Q13" s="1746"/>
    </row>
    <row r="14" spans="1:17" ht="20.100000000000001" customHeight="1">
      <c r="A14" s="1340"/>
      <c r="B14" s="1340"/>
      <c r="C14" s="1340"/>
      <c r="D14" s="1340"/>
      <c r="E14" s="1340"/>
      <c r="F14" s="1340"/>
      <c r="G14" s="1340"/>
      <c r="H14" s="1340"/>
      <c r="I14" s="1340"/>
      <c r="J14" s="1340"/>
      <c r="K14" s="1340"/>
      <c r="L14" s="1340"/>
      <c r="M14" s="1340"/>
      <c r="N14" s="1340"/>
      <c r="O14" s="1340"/>
      <c r="P14" s="1340"/>
      <c r="Q14" s="1746"/>
    </row>
    <row r="15" spans="1:17" ht="20.100000000000001" customHeight="1">
      <c r="A15" s="993"/>
      <c r="B15" s="993"/>
      <c r="C15" s="993"/>
      <c r="D15" s="993"/>
      <c r="E15" s="993"/>
      <c r="F15" s="993"/>
      <c r="G15" s="993"/>
      <c r="H15" s="993"/>
      <c r="I15" s="993"/>
      <c r="J15" s="993"/>
      <c r="K15" s="993"/>
      <c r="L15" s="993"/>
      <c r="M15" s="993"/>
      <c r="N15" s="993"/>
      <c r="O15" s="993"/>
      <c r="P15" s="993"/>
      <c r="Q15" s="1747"/>
    </row>
    <row r="16" spans="1:17" ht="20.100000000000001" customHeight="1">
      <c r="A16" s="993"/>
      <c r="B16" s="993"/>
      <c r="C16" s="993"/>
      <c r="D16" s="993"/>
      <c r="E16" s="993"/>
      <c r="F16" s="993"/>
      <c r="G16" s="993"/>
      <c r="H16" s="993"/>
      <c r="I16" s="993"/>
      <c r="J16" s="993"/>
      <c r="K16" s="993"/>
      <c r="L16" s="993"/>
      <c r="M16" s="993"/>
      <c r="N16" s="993"/>
      <c r="O16" s="993"/>
      <c r="P16" s="993"/>
      <c r="Q16" s="1747"/>
    </row>
    <row r="17" spans="1:17" ht="20.100000000000001" customHeight="1">
      <c r="A17" s="430"/>
      <c r="B17" s="430"/>
      <c r="C17" s="430"/>
      <c r="D17" s="430"/>
      <c r="E17" s="430"/>
      <c r="F17" s="430"/>
      <c r="G17" s="430"/>
      <c r="H17" s="430"/>
      <c r="I17" s="430"/>
      <c r="J17" s="430"/>
      <c r="K17" s="430"/>
      <c r="L17" s="430"/>
      <c r="M17" s="430"/>
      <c r="N17" s="430"/>
      <c r="O17" s="430"/>
      <c r="P17" s="430"/>
      <c r="Q17" s="1748"/>
    </row>
    <row r="18" spans="1:17" ht="9.9499999999999993" customHeight="1">
      <c r="A18" s="3"/>
      <c r="B18" s="3"/>
      <c r="C18" s="3"/>
      <c r="D18" s="3"/>
      <c r="E18" s="3"/>
      <c r="F18" s="3"/>
      <c r="G18" s="3"/>
      <c r="H18" s="3"/>
      <c r="I18" s="3"/>
      <c r="J18" s="3"/>
      <c r="K18" s="3"/>
      <c r="L18" s="3"/>
      <c r="M18" s="3"/>
      <c r="N18" s="3"/>
      <c r="O18" s="3"/>
      <c r="P18" s="3"/>
      <c r="Q18" s="3"/>
    </row>
    <row r="19" spans="1:17" s="971" customFormat="1" ht="20.100000000000001" customHeight="1">
      <c r="A19" s="192" t="s">
        <v>1158</v>
      </c>
      <c r="B19" s="193"/>
      <c r="C19" s="193"/>
      <c r="D19" s="994"/>
      <c r="E19" s="994"/>
      <c r="F19" s="994"/>
      <c r="G19" s="192" t="s">
        <v>164</v>
      </c>
      <c r="H19" s="193"/>
      <c r="I19" s="995"/>
    </row>
    <row r="20" spans="1:17" ht="20.100000000000001" customHeight="1">
      <c r="A20" s="171"/>
      <c r="B20" s="171"/>
      <c r="C20" s="171"/>
      <c r="D20" s="171"/>
      <c r="E20" s="171"/>
      <c r="F20" s="171"/>
      <c r="G20" s="1744"/>
      <c r="H20" s="1744"/>
      <c r="I20" s="3"/>
      <c r="J20" s="3"/>
      <c r="K20" s="3"/>
      <c r="L20" s="3"/>
      <c r="M20" s="3"/>
      <c r="N20" s="3"/>
      <c r="O20" s="3"/>
      <c r="P20" s="3"/>
      <c r="Q20" s="3"/>
    </row>
    <row r="21" spans="1:17" ht="20.100000000000001" customHeight="1">
      <c r="A21" s="171"/>
      <c r="B21" s="171"/>
      <c r="C21" s="171"/>
      <c r="D21" s="171"/>
      <c r="E21" s="171"/>
      <c r="F21" s="171"/>
      <c r="G21" s="1744"/>
      <c r="H21" s="1744"/>
      <c r="I21" s="3"/>
      <c r="J21" s="3"/>
      <c r="K21" s="3"/>
      <c r="L21" s="3"/>
      <c r="M21" s="3"/>
      <c r="N21" s="3"/>
      <c r="O21" s="3"/>
      <c r="P21" s="3"/>
      <c r="Q21" s="3"/>
    </row>
    <row r="22" spans="1:17" ht="20.100000000000001" customHeight="1">
      <c r="A22" s="171"/>
      <c r="B22" s="171"/>
      <c r="C22" s="171"/>
      <c r="D22" s="171"/>
      <c r="E22" s="171"/>
      <c r="F22" s="171"/>
      <c r="G22" s="1744"/>
      <c r="H22" s="1744"/>
      <c r="I22" s="3"/>
      <c r="J22" s="3"/>
      <c r="K22" s="3"/>
      <c r="L22" s="3"/>
      <c r="M22" s="3"/>
      <c r="N22" s="3"/>
      <c r="O22" s="3"/>
      <c r="P22" s="3"/>
      <c r="Q22" s="3"/>
    </row>
    <row r="23" spans="1:17" ht="20.100000000000001" customHeight="1">
      <c r="A23" s="171"/>
      <c r="B23" s="171"/>
      <c r="C23" s="171"/>
      <c r="D23" s="171"/>
      <c r="E23" s="171"/>
      <c r="F23" s="171"/>
      <c r="G23" s="1744"/>
      <c r="H23" s="1744"/>
      <c r="I23" s="3"/>
      <c r="J23" s="3"/>
      <c r="K23" s="3"/>
      <c r="L23" s="3"/>
      <c r="M23" s="3"/>
      <c r="N23" s="3"/>
      <c r="O23" s="3"/>
      <c r="P23" s="3"/>
      <c r="Q23" s="3"/>
    </row>
    <row r="24" spans="1:17" ht="20.100000000000001" customHeight="1">
      <c r="A24" s="192" t="s">
        <v>2815</v>
      </c>
      <c r="B24" s="171"/>
      <c r="C24" s="171"/>
      <c r="D24" s="171"/>
      <c r="E24" s="171"/>
      <c r="F24" s="516"/>
      <c r="G24" s="192" t="s">
        <v>1149</v>
      </c>
      <c r="H24" s="1744"/>
      <c r="I24" s="1745"/>
      <c r="J24" s="3"/>
      <c r="K24" s="3"/>
      <c r="L24" s="3"/>
      <c r="M24" s="3"/>
      <c r="N24" s="3"/>
      <c r="O24" s="3"/>
      <c r="P24" s="3"/>
      <c r="Q24" s="3"/>
    </row>
    <row r="25" spans="1:17" ht="20.100000000000001" customHeight="1">
      <c r="A25" s="3"/>
      <c r="B25" s="3"/>
      <c r="C25" s="3"/>
      <c r="D25" s="3"/>
      <c r="E25" s="3"/>
      <c r="F25" s="3"/>
      <c r="G25" s="3"/>
      <c r="H25" s="3"/>
      <c r="I25" s="3"/>
      <c r="J25" s="3"/>
      <c r="K25" s="3"/>
      <c r="L25" s="3"/>
      <c r="M25" s="3"/>
      <c r="N25" s="3"/>
      <c r="O25" s="3"/>
      <c r="P25" s="3"/>
      <c r="Q25" s="3"/>
    </row>
  </sheetData>
  <dataValidations count="2">
    <dataValidation type="list" allowBlank="1" showInputMessage="1" showErrorMessage="1" sqref="A24">
      <formula1>List_CDT</formula1>
    </dataValidation>
    <dataValidation type="list" allowBlank="1" showInputMessage="1" showErrorMessage="1" sqref="G24">
      <formula1>List_NTTC</formula1>
    </dataValidation>
  </dataValidations>
  <pageMargins left="0.59055118110236227" right="0.19685039370078741" top="0.59055118110236227" bottom="0.39370078740157483" header="0.19685039370078741" footer="0.19685039370078741"/>
  <pageSetup paperSize="9" orientation="landscape" blackAndWhite="1"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FF99"/>
  </sheetPr>
  <dimension ref="A1:G48"/>
  <sheetViews>
    <sheetView showZeros="0" zoomScaleSheetLayoutView="100" workbookViewId="0">
      <selection activeCell="B6" sqref="B6"/>
    </sheetView>
  </sheetViews>
  <sheetFormatPr defaultColWidth="8.88671875" defaultRowHeight="16.5"/>
  <cols>
    <col min="1" max="1" width="4.6640625" style="18" customWidth="1"/>
    <col min="2" max="2" width="53.5546875" style="18" customWidth="1"/>
    <col min="3" max="3" width="12.77734375" style="18" customWidth="1"/>
    <col min="4" max="4" width="14.33203125" style="18" customWidth="1"/>
    <col min="5" max="5" width="22.33203125" style="18" bestFit="1" customWidth="1"/>
    <col min="6" max="6" width="18.109375" style="18" customWidth="1"/>
    <col min="7" max="7" width="17.109375" style="743" customWidth="1"/>
    <col min="8" max="16384" width="8.88671875" style="18"/>
  </cols>
  <sheetData>
    <row r="1" spans="1:7" s="615" customFormat="1" ht="30" customHeight="1">
      <c r="A1" s="842" t="s">
        <v>3030</v>
      </c>
      <c r="B1" s="1227"/>
      <c r="C1" s="1227"/>
      <c r="D1" s="1227"/>
      <c r="E1" s="1227"/>
      <c r="F1" s="1227"/>
      <c r="G1" s="1331"/>
    </row>
    <row r="2" spans="1:7" s="730" customFormat="1" ht="20.100000000000001" customHeight="1">
      <c r="A2" s="1230" t="str">
        <f>"CÔNG TRÌNH: "&amp;TTIN_CTRINH</f>
        <v>CÔNG TRÌNH: Đường cứu hộ cứu nạn từ Nguyệt Áng - Nam Long đi Trường Xuân</v>
      </c>
      <c r="B2" s="1227"/>
      <c r="C2" s="1227"/>
      <c r="D2" s="1227"/>
      <c r="E2" s="1227"/>
      <c r="F2" s="1227"/>
      <c r="G2" s="1331"/>
    </row>
    <row r="3" spans="1:7" s="730" customFormat="1" ht="20.100000000000001" customHeight="1">
      <c r="A3" s="1230" t="str">
        <f>"HẠNG MỤC: "&amp;TTIN_HMUC</f>
        <v xml:space="preserve">HẠNG MỤC: </v>
      </c>
      <c r="B3" s="1227"/>
      <c r="C3" s="1227"/>
      <c r="D3" s="1227"/>
      <c r="E3" s="1227"/>
      <c r="F3" s="1227"/>
      <c r="G3" s="1331"/>
    </row>
    <row r="4" spans="1:7" s="615" customFormat="1" ht="20.45" customHeight="1">
      <c r="A4" s="1341" t="s">
        <v>3523</v>
      </c>
      <c r="B4" s="1228"/>
      <c r="C4" s="1228"/>
      <c r="D4" s="1228"/>
      <c r="E4" s="1228"/>
      <c r="F4" s="1228"/>
      <c r="G4" s="1332"/>
    </row>
    <row r="5" spans="1:7" s="492" customFormat="1" ht="31.5">
      <c r="A5" s="1229" t="s">
        <v>88</v>
      </c>
      <c r="B5" s="1229" t="s">
        <v>73</v>
      </c>
      <c r="C5" s="1229" t="s">
        <v>3048</v>
      </c>
      <c r="D5" s="1229" t="s">
        <v>797</v>
      </c>
      <c r="E5" s="1229" t="s">
        <v>3049</v>
      </c>
      <c r="F5" s="1214" t="s">
        <v>3051</v>
      </c>
      <c r="G5" s="1214" t="s">
        <v>230</v>
      </c>
    </row>
    <row r="6" spans="1:7" s="29" customFormat="1" ht="31.9" customHeight="1">
      <c r="A6" s="725" t="s">
        <v>883</v>
      </c>
      <c r="B6" s="726" t="s">
        <v>884</v>
      </c>
      <c r="C6" s="592"/>
      <c r="D6" s="731"/>
      <c r="E6" s="592"/>
      <c r="F6" s="592"/>
      <c r="G6" s="1333"/>
    </row>
    <row r="7" spans="1:7" s="29" customFormat="1" ht="39.950000000000003" customHeight="1">
      <c r="A7" s="41" t="s">
        <v>191</v>
      </c>
      <c r="B7" s="727" t="s">
        <v>3524</v>
      </c>
      <c r="C7" s="592"/>
      <c r="D7" s="731"/>
      <c r="E7" s="592"/>
      <c r="F7" s="592"/>
      <c r="G7" s="1333"/>
    </row>
    <row r="8" spans="1:7" s="29" customFormat="1" ht="54.95" customHeight="1">
      <c r="A8" s="41" t="s">
        <v>194</v>
      </c>
      <c r="B8" s="727" t="s">
        <v>3525</v>
      </c>
      <c r="C8" s="592"/>
      <c r="D8" s="731"/>
      <c r="E8" s="592"/>
      <c r="F8" s="592"/>
      <c r="G8" s="1333"/>
    </row>
    <row r="9" spans="1:7" s="29" customFormat="1" ht="54.95" customHeight="1">
      <c r="A9" s="41" t="s">
        <v>172</v>
      </c>
      <c r="B9" s="727" t="s">
        <v>885</v>
      </c>
      <c r="C9" s="592"/>
      <c r="D9" s="731"/>
      <c r="E9" s="592"/>
      <c r="F9" s="592"/>
      <c r="G9" s="1333"/>
    </row>
    <row r="10" spans="1:7" s="29" customFormat="1" ht="33">
      <c r="A10" s="41" t="s">
        <v>200</v>
      </c>
      <c r="B10" s="727" t="s">
        <v>886</v>
      </c>
      <c r="C10" s="592"/>
      <c r="D10" s="731"/>
      <c r="E10" s="592"/>
      <c r="F10" s="592"/>
      <c r="G10" s="1333"/>
    </row>
    <row r="11" spans="1:7" s="29" customFormat="1" ht="84.75" customHeight="1">
      <c r="A11" s="41" t="s">
        <v>234</v>
      </c>
      <c r="B11" s="727" t="s">
        <v>887</v>
      </c>
      <c r="C11" s="592"/>
      <c r="D11" s="731"/>
      <c r="E11" s="592"/>
      <c r="F11" s="592"/>
      <c r="G11" s="1333"/>
    </row>
    <row r="12" spans="1:7" s="29" customFormat="1" ht="39.950000000000003" customHeight="1">
      <c r="A12" s="41" t="s">
        <v>236</v>
      </c>
      <c r="B12" s="727" t="s">
        <v>888</v>
      </c>
      <c r="C12" s="592"/>
      <c r="D12" s="731"/>
      <c r="E12" s="592"/>
      <c r="F12" s="592"/>
      <c r="G12" s="1333"/>
    </row>
    <row r="13" spans="1:7" s="29" customFormat="1" ht="39.950000000000003" customHeight="1">
      <c r="A13" s="41" t="s">
        <v>265</v>
      </c>
      <c r="B13" s="727" t="s">
        <v>889</v>
      </c>
      <c r="C13" s="592"/>
      <c r="D13" s="731"/>
      <c r="E13" s="592"/>
      <c r="F13" s="592"/>
      <c r="G13" s="1333"/>
    </row>
    <row r="14" spans="1:7" s="29" customFormat="1" ht="39.950000000000003" customHeight="1">
      <c r="A14" s="41" t="s">
        <v>276</v>
      </c>
      <c r="B14" s="727" t="s">
        <v>890</v>
      </c>
      <c r="C14" s="592"/>
      <c r="D14" s="731"/>
      <c r="E14" s="592"/>
      <c r="F14" s="592"/>
      <c r="G14" s="1333"/>
    </row>
    <row r="15" spans="1:7" s="29" customFormat="1" ht="39.950000000000003" customHeight="1">
      <c r="A15" s="41" t="s">
        <v>277</v>
      </c>
      <c r="B15" s="727" t="s">
        <v>891</v>
      </c>
      <c r="C15" s="592"/>
      <c r="D15" s="731"/>
      <c r="E15" s="592"/>
      <c r="F15" s="592"/>
      <c r="G15" s="1333"/>
    </row>
    <row r="16" spans="1:7" s="29" customFormat="1" ht="39.950000000000003" customHeight="1">
      <c r="A16" s="41" t="s">
        <v>892</v>
      </c>
      <c r="B16" s="727" t="s">
        <v>893</v>
      </c>
      <c r="C16" s="592"/>
      <c r="D16" s="731"/>
      <c r="E16" s="592"/>
      <c r="F16" s="592"/>
      <c r="G16" s="1333"/>
    </row>
    <row r="17" spans="1:7" s="29" customFormat="1" ht="39.950000000000003" customHeight="1">
      <c r="A17" s="507" t="s">
        <v>894</v>
      </c>
      <c r="B17" s="726" t="s">
        <v>895</v>
      </c>
      <c r="C17" s="592"/>
      <c r="D17" s="731"/>
      <c r="E17" s="592"/>
      <c r="F17" s="592"/>
      <c r="G17" s="1333"/>
    </row>
    <row r="18" spans="1:7" s="29" customFormat="1" ht="39.950000000000003" customHeight="1">
      <c r="A18" s="41" t="s">
        <v>191</v>
      </c>
      <c r="B18" s="727" t="s">
        <v>896</v>
      </c>
      <c r="C18" s="592"/>
      <c r="D18" s="731"/>
      <c r="E18" s="592"/>
      <c r="F18" s="592"/>
      <c r="G18" s="1333"/>
    </row>
    <row r="19" spans="1:7" s="29" customFormat="1" ht="39.950000000000003" customHeight="1">
      <c r="A19" s="41" t="s">
        <v>194</v>
      </c>
      <c r="B19" s="727" t="s">
        <v>897</v>
      </c>
      <c r="C19" s="592"/>
      <c r="D19" s="731"/>
      <c r="E19" s="592"/>
      <c r="F19" s="592"/>
      <c r="G19" s="1333"/>
    </row>
    <row r="20" spans="1:7" s="29" customFormat="1" ht="69" customHeight="1">
      <c r="A20" s="41" t="s">
        <v>172</v>
      </c>
      <c r="B20" s="727" t="s">
        <v>3526</v>
      </c>
      <c r="C20" s="592"/>
      <c r="D20" s="731"/>
      <c r="E20" s="592"/>
      <c r="F20" s="592"/>
      <c r="G20" s="1333"/>
    </row>
    <row r="21" spans="1:7" s="29" customFormat="1" ht="39.950000000000003" customHeight="1">
      <c r="A21" s="41" t="s">
        <v>200</v>
      </c>
      <c r="B21" s="727" t="s">
        <v>898</v>
      </c>
      <c r="C21" s="592"/>
      <c r="D21" s="731"/>
      <c r="E21" s="592"/>
      <c r="F21" s="592"/>
      <c r="G21" s="1333"/>
    </row>
    <row r="22" spans="1:7" s="29" customFormat="1" ht="39.950000000000003" customHeight="1">
      <c r="A22" s="41" t="s">
        <v>234</v>
      </c>
      <c r="B22" s="727" t="s">
        <v>899</v>
      </c>
      <c r="C22" s="592"/>
      <c r="D22" s="731"/>
      <c r="E22" s="592"/>
      <c r="F22" s="592"/>
      <c r="G22" s="1333"/>
    </row>
    <row r="23" spans="1:7" s="29" customFormat="1" ht="39.950000000000003" customHeight="1">
      <c r="A23" s="507" t="s">
        <v>900</v>
      </c>
      <c r="B23" s="726" t="s">
        <v>901</v>
      </c>
      <c r="C23" s="592"/>
      <c r="D23" s="731"/>
      <c r="E23" s="592"/>
      <c r="F23" s="592"/>
      <c r="G23" s="1333"/>
    </row>
    <row r="24" spans="1:7" s="29" customFormat="1" ht="49.5">
      <c r="A24" s="41" t="s">
        <v>191</v>
      </c>
      <c r="B24" s="727" t="s">
        <v>902</v>
      </c>
      <c r="C24" s="592"/>
      <c r="D24" s="731"/>
      <c r="E24" s="592"/>
      <c r="F24" s="592"/>
      <c r="G24" s="1333"/>
    </row>
    <row r="25" spans="1:7" s="29" customFormat="1" ht="20.100000000000001" customHeight="1">
      <c r="A25" s="41" t="s">
        <v>194</v>
      </c>
      <c r="B25" s="727" t="s">
        <v>903</v>
      </c>
      <c r="C25" s="592"/>
      <c r="D25" s="731"/>
      <c r="E25" s="592"/>
      <c r="F25" s="592"/>
      <c r="G25" s="1333"/>
    </row>
    <row r="26" spans="1:7" s="29" customFormat="1" ht="39.950000000000003" customHeight="1">
      <c r="A26" s="41" t="s">
        <v>172</v>
      </c>
      <c r="B26" s="727" t="s">
        <v>904</v>
      </c>
      <c r="C26" s="592"/>
      <c r="D26" s="731"/>
      <c r="E26" s="592"/>
      <c r="F26" s="592"/>
      <c r="G26" s="1333"/>
    </row>
    <row r="27" spans="1:7" s="29" customFormat="1" ht="85.5" customHeight="1">
      <c r="A27" s="41" t="s">
        <v>200</v>
      </c>
      <c r="B27" s="727" t="s">
        <v>3527</v>
      </c>
      <c r="C27" s="592"/>
      <c r="D27" s="731"/>
      <c r="E27" s="592"/>
      <c r="F27" s="592"/>
      <c r="G27" s="1333"/>
    </row>
    <row r="28" spans="1:7" s="29" customFormat="1" ht="39.950000000000003" customHeight="1">
      <c r="A28" s="41" t="s">
        <v>234</v>
      </c>
      <c r="B28" s="727" t="s">
        <v>3528</v>
      </c>
      <c r="C28" s="592"/>
      <c r="D28" s="731"/>
      <c r="E28" s="592"/>
      <c r="F28" s="592"/>
      <c r="G28" s="1333"/>
    </row>
    <row r="29" spans="1:7" s="29" customFormat="1" ht="54.95" customHeight="1">
      <c r="A29" s="41" t="s">
        <v>236</v>
      </c>
      <c r="B29" s="727" t="s">
        <v>3529</v>
      </c>
      <c r="C29" s="592"/>
      <c r="D29" s="731"/>
      <c r="E29" s="592"/>
      <c r="F29" s="592"/>
      <c r="G29" s="1333"/>
    </row>
    <row r="30" spans="1:7" s="29" customFormat="1" ht="33">
      <c r="A30" s="41" t="s">
        <v>265</v>
      </c>
      <c r="B30" s="727" t="s">
        <v>905</v>
      </c>
      <c r="C30" s="592"/>
      <c r="D30" s="731"/>
      <c r="E30" s="592"/>
      <c r="F30" s="592"/>
      <c r="G30" s="1333"/>
    </row>
    <row r="31" spans="1:7" s="29" customFormat="1" ht="20.100000000000001" customHeight="1">
      <c r="A31" s="41" t="s">
        <v>276</v>
      </c>
      <c r="B31" s="727" t="s">
        <v>3530</v>
      </c>
      <c r="C31" s="592"/>
      <c r="D31" s="731"/>
      <c r="E31" s="592"/>
      <c r="F31" s="592"/>
      <c r="G31" s="1333"/>
    </row>
    <row r="32" spans="1:7" s="29" customFormat="1" ht="33">
      <c r="A32" s="41" t="s">
        <v>277</v>
      </c>
      <c r="B32" s="727" t="s">
        <v>3531</v>
      </c>
      <c r="C32" s="592"/>
      <c r="D32" s="731"/>
      <c r="E32" s="592"/>
      <c r="F32" s="592"/>
      <c r="G32" s="1333"/>
    </row>
    <row r="33" spans="1:7" s="29" customFormat="1" ht="33">
      <c r="A33" s="41" t="s">
        <v>892</v>
      </c>
      <c r="B33" s="727" t="s">
        <v>906</v>
      </c>
      <c r="C33" s="592"/>
      <c r="D33" s="731"/>
      <c r="E33" s="592"/>
      <c r="F33" s="592"/>
      <c r="G33" s="1333"/>
    </row>
    <row r="34" spans="1:7" s="29" customFormat="1" ht="20.100000000000001" customHeight="1">
      <c r="A34" s="42" t="s">
        <v>169</v>
      </c>
      <c r="B34" s="727" t="s">
        <v>907</v>
      </c>
      <c r="C34" s="592"/>
      <c r="D34" s="731"/>
      <c r="E34" s="592"/>
      <c r="F34" s="592"/>
      <c r="G34" s="1333"/>
    </row>
    <row r="35" spans="1:7" s="29" customFormat="1" ht="20.100000000000001" customHeight="1">
      <c r="A35" s="41" t="s">
        <v>171</v>
      </c>
      <c r="B35" s="727" t="s">
        <v>908</v>
      </c>
      <c r="C35" s="592"/>
      <c r="D35" s="731"/>
      <c r="E35" s="592"/>
      <c r="F35" s="592"/>
      <c r="G35" s="1333"/>
    </row>
    <row r="36" spans="1:7" s="29" customFormat="1" ht="20.100000000000001" customHeight="1">
      <c r="A36" s="41" t="s">
        <v>224</v>
      </c>
      <c r="B36" s="727" t="s">
        <v>909</v>
      </c>
      <c r="C36" s="592"/>
      <c r="D36" s="731"/>
      <c r="E36" s="592"/>
      <c r="F36" s="592"/>
      <c r="G36" s="1333"/>
    </row>
    <row r="37" spans="1:7" s="29" customFormat="1" ht="39.950000000000003" customHeight="1">
      <c r="A37" s="42" t="s">
        <v>337</v>
      </c>
      <c r="B37" s="727" t="s">
        <v>910</v>
      </c>
      <c r="C37" s="592"/>
      <c r="D37" s="731"/>
      <c r="E37" s="592"/>
      <c r="F37" s="592"/>
      <c r="G37" s="1333"/>
    </row>
    <row r="38" spans="1:7" s="29" customFormat="1" ht="39.950000000000003" customHeight="1">
      <c r="A38" s="41" t="s">
        <v>911</v>
      </c>
      <c r="B38" s="727" t="s">
        <v>912</v>
      </c>
      <c r="C38" s="592"/>
      <c r="D38" s="731"/>
      <c r="E38" s="592"/>
      <c r="F38" s="592"/>
      <c r="G38" s="1333"/>
    </row>
    <row r="39" spans="1:7" s="29" customFormat="1" ht="39.950000000000003" customHeight="1">
      <c r="A39" s="41" t="s">
        <v>913</v>
      </c>
      <c r="B39" s="727" t="s">
        <v>914</v>
      </c>
      <c r="C39" s="592"/>
      <c r="D39" s="731"/>
      <c r="E39" s="592"/>
      <c r="F39" s="592"/>
      <c r="G39" s="1333"/>
    </row>
    <row r="40" spans="1:7" s="29" customFormat="1" ht="66">
      <c r="A40" s="41" t="s">
        <v>915</v>
      </c>
      <c r="B40" s="1820" t="s">
        <v>3533</v>
      </c>
      <c r="C40" s="1821"/>
      <c r="D40" s="1822"/>
      <c r="E40" s="1821"/>
      <c r="F40" s="1821"/>
      <c r="G40" s="1823"/>
    </row>
    <row r="41" spans="1:7" s="29" customFormat="1" ht="20.100000000000001" customHeight="1">
      <c r="A41" s="41" t="s">
        <v>3532</v>
      </c>
      <c r="B41" s="727" t="s">
        <v>916</v>
      </c>
      <c r="C41" s="592"/>
      <c r="D41" s="731"/>
      <c r="E41" s="592"/>
      <c r="F41" s="592"/>
      <c r="G41" s="1333"/>
    </row>
    <row r="42" spans="1:7" s="29" customFormat="1" ht="20.100000000000001" customHeight="1">
      <c r="A42" s="41" t="s">
        <v>917</v>
      </c>
      <c r="B42" s="727" t="s">
        <v>918</v>
      </c>
      <c r="C42" s="592"/>
      <c r="D42" s="731"/>
      <c r="E42" s="592"/>
      <c r="F42" s="592"/>
      <c r="G42" s="1333"/>
    </row>
    <row r="43" spans="1:7" s="29" customFormat="1" ht="39.950000000000003" customHeight="1">
      <c r="A43" s="41" t="s">
        <v>919</v>
      </c>
      <c r="B43" s="727" t="s">
        <v>3534</v>
      </c>
      <c r="C43" s="592"/>
      <c r="D43" s="731"/>
      <c r="E43" s="592"/>
      <c r="F43" s="592"/>
      <c r="G43" s="1333"/>
    </row>
    <row r="44" spans="1:7" s="29" customFormat="1" ht="39.950000000000003" customHeight="1">
      <c r="A44" s="41" t="s">
        <v>920</v>
      </c>
      <c r="B44" s="727" t="s">
        <v>3535</v>
      </c>
      <c r="C44" s="592"/>
      <c r="D44" s="731"/>
      <c r="E44" s="592"/>
      <c r="F44" s="592"/>
      <c r="G44" s="1333"/>
    </row>
    <row r="45" spans="1:7" s="29" customFormat="1" ht="39.950000000000003" customHeight="1">
      <c r="A45" s="41" t="s">
        <v>921</v>
      </c>
      <c r="B45" s="1820" t="s">
        <v>3537</v>
      </c>
      <c r="C45" s="1821"/>
      <c r="D45" s="1822"/>
      <c r="E45" s="1821"/>
      <c r="F45" s="1821"/>
      <c r="G45" s="1823"/>
    </row>
    <row r="46" spans="1:7" s="29" customFormat="1" ht="39.950000000000003" customHeight="1">
      <c r="A46" s="58" t="s">
        <v>923</v>
      </c>
      <c r="B46" s="727" t="s">
        <v>3538</v>
      </c>
      <c r="C46" s="592"/>
      <c r="D46" s="731"/>
      <c r="E46" s="592"/>
      <c r="F46" s="592"/>
      <c r="G46" s="1333"/>
    </row>
    <row r="47" spans="1:7" s="29" customFormat="1" ht="33">
      <c r="A47" s="58" t="s">
        <v>3536</v>
      </c>
      <c r="B47" s="728" t="s">
        <v>922</v>
      </c>
      <c r="C47" s="729"/>
      <c r="D47" s="732"/>
      <c r="E47" s="729"/>
      <c r="F47" s="729"/>
      <c r="G47" s="1334"/>
    </row>
    <row r="48" spans="1:7" s="29" customFormat="1">
      <c r="A48" s="29" t="s">
        <v>924</v>
      </c>
      <c r="D48" s="30"/>
      <c r="G48" s="28"/>
    </row>
  </sheetData>
  <autoFilter ref="A5:F5"/>
  <pageMargins left="0.59055118110236227" right="0.19685039370078741" top="0.59055118110236227" bottom="0.39370078740157483" header="0.19685039370078741" footer="0.19685039370078741"/>
  <pageSetup paperSize="9" orientation="landscape" blackAndWhite="1"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QuanlyHS">
    <tabColor rgb="FF00B0F0"/>
  </sheetPr>
  <dimension ref="A1:N6"/>
  <sheetViews>
    <sheetView workbookViewId="0">
      <pane xSplit="1" ySplit="4" topLeftCell="B5" activePane="bottomRight" state="frozen"/>
      <selection pane="topRight" activeCell="B1" sqref="B1"/>
      <selection pane="bottomLeft" activeCell="A3" sqref="A3"/>
      <selection pane="bottomRight" activeCell="C6" sqref="C6"/>
    </sheetView>
  </sheetViews>
  <sheetFormatPr defaultColWidth="8.88671875" defaultRowHeight="16.5"/>
  <cols>
    <col min="1" max="1" width="6.44140625" style="8" customWidth="1"/>
    <col min="2" max="2" width="10.6640625" style="8" customWidth="1"/>
    <col min="3" max="3" width="23.33203125" style="8" bestFit="1" customWidth="1"/>
    <col min="4" max="4" width="40" style="8" customWidth="1"/>
    <col min="5" max="5" width="12.109375" style="8" customWidth="1"/>
    <col min="6" max="6" width="13.33203125" style="8" customWidth="1"/>
    <col min="7" max="7" width="13.5546875" style="8" customWidth="1"/>
    <col min="8" max="8" width="14.77734375" style="8" customWidth="1"/>
    <col min="9" max="14" width="16.77734375" style="8" customWidth="1"/>
    <col min="15" max="16384" width="8.88671875" style="8"/>
  </cols>
  <sheetData>
    <row r="1" spans="1:14" ht="22.5">
      <c r="A1" s="842" t="s">
        <v>3057</v>
      </c>
      <c r="B1" s="842"/>
      <c r="C1" s="819"/>
      <c r="D1" s="843"/>
      <c r="E1" s="843"/>
      <c r="F1" s="843"/>
      <c r="G1" s="843"/>
      <c r="H1" s="843"/>
      <c r="I1" s="843"/>
    </row>
    <row r="2" spans="1:14" ht="22.5">
      <c r="A2" s="1230" t="str">
        <f>"CÔNG TRÌNH: "&amp;TTIN_CTRINH</f>
        <v>CÔNG TRÌNH: Đường cứu hộ cứu nạn từ Nguyệt Áng - Nam Long đi Trường Xuân</v>
      </c>
      <c r="B2" s="1230"/>
      <c r="C2" s="843"/>
      <c r="D2" s="843"/>
      <c r="E2" s="843"/>
      <c r="F2" s="843"/>
      <c r="G2" s="843"/>
      <c r="H2" s="843"/>
      <c r="I2" s="843"/>
    </row>
    <row r="3" spans="1:14" ht="22.5">
      <c r="A3" s="1230" t="str">
        <f>"HẠNG MỤC: "&amp;TTIN_HMUC</f>
        <v xml:space="preserve">HẠNG MỤC: </v>
      </c>
      <c r="B3" s="1230"/>
      <c r="C3" s="843"/>
      <c r="D3" s="843"/>
      <c r="E3" s="843"/>
      <c r="F3" s="843"/>
      <c r="G3" s="843"/>
      <c r="H3" s="843"/>
      <c r="I3" s="843"/>
    </row>
    <row r="4" spans="1:14" ht="22.5">
      <c r="C4" s="1339"/>
      <c r="D4" s="1339"/>
      <c r="E4" s="1339"/>
      <c r="F4" s="1339"/>
      <c r="G4" s="1339"/>
      <c r="H4" s="1339"/>
      <c r="I4" s="1339"/>
      <c r="J4" s="1339"/>
      <c r="K4" s="1339"/>
      <c r="L4" s="1339"/>
      <c r="M4" s="1339"/>
      <c r="N4" s="1339"/>
    </row>
    <row r="5" spans="1:14" s="16" customFormat="1" ht="38.450000000000003" customHeight="1">
      <c r="A5" s="1774" t="s">
        <v>88</v>
      </c>
      <c r="B5" s="1774" t="s">
        <v>3042</v>
      </c>
      <c r="C5" s="1775" t="s">
        <v>3043</v>
      </c>
      <c r="D5" s="1774" t="s">
        <v>3044</v>
      </c>
      <c r="E5" s="1774" t="s">
        <v>3045</v>
      </c>
      <c r="F5" s="1774" t="s">
        <v>3056</v>
      </c>
      <c r="G5" s="1776" t="s">
        <v>3027</v>
      </c>
      <c r="H5" s="1777" t="s">
        <v>3049</v>
      </c>
      <c r="I5" s="1777" t="s">
        <v>1350</v>
      </c>
      <c r="J5" s="1777" t="s">
        <v>3046</v>
      </c>
      <c r="K5" s="1777" t="s">
        <v>934</v>
      </c>
      <c r="L5" s="1777" t="s">
        <v>937</v>
      </c>
      <c r="M5" s="1776" t="s">
        <v>3047</v>
      </c>
      <c r="N5" s="1774" t="s">
        <v>230</v>
      </c>
    </row>
    <row r="6" spans="1:14" ht="21.95" customHeight="1"/>
  </sheetData>
  <pageMargins left="0.7" right="0.7" top="0.75" bottom="0.75" header="0.3" footer="0.3"/>
  <pageSetup orientation="portrait" horizontalDpi="300" verticalDpi="0" copies="0"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FFC000"/>
  </sheetPr>
  <dimension ref="A1:Z148"/>
  <sheetViews>
    <sheetView showZeros="0" zoomScale="85" zoomScaleNormal="85" zoomScaleSheetLayoutView="100" workbookViewId="0">
      <selection activeCell="D8" sqref="D8"/>
    </sheetView>
  </sheetViews>
  <sheetFormatPr defaultColWidth="8.88671875" defaultRowHeight="16.5"/>
  <cols>
    <col min="1" max="1" width="4.6640625" style="18" customWidth="1"/>
    <col min="2" max="2" width="11.88671875" style="693" customWidth="1"/>
    <col min="3" max="3" width="9.44140625" style="18" customWidth="1"/>
    <col min="4" max="4" width="22.5546875" style="733" customWidth="1"/>
    <col min="5" max="5" width="9.88671875" style="743" customWidth="1"/>
    <col min="6" max="6" width="7.5546875" style="18" customWidth="1"/>
    <col min="7" max="7" width="7.88671875" style="693" customWidth="1"/>
    <col min="8" max="8" width="10.33203125" style="693" customWidth="1"/>
    <col min="9" max="9" width="10" style="18" customWidth="1"/>
    <col min="10" max="10" width="9.5546875" style="18" customWidth="1"/>
    <col min="11" max="11" width="10.88671875" style="18" customWidth="1"/>
    <col min="12" max="12" width="16.77734375" style="693" bestFit="1" customWidth="1"/>
    <col min="13" max="13" width="8.44140625" style="18" customWidth="1"/>
    <col min="14" max="14" width="8.33203125" style="18" customWidth="1"/>
    <col min="15" max="15" width="9.44140625" style="18" customWidth="1"/>
    <col min="16" max="18" width="8.88671875" style="18"/>
    <col min="19" max="19" width="7.77734375" style="18" customWidth="1"/>
    <col min="20" max="20" width="8.109375" style="18" customWidth="1"/>
    <col min="21" max="22" width="8.88671875" style="18"/>
    <col min="23" max="24" width="16" style="18" customWidth="1"/>
    <col min="25" max="16384" width="8.88671875" style="18"/>
  </cols>
  <sheetData>
    <row r="1" spans="1:26" s="691" customFormat="1" ht="30" customHeight="1">
      <c r="A1" s="842" t="s">
        <v>2982</v>
      </c>
      <c r="B1" s="1760"/>
      <c r="C1" s="494"/>
      <c r="D1" s="1701"/>
      <c r="E1" s="1701"/>
      <c r="F1" s="494"/>
      <c r="G1" s="1760"/>
      <c r="H1" s="1760"/>
      <c r="I1" s="494"/>
      <c r="J1" s="494"/>
      <c r="K1" s="494"/>
      <c r="L1" s="1760"/>
      <c r="M1" s="494"/>
      <c r="N1" s="494"/>
      <c r="O1" s="494"/>
      <c r="P1" s="495"/>
      <c r="Q1" s="495"/>
      <c r="R1" s="495"/>
      <c r="S1" s="495"/>
      <c r="T1" s="495"/>
      <c r="U1" s="495"/>
      <c r="V1" s="495"/>
      <c r="W1" s="495"/>
      <c r="X1" s="495"/>
      <c r="Y1" s="495"/>
      <c r="Z1" s="495"/>
    </row>
    <row r="2" spans="1:26" s="692" customFormat="1" ht="21.75" customHeight="1">
      <c r="A2" s="1230" t="str">
        <f>"CÔNG TRÌNH: "&amp;TTIN_CTRINH</f>
        <v>CÔNG TRÌNH: Đường cứu hộ cứu nạn từ Nguyệt Áng - Nam Long đi Trường Xuân</v>
      </c>
      <c r="B2" s="1760"/>
      <c r="C2" s="494"/>
      <c r="D2" s="1701"/>
      <c r="E2" s="1701"/>
      <c r="F2" s="494"/>
      <c r="G2" s="1760"/>
      <c r="H2" s="1760"/>
      <c r="I2" s="494"/>
      <c r="J2" s="494"/>
      <c r="K2" s="494"/>
      <c r="L2" s="1760"/>
      <c r="M2" s="494"/>
      <c r="N2" s="494"/>
      <c r="O2" s="494"/>
      <c r="P2" s="494"/>
      <c r="Q2" s="494"/>
      <c r="R2" s="494"/>
      <c r="S2" s="494"/>
      <c r="T2" s="494"/>
      <c r="U2" s="494"/>
      <c r="V2" s="494"/>
      <c r="W2" s="494"/>
      <c r="X2" s="494"/>
      <c r="Y2" s="494"/>
      <c r="Z2" s="494"/>
    </row>
    <row r="3" spans="1:26" s="692" customFormat="1" ht="21.75" customHeight="1">
      <c r="A3" s="1230" t="str">
        <f>"HẠNG MỤC: "&amp;TTIN_HMUC</f>
        <v xml:space="preserve">HẠNG MỤC: </v>
      </c>
      <c r="B3" s="1760"/>
      <c r="C3" s="494"/>
      <c r="D3" s="1701"/>
      <c r="E3" s="1701"/>
      <c r="F3" s="494"/>
      <c r="G3" s="1760"/>
      <c r="H3" s="1760"/>
      <c r="I3" s="494"/>
      <c r="J3" s="494"/>
      <c r="K3" s="494"/>
      <c r="L3" s="1760"/>
      <c r="M3" s="494"/>
      <c r="N3" s="494"/>
      <c r="O3" s="494"/>
      <c r="P3" s="494"/>
      <c r="Q3" s="494"/>
      <c r="R3" s="494"/>
      <c r="S3" s="494"/>
      <c r="T3" s="494"/>
      <c r="U3" s="494"/>
      <c r="V3" s="494"/>
      <c r="W3" s="494"/>
      <c r="X3" s="494"/>
      <c r="Y3" s="494"/>
      <c r="Z3" s="494"/>
    </row>
    <row r="4" spans="1:26" s="692" customFormat="1" ht="21.75" customHeight="1">
      <c r="A4" s="494"/>
      <c r="B4" s="1038"/>
      <c r="C4" s="1038"/>
      <c r="D4" s="1761"/>
      <c r="E4" s="1762"/>
      <c r="F4" s="1038" t="s">
        <v>2994</v>
      </c>
      <c r="G4" s="1760"/>
      <c r="H4" s="1763"/>
      <c r="I4" s="1038" t="s">
        <v>2993</v>
      </c>
      <c r="J4" s="1038"/>
      <c r="K4" s="494"/>
      <c r="L4" s="1760"/>
      <c r="M4" s="494"/>
      <c r="N4" s="494"/>
      <c r="O4" s="494"/>
      <c r="P4" s="494"/>
      <c r="Q4" s="494"/>
      <c r="R4" s="494"/>
      <c r="S4" s="494"/>
      <c r="T4" s="494"/>
      <c r="U4" s="494"/>
      <c r="V4" s="494"/>
      <c r="W4" s="494"/>
      <c r="X4" s="494"/>
      <c r="Y4" s="494"/>
      <c r="Z4" s="494"/>
    </row>
    <row r="5" spans="1:26" s="1335" customFormat="1" ht="34.5" customHeight="1">
      <c r="A5" s="2757" t="s">
        <v>88</v>
      </c>
      <c r="B5" s="2822" t="s">
        <v>2992</v>
      </c>
      <c r="C5" s="2757" t="s">
        <v>2938</v>
      </c>
      <c r="D5" s="2757" t="s">
        <v>799</v>
      </c>
      <c r="E5" s="2757" t="s">
        <v>800</v>
      </c>
      <c r="F5" s="2612" t="s">
        <v>2939</v>
      </c>
      <c r="G5" s="2613"/>
      <c r="H5" s="2613"/>
      <c r="I5" s="2613"/>
      <c r="J5" s="2613"/>
      <c r="K5" s="2614"/>
      <c r="L5" s="2822" t="s">
        <v>801</v>
      </c>
      <c r="M5" s="2612" t="s">
        <v>2940</v>
      </c>
      <c r="N5" s="2614"/>
      <c r="O5" s="2612" t="s">
        <v>1067</v>
      </c>
      <c r="P5" s="2613"/>
      <c r="Q5" s="2613"/>
      <c r="R5" s="2614"/>
      <c r="S5" s="2612" t="s">
        <v>2941</v>
      </c>
      <c r="T5" s="2614"/>
      <c r="U5" s="2612" t="s">
        <v>805</v>
      </c>
      <c r="V5" s="2614"/>
      <c r="W5" s="2612" t="s">
        <v>802</v>
      </c>
      <c r="X5" s="2614"/>
      <c r="Y5" s="1607" t="s">
        <v>2942</v>
      </c>
      <c r="Z5" s="2757" t="s">
        <v>180</v>
      </c>
    </row>
    <row r="6" spans="1:26" s="1335" customFormat="1" ht="54" customHeight="1">
      <c r="A6" s="2813"/>
      <c r="B6" s="2897"/>
      <c r="C6" s="2813"/>
      <c r="D6" s="2370"/>
      <c r="E6" s="2813"/>
      <c r="F6" s="1609" t="s">
        <v>10</v>
      </c>
      <c r="G6" s="1609" t="s">
        <v>2943</v>
      </c>
      <c r="H6" s="1609" t="s">
        <v>43</v>
      </c>
      <c r="I6" s="1609" t="s">
        <v>26</v>
      </c>
      <c r="J6" s="1609" t="s">
        <v>2944</v>
      </c>
      <c r="K6" s="1609" t="s">
        <v>2945</v>
      </c>
      <c r="L6" s="2897"/>
      <c r="M6" s="1606" t="s">
        <v>2946</v>
      </c>
      <c r="N6" s="1606" t="s">
        <v>2947</v>
      </c>
      <c r="O6" s="1609" t="s">
        <v>2948</v>
      </c>
      <c r="P6" s="1609" t="s">
        <v>2949</v>
      </c>
      <c r="Q6" s="1609" t="s">
        <v>2950</v>
      </c>
      <c r="R6" s="1609" t="s">
        <v>2951</v>
      </c>
      <c r="S6" s="1609" t="s">
        <v>2952</v>
      </c>
      <c r="T6" s="1606" t="s">
        <v>2953</v>
      </c>
      <c r="U6" s="1508" t="s">
        <v>2954</v>
      </c>
      <c r="V6" s="1508" t="s">
        <v>806</v>
      </c>
      <c r="W6" s="1508" t="s">
        <v>2955</v>
      </c>
      <c r="X6" s="1508" t="s">
        <v>2956</v>
      </c>
      <c r="Y6" s="1508" t="s">
        <v>804</v>
      </c>
      <c r="Z6" s="2813"/>
    </row>
    <row r="7" spans="1:26" s="15" customFormat="1" ht="20.100000000000001" customHeight="1">
      <c r="A7" s="40" t="s">
        <v>89</v>
      </c>
      <c r="B7" s="835" t="s">
        <v>90</v>
      </c>
      <c r="C7" s="40" t="s">
        <v>74</v>
      </c>
      <c r="D7" s="40" t="s">
        <v>75</v>
      </c>
      <c r="E7" s="40" t="s">
        <v>76</v>
      </c>
      <c r="F7" s="40" t="s">
        <v>77</v>
      </c>
      <c r="G7" s="835" t="s">
        <v>78</v>
      </c>
      <c r="H7" s="835" t="s">
        <v>79</v>
      </c>
      <c r="I7" s="40" t="s">
        <v>80</v>
      </c>
      <c r="J7" s="40" t="s">
        <v>81</v>
      </c>
      <c r="K7" s="40" t="s">
        <v>82</v>
      </c>
      <c r="L7" s="835" t="s">
        <v>83</v>
      </c>
      <c r="M7" s="40" t="s">
        <v>135</v>
      </c>
      <c r="N7" s="40" t="s">
        <v>136</v>
      </c>
      <c r="O7" s="40" t="s">
        <v>137</v>
      </c>
      <c r="P7" s="40" t="s">
        <v>137</v>
      </c>
      <c r="Q7" s="40" t="s">
        <v>138</v>
      </c>
      <c r="R7" s="40" t="s">
        <v>2983</v>
      </c>
      <c r="S7" s="40" t="s">
        <v>2984</v>
      </c>
      <c r="T7" s="40" t="s">
        <v>2985</v>
      </c>
      <c r="U7" s="40" t="s">
        <v>2986</v>
      </c>
      <c r="V7" s="40" t="s">
        <v>2987</v>
      </c>
      <c r="W7" s="40" t="s">
        <v>2988</v>
      </c>
      <c r="X7" s="40" t="s">
        <v>2989</v>
      </c>
      <c r="Y7" s="40" t="s">
        <v>2990</v>
      </c>
      <c r="Z7" s="40" t="s">
        <v>2991</v>
      </c>
    </row>
    <row r="8" spans="1:26" s="15" customFormat="1" ht="33">
      <c r="A8" s="40"/>
      <c r="B8" s="835"/>
      <c r="C8" s="40"/>
      <c r="D8" s="1764" t="s">
        <v>3025</v>
      </c>
      <c r="E8" s="40"/>
      <c r="F8" s="40"/>
      <c r="G8" s="835"/>
      <c r="H8" s="835"/>
      <c r="I8" s="40"/>
      <c r="J8" s="40"/>
      <c r="K8" s="40"/>
      <c r="L8" s="835"/>
      <c r="M8" s="40"/>
      <c r="N8" s="40"/>
      <c r="O8" s="40"/>
      <c r="P8" s="40"/>
      <c r="Q8" s="40"/>
      <c r="R8" s="40"/>
      <c r="S8" s="40"/>
      <c r="T8" s="40"/>
      <c r="U8" s="40"/>
      <c r="V8" s="40"/>
      <c r="W8" s="2895" t="s">
        <v>3026</v>
      </c>
      <c r="X8" s="2896"/>
      <c r="Y8" s="40"/>
      <c r="Z8" s="40"/>
    </row>
    <row r="9" spans="1:26" s="15" customFormat="1" ht="49.5">
      <c r="A9" s="13">
        <v>1</v>
      </c>
      <c r="B9" s="1188">
        <v>44002</v>
      </c>
      <c r="C9" s="1336" t="s">
        <v>3000</v>
      </c>
      <c r="D9" s="1608" t="s">
        <v>3001</v>
      </c>
      <c r="E9" s="1337" t="s">
        <v>3002</v>
      </c>
      <c r="F9" s="13" t="s">
        <v>3003</v>
      </c>
      <c r="G9" s="1188"/>
      <c r="H9" s="1188"/>
      <c r="I9" s="13"/>
      <c r="J9" s="13"/>
      <c r="K9" s="13" t="s">
        <v>3004</v>
      </c>
      <c r="L9" s="1188">
        <v>44002</v>
      </c>
      <c r="M9" s="13"/>
      <c r="N9" s="13" t="s">
        <v>3005</v>
      </c>
      <c r="O9" s="13"/>
      <c r="P9" s="13"/>
      <c r="Q9" s="13"/>
      <c r="R9" s="13" t="s">
        <v>3003</v>
      </c>
      <c r="S9" s="13" t="s">
        <v>3003</v>
      </c>
      <c r="T9" s="13"/>
      <c r="U9" s="13"/>
      <c r="V9" s="13"/>
      <c r="W9" s="13"/>
      <c r="X9" s="14"/>
      <c r="Y9" s="13"/>
      <c r="Z9" s="13"/>
    </row>
    <row r="10" spans="1:26" s="15" customFormat="1" ht="33">
      <c r="A10" s="13">
        <v>2</v>
      </c>
      <c r="B10" s="1188">
        <v>44024</v>
      </c>
      <c r="C10" s="1336"/>
      <c r="D10" s="1338" t="s">
        <v>3006</v>
      </c>
      <c r="E10" s="1337"/>
      <c r="F10" s="13"/>
      <c r="G10" s="1188"/>
      <c r="H10" s="1188"/>
      <c r="I10" s="13"/>
      <c r="J10" s="13"/>
      <c r="K10" s="13" t="s">
        <v>3007</v>
      </c>
      <c r="L10" s="1188">
        <v>44024</v>
      </c>
      <c r="M10" s="13"/>
      <c r="N10" s="13" t="s">
        <v>3008</v>
      </c>
      <c r="O10" s="13"/>
      <c r="P10" s="13"/>
      <c r="Q10" s="13"/>
      <c r="R10" s="13"/>
      <c r="S10" s="13" t="s">
        <v>3003</v>
      </c>
      <c r="T10" s="13"/>
      <c r="U10" s="13"/>
      <c r="V10" s="13"/>
      <c r="W10" s="13"/>
      <c r="X10" s="13"/>
      <c r="Y10" s="13"/>
      <c r="Z10" s="13"/>
    </row>
    <row r="11" spans="1:26" s="15" customFormat="1" ht="33">
      <c r="A11" s="13">
        <v>3</v>
      </c>
      <c r="B11" s="1188">
        <v>44028</v>
      </c>
      <c r="C11" s="1336" t="s">
        <v>3000</v>
      </c>
      <c r="D11" s="1608" t="s">
        <v>3009</v>
      </c>
      <c r="E11" s="1337" t="s">
        <v>3002</v>
      </c>
      <c r="F11" s="13"/>
      <c r="G11" s="1188" t="s">
        <v>3003</v>
      </c>
      <c r="H11" s="1188" t="s">
        <v>3003</v>
      </c>
      <c r="I11" s="13" t="s">
        <v>3003</v>
      </c>
      <c r="J11" s="13" t="s">
        <v>3003</v>
      </c>
      <c r="K11" s="13"/>
      <c r="L11" s="1188">
        <v>44028</v>
      </c>
      <c r="M11" s="13" t="s">
        <v>3010</v>
      </c>
      <c r="N11" s="13" t="s">
        <v>3011</v>
      </c>
      <c r="O11" s="13" t="s">
        <v>3003</v>
      </c>
      <c r="P11" s="13" t="s">
        <v>3003</v>
      </c>
      <c r="Q11" s="13" t="s">
        <v>3003</v>
      </c>
      <c r="R11" s="13"/>
      <c r="S11" s="13" t="s">
        <v>3003</v>
      </c>
      <c r="T11" s="13"/>
      <c r="U11" s="13"/>
      <c r="V11" s="13"/>
      <c r="W11" s="13"/>
      <c r="X11" s="13"/>
      <c r="Y11" s="13"/>
      <c r="Z11" s="13"/>
    </row>
    <row r="12" spans="1:26" s="15" customFormat="1" ht="33">
      <c r="A12" s="13">
        <v>4</v>
      </c>
      <c r="B12" s="1188">
        <v>44028</v>
      </c>
      <c r="C12" s="1336" t="s">
        <v>3000</v>
      </c>
      <c r="D12" s="1608" t="s">
        <v>3012</v>
      </c>
      <c r="E12" s="1337" t="s">
        <v>3013</v>
      </c>
      <c r="F12" s="13"/>
      <c r="G12" s="1188" t="s">
        <v>3003</v>
      </c>
      <c r="H12" s="1188"/>
      <c r="I12" s="13" t="s">
        <v>3003</v>
      </c>
      <c r="J12" s="13" t="s">
        <v>3003</v>
      </c>
      <c r="K12" s="13"/>
      <c r="L12" s="1188">
        <v>44028</v>
      </c>
      <c r="M12" s="13" t="s">
        <v>3014</v>
      </c>
      <c r="N12" s="13" t="s">
        <v>3005</v>
      </c>
      <c r="O12" s="13"/>
      <c r="P12" s="13" t="s">
        <v>3003</v>
      </c>
      <c r="Q12" s="13" t="s">
        <v>3003</v>
      </c>
      <c r="R12" s="13"/>
      <c r="S12" s="13" t="s">
        <v>3003</v>
      </c>
      <c r="T12" s="13"/>
      <c r="U12" s="13"/>
      <c r="V12" s="13"/>
      <c r="W12" s="13"/>
      <c r="X12" s="13"/>
      <c r="Y12" s="13"/>
      <c r="Z12" s="13"/>
    </row>
    <row r="13" spans="1:26" s="15" customFormat="1" ht="33">
      <c r="A13" s="13">
        <v>5</v>
      </c>
      <c r="B13" s="1188">
        <v>44037</v>
      </c>
      <c r="C13" s="1336" t="s">
        <v>3015</v>
      </c>
      <c r="D13" s="1338" t="s">
        <v>3016</v>
      </c>
      <c r="E13" s="1337" t="s">
        <v>3017</v>
      </c>
      <c r="F13" s="13"/>
      <c r="G13" s="1188" t="s">
        <v>3003</v>
      </c>
      <c r="H13" s="1188"/>
      <c r="I13" s="13"/>
      <c r="J13" s="13"/>
      <c r="K13" s="13"/>
      <c r="L13" s="1188">
        <v>44037</v>
      </c>
      <c r="M13" s="13"/>
      <c r="N13" s="13"/>
      <c r="O13" s="13"/>
      <c r="P13" s="13"/>
      <c r="Q13" s="13"/>
      <c r="R13" s="13"/>
      <c r="S13" s="13" t="s">
        <v>3003</v>
      </c>
      <c r="T13" s="13"/>
      <c r="U13" s="13"/>
      <c r="V13" s="13"/>
      <c r="W13" s="13"/>
      <c r="X13" s="13"/>
      <c r="Y13" s="13"/>
      <c r="Z13" s="13"/>
    </row>
    <row r="14" spans="1:26" s="15" customFormat="1" ht="33">
      <c r="A14" s="13">
        <v>6</v>
      </c>
      <c r="B14" s="1188">
        <v>44038</v>
      </c>
      <c r="C14" s="1336" t="s">
        <v>3000</v>
      </c>
      <c r="D14" s="1608" t="s">
        <v>3018</v>
      </c>
      <c r="E14" s="1337" t="s">
        <v>3002</v>
      </c>
      <c r="F14" s="13"/>
      <c r="G14" s="1188" t="s">
        <v>3003</v>
      </c>
      <c r="H14" s="1188" t="s">
        <v>3003</v>
      </c>
      <c r="I14" s="13" t="s">
        <v>3003</v>
      </c>
      <c r="J14" s="13" t="s">
        <v>3003</v>
      </c>
      <c r="K14" s="13"/>
      <c r="L14" s="1188">
        <v>44038</v>
      </c>
      <c r="M14" s="13" t="s">
        <v>3019</v>
      </c>
      <c r="N14" s="13" t="s">
        <v>3020</v>
      </c>
      <c r="O14" s="13" t="s">
        <v>3003</v>
      </c>
      <c r="P14" s="13" t="s">
        <v>3003</v>
      </c>
      <c r="Q14" s="13" t="s">
        <v>3003</v>
      </c>
      <c r="R14" s="13"/>
      <c r="S14" s="13" t="s">
        <v>3003</v>
      </c>
      <c r="T14" s="13"/>
      <c r="U14" s="13"/>
      <c r="V14" s="13"/>
      <c r="W14" s="13"/>
      <c r="X14" s="13"/>
      <c r="Y14" s="13"/>
      <c r="Z14" s="13"/>
    </row>
    <row r="15" spans="1:26" s="15" customFormat="1" ht="33">
      <c r="A15" s="13">
        <v>7</v>
      </c>
      <c r="B15" s="1188">
        <v>44051</v>
      </c>
      <c r="C15" s="1336" t="s">
        <v>3000</v>
      </c>
      <c r="D15" s="1608" t="s">
        <v>3021</v>
      </c>
      <c r="E15" s="1337" t="s">
        <v>3002</v>
      </c>
      <c r="F15" s="13"/>
      <c r="G15" s="1188" t="s">
        <v>3003</v>
      </c>
      <c r="H15" s="1188" t="s">
        <v>3003</v>
      </c>
      <c r="I15" s="13" t="s">
        <v>3003</v>
      </c>
      <c r="J15" s="13" t="s">
        <v>3003</v>
      </c>
      <c r="K15" s="13"/>
      <c r="L15" s="1188">
        <v>44051</v>
      </c>
      <c r="M15" s="13" t="s">
        <v>3010</v>
      </c>
      <c r="N15" s="13" t="s">
        <v>3005</v>
      </c>
      <c r="O15" s="13" t="s">
        <v>3003</v>
      </c>
      <c r="P15" s="13" t="s">
        <v>3003</v>
      </c>
      <c r="Q15" s="13" t="s">
        <v>3003</v>
      </c>
      <c r="R15" s="13"/>
      <c r="S15" s="13" t="s">
        <v>3003</v>
      </c>
      <c r="T15" s="13"/>
      <c r="U15" s="13"/>
      <c r="V15" s="13"/>
      <c r="W15" s="13"/>
      <c r="X15" s="13"/>
      <c r="Y15" s="13"/>
      <c r="Z15" s="13"/>
    </row>
    <row r="16" spans="1:26" s="15" customFormat="1" ht="49.5">
      <c r="A16" s="13">
        <v>8</v>
      </c>
      <c r="B16" s="1188">
        <v>44051</v>
      </c>
      <c r="C16" s="1336" t="s">
        <v>3000</v>
      </c>
      <c r="D16" s="1608" t="s">
        <v>3022</v>
      </c>
      <c r="E16" s="1337" t="s">
        <v>3002</v>
      </c>
      <c r="F16" s="13"/>
      <c r="G16" s="1188" t="s">
        <v>3003</v>
      </c>
      <c r="H16" s="1188" t="s">
        <v>3003</v>
      </c>
      <c r="I16" s="13" t="s">
        <v>3003</v>
      </c>
      <c r="J16" s="13" t="s">
        <v>3003</v>
      </c>
      <c r="K16" s="13"/>
      <c r="L16" s="1188">
        <v>44051</v>
      </c>
      <c r="M16" s="13" t="s">
        <v>3010</v>
      </c>
      <c r="N16" s="13" t="s">
        <v>3005</v>
      </c>
      <c r="O16" s="13" t="s">
        <v>3054</v>
      </c>
      <c r="P16" s="13"/>
      <c r="Q16" s="13"/>
      <c r="R16" s="13"/>
      <c r="S16" s="13"/>
      <c r="T16" s="13"/>
      <c r="U16" s="13" t="s">
        <v>3023</v>
      </c>
      <c r="V16" s="13"/>
      <c r="W16" s="13"/>
      <c r="X16" s="13"/>
      <c r="Y16" s="13"/>
      <c r="Z16" s="13"/>
    </row>
    <row r="17" spans="1:26" s="15" customFormat="1" ht="47.25" customHeight="1">
      <c r="A17" s="13">
        <v>9</v>
      </c>
      <c r="B17" s="1188">
        <v>44056</v>
      </c>
      <c r="C17" s="1336" t="s">
        <v>3000</v>
      </c>
      <c r="D17" s="1608" t="s">
        <v>3024</v>
      </c>
      <c r="E17" s="1337" t="s">
        <v>3002</v>
      </c>
      <c r="F17" s="13"/>
      <c r="G17" s="1188" t="s">
        <v>3003</v>
      </c>
      <c r="H17" s="1188"/>
      <c r="I17" s="13" t="s">
        <v>3003</v>
      </c>
      <c r="J17" s="13" t="s">
        <v>3003</v>
      </c>
      <c r="K17" s="13" t="s">
        <v>3003</v>
      </c>
      <c r="L17" s="1188">
        <v>44056</v>
      </c>
      <c r="M17" s="13" t="s">
        <v>677</v>
      </c>
      <c r="N17" s="13" t="s">
        <v>3005</v>
      </c>
      <c r="O17" s="13"/>
      <c r="P17" s="13" t="s">
        <v>3003</v>
      </c>
      <c r="Q17" s="13" t="s">
        <v>3003</v>
      </c>
      <c r="R17" s="13" t="s">
        <v>3003</v>
      </c>
      <c r="S17" s="13" t="s">
        <v>3003</v>
      </c>
      <c r="T17" s="13"/>
      <c r="U17" s="13"/>
      <c r="V17" s="13"/>
      <c r="W17" s="13"/>
      <c r="X17" s="13"/>
      <c r="Y17" s="13"/>
      <c r="Z17" s="13"/>
    </row>
    <row r="18" spans="1:26" s="15" customFormat="1" ht="20.100000000000001" customHeight="1">
      <c r="A18" s="13"/>
      <c r="B18" s="1188"/>
      <c r="C18" s="1336"/>
      <c r="D18" s="1608"/>
      <c r="E18" s="1337"/>
      <c r="F18" s="13"/>
      <c r="G18" s="1188"/>
      <c r="H18" s="1188"/>
      <c r="I18" s="13"/>
      <c r="J18" s="13"/>
      <c r="K18" s="13"/>
      <c r="L18" s="1188"/>
      <c r="M18" s="13"/>
      <c r="N18" s="13"/>
      <c r="O18" s="13"/>
      <c r="P18" s="13"/>
      <c r="Q18" s="13"/>
      <c r="R18" s="13"/>
      <c r="S18" s="13"/>
      <c r="T18" s="13"/>
      <c r="U18" s="13"/>
      <c r="V18" s="13"/>
      <c r="W18" s="13"/>
      <c r="X18" s="13"/>
      <c r="Y18" s="13"/>
      <c r="Z18" s="13"/>
    </row>
    <row r="19" spans="1:26" s="15" customFormat="1" ht="20.100000000000001" customHeight="1">
      <c r="A19" s="13"/>
      <c r="B19" s="1188"/>
      <c r="C19" s="1336"/>
      <c r="D19" s="1608"/>
      <c r="E19" s="1337"/>
      <c r="F19" s="13"/>
      <c r="G19" s="1188"/>
      <c r="H19" s="1188"/>
      <c r="I19" s="13"/>
      <c r="J19" s="13"/>
      <c r="K19" s="13"/>
      <c r="L19" s="1188"/>
      <c r="M19" s="13"/>
      <c r="N19" s="13"/>
      <c r="O19" s="13"/>
      <c r="P19" s="13"/>
      <c r="Q19" s="13"/>
      <c r="R19" s="13"/>
      <c r="S19" s="13"/>
      <c r="T19" s="13"/>
      <c r="U19" s="13"/>
      <c r="V19" s="13"/>
      <c r="W19" s="13"/>
      <c r="X19" s="13"/>
      <c r="Y19" s="13"/>
      <c r="Z19" s="13"/>
    </row>
    <row r="20" spans="1:26" s="15" customFormat="1" ht="20.100000000000001" customHeight="1">
      <c r="A20" s="13"/>
      <c r="B20" s="1188"/>
      <c r="C20" s="1336"/>
      <c r="D20" s="1608"/>
      <c r="E20" s="1337"/>
      <c r="F20" s="13"/>
      <c r="G20" s="1188"/>
      <c r="H20" s="1188"/>
      <c r="I20" s="13"/>
      <c r="J20" s="13"/>
      <c r="K20" s="13"/>
      <c r="L20" s="1188"/>
      <c r="M20" s="13"/>
      <c r="N20" s="13"/>
      <c r="O20" s="13"/>
      <c r="P20" s="13"/>
      <c r="Q20" s="13"/>
      <c r="R20" s="13"/>
      <c r="S20" s="13"/>
      <c r="T20" s="13"/>
      <c r="U20" s="13"/>
      <c r="V20" s="13"/>
      <c r="W20" s="13"/>
      <c r="X20" s="13"/>
      <c r="Y20" s="13"/>
      <c r="Z20" s="13"/>
    </row>
    <row r="21" spans="1:26" s="15" customFormat="1" ht="20.100000000000001" customHeight="1">
      <c r="B21" s="485"/>
      <c r="D21" s="680"/>
      <c r="E21" s="16"/>
      <c r="G21" s="485"/>
      <c r="H21" s="485"/>
      <c r="L21" s="485"/>
    </row>
    <row r="22" spans="1:26" s="8" customFormat="1">
      <c r="B22" s="1189"/>
      <c r="D22" s="733"/>
      <c r="E22" s="742"/>
      <c r="G22" s="1189"/>
      <c r="H22" s="1189"/>
      <c r="L22" s="1189"/>
    </row>
    <row r="23" spans="1:26" s="8" customFormat="1">
      <c r="B23" s="1189"/>
      <c r="D23" s="733"/>
      <c r="E23" s="742"/>
      <c r="G23" s="1189"/>
      <c r="H23" s="1189"/>
      <c r="L23" s="1189"/>
    </row>
    <row r="24" spans="1:26" s="8" customFormat="1">
      <c r="B24" s="1189"/>
      <c r="D24" s="733"/>
      <c r="E24" s="742"/>
      <c r="G24" s="1189"/>
      <c r="H24" s="1189"/>
      <c r="L24" s="1189"/>
    </row>
    <row r="25" spans="1:26" s="8" customFormat="1">
      <c r="B25" s="1189"/>
      <c r="D25" s="733"/>
      <c r="E25" s="742"/>
      <c r="G25" s="1189"/>
      <c r="H25" s="1189"/>
      <c r="L25" s="1189"/>
    </row>
    <row r="26" spans="1:26" s="8" customFormat="1">
      <c r="B26" s="1189"/>
      <c r="D26" s="733"/>
      <c r="E26" s="742"/>
      <c r="G26" s="1189"/>
      <c r="H26" s="1189"/>
      <c r="L26" s="1189"/>
    </row>
    <row r="27" spans="1:26" s="8" customFormat="1">
      <c r="B27" s="1189"/>
      <c r="D27" s="733"/>
      <c r="E27" s="742"/>
      <c r="G27" s="1189"/>
      <c r="H27" s="1189"/>
      <c r="L27" s="1189"/>
    </row>
    <row r="28" spans="1:26" s="8" customFormat="1">
      <c r="B28" s="1189"/>
      <c r="D28" s="733"/>
      <c r="E28" s="742"/>
      <c r="G28" s="1189"/>
      <c r="H28" s="1189"/>
      <c r="L28" s="1189"/>
    </row>
    <row r="29" spans="1:26" s="8" customFormat="1">
      <c r="B29" s="1189"/>
      <c r="D29" s="733"/>
      <c r="E29" s="742"/>
      <c r="G29" s="1189"/>
      <c r="H29" s="1189"/>
      <c r="L29" s="1189"/>
    </row>
    <row r="30" spans="1:26" s="8" customFormat="1">
      <c r="B30" s="1189"/>
      <c r="D30" s="733"/>
      <c r="E30" s="742"/>
      <c r="G30" s="1189"/>
      <c r="H30" s="1189"/>
      <c r="L30" s="1189"/>
    </row>
    <row r="31" spans="1:26" s="8" customFormat="1">
      <c r="B31" s="1189"/>
      <c r="D31" s="733"/>
      <c r="E31" s="742"/>
      <c r="G31" s="1189"/>
      <c r="H31" s="1189"/>
      <c r="L31" s="1189"/>
    </row>
    <row r="32" spans="1:26" s="8" customFormat="1">
      <c r="B32" s="1189"/>
      <c r="D32" s="733"/>
      <c r="E32" s="742"/>
      <c r="G32" s="1189"/>
      <c r="H32" s="1189"/>
      <c r="L32" s="1189"/>
    </row>
    <row r="33" spans="2:12" s="8" customFormat="1">
      <c r="B33" s="1189"/>
      <c r="D33" s="733"/>
      <c r="E33" s="742"/>
      <c r="G33" s="1189"/>
      <c r="H33" s="1189"/>
      <c r="L33" s="1189"/>
    </row>
    <row r="34" spans="2:12" s="8" customFormat="1">
      <c r="B34" s="1189"/>
      <c r="D34" s="733"/>
      <c r="E34" s="742"/>
      <c r="G34" s="1189"/>
      <c r="H34" s="1189"/>
      <c r="L34" s="1189"/>
    </row>
    <row r="35" spans="2:12" s="8" customFormat="1">
      <c r="B35" s="1189"/>
      <c r="D35" s="733"/>
      <c r="E35" s="742"/>
      <c r="G35" s="1189"/>
      <c r="H35" s="1189"/>
      <c r="L35" s="1189"/>
    </row>
    <row r="36" spans="2:12" s="8" customFormat="1">
      <c r="B36" s="1189"/>
      <c r="D36" s="733"/>
      <c r="E36" s="742"/>
      <c r="G36" s="1189"/>
      <c r="H36" s="1189"/>
      <c r="L36" s="1189"/>
    </row>
    <row r="37" spans="2:12" s="8" customFormat="1">
      <c r="B37" s="1189"/>
      <c r="D37" s="733"/>
      <c r="E37" s="742"/>
      <c r="G37" s="1189"/>
      <c r="H37" s="1189"/>
      <c r="L37" s="1189"/>
    </row>
    <row r="38" spans="2:12" s="8" customFormat="1">
      <c r="B38" s="1189"/>
      <c r="D38" s="733"/>
      <c r="E38" s="742"/>
      <c r="G38" s="1189"/>
      <c r="H38" s="1189"/>
      <c r="L38" s="1189"/>
    </row>
    <row r="39" spans="2:12" s="8" customFormat="1">
      <c r="B39" s="1189"/>
      <c r="D39" s="733"/>
      <c r="E39" s="742"/>
      <c r="G39" s="1189"/>
      <c r="H39" s="1189"/>
      <c r="L39" s="1189"/>
    </row>
    <row r="40" spans="2:12" s="8" customFormat="1">
      <c r="B40" s="1189"/>
      <c r="D40" s="733"/>
      <c r="E40" s="742"/>
      <c r="G40" s="1189"/>
      <c r="H40" s="1189"/>
      <c r="L40" s="1189"/>
    </row>
    <row r="41" spans="2:12" s="8" customFormat="1">
      <c r="B41" s="1189"/>
      <c r="D41" s="733"/>
      <c r="E41" s="742"/>
      <c r="G41" s="1189"/>
      <c r="H41" s="1189"/>
      <c r="L41" s="1189"/>
    </row>
    <row r="42" spans="2:12" s="8" customFormat="1">
      <c r="B42" s="1189"/>
      <c r="D42" s="733"/>
      <c r="E42" s="742"/>
      <c r="G42" s="1189"/>
      <c r="H42" s="1189"/>
      <c r="L42" s="1189"/>
    </row>
    <row r="43" spans="2:12" s="8" customFormat="1">
      <c r="B43" s="1189"/>
      <c r="D43" s="733"/>
      <c r="E43" s="742"/>
      <c r="G43" s="1189"/>
      <c r="H43" s="1189"/>
      <c r="L43" s="1189"/>
    </row>
    <row r="44" spans="2:12" s="8" customFormat="1">
      <c r="B44" s="1189"/>
      <c r="D44" s="733"/>
      <c r="E44" s="742"/>
      <c r="G44" s="1189"/>
      <c r="H44" s="1189"/>
      <c r="L44" s="1189"/>
    </row>
    <row r="45" spans="2:12" s="8" customFormat="1">
      <c r="B45" s="1189"/>
      <c r="D45" s="733"/>
      <c r="E45" s="742"/>
      <c r="G45" s="1189"/>
      <c r="H45" s="1189"/>
      <c r="L45" s="1189"/>
    </row>
    <row r="46" spans="2:12" s="8" customFormat="1">
      <c r="B46" s="1189"/>
      <c r="D46" s="733"/>
      <c r="E46" s="742"/>
      <c r="G46" s="1189"/>
      <c r="H46" s="1189"/>
      <c r="L46" s="1189"/>
    </row>
    <row r="47" spans="2:12" s="8" customFormat="1">
      <c r="B47" s="1189"/>
      <c r="D47" s="733"/>
      <c r="E47" s="742"/>
      <c r="G47" s="1189"/>
      <c r="H47" s="1189"/>
      <c r="L47" s="1189"/>
    </row>
    <row r="48" spans="2:12" s="8" customFormat="1">
      <c r="B48" s="1189"/>
      <c r="D48" s="733"/>
      <c r="E48" s="742"/>
      <c r="G48" s="1189"/>
      <c r="H48" s="1189"/>
      <c r="L48" s="1189"/>
    </row>
    <row r="49" spans="2:12" s="8" customFormat="1">
      <c r="B49" s="1189"/>
      <c r="D49" s="733"/>
      <c r="E49" s="742"/>
      <c r="G49" s="1189"/>
      <c r="H49" s="1189"/>
      <c r="L49" s="1189"/>
    </row>
    <row r="50" spans="2:12" s="8" customFormat="1">
      <c r="B50" s="1189"/>
      <c r="D50" s="733"/>
      <c r="E50" s="742"/>
      <c r="G50" s="1189"/>
      <c r="H50" s="1189"/>
      <c r="L50" s="1189"/>
    </row>
    <row r="51" spans="2:12" s="8" customFormat="1">
      <c r="B51" s="1189"/>
      <c r="D51" s="733"/>
      <c r="E51" s="742"/>
      <c r="G51" s="1189"/>
      <c r="H51" s="1189"/>
      <c r="L51" s="1189"/>
    </row>
    <row r="52" spans="2:12" s="8" customFormat="1">
      <c r="B52" s="1189"/>
      <c r="D52" s="733"/>
      <c r="E52" s="742"/>
      <c r="G52" s="1189"/>
      <c r="H52" s="1189"/>
      <c r="L52" s="1189"/>
    </row>
    <row r="53" spans="2:12" s="8" customFormat="1">
      <c r="B53" s="1189"/>
      <c r="D53" s="733"/>
      <c r="E53" s="742"/>
      <c r="G53" s="1189"/>
      <c r="H53" s="1189"/>
      <c r="L53" s="1189"/>
    </row>
    <row r="54" spans="2:12" s="8" customFormat="1">
      <c r="B54" s="1189"/>
      <c r="D54" s="733"/>
      <c r="E54" s="742"/>
      <c r="G54" s="1189"/>
      <c r="H54" s="1189"/>
      <c r="L54" s="1189"/>
    </row>
    <row r="55" spans="2:12" s="8" customFormat="1">
      <c r="B55" s="1189"/>
      <c r="D55" s="733"/>
      <c r="E55" s="742"/>
      <c r="G55" s="1189"/>
      <c r="H55" s="1189"/>
      <c r="L55" s="1189"/>
    </row>
    <row r="56" spans="2:12" s="8" customFormat="1">
      <c r="B56" s="1189"/>
      <c r="D56" s="733"/>
      <c r="E56" s="742"/>
      <c r="G56" s="1189"/>
      <c r="H56" s="1189"/>
      <c r="L56" s="1189"/>
    </row>
    <row r="57" spans="2:12" s="8" customFormat="1">
      <c r="B57" s="1189"/>
      <c r="D57" s="733"/>
      <c r="E57" s="742"/>
      <c r="G57" s="1189"/>
      <c r="H57" s="1189"/>
      <c r="L57" s="1189"/>
    </row>
    <row r="58" spans="2:12" s="8" customFormat="1">
      <c r="B58" s="1189"/>
      <c r="D58" s="733"/>
      <c r="E58" s="742"/>
      <c r="G58" s="1189"/>
      <c r="H58" s="1189"/>
      <c r="L58" s="1189"/>
    </row>
    <row r="59" spans="2:12" s="8" customFormat="1">
      <c r="B59" s="1189"/>
      <c r="D59" s="733"/>
      <c r="E59" s="742"/>
      <c r="G59" s="1189"/>
      <c r="H59" s="1189"/>
      <c r="L59" s="1189"/>
    </row>
    <row r="60" spans="2:12" s="8" customFormat="1">
      <c r="B60" s="1189"/>
      <c r="D60" s="733"/>
      <c r="E60" s="742"/>
      <c r="G60" s="1189"/>
      <c r="H60" s="1189"/>
      <c r="L60" s="1189"/>
    </row>
    <row r="61" spans="2:12" s="8" customFormat="1">
      <c r="B61" s="1189"/>
      <c r="D61" s="733"/>
      <c r="E61" s="742"/>
      <c r="G61" s="1189"/>
      <c r="H61" s="1189"/>
      <c r="L61" s="1189"/>
    </row>
    <row r="62" spans="2:12" s="8" customFormat="1">
      <c r="B62" s="1189"/>
      <c r="D62" s="733"/>
      <c r="E62" s="742"/>
      <c r="G62" s="1189"/>
      <c r="H62" s="1189"/>
      <c r="L62" s="1189"/>
    </row>
    <row r="63" spans="2:12" s="8" customFormat="1">
      <c r="B63" s="1189"/>
      <c r="D63" s="733"/>
      <c r="E63" s="742"/>
      <c r="G63" s="1189"/>
      <c r="H63" s="1189"/>
      <c r="L63" s="1189"/>
    </row>
    <row r="64" spans="2:12" s="8" customFormat="1">
      <c r="B64" s="1189"/>
      <c r="D64" s="733"/>
      <c r="E64" s="742"/>
      <c r="G64" s="1189"/>
      <c r="H64" s="1189"/>
      <c r="L64" s="1189"/>
    </row>
    <row r="65" spans="2:12" s="8" customFormat="1">
      <c r="B65" s="1189"/>
      <c r="D65" s="733"/>
      <c r="E65" s="742"/>
      <c r="G65" s="1189"/>
      <c r="H65" s="1189"/>
      <c r="L65" s="1189"/>
    </row>
    <row r="66" spans="2:12" s="8" customFormat="1">
      <c r="B66" s="1189"/>
      <c r="D66" s="733"/>
      <c r="E66" s="742"/>
      <c r="G66" s="1189"/>
      <c r="H66" s="1189"/>
      <c r="L66" s="1189"/>
    </row>
    <row r="67" spans="2:12" s="8" customFormat="1">
      <c r="B67" s="1189"/>
      <c r="D67" s="733"/>
      <c r="E67" s="742"/>
      <c r="G67" s="1189"/>
      <c r="H67" s="1189"/>
      <c r="L67" s="1189"/>
    </row>
    <row r="68" spans="2:12" s="8" customFormat="1">
      <c r="B68" s="1189"/>
      <c r="D68" s="733"/>
      <c r="E68" s="742"/>
      <c r="G68" s="1189"/>
      <c r="H68" s="1189"/>
      <c r="L68" s="1189"/>
    </row>
    <row r="69" spans="2:12" s="8" customFormat="1">
      <c r="B69" s="1189"/>
      <c r="D69" s="733"/>
      <c r="E69" s="742"/>
      <c r="G69" s="1189"/>
      <c r="H69" s="1189"/>
      <c r="L69" s="1189"/>
    </row>
    <row r="70" spans="2:12" s="8" customFormat="1">
      <c r="B70" s="1189"/>
      <c r="D70" s="733"/>
      <c r="E70" s="742"/>
      <c r="G70" s="1189"/>
      <c r="H70" s="1189"/>
      <c r="L70" s="1189"/>
    </row>
    <row r="71" spans="2:12" s="8" customFormat="1">
      <c r="B71" s="1189"/>
      <c r="D71" s="733"/>
      <c r="E71" s="742"/>
      <c r="G71" s="1189"/>
      <c r="H71" s="1189"/>
      <c r="L71" s="1189"/>
    </row>
    <row r="72" spans="2:12" s="8" customFormat="1">
      <c r="B72" s="1189"/>
      <c r="D72" s="733"/>
      <c r="E72" s="742"/>
      <c r="G72" s="1189"/>
      <c r="H72" s="1189"/>
      <c r="L72" s="1189"/>
    </row>
    <row r="73" spans="2:12" s="8" customFormat="1">
      <c r="B73" s="1189"/>
      <c r="D73" s="733"/>
      <c r="E73" s="742"/>
      <c r="G73" s="1189"/>
      <c r="H73" s="1189"/>
      <c r="L73" s="1189"/>
    </row>
    <row r="74" spans="2:12" s="8" customFormat="1">
      <c r="B74" s="1189"/>
      <c r="D74" s="733"/>
      <c r="E74" s="742"/>
      <c r="G74" s="1189"/>
      <c r="H74" s="1189"/>
      <c r="L74" s="1189"/>
    </row>
    <row r="75" spans="2:12" s="8" customFormat="1">
      <c r="B75" s="1189"/>
      <c r="D75" s="733"/>
      <c r="E75" s="742"/>
      <c r="G75" s="1189"/>
      <c r="H75" s="1189"/>
      <c r="L75" s="1189"/>
    </row>
    <row r="76" spans="2:12" s="8" customFormat="1">
      <c r="B76" s="1189"/>
      <c r="D76" s="733"/>
      <c r="E76" s="742"/>
      <c r="G76" s="1189"/>
      <c r="H76" s="1189"/>
      <c r="L76" s="1189"/>
    </row>
    <row r="77" spans="2:12" s="8" customFormat="1">
      <c r="B77" s="1189"/>
      <c r="D77" s="733"/>
      <c r="E77" s="742"/>
      <c r="G77" s="1189"/>
      <c r="H77" s="1189"/>
      <c r="L77" s="1189"/>
    </row>
    <row r="78" spans="2:12" s="8" customFormat="1">
      <c r="B78" s="1189"/>
      <c r="D78" s="733"/>
      <c r="E78" s="742"/>
      <c r="G78" s="1189"/>
      <c r="H78" s="1189"/>
      <c r="L78" s="1189"/>
    </row>
    <row r="79" spans="2:12" s="8" customFormat="1">
      <c r="B79" s="1189"/>
      <c r="D79" s="733"/>
      <c r="E79" s="742"/>
      <c r="G79" s="1189"/>
      <c r="H79" s="1189"/>
      <c r="L79" s="1189"/>
    </row>
    <row r="80" spans="2:12" s="8" customFormat="1">
      <c r="B80" s="1189"/>
      <c r="D80" s="733"/>
      <c r="E80" s="742"/>
      <c r="G80" s="1189"/>
      <c r="H80" s="1189"/>
      <c r="L80" s="1189"/>
    </row>
    <row r="81" spans="2:12" s="8" customFormat="1">
      <c r="B81" s="1189"/>
      <c r="D81" s="733"/>
      <c r="E81" s="742"/>
      <c r="G81" s="1189"/>
      <c r="H81" s="1189"/>
      <c r="L81" s="1189"/>
    </row>
    <row r="82" spans="2:12" s="8" customFormat="1">
      <c r="B82" s="1189"/>
      <c r="D82" s="733"/>
      <c r="E82" s="742"/>
      <c r="G82" s="1189"/>
      <c r="H82" s="1189"/>
      <c r="L82" s="1189"/>
    </row>
    <row r="83" spans="2:12" s="8" customFormat="1">
      <c r="B83" s="1189"/>
      <c r="D83" s="733"/>
      <c r="E83" s="742"/>
      <c r="G83" s="1189"/>
      <c r="H83" s="1189"/>
      <c r="L83" s="1189"/>
    </row>
    <row r="84" spans="2:12" s="8" customFormat="1">
      <c r="B84" s="1189"/>
      <c r="D84" s="733"/>
      <c r="E84" s="742"/>
      <c r="G84" s="1189"/>
      <c r="H84" s="1189"/>
      <c r="L84" s="1189"/>
    </row>
    <row r="85" spans="2:12" s="8" customFormat="1">
      <c r="B85" s="1189"/>
      <c r="D85" s="733"/>
      <c r="E85" s="742"/>
      <c r="G85" s="1189"/>
      <c r="H85" s="1189"/>
      <c r="L85" s="1189"/>
    </row>
    <row r="86" spans="2:12" s="8" customFormat="1">
      <c r="B86" s="1189"/>
      <c r="D86" s="733"/>
      <c r="E86" s="742"/>
      <c r="G86" s="1189"/>
      <c r="H86" s="1189"/>
      <c r="L86" s="1189"/>
    </row>
    <row r="87" spans="2:12" s="8" customFormat="1">
      <c r="B87" s="1189"/>
      <c r="D87" s="733"/>
      <c r="E87" s="742"/>
      <c r="G87" s="1189"/>
      <c r="H87" s="1189"/>
      <c r="L87" s="1189"/>
    </row>
    <row r="88" spans="2:12" s="8" customFormat="1">
      <c r="B88" s="1189"/>
      <c r="D88" s="733"/>
      <c r="E88" s="742"/>
      <c r="G88" s="1189"/>
      <c r="H88" s="1189"/>
      <c r="L88" s="1189"/>
    </row>
    <row r="89" spans="2:12" s="8" customFormat="1">
      <c r="B89" s="1189"/>
      <c r="D89" s="733"/>
      <c r="E89" s="742"/>
      <c r="G89" s="1189"/>
      <c r="H89" s="1189"/>
      <c r="L89" s="1189"/>
    </row>
    <row r="90" spans="2:12" s="8" customFormat="1">
      <c r="B90" s="1189"/>
      <c r="D90" s="733"/>
      <c r="E90" s="742"/>
      <c r="G90" s="1189"/>
      <c r="H90" s="1189"/>
      <c r="L90" s="1189"/>
    </row>
    <row r="91" spans="2:12" s="8" customFormat="1">
      <c r="B91" s="1189"/>
      <c r="D91" s="733"/>
      <c r="E91" s="742"/>
      <c r="G91" s="1189"/>
      <c r="H91" s="1189"/>
      <c r="L91" s="1189"/>
    </row>
    <row r="92" spans="2:12" s="8" customFormat="1">
      <c r="B92" s="1189"/>
      <c r="D92" s="733"/>
      <c r="E92" s="742"/>
      <c r="G92" s="1189"/>
      <c r="H92" s="1189"/>
      <c r="L92" s="1189"/>
    </row>
    <row r="93" spans="2:12" s="8" customFormat="1">
      <c r="B93" s="1189"/>
      <c r="D93" s="733"/>
      <c r="E93" s="742"/>
      <c r="G93" s="1189"/>
      <c r="H93" s="1189"/>
      <c r="L93" s="1189"/>
    </row>
    <row r="94" spans="2:12" s="8" customFormat="1">
      <c r="B94" s="1189"/>
      <c r="D94" s="733"/>
      <c r="E94" s="742"/>
      <c r="G94" s="1189"/>
      <c r="H94" s="1189"/>
      <c r="L94" s="1189"/>
    </row>
    <row r="95" spans="2:12" s="8" customFormat="1">
      <c r="B95" s="1189"/>
      <c r="D95" s="733"/>
      <c r="E95" s="742"/>
      <c r="G95" s="1189"/>
      <c r="H95" s="1189"/>
      <c r="L95" s="1189"/>
    </row>
    <row r="96" spans="2:12" s="8" customFormat="1">
      <c r="B96" s="1189"/>
      <c r="D96" s="733"/>
      <c r="E96" s="742"/>
      <c r="G96" s="1189"/>
      <c r="H96" s="1189"/>
      <c r="L96" s="1189"/>
    </row>
    <row r="97" spans="2:12" s="8" customFormat="1">
      <c r="B97" s="1189"/>
      <c r="D97" s="733"/>
      <c r="E97" s="742"/>
      <c r="G97" s="1189"/>
      <c r="H97" s="1189"/>
      <c r="L97" s="1189"/>
    </row>
    <row r="98" spans="2:12" s="8" customFormat="1">
      <c r="B98" s="1189"/>
      <c r="D98" s="733"/>
      <c r="E98" s="742"/>
      <c r="G98" s="1189"/>
      <c r="H98" s="1189"/>
      <c r="L98" s="1189"/>
    </row>
    <row r="99" spans="2:12" s="8" customFormat="1">
      <c r="B99" s="1189"/>
      <c r="D99" s="733"/>
      <c r="E99" s="742"/>
      <c r="G99" s="1189"/>
      <c r="H99" s="1189"/>
      <c r="L99" s="1189"/>
    </row>
    <row r="100" spans="2:12" s="8" customFormat="1">
      <c r="B100" s="1189"/>
      <c r="D100" s="733"/>
      <c r="E100" s="742"/>
      <c r="G100" s="1189"/>
      <c r="H100" s="1189"/>
      <c r="L100" s="1189"/>
    </row>
    <row r="101" spans="2:12" s="8" customFormat="1">
      <c r="B101" s="1189"/>
      <c r="D101" s="733"/>
      <c r="E101" s="742"/>
      <c r="G101" s="1189"/>
      <c r="H101" s="1189"/>
      <c r="L101" s="1189"/>
    </row>
    <row r="102" spans="2:12" s="8" customFormat="1">
      <c r="B102" s="1189"/>
      <c r="D102" s="733"/>
      <c r="E102" s="742"/>
      <c r="G102" s="1189"/>
      <c r="H102" s="1189"/>
      <c r="L102" s="1189"/>
    </row>
    <row r="103" spans="2:12" s="8" customFormat="1">
      <c r="B103" s="1189"/>
      <c r="D103" s="733"/>
      <c r="E103" s="742"/>
      <c r="G103" s="1189"/>
      <c r="H103" s="1189"/>
      <c r="L103" s="1189"/>
    </row>
    <row r="104" spans="2:12" s="8" customFormat="1">
      <c r="B104" s="1189"/>
      <c r="D104" s="733"/>
      <c r="E104" s="742"/>
      <c r="G104" s="1189"/>
      <c r="H104" s="1189"/>
      <c r="L104" s="1189"/>
    </row>
    <row r="105" spans="2:12" s="8" customFormat="1">
      <c r="B105" s="1189"/>
      <c r="D105" s="733"/>
      <c r="E105" s="742"/>
      <c r="G105" s="1189"/>
      <c r="H105" s="1189"/>
      <c r="L105" s="1189"/>
    </row>
    <row r="106" spans="2:12" s="8" customFormat="1">
      <c r="B106" s="1189"/>
      <c r="D106" s="733"/>
      <c r="E106" s="742"/>
      <c r="G106" s="1189"/>
      <c r="H106" s="1189"/>
      <c r="L106" s="1189"/>
    </row>
    <row r="107" spans="2:12" s="8" customFormat="1">
      <c r="B107" s="1189"/>
      <c r="D107" s="733"/>
      <c r="E107" s="742"/>
      <c r="G107" s="1189"/>
      <c r="H107" s="1189"/>
      <c r="L107" s="1189"/>
    </row>
    <row r="108" spans="2:12" s="8" customFormat="1">
      <c r="B108" s="1189"/>
      <c r="D108" s="733"/>
      <c r="E108" s="742"/>
      <c r="G108" s="1189"/>
      <c r="H108" s="1189"/>
      <c r="L108" s="1189"/>
    </row>
    <row r="109" spans="2:12" s="8" customFormat="1">
      <c r="B109" s="1189"/>
      <c r="D109" s="733"/>
      <c r="E109" s="742"/>
      <c r="G109" s="1189"/>
      <c r="H109" s="1189"/>
      <c r="L109" s="1189"/>
    </row>
    <row r="110" spans="2:12" s="8" customFormat="1">
      <c r="B110" s="1189"/>
      <c r="D110" s="733"/>
      <c r="E110" s="742"/>
      <c r="G110" s="1189"/>
      <c r="H110" s="1189"/>
      <c r="L110" s="1189"/>
    </row>
    <row r="111" spans="2:12" s="8" customFormat="1">
      <c r="B111" s="1189"/>
      <c r="D111" s="733"/>
      <c r="E111" s="742"/>
      <c r="G111" s="1189"/>
      <c r="H111" s="1189"/>
      <c r="L111" s="1189"/>
    </row>
    <row r="112" spans="2:12" s="8" customFormat="1">
      <c r="B112" s="1189"/>
      <c r="D112" s="733"/>
      <c r="E112" s="742"/>
      <c r="G112" s="1189"/>
      <c r="H112" s="1189"/>
      <c r="L112" s="1189"/>
    </row>
    <row r="113" spans="2:12" s="8" customFormat="1">
      <c r="B113" s="1189"/>
      <c r="D113" s="733"/>
      <c r="E113" s="742"/>
      <c r="G113" s="1189"/>
      <c r="H113" s="1189"/>
      <c r="L113" s="1189"/>
    </row>
    <row r="114" spans="2:12" s="8" customFormat="1">
      <c r="B114" s="1189"/>
      <c r="D114" s="733"/>
      <c r="E114" s="742"/>
      <c r="G114" s="1189"/>
      <c r="H114" s="1189"/>
      <c r="L114" s="1189"/>
    </row>
    <row r="115" spans="2:12" s="8" customFormat="1">
      <c r="B115" s="1189"/>
      <c r="D115" s="733"/>
      <c r="E115" s="742"/>
      <c r="G115" s="1189"/>
      <c r="H115" s="1189"/>
      <c r="L115" s="1189"/>
    </row>
    <row r="116" spans="2:12" s="8" customFormat="1">
      <c r="B116" s="1189"/>
      <c r="D116" s="733"/>
      <c r="E116" s="742"/>
      <c r="G116" s="1189"/>
      <c r="H116" s="1189"/>
      <c r="L116" s="1189"/>
    </row>
    <row r="117" spans="2:12" s="8" customFormat="1">
      <c r="B117" s="1189"/>
      <c r="D117" s="733"/>
      <c r="E117" s="742"/>
      <c r="G117" s="1189"/>
      <c r="H117" s="1189"/>
      <c r="L117" s="1189"/>
    </row>
    <row r="118" spans="2:12" s="8" customFormat="1">
      <c r="B118" s="1189"/>
      <c r="D118" s="733"/>
      <c r="E118" s="742"/>
      <c r="G118" s="1189"/>
      <c r="H118" s="1189"/>
      <c r="L118" s="1189"/>
    </row>
    <row r="119" spans="2:12" s="8" customFormat="1">
      <c r="B119" s="1189"/>
      <c r="D119" s="733"/>
      <c r="E119" s="742"/>
      <c r="G119" s="1189"/>
      <c r="H119" s="1189"/>
      <c r="L119" s="1189"/>
    </row>
    <row r="120" spans="2:12" s="8" customFormat="1">
      <c r="B120" s="1189"/>
      <c r="D120" s="733"/>
      <c r="E120" s="742"/>
      <c r="G120" s="1189"/>
      <c r="H120" s="1189"/>
      <c r="L120" s="1189"/>
    </row>
    <row r="121" spans="2:12" s="8" customFormat="1">
      <c r="B121" s="1189"/>
      <c r="D121" s="733"/>
      <c r="E121" s="742"/>
      <c r="G121" s="1189"/>
      <c r="H121" s="1189"/>
      <c r="L121" s="1189"/>
    </row>
    <row r="122" spans="2:12" s="8" customFormat="1">
      <c r="B122" s="1189"/>
      <c r="D122" s="733"/>
      <c r="E122" s="742"/>
      <c r="G122" s="1189"/>
      <c r="H122" s="1189"/>
      <c r="L122" s="1189"/>
    </row>
    <row r="123" spans="2:12" s="8" customFormat="1">
      <c r="B123" s="1189"/>
      <c r="D123" s="733"/>
      <c r="E123" s="742"/>
      <c r="G123" s="1189"/>
      <c r="H123" s="1189"/>
      <c r="L123" s="1189"/>
    </row>
    <row r="124" spans="2:12" s="8" customFormat="1">
      <c r="B124" s="1189"/>
      <c r="D124" s="733"/>
      <c r="E124" s="742"/>
      <c r="G124" s="1189"/>
      <c r="H124" s="1189"/>
      <c r="L124" s="1189"/>
    </row>
    <row r="125" spans="2:12" s="8" customFormat="1">
      <c r="B125" s="1189"/>
      <c r="D125" s="733"/>
      <c r="E125" s="742"/>
      <c r="G125" s="1189"/>
      <c r="H125" s="1189"/>
      <c r="L125" s="1189"/>
    </row>
    <row r="126" spans="2:12" s="8" customFormat="1">
      <c r="B126" s="1189"/>
      <c r="D126" s="733"/>
      <c r="E126" s="742"/>
      <c r="G126" s="1189"/>
      <c r="H126" s="1189"/>
      <c r="L126" s="1189"/>
    </row>
    <row r="127" spans="2:12" s="8" customFormat="1">
      <c r="B127" s="1189"/>
      <c r="D127" s="733"/>
      <c r="E127" s="742"/>
      <c r="G127" s="1189"/>
      <c r="H127" s="1189"/>
      <c r="L127" s="1189"/>
    </row>
    <row r="128" spans="2:12" s="8" customFormat="1">
      <c r="B128" s="1189"/>
      <c r="D128" s="733"/>
      <c r="E128" s="742"/>
      <c r="G128" s="1189"/>
      <c r="H128" s="1189"/>
      <c r="L128" s="1189"/>
    </row>
    <row r="129" spans="2:12" s="8" customFormat="1">
      <c r="B129" s="1189"/>
      <c r="D129" s="733"/>
      <c r="E129" s="742"/>
      <c r="G129" s="1189"/>
      <c r="H129" s="1189"/>
      <c r="L129" s="1189"/>
    </row>
    <row r="130" spans="2:12" s="8" customFormat="1">
      <c r="B130" s="1189"/>
      <c r="D130" s="733"/>
      <c r="E130" s="742"/>
      <c r="G130" s="1189"/>
      <c r="H130" s="1189"/>
      <c r="L130" s="1189"/>
    </row>
    <row r="131" spans="2:12" s="8" customFormat="1">
      <c r="B131" s="1189"/>
      <c r="D131" s="733"/>
      <c r="E131" s="742"/>
      <c r="G131" s="1189"/>
      <c r="H131" s="1189"/>
      <c r="L131" s="1189"/>
    </row>
    <row r="132" spans="2:12" s="8" customFormat="1">
      <c r="B132" s="1189"/>
      <c r="D132" s="733"/>
      <c r="E132" s="742"/>
      <c r="G132" s="1189"/>
      <c r="H132" s="1189"/>
      <c r="L132" s="1189"/>
    </row>
    <row r="133" spans="2:12" s="8" customFormat="1">
      <c r="B133" s="1189"/>
      <c r="D133" s="733"/>
      <c r="E133" s="742"/>
      <c r="G133" s="1189"/>
      <c r="H133" s="1189"/>
      <c r="L133" s="1189"/>
    </row>
    <row r="134" spans="2:12" s="8" customFormat="1">
      <c r="B134" s="1189"/>
      <c r="D134" s="733"/>
      <c r="E134" s="742"/>
      <c r="G134" s="1189"/>
      <c r="H134" s="1189"/>
      <c r="L134" s="1189"/>
    </row>
    <row r="135" spans="2:12" s="8" customFormat="1">
      <c r="B135" s="1189"/>
      <c r="D135" s="733"/>
      <c r="E135" s="742"/>
      <c r="G135" s="1189"/>
      <c r="H135" s="1189"/>
      <c r="L135" s="1189"/>
    </row>
    <row r="136" spans="2:12" s="8" customFormat="1">
      <c r="B136" s="1189"/>
      <c r="D136" s="733"/>
      <c r="E136" s="742"/>
      <c r="G136" s="1189"/>
      <c r="H136" s="1189"/>
      <c r="L136" s="1189"/>
    </row>
    <row r="137" spans="2:12" s="8" customFormat="1">
      <c r="B137" s="1189"/>
      <c r="D137" s="733"/>
      <c r="E137" s="742"/>
      <c r="G137" s="1189"/>
      <c r="H137" s="1189"/>
      <c r="L137" s="1189"/>
    </row>
    <row r="138" spans="2:12" s="8" customFormat="1">
      <c r="B138" s="1189"/>
      <c r="D138" s="733"/>
      <c r="E138" s="742"/>
      <c r="G138" s="1189"/>
      <c r="H138" s="1189"/>
      <c r="L138" s="1189"/>
    </row>
    <row r="139" spans="2:12" s="8" customFormat="1">
      <c r="B139" s="1189"/>
      <c r="D139" s="733"/>
      <c r="E139" s="742"/>
      <c r="G139" s="1189"/>
      <c r="H139" s="1189"/>
      <c r="L139" s="1189"/>
    </row>
    <row r="140" spans="2:12" s="8" customFormat="1">
      <c r="B140" s="1189"/>
      <c r="D140" s="733"/>
      <c r="E140" s="742"/>
      <c r="G140" s="1189"/>
      <c r="H140" s="1189"/>
      <c r="L140" s="1189"/>
    </row>
    <row r="141" spans="2:12" s="8" customFormat="1">
      <c r="B141" s="1189"/>
      <c r="D141" s="733"/>
      <c r="E141" s="742"/>
      <c r="G141" s="1189"/>
      <c r="H141" s="1189"/>
      <c r="L141" s="1189"/>
    </row>
    <row r="142" spans="2:12" s="8" customFormat="1">
      <c r="B142" s="1189"/>
      <c r="D142" s="733"/>
      <c r="E142" s="742"/>
      <c r="G142" s="1189"/>
      <c r="H142" s="1189"/>
      <c r="L142" s="1189"/>
    </row>
    <row r="143" spans="2:12" s="8" customFormat="1">
      <c r="B143" s="1189"/>
      <c r="D143" s="733"/>
      <c r="E143" s="742"/>
      <c r="G143" s="1189"/>
      <c r="H143" s="1189"/>
      <c r="L143" s="1189"/>
    </row>
    <row r="144" spans="2:12" s="8" customFormat="1">
      <c r="B144" s="1189"/>
      <c r="D144" s="733"/>
      <c r="E144" s="742"/>
      <c r="G144" s="1189"/>
      <c r="H144" s="1189"/>
      <c r="L144" s="1189"/>
    </row>
    <row r="145" spans="2:12" s="8" customFormat="1">
      <c r="B145" s="1189"/>
      <c r="D145" s="733"/>
      <c r="E145" s="742"/>
      <c r="G145" s="1189"/>
      <c r="H145" s="1189"/>
      <c r="L145" s="1189"/>
    </row>
    <row r="146" spans="2:12" s="8" customFormat="1">
      <c r="B146" s="1189"/>
      <c r="D146" s="733"/>
      <c r="E146" s="742"/>
      <c r="G146" s="1189"/>
      <c r="H146" s="1189"/>
      <c r="L146" s="1189"/>
    </row>
    <row r="147" spans="2:12" s="8" customFormat="1">
      <c r="B147" s="1189"/>
      <c r="D147" s="733"/>
      <c r="E147" s="742"/>
      <c r="G147" s="1189"/>
      <c r="H147" s="1189"/>
      <c r="L147" s="1189"/>
    </row>
    <row r="148" spans="2:12" s="8" customFormat="1">
      <c r="B148" s="1189"/>
      <c r="D148" s="733"/>
      <c r="E148" s="742"/>
      <c r="G148" s="1189"/>
      <c r="H148" s="1189"/>
      <c r="L148" s="1189"/>
    </row>
  </sheetData>
  <mergeCells count="14">
    <mergeCell ref="F5:K5"/>
    <mergeCell ref="L5:L6"/>
    <mergeCell ref="M5:N5"/>
    <mergeCell ref="O5:R5"/>
    <mergeCell ref="A5:A6"/>
    <mergeCell ref="B5:B6"/>
    <mergeCell ref="C5:C6"/>
    <mergeCell ref="D5:D6"/>
    <mergeCell ref="E5:E6"/>
    <mergeCell ref="W8:X8"/>
    <mergeCell ref="S5:T5"/>
    <mergeCell ref="U5:V5"/>
    <mergeCell ref="W5:X5"/>
    <mergeCell ref="Z5:Z6"/>
  </mergeCells>
  <pageMargins left="0.59055118110236227" right="0.19685039370078741" top="0.59055118110236227" bottom="0.39370078740157483" header="0.19685039370078741" footer="0.19685039370078741"/>
  <pageSetup paperSize="9" scale="73" orientation="landscape" blackAndWhite="1"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9"/>
  </sheetPr>
  <dimension ref="A1:G13"/>
  <sheetViews>
    <sheetView showZeros="0" zoomScaleSheetLayoutView="100" workbookViewId="0">
      <selection activeCell="B7" sqref="B7"/>
    </sheetView>
  </sheetViews>
  <sheetFormatPr defaultColWidth="8.88671875" defaultRowHeight="16.5"/>
  <cols>
    <col min="1" max="1" width="4.5546875" style="18" customWidth="1"/>
    <col min="2" max="2" width="22.77734375" style="18" customWidth="1"/>
    <col min="3" max="3" width="31.21875" style="18" customWidth="1"/>
    <col min="4" max="5" width="16.88671875" style="18" customWidth="1"/>
    <col min="6" max="6" width="12.33203125" style="693" customWidth="1"/>
    <col min="7" max="7" width="18.44140625" style="18" customWidth="1"/>
    <col min="8" max="16384" width="8.88671875" style="18"/>
  </cols>
  <sheetData>
    <row r="1" spans="1:7" s="580" customFormat="1" ht="22.5">
      <c r="A1" s="842" t="s">
        <v>3055</v>
      </c>
      <c r="B1" s="495"/>
      <c r="C1" s="495"/>
      <c r="D1" s="495"/>
      <c r="E1" s="495"/>
      <c r="F1" s="493"/>
      <c r="G1" s="495"/>
    </row>
    <row r="2" spans="1:7" s="580" customFormat="1" ht="18.75">
      <c r="A2" s="1230" t="str">
        <f>"DỰ ÁN: "&amp;TTIN_DUAN</f>
        <v>DỰ ÁN: Đường cứu hộ cứu nạn từ Nguyệt Áng - Nam Long đi Trường Xuân</v>
      </c>
      <c r="B2" s="495"/>
      <c r="C2" s="495"/>
      <c r="D2" s="495"/>
      <c r="E2" s="495"/>
      <c r="F2" s="493"/>
      <c r="G2" s="495"/>
    </row>
    <row r="3" spans="1:7" s="580" customFormat="1" ht="18.75">
      <c r="A3" s="1230" t="str">
        <f>"CÔNG TRÌNH: "&amp;TTIN_CTRINH</f>
        <v>CÔNG TRÌNH: Đường cứu hộ cứu nạn từ Nguyệt Áng - Nam Long đi Trường Xuân</v>
      </c>
      <c r="B3" s="495"/>
      <c r="C3" s="495"/>
      <c r="D3" s="495"/>
      <c r="E3" s="495"/>
      <c r="F3" s="493"/>
      <c r="G3" s="495"/>
    </row>
    <row r="4" spans="1:7" s="580" customFormat="1">
      <c r="A4" s="1765"/>
      <c r="B4" s="29"/>
      <c r="C4" s="29"/>
      <c r="D4" s="29"/>
      <c r="E4" s="29"/>
      <c r="F4" s="30"/>
      <c r="G4" s="29"/>
    </row>
    <row r="5" spans="1:7" s="353" customFormat="1" ht="21.95" customHeight="1">
      <c r="A5" s="1508" t="s">
        <v>88</v>
      </c>
      <c r="B5" s="1508" t="s">
        <v>794</v>
      </c>
      <c r="C5" s="1508" t="s">
        <v>795</v>
      </c>
      <c r="D5" s="1508" t="s">
        <v>796</v>
      </c>
      <c r="E5" s="1508" t="s">
        <v>3027</v>
      </c>
      <c r="F5" s="1648" t="s">
        <v>797</v>
      </c>
      <c r="G5" s="1508" t="s">
        <v>230</v>
      </c>
    </row>
    <row r="6" spans="1:7" ht="20.100000000000001" customHeight="1">
      <c r="A6" s="40" t="s">
        <v>89</v>
      </c>
      <c r="B6" s="835" t="s">
        <v>90</v>
      </c>
      <c r="C6" s="40" t="s">
        <v>74</v>
      </c>
      <c r="D6" s="40" t="s">
        <v>75</v>
      </c>
      <c r="E6" s="40" t="s">
        <v>76</v>
      </c>
      <c r="F6" s="40" t="s">
        <v>77</v>
      </c>
      <c r="G6" s="40" t="s">
        <v>78</v>
      </c>
    </row>
    <row r="7" spans="1:7" ht="20.100000000000001" customHeight="1">
      <c r="A7" s="592"/>
      <c r="B7" s="592"/>
      <c r="C7" s="592"/>
      <c r="D7" s="592"/>
      <c r="E7" s="1330"/>
      <c r="F7" s="731"/>
      <c r="G7" s="592"/>
    </row>
    <row r="8" spans="1:7" ht="20.100000000000001" customHeight="1">
      <c r="A8" s="592"/>
      <c r="B8" s="592"/>
      <c r="C8" s="592"/>
      <c r="D8" s="592"/>
      <c r="E8" s="1330"/>
      <c r="F8" s="731"/>
      <c r="G8" s="592"/>
    </row>
    <row r="9" spans="1:7" ht="20.100000000000001" customHeight="1">
      <c r="A9" s="592"/>
      <c r="B9" s="592"/>
      <c r="C9" s="592"/>
      <c r="D9" s="592"/>
      <c r="E9" s="1330"/>
      <c r="F9" s="731"/>
      <c r="G9" s="592"/>
    </row>
    <row r="10" spans="1:7" ht="20.100000000000001" customHeight="1">
      <c r="A10" s="592"/>
      <c r="B10" s="592"/>
      <c r="C10" s="592"/>
      <c r="D10" s="592"/>
      <c r="E10" s="1330"/>
      <c r="F10" s="731"/>
      <c r="G10" s="592"/>
    </row>
    <row r="11" spans="1:7" ht="20.100000000000001" customHeight="1">
      <c r="A11" s="592"/>
      <c r="B11" s="592"/>
      <c r="C11" s="592"/>
      <c r="D11" s="592"/>
      <c r="E11" s="1330"/>
      <c r="F11" s="731"/>
      <c r="G11" s="592"/>
    </row>
    <row r="12" spans="1:7" ht="20.100000000000001" customHeight="1">
      <c r="A12" s="729"/>
      <c r="B12" s="729"/>
      <c r="C12" s="729"/>
      <c r="D12" s="729"/>
      <c r="E12" s="1766"/>
      <c r="F12" s="732"/>
      <c r="G12" s="729"/>
    </row>
    <row r="13" spans="1:7" ht="20.100000000000001" customHeight="1"/>
  </sheetData>
  <autoFilter ref="A6:G6"/>
  <pageMargins left="0.59055118110236227" right="0.19685039370078741" top="0.59055118110236227" bottom="0.39370078740157483" header="0.19685039370078741" footer="0.19685039370078741"/>
  <pageSetup paperSize="9" orientation="landscape" blackAndWhite="1"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9"/>
  </sheetPr>
  <dimension ref="A1:F13"/>
  <sheetViews>
    <sheetView showZeros="0" zoomScaleSheetLayoutView="100" workbookViewId="0">
      <selection activeCell="B7" sqref="B7"/>
    </sheetView>
  </sheetViews>
  <sheetFormatPr defaultColWidth="8.88671875" defaultRowHeight="16.5"/>
  <cols>
    <col min="1" max="1" width="4.5546875" style="18" customWidth="1"/>
    <col min="2" max="2" width="22.77734375" style="18" customWidth="1"/>
    <col min="3" max="3" width="31.21875" style="18" customWidth="1"/>
    <col min="4" max="4" width="16.88671875" style="18" customWidth="1"/>
    <col min="5" max="5" width="12.33203125" style="693" customWidth="1"/>
    <col min="6" max="6" width="18.44140625" style="18" customWidth="1"/>
    <col min="7" max="16384" width="8.88671875" style="18"/>
  </cols>
  <sheetData>
    <row r="1" spans="1:6" ht="30" customHeight="1">
      <c r="A1" s="842" t="s">
        <v>798</v>
      </c>
      <c r="B1" s="495"/>
      <c r="C1" s="495"/>
      <c r="D1" s="495"/>
      <c r="E1" s="493"/>
      <c r="F1" s="495"/>
    </row>
    <row r="2" spans="1:6" ht="20.100000000000001" customHeight="1">
      <c r="A2" s="1230" t="str">
        <f>"DỰ ÁN: "&amp;TTIN_DUAN</f>
        <v>DỰ ÁN: Đường cứu hộ cứu nạn từ Nguyệt Áng - Nam Long đi Trường Xuân</v>
      </c>
      <c r="B2" s="495"/>
      <c r="C2" s="495"/>
      <c r="D2" s="495"/>
      <c r="E2" s="493"/>
      <c r="F2" s="495"/>
    </row>
    <row r="3" spans="1:6" ht="20.100000000000001" customHeight="1">
      <c r="A3" s="1230" t="str">
        <f>"CÔNG TRÌNH: "&amp;TTIN_CTRINH</f>
        <v>CÔNG TRÌNH: Đường cứu hộ cứu nạn từ Nguyệt Áng - Nam Long đi Trường Xuân</v>
      </c>
      <c r="B3" s="495"/>
      <c r="C3" s="495"/>
      <c r="D3" s="495"/>
      <c r="E3" s="493"/>
      <c r="F3" s="495"/>
    </row>
    <row r="4" spans="1:6" ht="9.9499999999999993" customHeight="1">
      <c r="A4" s="1765"/>
      <c r="B4" s="29"/>
      <c r="C4" s="29"/>
      <c r="D4" s="29"/>
      <c r="E4" s="30"/>
      <c r="F4" s="29"/>
    </row>
    <row r="5" spans="1:6" s="353" customFormat="1" ht="21.95" customHeight="1">
      <c r="A5" s="1508" t="s">
        <v>88</v>
      </c>
      <c r="B5" s="1508" t="s">
        <v>794</v>
      </c>
      <c r="C5" s="1508" t="s">
        <v>795</v>
      </c>
      <c r="D5" s="1508" t="s">
        <v>796</v>
      </c>
      <c r="E5" s="1648" t="s">
        <v>797</v>
      </c>
      <c r="F5" s="1508" t="s">
        <v>230</v>
      </c>
    </row>
    <row r="6" spans="1:6" ht="20.100000000000001" customHeight="1">
      <c r="A6" s="40" t="s">
        <v>89</v>
      </c>
      <c r="B6" s="835" t="s">
        <v>90</v>
      </c>
      <c r="C6" s="40" t="s">
        <v>74</v>
      </c>
      <c r="D6" s="40" t="s">
        <v>75</v>
      </c>
      <c r="E6" s="40" t="s">
        <v>76</v>
      </c>
      <c r="F6" s="40" t="s">
        <v>77</v>
      </c>
    </row>
    <row r="7" spans="1:6" ht="20.100000000000001" customHeight="1">
      <c r="A7" s="592"/>
      <c r="B7" s="592"/>
      <c r="C7" s="592"/>
      <c r="D7" s="592"/>
      <c r="E7" s="731"/>
      <c r="F7" s="592"/>
    </row>
    <row r="8" spans="1:6" ht="20.100000000000001" customHeight="1">
      <c r="A8" s="592"/>
      <c r="B8" s="592"/>
      <c r="C8" s="592"/>
      <c r="D8" s="592"/>
      <c r="E8" s="731"/>
      <c r="F8" s="592"/>
    </row>
    <row r="9" spans="1:6" ht="20.100000000000001" customHeight="1">
      <c r="A9" s="592"/>
      <c r="B9" s="592"/>
      <c r="C9" s="592"/>
      <c r="D9" s="592"/>
      <c r="E9" s="731"/>
      <c r="F9" s="592"/>
    </row>
    <row r="10" spans="1:6" ht="20.100000000000001" customHeight="1">
      <c r="A10" s="592"/>
      <c r="B10" s="592"/>
      <c r="C10" s="592"/>
      <c r="D10" s="592"/>
      <c r="E10" s="731"/>
      <c r="F10" s="592"/>
    </row>
    <row r="11" spans="1:6" ht="20.100000000000001" customHeight="1">
      <c r="A11" s="592"/>
      <c r="B11" s="592"/>
      <c r="C11" s="592"/>
      <c r="D11" s="592"/>
      <c r="E11" s="731"/>
      <c r="F11" s="592"/>
    </row>
    <row r="12" spans="1:6" ht="20.100000000000001" customHeight="1">
      <c r="A12" s="729"/>
      <c r="B12" s="729"/>
      <c r="C12" s="729"/>
      <c r="D12" s="729"/>
      <c r="E12" s="732"/>
      <c r="F12" s="729"/>
    </row>
    <row r="13" spans="1:6" ht="20.100000000000001" customHeight="1"/>
  </sheetData>
  <autoFilter ref="A6:F6"/>
  <pageMargins left="0.59055118110236227" right="0.19685039370078741" top="0.59055118110236227" bottom="0.39370078740157483" header="0.19685039370078741" footer="0.19685039370078741"/>
  <pageSetup paperSize="9" orientation="landscape" blackAndWhite="1" r:id="rId1"/>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DCViec">
    <tabColor rgb="FF4FD1FF"/>
  </sheetPr>
  <dimension ref="A1:AS14"/>
  <sheetViews>
    <sheetView showZeros="0" workbookViewId="0">
      <selection activeCell="C8" sqref="C8"/>
    </sheetView>
  </sheetViews>
  <sheetFormatPr defaultColWidth="2.77734375" defaultRowHeight="16.5"/>
  <cols>
    <col min="1" max="1" width="3.21875" style="18" customWidth="1"/>
    <col min="2" max="2" width="4" style="18" customWidth="1"/>
    <col min="3" max="3" width="38" style="18" customWidth="1"/>
    <col min="4" max="4" width="16.6640625" style="18" hidden="1" customWidth="1"/>
    <col min="5" max="5" width="10.77734375" style="18" customWidth="1"/>
    <col min="6" max="6" width="8.44140625" style="18" hidden="1" customWidth="1"/>
    <col min="7" max="7" width="7.44140625" style="18" customWidth="1"/>
    <col min="8" max="8" width="10.77734375" style="18" customWidth="1"/>
    <col min="9" max="12" width="7.6640625" style="18" hidden="1" customWidth="1"/>
    <col min="13" max="13" width="0.21875" style="18" customWidth="1"/>
    <col min="14" max="15" width="2" style="18" customWidth="1"/>
    <col min="16" max="16" width="2.109375" style="18" customWidth="1"/>
    <col min="17" max="44" width="2" style="18" customWidth="1"/>
    <col min="45" max="16384" width="2.77734375" style="18"/>
  </cols>
  <sheetData>
    <row r="1" spans="1:45" ht="30" customHeight="1">
      <c r="A1" s="1773"/>
      <c r="B1" s="2900" t="s">
        <v>930</v>
      </c>
      <c r="C1" s="2900"/>
      <c r="D1" s="2900"/>
      <c r="E1" s="2900"/>
      <c r="F1" s="2900"/>
      <c r="G1" s="2900"/>
      <c r="H1" s="2900"/>
      <c r="I1" s="2900"/>
      <c r="J1" s="177"/>
      <c r="K1" s="177"/>
      <c r="L1" s="177"/>
      <c r="M1" s="749"/>
      <c r="N1" s="750"/>
      <c r="O1" s="750"/>
      <c r="P1" s="750"/>
      <c r="Q1" s="750"/>
      <c r="R1" s="750"/>
      <c r="S1" s="750"/>
      <c r="T1" s="750"/>
      <c r="U1" s="750"/>
      <c r="V1" s="750"/>
      <c r="W1" s="750"/>
      <c r="X1" s="750"/>
      <c r="Y1" s="750"/>
      <c r="Z1" s="750"/>
      <c r="AA1" s="750"/>
      <c r="AB1" s="750"/>
      <c r="AC1" s="750"/>
      <c r="AD1" s="750"/>
      <c r="AE1" s="750"/>
      <c r="AF1" s="750"/>
      <c r="AG1" s="750"/>
      <c r="AH1" s="751"/>
      <c r="AI1" s="751"/>
      <c r="AJ1" s="751"/>
      <c r="AK1" s="751"/>
      <c r="AL1" s="751"/>
      <c r="AM1" s="751"/>
      <c r="AN1" s="751"/>
      <c r="AO1" s="751"/>
      <c r="AP1" s="751"/>
      <c r="AQ1" s="751"/>
      <c r="AR1" s="751"/>
      <c r="AS1" s="752"/>
    </row>
    <row r="2" spans="1:45" ht="9.9499999999999993" customHeight="1">
      <c r="A2" s="746"/>
      <c r="B2" s="761"/>
      <c r="C2" s="770"/>
      <c r="D2" s="759"/>
      <c r="E2" s="771"/>
      <c r="F2" s="759"/>
      <c r="G2" s="759"/>
      <c r="H2" s="771"/>
      <c r="I2" s="759"/>
      <c r="J2" s="749"/>
      <c r="K2" s="749"/>
      <c r="L2" s="753"/>
      <c r="M2" s="749"/>
      <c r="N2" s="750"/>
      <c r="O2" s="754"/>
      <c r="P2" s="750"/>
      <c r="Q2" s="754"/>
      <c r="R2" s="750"/>
      <c r="S2" s="754"/>
      <c r="T2" s="750"/>
      <c r="U2" s="754"/>
      <c r="V2" s="750"/>
      <c r="W2" s="754"/>
      <c r="X2" s="750"/>
      <c r="Y2" s="754"/>
      <c r="Z2" s="750"/>
      <c r="AA2" s="750"/>
      <c r="AB2" s="750"/>
      <c r="AC2" s="754"/>
      <c r="AD2" s="751"/>
      <c r="AE2" s="751"/>
      <c r="AF2" s="750"/>
      <c r="AG2" s="750"/>
      <c r="AH2" s="751"/>
      <c r="AI2" s="751"/>
      <c r="AJ2" s="751"/>
      <c r="AK2" s="751"/>
      <c r="AL2" s="751"/>
      <c r="AM2" s="751"/>
      <c r="AN2" s="751"/>
      <c r="AO2" s="751"/>
      <c r="AP2" s="751"/>
      <c r="AQ2" s="751"/>
      <c r="AR2" s="751"/>
      <c r="AS2" s="752"/>
    </row>
    <row r="3" spans="1:45" ht="9.9499999999999993" customHeight="1">
      <c r="A3" s="746"/>
      <c r="B3" s="761"/>
      <c r="C3" s="1767"/>
      <c r="D3" s="1768"/>
      <c r="E3" s="1769"/>
      <c r="F3" s="1768"/>
      <c r="G3" s="1768"/>
      <c r="H3" s="1769"/>
      <c r="I3" s="1768"/>
      <c r="J3" s="745"/>
      <c r="K3" s="745"/>
      <c r="L3" s="745"/>
      <c r="M3" s="749"/>
      <c r="N3" s="750"/>
      <c r="O3" s="750"/>
      <c r="P3" s="750"/>
      <c r="Q3" s="750"/>
      <c r="R3" s="750"/>
      <c r="S3" s="750"/>
      <c r="T3" s="750"/>
      <c r="U3" s="750"/>
      <c r="V3" s="750"/>
      <c r="W3" s="750"/>
      <c r="X3" s="750"/>
      <c r="Y3" s="750"/>
      <c r="Z3" s="750"/>
      <c r="AA3" s="750"/>
      <c r="AB3" s="750"/>
      <c r="AC3" s="754"/>
      <c r="AD3" s="751"/>
      <c r="AE3" s="751"/>
      <c r="AF3" s="751"/>
      <c r="AG3" s="750"/>
      <c r="AH3" s="751"/>
      <c r="AI3" s="751"/>
      <c r="AJ3" s="751"/>
      <c r="AK3" s="751"/>
      <c r="AL3" s="751"/>
      <c r="AM3" s="751"/>
      <c r="AN3" s="751"/>
      <c r="AO3" s="750"/>
      <c r="AP3" s="751"/>
      <c r="AQ3" s="751"/>
      <c r="AR3" s="751"/>
      <c r="AS3" s="752"/>
    </row>
    <row r="4" spans="1:45" ht="20.100000000000001" customHeight="1">
      <c r="A4" s="746"/>
      <c r="B4" s="173" t="s">
        <v>931</v>
      </c>
      <c r="C4" s="1767"/>
      <c r="D4" s="1768"/>
      <c r="E4" s="1769"/>
      <c r="F4" s="1768"/>
      <c r="G4" s="1768"/>
      <c r="H4" s="1769"/>
      <c r="I4" s="1768"/>
      <c r="J4" s="745"/>
      <c r="K4" s="745"/>
      <c r="L4" s="745"/>
      <c r="M4" s="749"/>
      <c r="N4" s="750"/>
      <c r="O4" s="754"/>
      <c r="P4" s="750"/>
      <c r="Q4" s="754"/>
      <c r="R4" s="750"/>
      <c r="S4" s="754"/>
      <c r="T4" s="750"/>
      <c r="U4" s="754"/>
      <c r="V4" s="750"/>
      <c r="W4" s="754"/>
      <c r="X4" s="750"/>
      <c r="Y4" s="754"/>
      <c r="Z4" s="750"/>
      <c r="AA4" s="750"/>
      <c r="AB4" s="750"/>
      <c r="AC4" s="750"/>
      <c r="AD4" s="750"/>
      <c r="AE4" s="750"/>
      <c r="AF4" s="750"/>
      <c r="AG4" s="750"/>
      <c r="AH4" s="751"/>
      <c r="AI4" s="751"/>
      <c r="AJ4" s="751"/>
      <c r="AK4" s="751"/>
      <c r="AL4" s="751"/>
      <c r="AM4" s="751"/>
      <c r="AN4" s="751"/>
      <c r="AO4" s="751"/>
      <c r="AP4" s="751"/>
      <c r="AQ4" s="751"/>
      <c r="AR4" s="751"/>
      <c r="AS4" s="752"/>
    </row>
    <row r="5" spans="1:45" ht="9.9499999999999993" customHeight="1">
      <c r="A5" s="746"/>
      <c r="B5" s="1770"/>
      <c r="C5" s="1771"/>
      <c r="D5" s="1771"/>
      <c r="E5" s="1772"/>
      <c r="F5" s="1771"/>
      <c r="G5" s="1771"/>
      <c r="H5" s="1772"/>
      <c r="I5" s="1771"/>
      <c r="J5" s="745"/>
      <c r="K5" s="745"/>
      <c r="L5" s="745"/>
      <c r="M5" s="749"/>
      <c r="N5" s="750"/>
      <c r="O5" s="754"/>
      <c r="P5" s="750"/>
      <c r="Q5" s="754"/>
      <c r="R5" s="750"/>
      <c r="S5" s="754"/>
      <c r="T5" s="750"/>
      <c r="U5" s="754"/>
      <c r="V5" s="750"/>
      <c r="W5" s="754"/>
      <c r="X5" s="750"/>
      <c r="Y5" s="754"/>
      <c r="Z5" s="750"/>
      <c r="AA5" s="750"/>
      <c r="AB5" s="750"/>
      <c r="AC5" s="750"/>
      <c r="AD5" s="750"/>
      <c r="AE5" s="750"/>
      <c r="AF5" s="750"/>
      <c r="AG5" s="750"/>
      <c r="AH5" s="751"/>
      <c r="AI5" s="751"/>
      <c r="AJ5" s="751"/>
      <c r="AK5" s="751"/>
      <c r="AL5" s="751"/>
      <c r="AM5" s="751"/>
      <c r="AN5" s="751"/>
      <c r="AO5" s="751"/>
      <c r="AP5" s="751"/>
      <c r="AQ5" s="751"/>
      <c r="AR5" s="751"/>
      <c r="AS5" s="752"/>
    </row>
    <row r="6" spans="1:45" s="492" customFormat="1" ht="20.100000000000001" customHeight="1">
      <c r="A6" s="746"/>
      <c r="B6" s="2392" t="s">
        <v>88</v>
      </c>
      <c r="C6" s="2359" t="s">
        <v>932</v>
      </c>
      <c r="D6" s="2359" t="s">
        <v>933</v>
      </c>
      <c r="E6" s="2359" t="s">
        <v>934</v>
      </c>
      <c r="F6" s="2359" t="s">
        <v>935</v>
      </c>
      <c r="G6" s="2359" t="s">
        <v>936</v>
      </c>
      <c r="H6" s="2359" t="s">
        <v>937</v>
      </c>
      <c r="I6" s="2359" t="s">
        <v>938</v>
      </c>
      <c r="J6" s="2898" t="s">
        <v>939</v>
      </c>
      <c r="K6" s="2898" t="s">
        <v>936</v>
      </c>
      <c r="L6" s="2898" t="s">
        <v>940</v>
      </c>
      <c r="M6" s="778"/>
      <c r="N6" s="779" t="s">
        <v>797</v>
      </c>
      <c r="O6" s="780"/>
      <c r="P6" s="780"/>
      <c r="Q6" s="780"/>
      <c r="R6" s="780"/>
      <c r="S6" s="780"/>
      <c r="T6" s="780"/>
      <c r="U6" s="780"/>
      <c r="V6" s="780"/>
      <c r="W6" s="780"/>
      <c r="X6" s="780"/>
      <c r="Y6" s="780"/>
      <c r="Z6" s="780"/>
      <c r="AA6" s="780"/>
      <c r="AB6" s="780"/>
      <c r="AC6" s="780"/>
      <c r="AD6" s="780"/>
      <c r="AE6" s="780"/>
      <c r="AF6" s="780"/>
      <c r="AG6" s="780"/>
      <c r="AH6" s="780"/>
      <c r="AI6" s="780"/>
      <c r="AJ6" s="780"/>
      <c r="AK6" s="780"/>
      <c r="AL6" s="780"/>
      <c r="AM6" s="780"/>
      <c r="AN6" s="780"/>
      <c r="AO6" s="780"/>
      <c r="AP6" s="780"/>
      <c r="AQ6" s="780"/>
      <c r="AR6" s="781"/>
      <c r="AS6" s="774"/>
    </row>
    <row r="7" spans="1:45" s="777" customFormat="1" ht="20.100000000000001" customHeight="1">
      <c r="A7" s="746"/>
      <c r="B7" s="2373"/>
      <c r="C7" s="2370"/>
      <c r="D7" s="2370"/>
      <c r="E7" s="2370"/>
      <c r="F7" s="2370"/>
      <c r="G7" s="2370"/>
      <c r="H7" s="2370"/>
      <c r="I7" s="2370"/>
      <c r="J7" s="2899"/>
      <c r="K7" s="2899"/>
      <c r="L7" s="2899"/>
      <c r="M7" s="775"/>
      <c r="N7" s="773">
        <v>1</v>
      </c>
      <c r="O7" s="773">
        <v>2</v>
      </c>
      <c r="P7" s="773">
        <v>3</v>
      </c>
      <c r="Q7" s="773">
        <v>4</v>
      </c>
      <c r="R7" s="773">
        <v>5</v>
      </c>
      <c r="S7" s="773">
        <v>6</v>
      </c>
      <c r="T7" s="773">
        <v>7</v>
      </c>
      <c r="U7" s="773">
        <v>8</v>
      </c>
      <c r="V7" s="773">
        <v>9</v>
      </c>
      <c r="W7" s="773">
        <v>10</v>
      </c>
      <c r="X7" s="773">
        <v>11</v>
      </c>
      <c r="Y7" s="773">
        <v>12</v>
      </c>
      <c r="Z7" s="773">
        <v>13</v>
      </c>
      <c r="AA7" s="773">
        <v>14</v>
      </c>
      <c r="AB7" s="773">
        <v>15</v>
      </c>
      <c r="AC7" s="773">
        <v>16</v>
      </c>
      <c r="AD7" s="773">
        <v>17</v>
      </c>
      <c r="AE7" s="773">
        <v>18</v>
      </c>
      <c r="AF7" s="773">
        <v>19</v>
      </c>
      <c r="AG7" s="773">
        <v>20</v>
      </c>
      <c r="AH7" s="773">
        <v>21</v>
      </c>
      <c r="AI7" s="773">
        <v>22</v>
      </c>
      <c r="AJ7" s="773">
        <v>23</v>
      </c>
      <c r="AK7" s="773">
        <v>24</v>
      </c>
      <c r="AL7" s="773">
        <v>25</v>
      </c>
      <c r="AM7" s="773">
        <v>26</v>
      </c>
      <c r="AN7" s="773">
        <v>27</v>
      </c>
      <c r="AO7" s="773">
        <v>28</v>
      </c>
      <c r="AP7" s="773">
        <v>29</v>
      </c>
      <c r="AQ7" s="773">
        <v>30</v>
      </c>
      <c r="AR7" s="773">
        <v>31</v>
      </c>
      <c r="AS7" s="776"/>
    </row>
    <row r="8" spans="1:45" s="29" customFormat="1" ht="20.100000000000001" customHeight="1">
      <c r="A8" s="746"/>
      <c r="B8" s="565">
        <v>1</v>
      </c>
      <c r="C8" s="747"/>
      <c r="D8" s="565"/>
      <c r="E8" s="755">
        <v>43467</v>
      </c>
      <c r="F8" s="756">
        <v>2</v>
      </c>
      <c r="G8" s="565">
        <v>8</v>
      </c>
      <c r="H8" s="755">
        <f>E8+G8</f>
        <v>43475</v>
      </c>
      <c r="I8" s="565">
        <v>2</v>
      </c>
      <c r="J8" s="757">
        <v>1</v>
      </c>
      <c r="K8" s="757">
        <v>2</v>
      </c>
      <c r="L8" s="758">
        <v>1</v>
      </c>
      <c r="M8" s="759"/>
      <c r="N8" s="760"/>
      <c r="O8" s="759"/>
      <c r="P8" s="759"/>
      <c r="Q8" s="759"/>
      <c r="R8" s="759"/>
      <c r="S8" s="759"/>
      <c r="T8" s="759"/>
      <c r="U8" s="759"/>
      <c r="V8" s="759"/>
      <c r="W8" s="759"/>
      <c r="X8" s="759"/>
      <c r="Y8" s="759"/>
      <c r="Z8" s="759"/>
      <c r="AA8" s="759"/>
      <c r="AB8" s="759"/>
      <c r="AC8" s="759"/>
      <c r="AD8" s="759"/>
      <c r="AE8" s="759"/>
      <c r="AF8" s="759"/>
      <c r="AG8" s="759"/>
      <c r="AH8" s="761"/>
      <c r="AI8" s="761"/>
      <c r="AJ8" s="761"/>
      <c r="AK8" s="761"/>
      <c r="AL8" s="761"/>
      <c r="AM8" s="761"/>
      <c r="AN8" s="761"/>
      <c r="AO8" s="761"/>
      <c r="AP8" s="761"/>
      <c r="AQ8" s="761"/>
      <c r="AR8" s="762"/>
      <c r="AS8" s="761"/>
    </row>
    <row r="9" spans="1:45" s="29" customFormat="1" ht="20.100000000000001" customHeight="1">
      <c r="A9" s="746"/>
      <c r="B9" s="565"/>
      <c r="C9" s="747"/>
      <c r="D9" s="565"/>
      <c r="E9" s="755"/>
      <c r="F9" s="565"/>
      <c r="G9" s="565"/>
      <c r="H9" s="755"/>
      <c r="I9" s="565"/>
      <c r="J9" s="565">
        <v>0</v>
      </c>
      <c r="K9" s="565">
        <v>0</v>
      </c>
      <c r="L9" s="758">
        <v>1</v>
      </c>
      <c r="M9" s="759"/>
      <c r="N9" s="760"/>
      <c r="O9" s="759"/>
      <c r="P9" s="759"/>
      <c r="Q9" s="759"/>
      <c r="R9" s="759"/>
      <c r="S9" s="759"/>
      <c r="T9" s="759"/>
      <c r="U9" s="759"/>
      <c r="V9" s="759"/>
      <c r="W9" s="759"/>
      <c r="X9" s="759"/>
      <c r="Y9" s="759"/>
      <c r="Z9" s="759"/>
      <c r="AA9" s="759"/>
      <c r="AB9" s="759"/>
      <c r="AC9" s="759"/>
      <c r="AD9" s="759"/>
      <c r="AE9" s="759"/>
      <c r="AF9" s="759"/>
      <c r="AG9" s="759"/>
      <c r="AH9" s="761"/>
      <c r="AI9" s="761"/>
      <c r="AJ9" s="761"/>
      <c r="AK9" s="761"/>
      <c r="AL9" s="761"/>
      <c r="AM9" s="761"/>
      <c r="AN9" s="761"/>
      <c r="AO9" s="761"/>
      <c r="AP9" s="761"/>
      <c r="AQ9" s="761"/>
      <c r="AR9" s="762"/>
      <c r="AS9" s="761"/>
    </row>
    <row r="10" spans="1:45" s="29" customFormat="1" ht="20.100000000000001" customHeight="1">
      <c r="A10" s="746"/>
      <c r="B10" s="565"/>
      <c r="C10" s="747"/>
      <c r="D10" s="565"/>
      <c r="E10" s="755"/>
      <c r="F10" s="565"/>
      <c r="G10" s="565"/>
      <c r="H10" s="755"/>
      <c r="I10" s="565"/>
      <c r="J10" s="565">
        <v>0</v>
      </c>
      <c r="K10" s="565">
        <v>0</v>
      </c>
      <c r="L10" s="758">
        <v>1</v>
      </c>
      <c r="M10" s="759"/>
      <c r="N10" s="760"/>
      <c r="O10" s="759"/>
      <c r="P10" s="759"/>
      <c r="Q10" s="759"/>
      <c r="R10" s="759"/>
      <c r="S10" s="759"/>
      <c r="T10" s="759"/>
      <c r="U10" s="759"/>
      <c r="V10" s="759"/>
      <c r="W10" s="759"/>
      <c r="X10" s="759"/>
      <c r="Y10" s="759"/>
      <c r="Z10" s="759"/>
      <c r="AA10" s="759"/>
      <c r="AB10" s="759"/>
      <c r="AC10" s="759"/>
      <c r="AD10" s="759"/>
      <c r="AE10" s="759"/>
      <c r="AF10" s="759"/>
      <c r="AG10" s="759"/>
      <c r="AH10" s="761"/>
      <c r="AI10" s="761"/>
      <c r="AJ10" s="761"/>
      <c r="AK10" s="761"/>
      <c r="AL10" s="761"/>
      <c r="AM10" s="761"/>
      <c r="AN10" s="761"/>
      <c r="AO10" s="761"/>
      <c r="AP10" s="761"/>
      <c r="AQ10" s="761"/>
      <c r="AR10" s="762"/>
      <c r="AS10" s="761"/>
    </row>
    <row r="11" spans="1:45" s="29" customFormat="1" ht="20.100000000000001" customHeight="1">
      <c r="A11" s="746"/>
      <c r="B11" s="565"/>
      <c r="C11" s="747"/>
      <c r="D11" s="565"/>
      <c r="E11" s="755"/>
      <c r="F11" s="565"/>
      <c r="G11" s="565"/>
      <c r="H11" s="755"/>
      <c r="I11" s="565"/>
      <c r="J11" s="565">
        <v>0</v>
      </c>
      <c r="K11" s="565">
        <v>0</v>
      </c>
      <c r="L11" s="758">
        <v>1</v>
      </c>
      <c r="M11" s="759"/>
      <c r="N11" s="760"/>
      <c r="O11" s="759"/>
      <c r="P11" s="759"/>
      <c r="Q11" s="759"/>
      <c r="R11" s="759"/>
      <c r="S11" s="759"/>
      <c r="T11" s="759"/>
      <c r="U11" s="759"/>
      <c r="V11" s="759"/>
      <c r="W11" s="759"/>
      <c r="X11" s="759"/>
      <c r="Y11" s="759"/>
      <c r="Z11" s="759"/>
      <c r="AA11" s="759"/>
      <c r="AB11" s="759"/>
      <c r="AC11" s="759"/>
      <c r="AD11" s="759"/>
      <c r="AE11" s="759"/>
      <c r="AF11" s="759"/>
      <c r="AG11" s="759"/>
      <c r="AH11" s="761"/>
      <c r="AI11" s="761"/>
      <c r="AJ11" s="761"/>
      <c r="AK11" s="761"/>
      <c r="AL11" s="761"/>
      <c r="AM11" s="761"/>
      <c r="AN11" s="761"/>
      <c r="AO11" s="761"/>
      <c r="AP11" s="761"/>
      <c r="AQ11" s="761"/>
      <c r="AR11" s="762"/>
      <c r="AS11" s="761"/>
    </row>
    <row r="12" spans="1:45" s="29" customFormat="1" ht="20.100000000000001" customHeight="1">
      <c r="A12" s="746"/>
      <c r="B12" s="763"/>
      <c r="C12" s="748"/>
      <c r="D12" s="763"/>
      <c r="E12" s="764"/>
      <c r="F12" s="763"/>
      <c r="G12" s="763"/>
      <c r="H12" s="764"/>
      <c r="I12" s="763"/>
      <c r="J12" s="763"/>
      <c r="K12" s="763"/>
      <c r="L12" s="765"/>
      <c r="M12" s="766"/>
      <c r="N12" s="767"/>
      <c r="O12" s="766"/>
      <c r="P12" s="766"/>
      <c r="Q12" s="766"/>
      <c r="R12" s="766"/>
      <c r="S12" s="766"/>
      <c r="T12" s="766"/>
      <c r="U12" s="766"/>
      <c r="V12" s="766"/>
      <c r="W12" s="766"/>
      <c r="X12" s="766"/>
      <c r="Y12" s="766"/>
      <c r="Z12" s="766"/>
      <c r="AA12" s="766"/>
      <c r="AB12" s="766"/>
      <c r="AC12" s="766"/>
      <c r="AD12" s="766"/>
      <c r="AE12" s="766"/>
      <c r="AF12" s="766"/>
      <c r="AG12" s="766"/>
      <c r="AH12" s="768"/>
      <c r="AI12" s="768"/>
      <c r="AJ12" s="768"/>
      <c r="AK12" s="768"/>
      <c r="AL12" s="768"/>
      <c r="AM12" s="768"/>
      <c r="AN12" s="768"/>
      <c r="AO12" s="768"/>
      <c r="AP12" s="768"/>
      <c r="AQ12" s="768"/>
      <c r="AR12" s="769"/>
      <c r="AS12" s="759"/>
    </row>
    <row r="13" spans="1:45" s="29" customFormat="1" ht="20.100000000000001" customHeight="1">
      <c r="A13" s="746"/>
      <c r="B13" s="759"/>
      <c r="C13" s="770"/>
      <c r="D13" s="759"/>
      <c r="E13" s="771"/>
      <c r="F13" s="759"/>
      <c r="G13" s="759"/>
      <c r="H13" s="771"/>
      <c r="I13" s="759"/>
      <c r="J13" s="759"/>
      <c r="K13" s="759"/>
      <c r="L13" s="772"/>
      <c r="M13" s="759"/>
      <c r="N13" s="759"/>
      <c r="O13" s="759"/>
      <c r="P13" s="759"/>
      <c r="Q13" s="759"/>
      <c r="R13" s="759"/>
      <c r="S13" s="759"/>
      <c r="T13" s="759"/>
      <c r="U13" s="759"/>
      <c r="V13" s="759"/>
      <c r="W13" s="759"/>
      <c r="X13" s="759"/>
      <c r="Y13" s="759"/>
      <c r="Z13" s="759"/>
      <c r="AA13" s="759"/>
      <c r="AB13" s="759"/>
      <c r="AC13" s="759"/>
      <c r="AD13" s="759"/>
      <c r="AE13" s="759"/>
      <c r="AF13" s="759"/>
      <c r="AG13" s="759"/>
      <c r="AH13" s="761"/>
      <c r="AI13" s="761"/>
      <c r="AJ13" s="761"/>
      <c r="AK13" s="761"/>
      <c r="AL13" s="761"/>
      <c r="AM13" s="761"/>
      <c r="AN13" s="761"/>
      <c r="AO13" s="761"/>
      <c r="AP13" s="761"/>
      <c r="AQ13" s="761"/>
      <c r="AR13" s="761"/>
      <c r="AS13" s="761"/>
    </row>
    <row r="14" spans="1:45" s="29" customFormat="1" ht="20.100000000000001" customHeight="1"/>
  </sheetData>
  <autoFilter ref="B6:H7"/>
  <mergeCells count="12">
    <mergeCell ref="J6:J7"/>
    <mergeCell ref="K6:K7"/>
    <mergeCell ref="L6:L7"/>
    <mergeCell ref="B1:I1"/>
    <mergeCell ref="B6:B7"/>
    <mergeCell ref="C6:C7"/>
    <mergeCell ref="D6:D7"/>
    <mergeCell ref="E6:E7"/>
    <mergeCell ref="F6:F7"/>
    <mergeCell ref="G6:G7"/>
    <mergeCell ref="H6:H7"/>
    <mergeCell ref="I6:I7"/>
  </mergeCells>
  <conditionalFormatting sqref="N8:AR12">
    <cfRule type="expression" dxfId="9" priority="3">
      <formula>PercentComplete</formula>
    </cfRule>
    <cfRule type="expression" dxfId="8" priority="4">
      <formula>PercentCompleteBeyond</formula>
    </cfRule>
    <cfRule type="expression" dxfId="7" priority="5">
      <formula>Actual</formula>
    </cfRule>
    <cfRule type="expression" dxfId="6" priority="6">
      <formula>ActualBeyond</formula>
    </cfRule>
    <cfRule type="expression" dxfId="5" priority="7">
      <formula>Plan</formula>
    </cfRule>
    <cfRule type="expression" dxfId="4" priority="8">
      <formula>N$7=period_selected</formula>
    </cfRule>
    <cfRule type="expression" dxfId="3" priority="9">
      <formula>MOD(COLUMN(),2)</formula>
    </cfRule>
    <cfRule type="expression" dxfId="2" priority="10">
      <formula>MOD(COLUMN(),2)=0</formula>
    </cfRule>
  </conditionalFormatting>
  <conditionalFormatting sqref="B13:AR13">
    <cfRule type="expression" dxfId="1" priority="2">
      <formula>TRUE</formula>
    </cfRule>
  </conditionalFormatting>
  <conditionalFormatting sqref="N7:AR7">
    <cfRule type="expression" dxfId="0" priority="1">
      <formula>N$7=period_selected</formula>
    </cfRule>
  </conditionalFormatting>
  <pageMargins left="0.7" right="0.7" top="0.75" bottom="0.75" header="0.3" footer="0.3"/>
  <legacy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66"/>
  </sheetPr>
  <dimension ref="C1:N33"/>
  <sheetViews>
    <sheetView showZeros="0" view="pageBreakPreview" zoomScaleSheetLayoutView="100" workbookViewId="0"/>
  </sheetViews>
  <sheetFormatPr defaultColWidth="8.88671875" defaultRowHeight="16.5"/>
  <cols>
    <col min="1" max="1" width="22.33203125" style="18" customWidth="1"/>
    <col min="2" max="2" width="3.6640625" style="18" customWidth="1"/>
    <col min="3" max="3" width="3.77734375" style="18" customWidth="1"/>
    <col min="4" max="13" width="6.88671875" style="18" customWidth="1"/>
    <col min="14" max="14" width="9.5546875" style="18" customWidth="1"/>
    <col min="15" max="16384" width="8.88671875" style="18"/>
  </cols>
  <sheetData>
    <row r="1" spans="3:14" ht="20.100000000000001" customHeight="1">
      <c r="C1" s="817" t="s">
        <v>149</v>
      </c>
      <c r="D1" s="818"/>
      <c r="E1" s="818"/>
      <c r="F1" s="818"/>
      <c r="G1" s="818"/>
      <c r="H1" s="818"/>
      <c r="I1" s="818"/>
      <c r="J1" s="818"/>
      <c r="K1" s="818"/>
      <c r="L1" s="819"/>
      <c r="M1" s="819"/>
      <c r="N1" s="819"/>
    </row>
    <row r="2" spans="3:14" ht="20.100000000000001" customHeight="1">
      <c r="C2" s="817" t="s">
        <v>150</v>
      </c>
      <c r="D2" s="818"/>
      <c r="E2" s="818"/>
      <c r="F2" s="818"/>
      <c r="G2" s="818"/>
      <c r="H2" s="818"/>
      <c r="I2" s="818"/>
      <c r="J2" s="818"/>
      <c r="K2" s="818"/>
      <c r="L2" s="819"/>
      <c r="M2" s="819"/>
      <c r="N2" s="819"/>
    </row>
    <row r="3" spans="3:14" ht="20.100000000000001" customHeight="1">
      <c r="C3" s="818"/>
      <c r="D3" s="818"/>
      <c r="E3" s="818"/>
      <c r="F3" s="818"/>
      <c r="G3" s="818"/>
      <c r="H3" s="818"/>
      <c r="I3" s="818"/>
      <c r="J3" s="818"/>
      <c r="K3" s="818"/>
      <c r="L3" s="819"/>
      <c r="M3" s="819"/>
      <c r="N3" s="819"/>
    </row>
    <row r="4" spans="3:14" ht="30" customHeight="1">
      <c r="C4" s="820" t="s">
        <v>967</v>
      </c>
      <c r="D4" s="818"/>
      <c r="E4" s="818"/>
      <c r="F4" s="818"/>
      <c r="G4" s="818"/>
      <c r="H4" s="818"/>
      <c r="I4" s="818"/>
      <c r="J4" s="818"/>
      <c r="K4" s="818"/>
      <c r="L4" s="819"/>
      <c r="M4" s="819"/>
      <c r="N4" s="819"/>
    </row>
    <row r="5" spans="3:14" ht="30" customHeight="1">
      <c r="C5" s="821" t="s">
        <v>968</v>
      </c>
      <c r="D5" s="818"/>
      <c r="E5" s="818"/>
      <c r="F5" s="818"/>
      <c r="G5" s="818"/>
      <c r="H5" s="818"/>
      <c r="I5" s="818"/>
      <c r="J5" s="818"/>
      <c r="K5" s="818"/>
      <c r="L5" s="819"/>
      <c r="M5" s="819"/>
      <c r="N5" s="819"/>
    </row>
    <row r="6" spans="3:14" ht="20.100000000000001" customHeight="1">
      <c r="C6" s="822"/>
      <c r="D6" s="822"/>
      <c r="E6" s="822"/>
      <c r="F6" s="822"/>
      <c r="G6" s="822"/>
      <c r="H6" s="822"/>
      <c r="I6" s="822"/>
      <c r="J6" s="822"/>
      <c r="K6" s="822"/>
    </row>
    <row r="7" spans="3:14" ht="20.100000000000001" customHeight="1">
      <c r="C7" s="822"/>
      <c r="D7" s="822"/>
      <c r="E7" s="822"/>
      <c r="F7" s="822"/>
      <c r="G7" s="822"/>
      <c r="H7" s="822"/>
      <c r="I7" s="822"/>
      <c r="J7" s="822"/>
      <c r="K7" s="822"/>
    </row>
    <row r="8" spans="3:14" ht="20.100000000000001" customHeight="1">
      <c r="C8" s="822"/>
      <c r="D8" s="822"/>
      <c r="E8" s="822"/>
      <c r="F8" s="822"/>
      <c r="G8" s="822"/>
      <c r="H8" s="822"/>
      <c r="I8" s="822"/>
      <c r="J8" s="822"/>
      <c r="K8" s="822"/>
    </row>
    <row r="9" spans="3:14" ht="20.100000000000001" customHeight="1">
      <c r="D9" s="823" t="s">
        <v>2</v>
      </c>
      <c r="F9" s="833" t="str">
        <f>TTIN_CTRINH</f>
        <v>Đường cứu hộ cứu nạn từ Nguyệt Áng - Nam Long đi Trường Xuân</v>
      </c>
      <c r="G9" s="822"/>
      <c r="H9" s="822"/>
      <c r="I9" s="822"/>
      <c r="J9" s="822"/>
      <c r="K9" s="822"/>
    </row>
    <row r="10" spans="3:14" ht="20.100000000000001" customHeight="1">
      <c r="D10" s="825" t="s">
        <v>3</v>
      </c>
      <c r="F10" s="833">
        <f>TTIN_HMUC</f>
        <v>0</v>
      </c>
      <c r="G10" s="822"/>
      <c r="H10" s="822"/>
      <c r="I10" s="822"/>
      <c r="J10" s="822"/>
      <c r="K10" s="822"/>
    </row>
    <row r="11" spans="3:14" ht="20.100000000000001" customHeight="1">
      <c r="D11" s="825" t="s">
        <v>326</v>
      </c>
      <c r="F11" s="833" t="str">
        <f>TTIN_DDIEM</f>
        <v>Xã Xuân Ninh, Hiền Ninh và xã Trường Xuân, huyện Quảng Ninh, tỉnh Quảng Bình</v>
      </c>
      <c r="G11" s="822"/>
      <c r="H11" s="822"/>
      <c r="I11" s="822"/>
      <c r="J11" s="822"/>
      <c r="K11" s="822"/>
    </row>
    <row r="12" spans="3:14" ht="20.100000000000001" customHeight="1">
      <c r="C12" s="824"/>
      <c r="D12" s="822"/>
      <c r="E12" s="822"/>
      <c r="F12" s="822"/>
      <c r="G12" s="822"/>
      <c r="H12" s="822"/>
      <c r="I12" s="822"/>
      <c r="J12" s="822"/>
      <c r="K12" s="822"/>
    </row>
    <row r="13" spans="3:14" ht="20.100000000000001" customHeight="1">
      <c r="C13" s="826"/>
      <c r="D13" s="822"/>
      <c r="E13" s="822"/>
      <c r="F13" s="822"/>
      <c r="G13" s="822"/>
      <c r="H13" s="822"/>
      <c r="I13" s="822"/>
      <c r="J13" s="822"/>
      <c r="K13" s="822"/>
    </row>
    <row r="14" spans="3:14" ht="20.100000000000001" customHeight="1">
      <c r="D14" s="825" t="s">
        <v>969</v>
      </c>
      <c r="E14" s="822"/>
      <c r="F14" s="822"/>
      <c r="G14" s="822"/>
      <c r="H14" s="822"/>
      <c r="I14" s="822"/>
      <c r="J14" s="822"/>
      <c r="K14" s="822"/>
    </row>
    <row r="15" spans="3:14" ht="20.100000000000001" customHeight="1">
      <c r="D15" s="1113" t="str">
        <f>TTIN_TPK1</f>
        <v>Công ty CP Giá Xây Dựng</v>
      </c>
      <c r="E15" s="822"/>
      <c r="F15" s="822"/>
      <c r="G15" s="822"/>
      <c r="H15" s="822"/>
      <c r="I15" s="822"/>
      <c r="J15" s="822"/>
      <c r="K15" s="822"/>
    </row>
    <row r="16" spans="3:14" ht="20.100000000000001" customHeight="1">
      <c r="D16" s="825" t="s">
        <v>970</v>
      </c>
      <c r="E16" s="822"/>
      <c r="F16" s="822"/>
      <c r="G16" s="822"/>
      <c r="H16" s="822"/>
      <c r="I16" s="822"/>
      <c r="J16" s="822"/>
      <c r="K16" s="822"/>
    </row>
    <row r="17" spans="3:14" ht="20.100000000000001" customHeight="1">
      <c r="D17" s="1113" t="str">
        <f>TTIN_TPK4</f>
        <v>Ban QLDA ĐTXD&amp;PTQĐ huyện Quảng Ninh</v>
      </c>
      <c r="E17" s="822"/>
      <c r="F17" s="822"/>
      <c r="G17" s="822"/>
      <c r="H17" s="822"/>
      <c r="I17" s="822"/>
      <c r="J17" s="822"/>
      <c r="K17" s="822"/>
    </row>
    <row r="18" spans="3:14" ht="20.100000000000001" customHeight="1">
      <c r="D18" s="825" t="s">
        <v>971</v>
      </c>
      <c r="E18" s="822"/>
      <c r="F18" s="822"/>
      <c r="G18" s="822"/>
      <c r="H18" s="822"/>
      <c r="I18" s="822"/>
      <c r="J18" s="822"/>
      <c r="K18" s="822"/>
    </row>
    <row r="19" spans="3:14" ht="20.100000000000001" customHeight="1">
      <c r="D19" s="1113" t="str">
        <f>TTIN_TPK7</f>
        <v>Công ty Cổ phần Tư vấn Đầu tư Xây dựng Phát triển đô thị Hà Nội</v>
      </c>
      <c r="E19" s="822"/>
      <c r="F19" s="822"/>
      <c r="G19" s="822"/>
      <c r="H19" s="822"/>
      <c r="I19" s="822"/>
      <c r="J19" s="822"/>
      <c r="K19" s="822"/>
    </row>
    <row r="20" spans="3:14" ht="20.100000000000001" customHeight="1">
      <c r="D20" s="825" t="s">
        <v>972</v>
      </c>
      <c r="E20" s="822"/>
      <c r="F20" s="822"/>
      <c r="G20" s="822"/>
      <c r="H20" s="822"/>
      <c r="I20" s="822"/>
      <c r="J20" s="822"/>
      <c r="K20" s="822"/>
    </row>
    <row r="21" spans="3:14" ht="20.100000000000001" customHeight="1">
      <c r="D21" s="1113" t="str">
        <f>TTIN_TPK5</f>
        <v>Công ty Cổ phần Xây dựng Trường Xuân</v>
      </c>
      <c r="E21" s="822"/>
      <c r="F21" s="822"/>
      <c r="G21" s="822"/>
      <c r="H21" s="822"/>
      <c r="I21" s="822"/>
      <c r="J21" s="822"/>
      <c r="K21" s="822"/>
    </row>
    <row r="22" spans="3:14" ht="20.100000000000001" customHeight="1">
      <c r="D22" s="822"/>
      <c r="E22" s="822"/>
      <c r="F22" s="822"/>
      <c r="G22" s="822"/>
      <c r="H22" s="822"/>
      <c r="I22" s="822"/>
      <c r="J22" s="822"/>
      <c r="K22" s="822"/>
    </row>
    <row r="23" spans="3:14" ht="20.100000000000001" customHeight="1">
      <c r="D23" s="827"/>
      <c r="E23" s="822"/>
      <c r="F23" s="822"/>
      <c r="G23" s="822"/>
      <c r="H23" s="822"/>
      <c r="I23" s="822"/>
      <c r="J23" s="822"/>
      <c r="K23" s="822"/>
    </row>
    <row r="24" spans="3:14" ht="20.100000000000001" customHeight="1">
      <c r="C24" s="828"/>
      <c r="D24" s="822"/>
      <c r="E24" s="822"/>
      <c r="F24" s="822"/>
      <c r="G24" s="822"/>
      <c r="H24" s="822"/>
      <c r="I24" s="822"/>
      <c r="J24" s="822"/>
      <c r="K24" s="822"/>
    </row>
    <row r="25" spans="3:14" ht="20.100000000000001" customHeight="1">
      <c r="C25" s="829"/>
      <c r="D25" s="822"/>
      <c r="E25" s="822"/>
      <c r="F25" s="822"/>
      <c r="G25" s="822"/>
      <c r="H25" s="822"/>
      <c r="I25" s="822"/>
      <c r="J25" s="822"/>
      <c r="K25" s="822"/>
    </row>
    <row r="26" spans="3:14" ht="20.100000000000001" customHeight="1">
      <c r="D26" s="825" t="s">
        <v>973</v>
      </c>
      <c r="E26" s="830"/>
      <c r="F26" s="830"/>
      <c r="G26" s="2902" t="str">
        <f>'Nhat ky'!HK_NBD</f>
        <v>26/06/2023</v>
      </c>
      <c r="H26" s="2902"/>
      <c r="I26" s="830"/>
      <c r="J26" s="830"/>
      <c r="K26" s="830"/>
      <c r="L26" s="827"/>
      <c r="M26" s="827"/>
      <c r="N26" s="827"/>
    </row>
    <row r="27" spans="3:14" ht="20.100000000000001" customHeight="1">
      <c r="D27" s="825" t="s">
        <v>974</v>
      </c>
      <c r="E27" s="830"/>
      <c r="F27" s="830"/>
      <c r="G27" s="2902" t="str">
        <f>'Nhat ky'!HK_NKT</f>
        <v>15/10/2023</v>
      </c>
      <c r="H27" s="2902"/>
      <c r="I27" s="830"/>
      <c r="J27" s="830"/>
      <c r="K27" s="830"/>
      <c r="L27" s="827"/>
      <c r="M27" s="827"/>
      <c r="N27" s="827"/>
    </row>
    <row r="28" spans="3:14" ht="20.100000000000001" customHeight="1">
      <c r="C28" s="829"/>
      <c r="D28" s="831"/>
      <c r="E28" s="831"/>
      <c r="F28" s="831"/>
      <c r="G28" s="831"/>
      <c r="H28" s="831"/>
      <c r="I28" s="831"/>
      <c r="J28" s="831"/>
      <c r="K28" s="831"/>
      <c r="L28" s="19"/>
    </row>
    <row r="29" spans="3:14" ht="20.100000000000001" customHeight="1">
      <c r="C29" s="829"/>
      <c r="D29" s="822"/>
      <c r="E29" s="822"/>
      <c r="F29" s="822"/>
      <c r="G29" s="822"/>
      <c r="H29" s="822"/>
      <c r="I29" s="822"/>
      <c r="J29" s="822"/>
      <c r="K29" s="822"/>
    </row>
    <row r="30" spans="3:14" ht="20.100000000000001" customHeight="1">
      <c r="C30" s="832"/>
      <c r="D30" s="822"/>
      <c r="E30" s="822"/>
      <c r="F30" s="822"/>
      <c r="G30" s="822"/>
      <c r="H30" s="822"/>
      <c r="I30" s="822"/>
      <c r="J30" s="822"/>
      <c r="K30" s="822"/>
    </row>
    <row r="31" spans="3:14" ht="20.100000000000001" customHeight="1">
      <c r="C31" s="832"/>
      <c r="D31" s="822"/>
      <c r="E31" s="822"/>
      <c r="F31" s="822"/>
      <c r="G31" s="822"/>
      <c r="H31" s="822"/>
      <c r="I31" s="822"/>
      <c r="J31" s="822"/>
      <c r="K31" s="822"/>
    </row>
    <row r="32" spans="3:14" ht="20.100000000000001" customHeight="1">
      <c r="C32" s="2901" t="s">
        <v>975</v>
      </c>
      <c r="D32" s="2901"/>
      <c r="E32" s="2901"/>
      <c r="F32" s="2901"/>
      <c r="G32" s="2901"/>
      <c r="H32" s="2901"/>
      <c r="I32" s="2901"/>
      <c r="J32" s="2901"/>
      <c r="K32" s="2901"/>
      <c r="L32" s="2901"/>
      <c r="M32" s="2901"/>
      <c r="N32" s="2901"/>
    </row>
    <row r="33" ht="20.100000000000001" customHeight="1"/>
  </sheetData>
  <mergeCells count="3">
    <mergeCell ref="C32:N32"/>
    <mergeCell ref="G26:H26"/>
    <mergeCell ref="G27:H27"/>
  </mergeCells>
  <pageMargins left="0.59055118110236227" right="0.19685039370078741" top="0.59055118110236227" bottom="0.39370078740157483" header="0.19685039370078741" footer="0.19685039370078741"/>
  <pageSetup paperSize="9" orientation="portrait" blackAndWhite="1" r:id="rId1"/>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MNhatky">
    <tabColor rgb="FFFFFF99"/>
  </sheetPr>
  <dimension ref="A1:W30"/>
  <sheetViews>
    <sheetView zoomScale="70" zoomScaleNormal="70" workbookViewId="0">
      <selection activeCell="B6" sqref="B6"/>
    </sheetView>
  </sheetViews>
  <sheetFormatPr defaultColWidth="8.88671875" defaultRowHeight="16.5"/>
  <cols>
    <col min="1" max="1" width="8.88671875" style="3"/>
    <col min="2" max="2" width="13.109375" style="3" customWidth="1"/>
    <col min="3" max="3" width="10.109375" style="1183" bestFit="1" customWidth="1"/>
    <col min="4" max="4" width="7.77734375" style="3" customWidth="1"/>
    <col min="5" max="8" width="7" style="3" customWidth="1"/>
    <col min="9" max="9" width="5.6640625" style="3" customWidth="1"/>
    <col min="10" max="10" width="6.6640625" style="3" customWidth="1"/>
    <col min="11" max="12" width="5.6640625" style="3" customWidth="1"/>
    <col min="13" max="13" width="8.33203125" style="3" bestFit="1" customWidth="1"/>
    <col min="14" max="23" width="10.6640625" style="3" customWidth="1"/>
    <col min="24" max="16384" width="8.88671875" style="3"/>
  </cols>
  <sheetData>
    <row r="1" spans="1:23" s="1181" customFormat="1" ht="30" customHeight="1">
      <c r="B1" s="842" t="s">
        <v>1531</v>
      </c>
      <c r="C1" s="1760"/>
      <c r="D1" s="495"/>
      <c r="E1" s="495"/>
      <c r="F1" s="495"/>
      <c r="G1" s="495"/>
      <c r="H1" s="495"/>
      <c r="I1" s="495"/>
      <c r="J1" s="495"/>
      <c r="K1" s="495"/>
      <c r="L1" s="495"/>
      <c r="M1" s="495"/>
      <c r="N1" s="495"/>
      <c r="O1" s="495"/>
      <c r="P1" s="495"/>
      <c r="Q1" s="495"/>
      <c r="R1" s="495"/>
      <c r="S1" s="2008"/>
      <c r="T1" s="2008"/>
      <c r="U1" s="2008"/>
      <c r="V1" s="2008"/>
      <c r="W1" s="2008"/>
    </row>
    <row r="2" spans="1:23">
      <c r="B2" s="29"/>
      <c r="C2" s="1182"/>
      <c r="D2" s="29"/>
      <c r="E2" s="29"/>
      <c r="F2" s="29"/>
      <c r="G2" s="29"/>
      <c r="H2" s="29"/>
      <c r="I2" s="29"/>
      <c r="J2" s="29"/>
      <c r="K2" s="29"/>
      <c r="L2" s="29"/>
      <c r="M2" s="29"/>
      <c r="N2" s="29"/>
      <c r="O2" s="29"/>
      <c r="P2" s="29"/>
      <c r="Q2" s="29"/>
      <c r="R2" s="29"/>
    </row>
    <row r="3" spans="1:23" s="1190" customFormat="1" ht="46.5" customHeight="1">
      <c r="A3" s="2359" t="s">
        <v>1299</v>
      </c>
      <c r="B3" s="2359" t="s">
        <v>3647</v>
      </c>
      <c r="C3" s="2359" t="s">
        <v>119</v>
      </c>
      <c r="D3" s="2359" t="s">
        <v>180</v>
      </c>
      <c r="E3" s="2311" t="s">
        <v>3648</v>
      </c>
      <c r="F3" s="2312"/>
      <c r="G3" s="2312"/>
      <c r="H3" s="2313"/>
      <c r="I3" s="2311" t="s">
        <v>1102</v>
      </c>
      <c r="J3" s="2312"/>
      <c r="K3" s="2312"/>
      <c r="L3" s="2313"/>
      <c r="M3" s="2359" t="s">
        <v>1366</v>
      </c>
      <c r="N3" s="2359" t="s">
        <v>3649</v>
      </c>
      <c r="O3" s="2359" t="s">
        <v>3650</v>
      </c>
      <c r="P3" s="2359" t="s">
        <v>3651</v>
      </c>
      <c r="Q3" s="2359" t="s">
        <v>3652</v>
      </c>
      <c r="R3" s="2359" t="s">
        <v>3653</v>
      </c>
      <c r="S3" s="2359" t="s">
        <v>1474</v>
      </c>
      <c r="T3" s="2359" t="s">
        <v>1914</v>
      </c>
      <c r="U3" s="2359" t="s">
        <v>3654</v>
      </c>
      <c r="V3" s="2359" t="s">
        <v>3655</v>
      </c>
      <c r="W3" s="2359" t="s">
        <v>3656</v>
      </c>
    </row>
    <row r="4" spans="1:23" ht="20.100000000000001" customHeight="1">
      <c r="A4" s="2627"/>
      <c r="B4" s="2627"/>
      <c r="C4" s="2627"/>
      <c r="D4" s="2627"/>
      <c r="E4" s="1513" t="s">
        <v>604</v>
      </c>
      <c r="F4" s="1513" t="s">
        <v>605</v>
      </c>
      <c r="G4" s="1513" t="s">
        <v>606</v>
      </c>
      <c r="H4" s="1513" t="s">
        <v>607</v>
      </c>
      <c r="I4" s="1513" t="s">
        <v>604</v>
      </c>
      <c r="J4" s="1513" t="s">
        <v>605</v>
      </c>
      <c r="K4" s="1513" t="s">
        <v>606</v>
      </c>
      <c r="L4" s="1513" t="s">
        <v>607</v>
      </c>
      <c r="M4" s="2627"/>
      <c r="N4" s="2627"/>
      <c r="O4" s="2627"/>
      <c r="P4" s="2627"/>
      <c r="Q4" s="2627"/>
      <c r="R4" s="2627"/>
      <c r="S4" s="2627"/>
      <c r="T4" s="2627"/>
      <c r="U4" s="2627"/>
      <c r="V4" s="2627"/>
      <c r="W4" s="2627"/>
    </row>
    <row r="5" spans="1:23" ht="20.100000000000001" customHeight="1">
      <c r="A5" s="1422"/>
      <c r="B5" s="1422" t="str">
        <f>GetColumn</f>
        <v>[2]</v>
      </c>
      <c r="C5" s="1422" t="str">
        <f>GetColumn</f>
        <v>[3]</v>
      </c>
      <c r="D5" s="1422" t="str">
        <f>GetColumn</f>
        <v>[4]</v>
      </c>
      <c r="E5" s="1422" t="str">
        <f>GetColumn</f>
        <v>[5]</v>
      </c>
      <c r="F5" s="1422" t="str">
        <f>GetColumn</f>
        <v>[6]</v>
      </c>
      <c r="G5" s="1422" t="str">
        <f>GetColumn</f>
        <v>[7]</v>
      </c>
      <c r="H5" s="1422" t="str">
        <f>GetColumn</f>
        <v>[8]</v>
      </c>
      <c r="I5" s="1422" t="str">
        <f>GetColumn</f>
        <v>[9]</v>
      </c>
      <c r="J5" s="1422" t="str">
        <f>GetColumn</f>
        <v>[10]</v>
      </c>
      <c r="K5" s="1422" t="str">
        <f>GetColumn</f>
        <v>[11]</v>
      </c>
      <c r="L5" s="1422" t="str">
        <f>GetColumn</f>
        <v>[12]</v>
      </c>
      <c r="M5" s="1422" t="str">
        <f>GetColumn</f>
        <v>[13]</v>
      </c>
      <c r="N5" s="1422" t="str">
        <f>GetColumn</f>
        <v>[14]</v>
      </c>
      <c r="O5" s="1422" t="str">
        <f>GetColumn</f>
        <v>[15]</v>
      </c>
      <c r="P5" s="1422" t="str">
        <f>GetColumn</f>
        <v>[16]</v>
      </c>
      <c r="Q5" s="1422" t="str">
        <f>GetColumn</f>
        <v>[17]</v>
      </c>
      <c r="R5" s="1422" t="str">
        <f>GetColumn</f>
        <v>[18]</v>
      </c>
      <c r="S5" s="1422" t="str">
        <f>GetColumn</f>
        <v>[19]</v>
      </c>
      <c r="T5" s="1422" t="str">
        <f>GetColumn</f>
        <v>[20]</v>
      </c>
      <c r="U5" s="1422" t="str">
        <f>GetColumn</f>
        <v>[21]</v>
      </c>
      <c r="V5" s="1422" t="str">
        <f>GetColumn</f>
        <v>[22]</v>
      </c>
      <c r="W5" s="1422" t="str">
        <f>GetColumn</f>
        <v>[23]</v>
      </c>
    </row>
    <row r="6" spans="1:23" ht="20.100000000000001" customHeight="1">
      <c r="A6" s="2009"/>
      <c r="B6" s="2009"/>
      <c r="C6" s="2010"/>
      <c r="D6" s="2009"/>
      <c r="E6" s="2009"/>
      <c r="F6" s="2009"/>
      <c r="G6" s="2009"/>
      <c r="H6" s="2009"/>
      <c r="I6" s="2009"/>
      <c r="J6" s="2009"/>
      <c r="K6" s="2009"/>
      <c r="L6" s="2009"/>
      <c r="M6" s="2009"/>
      <c r="N6" s="2009"/>
      <c r="O6" s="2009"/>
      <c r="P6" s="2009"/>
      <c r="Q6" s="2009"/>
      <c r="R6" s="2009"/>
      <c r="S6" s="2009"/>
      <c r="T6" s="2009"/>
      <c r="U6" s="2009"/>
      <c r="V6" s="2009"/>
      <c r="W6" s="2009"/>
    </row>
    <row r="7" spans="1:23" ht="20.100000000000001" customHeight="1">
      <c r="A7" s="2009"/>
      <c r="B7" s="2009"/>
      <c r="C7" s="2010"/>
      <c r="D7" s="2009"/>
      <c r="E7" s="2009"/>
      <c r="F7" s="2009"/>
      <c r="G7" s="2009"/>
      <c r="H7" s="2009"/>
      <c r="I7" s="2009"/>
      <c r="J7" s="2009"/>
      <c r="K7" s="2009"/>
      <c r="L7" s="2009"/>
      <c r="M7" s="2009"/>
      <c r="N7" s="2009"/>
      <c r="O7" s="2009"/>
      <c r="P7" s="2009"/>
      <c r="Q7" s="2009"/>
      <c r="R7" s="2009"/>
      <c r="S7" s="2009"/>
      <c r="T7" s="2009"/>
      <c r="U7" s="2009"/>
      <c r="V7" s="2009"/>
      <c r="W7" s="2009"/>
    </row>
    <row r="8" spans="1:23" ht="20.100000000000001" customHeight="1">
      <c r="A8" s="2009"/>
      <c r="B8" s="2009"/>
      <c r="C8" s="2010"/>
      <c r="D8" s="2009"/>
      <c r="E8" s="2009"/>
      <c r="F8" s="2009"/>
      <c r="G8" s="2009"/>
      <c r="H8" s="2009"/>
      <c r="I8" s="2009"/>
      <c r="J8" s="2009"/>
      <c r="K8" s="2009"/>
      <c r="L8" s="2009"/>
      <c r="M8" s="2009"/>
      <c r="N8" s="2009"/>
      <c r="O8" s="2009"/>
      <c r="P8" s="2009"/>
      <c r="Q8" s="2009"/>
      <c r="R8" s="2009"/>
      <c r="S8" s="2009"/>
      <c r="T8" s="2009"/>
      <c r="U8" s="2009"/>
      <c r="V8" s="2009"/>
      <c r="W8" s="2009"/>
    </row>
    <row r="9" spans="1:23" ht="20.100000000000001" customHeight="1">
      <c r="A9" s="2009"/>
      <c r="B9" s="2009"/>
      <c r="C9" s="2010"/>
      <c r="D9" s="2009"/>
      <c r="E9" s="2009"/>
      <c r="F9" s="2009"/>
      <c r="G9" s="2009"/>
      <c r="H9" s="2009"/>
      <c r="I9" s="2009"/>
      <c r="J9" s="2009"/>
      <c r="K9" s="2009"/>
      <c r="L9" s="2009"/>
      <c r="M9" s="2009"/>
      <c r="N9" s="2009"/>
      <c r="O9" s="2009"/>
      <c r="P9" s="2009"/>
      <c r="Q9" s="2009"/>
      <c r="R9" s="2009"/>
      <c r="S9" s="2009"/>
      <c r="T9" s="2009"/>
      <c r="U9" s="2009"/>
      <c r="V9" s="2009"/>
      <c r="W9" s="2009"/>
    </row>
    <row r="10" spans="1:23" ht="20.100000000000001" customHeight="1">
      <c r="A10" s="2009"/>
      <c r="B10" s="2009"/>
      <c r="C10" s="2010"/>
      <c r="D10" s="2009"/>
      <c r="E10" s="2009"/>
      <c r="F10" s="2009"/>
      <c r="G10" s="2009"/>
      <c r="H10" s="2009"/>
      <c r="I10" s="2009"/>
      <c r="J10" s="2009"/>
      <c r="K10" s="2009"/>
      <c r="L10" s="2009"/>
      <c r="M10" s="2009"/>
      <c r="N10" s="2009"/>
      <c r="O10" s="2009"/>
      <c r="P10" s="2009"/>
      <c r="Q10" s="2009"/>
      <c r="R10" s="2009"/>
      <c r="S10" s="2009"/>
      <c r="T10" s="2009"/>
      <c r="U10" s="2009"/>
      <c r="V10" s="2009"/>
      <c r="W10" s="2009"/>
    </row>
    <row r="11" spans="1:23" ht="20.100000000000001" customHeight="1">
      <c r="A11" s="2009"/>
      <c r="B11" s="2009"/>
      <c r="C11" s="2010"/>
      <c r="D11" s="2009"/>
      <c r="E11" s="2009"/>
      <c r="F11" s="2009"/>
      <c r="G11" s="2009"/>
      <c r="H11" s="2009"/>
      <c r="I11" s="2009"/>
      <c r="J11" s="2009"/>
      <c r="K11" s="2009"/>
      <c r="L11" s="2009"/>
      <c r="M11" s="2009"/>
      <c r="N11" s="2009"/>
      <c r="O11" s="2009"/>
      <c r="P11" s="2009"/>
      <c r="Q11" s="2009"/>
      <c r="R11" s="2009"/>
      <c r="S11" s="2009"/>
      <c r="T11" s="2009"/>
      <c r="U11" s="2009"/>
      <c r="V11" s="2009"/>
      <c r="W11" s="2009"/>
    </row>
    <row r="12" spans="1:23" ht="20.100000000000001" customHeight="1">
      <c r="A12" s="2009"/>
      <c r="B12" s="2009"/>
      <c r="C12" s="2010"/>
      <c r="D12" s="2009"/>
      <c r="E12" s="2009"/>
      <c r="F12" s="2009"/>
      <c r="G12" s="2009"/>
      <c r="H12" s="2009"/>
      <c r="I12" s="2009"/>
      <c r="J12" s="2009"/>
      <c r="K12" s="2009"/>
      <c r="L12" s="2009"/>
      <c r="M12" s="2009"/>
      <c r="N12" s="2009"/>
      <c r="O12" s="2009"/>
      <c r="P12" s="2009"/>
      <c r="Q12" s="2009"/>
      <c r="R12" s="2009"/>
      <c r="S12" s="2009"/>
      <c r="T12" s="2009"/>
      <c r="U12" s="2009"/>
      <c r="V12" s="2009"/>
      <c r="W12" s="2009"/>
    </row>
    <row r="13" spans="1:23" ht="20.100000000000001" customHeight="1">
      <c r="A13" s="2009"/>
      <c r="B13" s="2009"/>
      <c r="C13" s="2010"/>
      <c r="D13" s="2009"/>
      <c r="E13" s="2009"/>
      <c r="F13" s="2009"/>
      <c r="G13" s="2009"/>
      <c r="H13" s="2009"/>
      <c r="I13" s="2009"/>
      <c r="J13" s="2009"/>
      <c r="K13" s="2009"/>
      <c r="L13" s="2009"/>
      <c r="M13" s="2009"/>
      <c r="N13" s="2009"/>
      <c r="O13" s="2009"/>
      <c r="P13" s="2009"/>
      <c r="Q13" s="2009"/>
      <c r="R13" s="2009"/>
      <c r="S13" s="2009"/>
      <c r="T13" s="2009"/>
      <c r="U13" s="2009"/>
      <c r="V13" s="2009"/>
      <c r="W13" s="2009"/>
    </row>
    <row r="14" spans="1:23" ht="20.100000000000001" customHeight="1">
      <c r="A14" s="2009"/>
      <c r="B14" s="2009"/>
      <c r="C14" s="2010"/>
      <c r="D14" s="2009"/>
      <c r="E14" s="2009"/>
      <c r="F14" s="2009"/>
      <c r="G14" s="2009"/>
      <c r="H14" s="2009"/>
      <c r="I14" s="2009"/>
      <c r="J14" s="2009"/>
      <c r="K14" s="2009"/>
      <c r="L14" s="2009"/>
      <c r="M14" s="2009"/>
      <c r="N14" s="2009"/>
      <c r="O14" s="2009"/>
      <c r="P14" s="2009"/>
      <c r="Q14" s="2009"/>
      <c r="R14" s="2009"/>
      <c r="S14" s="2009"/>
      <c r="T14" s="2009"/>
      <c r="U14" s="2009"/>
      <c r="V14" s="2009"/>
      <c r="W14" s="2009"/>
    </row>
    <row r="15" spans="1:23" ht="20.100000000000001" customHeight="1">
      <c r="A15" s="2009"/>
      <c r="B15" s="2009"/>
      <c r="C15" s="2010"/>
      <c r="D15" s="2009"/>
      <c r="E15" s="2009"/>
      <c r="F15" s="2009"/>
      <c r="G15" s="2009"/>
      <c r="H15" s="2009"/>
      <c r="I15" s="2009"/>
      <c r="J15" s="2009"/>
      <c r="K15" s="2009"/>
      <c r="L15" s="2009"/>
      <c r="M15" s="2009"/>
      <c r="N15" s="2009"/>
      <c r="O15" s="2009"/>
      <c r="P15" s="2009"/>
      <c r="Q15" s="2009"/>
      <c r="R15" s="2009"/>
      <c r="S15" s="2009"/>
      <c r="T15" s="2009"/>
      <c r="U15" s="2009"/>
      <c r="V15" s="2009"/>
      <c r="W15" s="2009"/>
    </row>
    <row r="16" spans="1:23">
      <c r="A16" s="2009"/>
      <c r="B16" s="2009"/>
      <c r="C16" s="2010"/>
      <c r="D16" s="2009"/>
      <c r="E16" s="2009"/>
      <c r="F16" s="2009"/>
      <c r="G16" s="2009"/>
      <c r="H16" s="2009"/>
      <c r="I16" s="2009"/>
      <c r="J16" s="2009"/>
      <c r="K16" s="2009"/>
      <c r="L16" s="2009"/>
      <c r="M16" s="2009"/>
      <c r="N16" s="2009"/>
      <c r="O16" s="2009"/>
      <c r="P16" s="2009"/>
      <c r="Q16" s="2009"/>
      <c r="R16" s="2009"/>
      <c r="S16" s="2009"/>
      <c r="T16" s="2009"/>
      <c r="U16" s="2009"/>
      <c r="V16" s="2009"/>
      <c r="W16" s="2009"/>
    </row>
    <row r="17" spans="1:23">
      <c r="A17" s="2009"/>
      <c r="B17" s="2009"/>
      <c r="C17" s="2010"/>
      <c r="D17" s="2009"/>
      <c r="E17" s="2009"/>
      <c r="F17" s="2009"/>
      <c r="G17" s="2009"/>
      <c r="H17" s="2009"/>
      <c r="I17" s="2009"/>
      <c r="J17" s="2009"/>
      <c r="K17" s="2009"/>
      <c r="L17" s="2009"/>
      <c r="M17" s="2009"/>
      <c r="N17" s="2009"/>
      <c r="O17" s="2009"/>
      <c r="P17" s="2009"/>
      <c r="Q17" s="2009"/>
      <c r="R17" s="2009"/>
      <c r="S17" s="2009"/>
      <c r="T17" s="2009"/>
      <c r="U17" s="2009"/>
      <c r="V17" s="2009"/>
      <c r="W17" s="2009"/>
    </row>
    <row r="18" spans="1:23">
      <c r="A18" s="2009"/>
      <c r="B18" s="2009"/>
      <c r="C18" s="2010"/>
      <c r="D18" s="2009"/>
      <c r="E18" s="2009"/>
      <c r="F18" s="2009"/>
      <c r="G18" s="2009"/>
      <c r="H18" s="2009"/>
      <c r="I18" s="2009"/>
      <c r="J18" s="2009"/>
      <c r="K18" s="2009"/>
      <c r="L18" s="2009"/>
      <c r="M18" s="2009"/>
      <c r="N18" s="2009"/>
      <c r="O18" s="2009"/>
      <c r="P18" s="2009"/>
      <c r="Q18" s="2009"/>
      <c r="R18" s="2009"/>
      <c r="S18" s="2009"/>
      <c r="T18" s="2009"/>
      <c r="U18" s="2009"/>
      <c r="V18" s="2009"/>
      <c r="W18" s="2009"/>
    </row>
    <row r="19" spans="1:23">
      <c r="A19" s="2009"/>
      <c r="B19" s="2009"/>
      <c r="C19" s="2010"/>
      <c r="D19" s="2009"/>
      <c r="E19" s="2009"/>
      <c r="F19" s="2009"/>
      <c r="G19" s="2009"/>
      <c r="H19" s="2009"/>
      <c r="I19" s="2009"/>
      <c r="J19" s="2009"/>
      <c r="K19" s="2009"/>
      <c r="L19" s="2009"/>
      <c r="M19" s="2009"/>
      <c r="N19" s="2009"/>
      <c r="O19" s="2009"/>
      <c r="P19" s="2009"/>
      <c r="Q19" s="2009"/>
      <c r="R19" s="2009"/>
      <c r="S19" s="2009"/>
      <c r="T19" s="2009"/>
      <c r="U19" s="2009"/>
      <c r="V19" s="2009"/>
      <c r="W19" s="2009"/>
    </row>
    <row r="20" spans="1:23">
      <c r="A20" s="2009"/>
      <c r="B20" s="2009"/>
      <c r="C20" s="2010"/>
      <c r="D20" s="2009"/>
      <c r="E20" s="2009"/>
      <c r="F20" s="2009"/>
      <c r="G20" s="2009"/>
      <c r="H20" s="2009"/>
      <c r="I20" s="2009"/>
      <c r="J20" s="2009"/>
      <c r="K20" s="2009"/>
      <c r="L20" s="2009"/>
      <c r="M20" s="2009"/>
      <c r="N20" s="2009"/>
      <c r="O20" s="2009"/>
      <c r="P20" s="2009"/>
      <c r="Q20" s="2009"/>
      <c r="R20" s="2009"/>
      <c r="S20" s="2009"/>
      <c r="T20" s="2009"/>
      <c r="U20" s="2009"/>
      <c r="V20" s="2009"/>
      <c r="W20" s="2009"/>
    </row>
    <row r="21" spans="1:23">
      <c r="A21" s="2009"/>
      <c r="B21" s="2009"/>
      <c r="C21" s="2010"/>
      <c r="D21" s="2009"/>
      <c r="E21" s="2009"/>
      <c r="F21" s="2009"/>
      <c r="G21" s="2009"/>
      <c r="H21" s="2009"/>
      <c r="I21" s="2009"/>
      <c r="J21" s="2009"/>
      <c r="K21" s="2009"/>
      <c r="L21" s="2009"/>
      <c r="M21" s="2009"/>
      <c r="N21" s="2009"/>
      <c r="O21" s="2009"/>
      <c r="P21" s="2009"/>
      <c r="Q21" s="2009"/>
      <c r="R21" s="2009"/>
      <c r="S21" s="2009"/>
      <c r="T21" s="2009"/>
      <c r="U21" s="2009"/>
      <c r="V21" s="2009"/>
      <c r="W21" s="2009"/>
    </row>
    <row r="22" spans="1:23">
      <c r="A22" s="2009"/>
      <c r="B22" s="2009"/>
      <c r="C22" s="2010"/>
      <c r="D22" s="2009"/>
      <c r="E22" s="2009"/>
      <c r="F22" s="2009"/>
      <c r="G22" s="2009"/>
      <c r="H22" s="2009"/>
      <c r="I22" s="2009"/>
      <c r="J22" s="2009"/>
      <c r="K22" s="2009"/>
      <c r="L22" s="2009"/>
      <c r="M22" s="2009"/>
      <c r="N22" s="2009"/>
      <c r="O22" s="2009"/>
      <c r="P22" s="2009"/>
      <c r="Q22" s="2009"/>
      <c r="R22" s="2009"/>
      <c r="S22" s="2009"/>
      <c r="T22" s="2009"/>
      <c r="U22" s="2009"/>
      <c r="V22" s="2009"/>
      <c r="W22" s="2009"/>
    </row>
    <row r="23" spans="1:23">
      <c r="A23" s="2011"/>
      <c r="B23" s="2011"/>
      <c r="C23" s="2012"/>
      <c r="D23" s="2011"/>
      <c r="E23" s="2011"/>
      <c r="F23" s="2011"/>
      <c r="G23" s="2011"/>
      <c r="H23" s="2011"/>
      <c r="I23" s="2011"/>
      <c r="J23" s="2011"/>
      <c r="K23" s="2011"/>
      <c r="L23" s="2011"/>
      <c r="M23" s="2011"/>
      <c r="N23" s="2011"/>
      <c r="O23" s="2011"/>
      <c r="P23" s="2011"/>
      <c r="Q23" s="2011"/>
      <c r="R23" s="2011"/>
      <c r="S23" s="2011"/>
      <c r="T23" s="2011"/>
      <c r="U23" s="2011"/>
      <c r="V23" s="2011"/>
      <c r="W23" s="2011"/>
    </row>
    <row r="24" spans="1:23">
      <c r="A24" s="2011"/>
      <c r="B24" s="2011"/>
      <c r="C24" s="2012"/>
      <c r="D24" s="2011"/>
      <c r="E24" s="2011"/>
      <c r="F24" s="2011"/>
      <c r="G24" s="2011"/>
      <c r="H24" s="2011"/>
      <c r="I24" s="2011"/>
      <c r="J24" s="2011"/>
      <c r="K24" s="2011"/>
      <c r="L24" s="2011"/>
      <c r="M24" s="2011"/>
      <c r="N24" s="2011"/>
      <c r="O24" s="2011"/>
      <c r="P24" s="2011"/>
      <c r="Q24" s="2011"/>
      <c r="R24" s="2011"/>
      <c r="S24" s="2011"/>
      <c r="T24" s="2011"/>
      <c r="U24" s="2011"/>
      <c r="V24" s="2011"/>
      <c r="W24" s="2011"/>
    </row>
    <row r="25" spans="1:23">
      <c r="A25" s="2011"/>
      <c r="B25" s="2011"/>
      <c r="C25" s="2012"/>
      <c r="D25" s="2011"/>
      <c r="E25" s="2011"/>
      <c r="F25" s="2011"/>
      <c r="G25" s="2011"/>
      <c r="H25" s="2011"/>
      <c r="I25" s="2011"/>
      <c r="J25" s="2011"/>
      <c r="K25" s="2011"/>
      <c r="L25" s="2011"/>
      <c r="M25" s="2011"/>
      <c r="N25" s="2011"/>
      <c r="O25" s="2011"/>
      <c r="P25" s="2011"/>
      <c r="Q25" s="2011"/>
      <c r="R25" s="2011"/>
      <c r="S25" s="2011"/>
      <c r="T25" s="2011"/>
      <c r="U25" s="2011"/>
      <c r="V25" s="2011"/>
      <c r="W25" s="2011"/>
    </row>
    <row r="26" spans="1:23">
      <c r="A26" s="2011"/>
      <c r="B26" s="2011"/>
      <c r="C26" s="2012"/>
      <c r="D26" s="2011"/>
      <c r="E26" s="2011"/>
      <c r="F26" s="2011"/>
      <c r="G26" s="2011"/>
      <c r="H26" s="2011"/>
      <c r="I26" s="2011"/>
      <c r="J26" s="2011"/>
      <c r="K26" s="2011"/>
      <c r="L26" s="2011"/>
      <c r="M26" s="2011"/>
      <c r="N26" s="2011"/>
      <c r="O26" s="2011"/>
      <c r="P26" s="2011"/>
      <c r="Q26" s="2011"/>
      <c r="R26" s="2011"/>
      <c r="S26" s="2011"/>
      <c r="T26" s="2011"/>
      <c r="U26" s="2011"/>
      <c r="V26" s="2011"/>
      <c r="W26" s="2011"/>
    </row>
    <row r="27" spans="1:23">
      <c r="A27" s="2011"/>
      <c r="B27" s="2011"/>
      <c r="C27" s="2012"/>
      <c r="D27" s="2011"/>
      <c r="E27" s="2011"/>
      <c r="F27" s="2011"/>
      <c r="G27" s="2011"/>
      <c r="H27" s="2011"/>
      <c r="I27" s="2011"/>
      <c r="J27" s="2011"/>
      <c r="K27" s="2011"/>
      <c r="L27" s="2011"/>
      <c r="M27" s="2011"/>
      <c r="N27" s="2011"/>
      <c r="O27" s="2011"/>
      <c r="P27" s="2011"/>
      <c r="Q27" s="2011"/>
      <c r="R27" s="2011"/>
      <c r="S27" s="2011"/>
      <c r="T27" s="2011"/>
      <c r="U27" s="2011"/>
      <c r="V27" s="2011"/>
      <c r="W27" s="2011"/>
    </row>
    <row r="28" spans="1:23">
      <c r="A28" s="2011"/>
      <c r="B28" s="2011"/>
      <c r="C28" s="2012"/>
      <c r="D28" s="2011"/>
      <c r="E28" s="2011"/>
      <c r="F28" s="2011"/>
      <c r="G28" s="2011"/>
      <c r="H28" s="2011"/>
      <c r="I28" s="2011"/>
      <c r="J28" s="2011"/>
      <c r="K28" s="2011"/>
      <c r="L28" s="2011"/>
      <c r="M28" s="2011"/>
      <c r="N28" s="2011"/>
      <c r="O28" s="2011"/>
      <c r="P28" s="2011"/>
      <c r="Q28" s="2011"/>
      <c r="R28" s="2011"/>
      <c r="S28" s="2011"/>
      <c r="T28" s="2011"/>
      <c r="U28" s="2011"/>
      <c r="V28" s="2011"/>
      <c r="W28" s="2011"/>
    </row>
    <row r="29" spans="1:23">
      <c r="A29" s="2011"/>
      <c r="B29" s="2011"/>
      <c r="C29" s="2012"/>
      <c r="D29" s="2011"/>
      <c r="E29" s="2011"/>
      <c r="F29" s="2011"/>
      <c r="G29" s="2011"/>
      <c r="H29" s="2011"/>
      <c r="I29" s="2011"/>
      <c r="J29" s="2011"/>
      <c r="K29" s="2011"/>
      <c r="L29" s="2011"/>
      <c r="M29" s="2011"/>
      <c r="N29" s="2011"/>
      <c r="O29" s="2011"/>
      <c r="P29" s="2011"/>
      <c r="Q29" s="2011"/>
      <c r="R29" s="2011"/>
      <c r="S29" s="2011"/>
      <c r="T29" s="2011"/>
      <c r="U29" s="2011"/>
      <c r="V29" s="2011"/>
      <c r="W29" s="2011"/>
    </row>
    <row r="30" spans="1:23"/>
  </sheetData>
  <mergeCells count="17">
    <mergeCell ref="W3:W4"/>
    <mergeCell ref="N3:N4"/>
    <mergeCell ref="O3:O4"/>
    <mergeCell ref="P3:P4"/>
    <mergeCell ref="Q3:Q4"/>
    <mergeCell ref="R3:R4"/>
    <mergeCell ref="S3:S4"/>
    <mergeCell ref="I3:L3"/>
    <mergeCell ref="A3:A4"/>
    <mergeCell ref="T3:T4"/>
    <mergeCell ref="U3:U4"/>
    <mergeCell ref="V3:V4"/>
    <mergeCell ref="M3:M4"/>
    <mergeCell ref="B3:B4"/>
    <mergeCell ref="C3:C4"/>
    <mergeCell ref="D3:D4"/>
    <mergeCell ref="E3:H3"/>
  </mergeCells>
  <pageMargins left="0.7" right="0.7" top="0.75" bottom="0.75" header="0.3" footer="0.3"/>
  <legacyDrawing r:id="rId1"/>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Baocaongay">
    <tabColor rgb="FF92D050"/>
  </sheetPr>
  <dimension ref="A1:T100"/>
  <sheetViews>
    <sheetView view="pageBreakPreview" zoomScaleSheetLayoutView="100" workbookViewId="0">
      <selection activeCell="E6" sqref="E6"/>
    </sheetView>
  </sheetViews>
  <sheetFormatPr defaultColWidth="8.88671875" defaultRowHeight="16.5"/>
  <cols>
    <col min="1" max="1" width="22.33203125" style="18" customWidth="1"/>
    <col min="2" max="2" width="3.6640625" style="18" customWidth="1"/>
    <col min="3" max="3" width="4.44140625" style="876" customWidth="1"/>
    <col min="4" max="4" width="10" style="876" customWidth="1"/>
    <col min="5" max="5" width="6.109375" style="876" customWidth="1"/>
    <col min="6" max="7" width="6.44140625" style="876" customWidth="1"/>
    <col min="8" max="8" width="8" style="876" customWidth="1"/>
    <col min="9" max="9" width="4.44140625" style="876" customWidth="1"/>
    <col min="10" max="10" width="6.6640625" style="876" customWidth="1"/>
    <col min="11" max="11" width="6" style="876" customWidth="1"/>
    <col min="12" max="12" width="3.33203125" style="876" customWidth="1"/>
    <col min="13" max="14" width="6.5546875" style="876" customWidth="1"/>
    <col min="15" max="15" width="7.33203125" style="876" customWidth="1"/>
    <col min="16" max="16" width="4.77734375" style="18" customWidth="1"/>
    <col min="17" max="18" width="11.77734375" style="18" customWidth="1"/>
    <col min="19" max="26" width="3.77734375" style="18" customWidth="1"/>
    <col min="27" max="16384" width="8.88671875" style="18"/>
  </cols>
  <sheetData>
    <row r="1" spans="1:20" ht="30" customHeight="1">
      <c r="A1" s="1034"/>
      <c r="B1" s="33"/>
      <c r="C1" s="2915" t="s">
        <v>1103</v>
      </c>
      <c r="D1" s="2916"/>
      <c r="E1" s="2916"/>
      <c r="F1" s="2916"/>
      <c r="G1" s="2916"/>
      <c r="H1" s="2916"/>
      <c r="I1" s="2916"/>
      <c r="J1" s="2916"/>
      <c r="K1" s="2916"/>
      <c r="L1" s="2916"/>
      <c r="M1" s="2916"/>
      <c r="N1" s="2916"/>
      <c r="O1" s="2917"/>
      <c r="P1" s="784" t="b">
        <v>0</v>
      </c>
      <c r="Q1" s="630" t="s">
        <v>591</v>
      </c>
      <c r="R1" s="630" t="s">
        <v>175</v>
      </c>
      <c r="S1" s="784" t="b">
        <v>0</v>
      </c>
    </row>
    <row r="2" spans="1:20" ht="21.95" customHeight="1">
      <c r="A2" s="901"/>
      <c r="B2" s="33"/>
      <c r="C2" s="874" t="s">
        <v>1099</v>
      </c>
      <c r="D2" s="201"/>
      <c r="E2" s="2746">
        <f>HK_NBD</f>
        <v>0</v>
      </c>
      <c r="F2" s="2746"/>
      <c r="G2" s="2747" t="s">
        <v>602</v>
      </c>
      <c r="H2" s="2747"/>
      <c r="I2" s="2746">
        <f>HK_NKT</f>
        <v>44531</v>
      </c>
      <c r="J2" s="2746"/>
      <c r="K2" s="33"/>
      <c r="L2" s="33"/>
      <c r="M2" s="33"/>
      <c r="N2" s="33"/>
      <c r="O2" s="875"/>
      <c r="P2" s="33"/>
      <c r="Q2" s="834">
        <f>MIN('Danh muc NT cong viec'!$O$4,'Danh muc NT vat lieu'!$M$4)</f>
        <v>0</v>
      </c>
      <c r="R2" s="834">
        <f>MAX('Danh muc NT cong viec'!$Z$4,'Danh muc NT vat lieu'!$N$4,'Danh muc NT giai doan'!$N$3)</f>
        <v>44531</v>
      </c>
      <c r="S2" s="629"/>
    </row>
    <row r="3" spans="1:20" ht="21.95" customHeight="1">
      <c r="A3" s="901"/>
      <c r="B3" s="33"/>
      <c r="C3" s="874" t="s">
        <v>603</v>
      </c>
      <c r="D3" s="173"/>
      <c r="E3" s="200">
        <f>HK_CONG</f>
        <v>5</v>
      </c>
      <c r="F3" s="185"/>
      <c r="G3" s="182" t="s">
        <v>1100</v>
      </c>
      <c r="H3" s="182"/>
      <c r="J3" s="180">
        <v>1</v>
      </c>
      <c r="K3" s="173"/>
      <c r="L3" s="173"/>
      <c r="M3" s="173"/>
      <c r="N3" s="173"/>
      <c r="O3" s="922"/>
      <c r="P3" s="33"/>
      <c r="Q3" s="33"/>
      <c r="R3" s="33"/>
      <c r="S3" s="629"/>
      <c r="T3" s="657"/>
    </row>
    <row r="4" spans="1:20" ht="24" customHeight="1">
      <c r="A4" s="854"/>
      <c r="B4" s="33"/>
      <c r="C4" s="926"/>
      <c r="O4" s="632" t="str">
        <f>'Thong tin'!D9&amp;","&amp;ngay(HK_NGAY)</f>
        <v>Quảng Bình, ngày 03 tháng 01 năm 1900</v>
      </c>
      <c r="P4" s="33"/>
      <c r="Q4" s="637">
        <f>HK_NBD+HK_CONG-1</f>
        <v>4</v>
      </c>
      <c r="R4" s="658">
        <v>5</v>
      </c>
      <c r="S4" s="629"/>
      <c r="T4" s="657"/>
    </row>
    <row r="5" spans="1:20" ht="24" customHeight="1">
      <c r="A5" s="854"/>
      <c r="B5" s="33"/>
      <c r="C5" s="883" t="s">
        <v>1</v>
      </c>
      <c r="D5" s="884"/>
      <c r="E5" s="924" t="str">
        <f>TTIN_DUAN</f>
        <v>Đường cứu hộ cứu nạn từ Nguyệt Áng - Nam Long đi Trường Xuân</v>
      </c>
      <c r="F5" s="879"/>
      <c r="G5" s="879"/>
      <c r="H5" s="879"/>
      <c r="I5" s="879"/>
      <c r="J5" s="879"/>
      <c r="K5" s="879"/>
      <c r="L5" s="879"/>
      <c r="M5" s="879"/>
      <c r="N5" s="879"/>
      <c r="O5" s="880"/>
      <c r="P5" s="33"/>
      <c r="Q5" s="1033" t="str">
        <f>CHOOSE(WEEKDAY(HK_NGAY),"Chủ nhật","Thứ hai","Thứ ba","Thứ tư","Thứ năm","Thứ sáu","Thứ bảy")</f>
        <v>Thứ tư</v>
      </c>
      <c r="R5" s="878"/>
      <c r="S5" s="629"/>
      <c r="T5" s="657"/>
    </row>
    <row r="6" spans="1:20" ht="24" customHeight="1">
      <c r="A6" s="33"/>
      <c r="B6" s="33"/>
      <c r="C6" s="883" t="s">
        <v>326</v>
      </c>
      <c r="D6" s="884"/>
      <c r="E6" s="924" t="str">
        <f>TTIN_DDIEM</f>
        <v>Xã Xuân Ninh, Hiền Ninh và xã Trường Xuân, huyện Quảng Ninh, tỉnh Quảng Bình</v>
      </c>
      <c r="F6" s="879"/>
      <c r="G6" s="879"/>
      <c r="H6" s="879"/>
      <c r="I6" s="879"/>
      <c r="J6" s="879"/>
      <c r="K6" s="879"/>
      <c r="L6" s="879"/>
      <c r="M6" s="879"/>
      <c r="N6" s="879"/>
      <c r="O6" s="880"/>
      <c r="P6" s="33"/>
      <c r="Q6" s="33"/>
      <c r="R6" s="33"/>
      <c r="S6" s="33"/>
      <c r="T6" s="33"/>
    </row>
    <row r="7" spans="1:20" ht="24" customHeight="1">
      <c r="A7" s="33"/>
      <c r="B7" s="33"/>
      <c r="C7" s="883" t="s">
        <v>1052</v>
      </c>
      <c r="D7" s="884"/>
      <c r="E7" s="923" t="str">
        <f>'Thong tin'!E14</f>
        <v>Nguyễn Thế Anh</v>
      </c>
      <c r="F7" s="879"/>
      <c r="G7" s="879"/>
      <c r="H7" s="879"/>
      <c r="I7" s="883" t="s">
        <v>1056</v>
      </c>
      <c r="J7" s="879"/>
      <c r="K7" s="879"/>
      <c r="L7" s="925" t="str">
        <f>R4&amp;"/HBC/HL/DR"</f>
        <v>5/HBC/HL/DR</v>
      </c>
      <c r="M7" s="879"/>
      <c r="N7" s="879"/>
      <c r="O7" s="882"/>
      <c r="P7" s="33"/>
      <c r="Q7" s="33"/>
      <c r="R7" s="33"/>
      <c r="S7" s="33"/>
      <c r="T7" s="33"/>
    </row>
    <row r="8" spans="1:20" ht="24" customHeight="1">
      <c r="A8" s="33"/>
      <c r="B8" s="33"/>
      <c r="C8" s="883" t="s">
        <v>1053</v>
      </c>
      <c r="D8" s="884"/>
      <c r="E8" s="881"/>
      <c r="F8" s="879"/>
      <c r="G8" s="879"/>
      <c r="H8" s="879"/>
      <c r="I8" s="883" t="s">
        <v>1055</v>
      </c>
      <c r="J8" s="879"/>
      <c r="K8" s="879"/>
      <c r="L8" s="2906">
        <f>Q4</f>
        <v>4</v>
      </c>
      <c r="M8" s="2920"/>
      <c r="N8" s="2920"/>
      <c r="O8" s="2921"/>
      <c r="P8" s="33"/>
      <c r="Q8" s="33"/>
      <c r="R8" s="33"/>
      <c r="S8" s="33"/>
      <c r="T8" s="33"/>
    </row>
    <row r="9" spans="1:20" ht="24" customHeight="1">
      <c r="A9" s="33"/>
      <c r="B9" s="33"/>
      <c r="C9" s="2918" t="s">
        <v>1054</v>
      </c>
      <c r="D9" s="2919"/>
      <c r="E9" s="881"/>
      <c r="F9" s="879"/>
      <c r="G9" s="879"/>
      <c r="H9" s="879"/>
      <c r="I9" s="883"/>
      <c r="J9" s="879"/>
      <c r="K9" s="879"/>
      <c r="L9" s="2906">
        <f>L8+1</f>
        <v>5</v>
      </c>
      <c r="M9" s="2920"/>
      <c r="N9" s="2920"/>
      <c r="O9" s="2921"/>
      <c r="P9" s="33"/>
      <c r="Q9" s="33"/>
      <c r="R9" s="33"/>
      <c r="S9" s="33"/>
      <c r="T9" s="33"/>
    </row>
    <row r="10" spans="1:20" ht="9.9499999999999993" customHeight="1">
      <c r="A10" s="33"/>
      <c r="B10" s="33"/>
      <c r="P10" s="33"/>
      <c r="Q10" s="33"/>
      <c r="R10" s="33"/>
      <c r="S10" s="33"/>
      <c r="T10" s="33"/>
    </row>
    <row r="11" spans="1:20" ht="24" customHeight="1">
      <c r="A11" s="33"/>
      <c r="B11" s="33"/>
      <c r="C11" s="888" t="s">
        <v>1105</v>
      </c>
      <c r="D11" s="889"/>
      <c r="E11" s="890"/>
      <c r="F11" s="890"/>
      <c r="G11" s="890"/>
      <c r="H11" s="890"/>
      <c r="I11" s="890"/>
      <c r="J11" s="890"/>
      <c r="K11" s="890"/>
      <c r="L11" s="890"/>
      <c r="M11" s="890"/>
      <c r="N11" s="890"/>
      <c r="O11" s="891"/>
      <c r="P11" s="33"/>
      <c r="Q11" s="33"/>
      <c r="R11" s="33"/>
      <c r="S11" s="33"/>
      <c r="T11" s="33"/>
    </row>
    <row r="12" spans="1:20" ht="24" customHeight="1">
      <c r="A12" s="33"/>
      <c r="B12" s="33"/>
      <c r="C12" s="958" t="s">
        <v>158</v>
      </c>
      <c r="D12" s="651" t="s">
        <v>1057</v>
      </c>
      <c r="E12" s="651"/>
      <c r="F12" s="651"/>
      <c r="G12" s="651"/>
      <c r="H12" s="651"/>
      <c r="I12" s="651"/>
      <c r="J12" s="651"/>
      <c r="K12" s="651"/>
      <c r="L12" s="651"/>
      <c r="M12" s="651"/>
      <c r="N12" s="651"/>
      <c r="O12" s="652"/>
      <c r="P12" s="33"/>
      <c r="Q12" s="33"/>
      <c r="R12" s="33"/>
      <c r="S12" s="33"/>
      <c r="T12" s="33"/>
    </row>
    <row r="13" spans="1:20" ht="24" customHeight="1">
      <c r="A13" s="33"/>
      <c r="B13" s="33"/>
      <c r="C13" s="959" t="s">
        <v>158</v>
      </c>
      <c r="D13" s="33" t="s">
        <v>1058</v>
      </c>
      <c r="E13" s="33"/>
      <c r="F13" s="33"/>
      <c r="G13" s="33"/>
      <c r="H13" s="33"/>
      <c r="I13" s="33"/>
      <c r="J13" s="33"/>
      <c r="K13" s="33"/>
      <c r="L13" s="33"/>
      <c r="M13" s="33"/>
      <c r="N13" s="33"/>
      <c r="O13" s="635"/>
      <c r="P13" s="33"/>
      <c r="Q13" s="33"/>
      <c r="R13" s="33"/>
      <c r="S13" s="33"/>
      <c r="T13" s="33"/>
    </row>
    <row r="14" spans="1:20" ht="24" customHeight="1">
      <c r="A14" s="33"/>
      <c r="B14" s="33"/>
      <c r="C14" s="959" t="s">
        <v>158</v>
      </c>
      <c r="D14" s="33" t="s">
        <v>1059</v>
      </c>
      <c r="E14" s="33"/>
      <c r="F14" s="33"/>
      <c r="G14" s="33"/>
      <c r="H14" s="33"/>
      <c r="I14" s="33"/>
      <c r="J14" s="33"/>
      <c r="K14" s="33"/>
      <c r="L14" s="33"/>
      <c r="M14" s="33"/>
      <c r="N14" s="33"/>
      <c r="O14" s="635"/>
      <c r="P14" s="33"/>
      <c r="Q14" s="33"/>
      <c r="R14" s="33"/>
      <c r="S14" s="33"/>
      <c r="T14" s="33"/>
    </row>
    <row r="15" spans="1:20" ht="24" customHeight="1">
      <c r="A15" s="33"/>
      <c r="B15" s="33"/>
      <c r="C15" s="959" t="s">
        <v>158</v>
      </c>
      <c r="D15" s="33" t="s">
        <v>1060</v>
      </c>
      <c r="E15" s="33"/>
      <c r="F15" s="33"/>
      <c r="G15" s="33"/>
      <c r="H15" s="33"/>
      <c r="I15" s="33"/>
      <c r="J15" s="33"/>
      <c r="K15" s="33"/>
      <c r="L15" s="33"/>
      <c r="M15" s="33"/>
      <c r="N15" s="33"/>
      <c r="O15" s="635"/>
      <c r="P15" s="33"/>
      <c r="Q15" s="33"/>
      <c r="R15" s="33"/>
      <c r="S15" s="33"/>
      <c r="T15" s="33"/>
    </row>
    <row r="16" spans="1:20" ht="24" customHeight="1">
      <c r="A16" s="33"/>
      <c r="B16" s="33"/>
      <c r="C16" s="959" t="s">
        <v>158</v>
      </c>
      <c r="D16" s="33" t="s">
        <v>133</v>
      </c>
      <c r="E16" s="33"/>
      <c r="F16" s="33"/>
      <c r="G16" s="33"/>
      <c r="H16" s="33"/>
      <c r="I16" s="33"/>
      <c r="J16" s="33"/>
      <c r="K16" s="33"/>
      <c r="L16" s="33"/>
      <c r="M16" s="33"/>
      <c r="N16" s="33"/>
      <c r="O16" s="635"/>
      <c r="P16" s="33"/>
      <c r="Q16" s="33"/>
      <c r="R16" s="33"/>
      <c r="S16" s="33"/>
      <c r="T16" s="33"/>
    </row>
    <row r="17" spans="1:20" ht="9.9499999999999993" customHeight="1">
      <c r="A17" s="33"/>
      <c r="B17" s="33"/>
      <c r="C17" s="960"/>
      <c r="D17" s="639"/>
      <c r="E17" s="639"/>
      <c r="F17" s="639"/>
      <c r="G17" s="639"/>
      <c r="H17" s="639"/>
      <c r="I17" s="639"/>
      <c r="J17" s="639"/>
      <c r="K17" s="639"/>
      <c r="L17" s="639"/>
      <c r="M17" s="639"/>
      <c r="N17" s="639"/>
      <c r="O17" s="640"/>
      <c r="P17" s="33"/>
      <c r="Q17" s="33"/>
      <c r="R17" s="33"/>
      <c r="S17" s="33"/>
      <c r="T17" s="33"/>
    </row>
    <row r="18" spans="1:20" s="885" customFormat="1" ht="24" customHeight="1">
      <c r="A18" s="277"/>
      <c r="B18" s="277"/>
      <c r="C18" s="888" t="s">
        <v>1090</v>
      </c>
      <c r="D18" s="886"/>
      <c r="E18" s="886"/>
      <c r="F18" s="886"/>
      <c r="G18" s="886"/>
      <c r="H18" s="886"/>
      <c r="I18" s="886"/>
      <c r="J18" s="886"/>
      <c r="K18" s="886"/>
      <c r="L18" s="886"/>
      <c r="M18" s="886"/>
      <c r="N18" s="886"/>
      <c r="O18" s="887"/>
      <c r="P18" s="277"/>
      <c r="Q18" s="277"/>
      <c r="R18" s="277"/>
      <c r="S18" s="277"/>
      <c r="T18" s="277"/>
    </row>
    <row r="19" spans="1:20" s="885" customFormat="1" ht="24" customHeight="1">
      <c r="A19" s="277"/>
      <c r="B19" s="277"/>
      <c r="C19" s="2909" t="s">
        <v>1065</v>
      </c>
      <c r="D19" s="2910"/>
      <c r="E19" s="2910"/>
      <c r="F19" s="2910"/>
      <c r="G19" s="2910"/>
      <c r="H19" s="2910"/>
      <c r="I19" s="2914" t="s">
        <v>1066</v>
      </c>
      <c r="J19" s="2910"/>
      <c r="K19" s="2910"/>
      <c r="L19" s="2910"/>
      <c r="M19" s="2910"/>
      <c r="N19" s="2910"/>
      <c r="O19" s="2911"/>
      <c r="P19" s="277"/>
      <c r="Q19" s="277"/>
      <c r="R19" s="277"/>
      <c r="S19" s="277"/>
      <c r="T19" s="277"/>
    </row>
    <row r="20" spans="1:20" ht="24" customHeight="1">
      <c r="A20" s="33"/>
      <c r="B20" s="33"/>
      <c r="C20" s="871" t="s">
        <v>160</v>
      </c>
      <c r="D20" s="895" t="s">
        <v>1061</v>
      </c>
      <c r="E20" s="189"/>
      <c r="F20" s="187" t="s">
        <v>362</v>
      </c>
      <c r="G20" s="188"/>
      <c r="H20" s="897" t="s">
        <v>1074</v>
      </c>
      <c r="I20" s="873" t="s">
        <v>160</v>
      </c>
      <c r="J20" s="895" t="s">
        <v>1062</v>
      </c>
      <c r="K20" s="189"/>
      <c r="L20" s="189"/>
      <c r="M20" s="187" t="s">
        <v>362</v>
      </c>
      <c r="N20" s="395"/>
      <c r="O20" s="395" t="s">
        <v>1074</v>
      </c>
      <c r="P20" s="33"/>
      <c r="Q20" s="33"/>
      <c r="R20" s="33"/>
      <c r="S20" s="33"/>
      <c r="T20" s="33"/>
    </row>
    <row r="21" spans="1:20" ht="24" customHeight="1">
      <c r="A21" s="33"/>
      <c r="B21" s="33"/>
      <c r="C21" s="420"/>
      <c r="D21" s="421"/>
      <c r="E21" s="422"/>
      <c r="F21" s="932"/>
      <c r="G21" s="933"/>
      <c r="H21" s="943"/>
      <c r="I21" s="428"/>
      <c r="J21" s="422"/>
      <c r="K21" s="422"/>
      <c r="L21" s="422"/>
      <c r="M21" s="932"/>
      <c r="N21" s="934"/>
      <c r="O21" s="934"/>
      <c r="P21" s="33"/>
      <c r="Q21" s="33"/>
      <c r="R21" s="33"/>
      <c r="S21" s="33"/>
      <c r="T21" s="33"/>
    </row>
    <row r="22" spans="1:20" ht="24" customHeight="1">
      <c r="A22" s="33"/>
      <c r="B22" s="33"/>
      <c r="C22" s="42"/>
      <c r="D22" s="941"/>
      <c r="E22" s="942"/>
      <c r="F22" s="935"/>
      <c r="G22" s="936"/>
      <c r="H22" s="944"/>
      <c r="I22" s="945"/>
      <c r="J22" s="942"/>
      <c r="K22" s="942"/>
      <c r="L22" s="942"/>
      <c r="M22" s="935"/>
      <c r="N22" s="937"/>
      <c r="O22" s="937"/>
      <c r="P22" s="33"/>
      <c r="Q22" s="33"/>
      <c r="R22" s="33"/>
      <c r="S22" s="33"/>
      <c r="T22" s="33"/>
    </row>
    <row r="23" spans="1:20" ht="24" customHeight="1">
      <c r="A23" s="33"/>
      <c r="B23" s="33"/>
      <c r="C23" s="59"/>
      <c r="D23" s="430"/>
      <c r="E23" s="431"/>
      <c r="F23" s="938"/>
      <c r="G23" s="939"/>
      <c r="H23" s="946"/>
      <c r="I23" s="291"/>
      <c r="J23" s="431"/>
      <c r="K23" s="431"/>
      <c r="L23" s="431"/>
      <c r="M23" s="938"/>
      <c r="N23" s="940"/>
      <c r="O23" s="940"/>
      <c r="P23" s="33"/>
      <c r="Q23" s="33"/>
      <c r="R23" s="33"/>
      <c r="S23" s="33"/>
      <c r="T23" s="33"/>
    </row>
    <row r="24" spans="1:20" ht="9.9499999999999993" customHeight="1">
      <c r="A24" s="33"/>
      <c r="B24" s="33"/>
      <c r="C24" s="870"/>
      <c r="D24" s="33"/>
      <c r="E24" s="33"/>
      <c r="F24" s="33"/>
      <c r="G24" s="33"/>
      <c r="H24" s="33"/>
      <c r="I24" s="33"/>
      <c r="J24" s="33"/>
      <c r="K24" s="33"/>
      <c r="L24" s="33"/>
      <c r="M24" s="33"/>
      <c r="N24" s="33"/>
      <c r="O24" s="635"/>
      <c r="P24" s="33"/>
      <c r="Q24" s="33"/>
      <c r="R24" s="33"/>
      <c r="S24" s="33"/>
      <c r="T24" s="33"/>
    </row>
    <row r="25" spans="1:20" ht="24" customHeight="1">
      <c r="A25" s="33"/>
      <c r="B25" s="33"/>
      <c r="C25" s="894" t="s">
        <v>1088</v>
      </c>
      <c r="D25" s="889"/>
      <c r="E25" s="889"/>
      <c r="F25" s="889"/>
      <c r="G25" s="889"/>
      <c r="H25" s="889"/>
      <c r="I25" s="889"/>
      <c r="J25" s="889"/>
      <c r="K25" s="889"/>
      <c r="L25" s="889"/>
      <c r="M25" s="889"/>
      <c r="N25" s="889"/>
      <c r="O25" s="893"/>
      <c r="P25" s="33"/>
      <c r="Q25" s="33"/>
      <c r="R25" s="33"/>
      <c r="S25" s="33"/>
      <c r="T25" s="33"/>
    </row>
    <row r="26" spans="1:20" ht="24" customHeight="1">
      <c r="A26" s="33"/>
      <c r="B26" s="33"/>
      <c r="C26" s="2909" t="s">
        <v>1065</v>
      </c>
      <c r="D26" s="2910"/>
      <c r="E26" s="2910"/>
      <c r="F26" s="2910"/>
      <c r="G26" s="2910"/>
      <c r="H26" s="2910"/>
      <c r="I26" s="2914" t="s">
        <v>1066</v>
      </c>
      <c r="J26" s="2910"/>
      <c r="K26" s="2910"/>
      <c r="L26" s="2910"/>
      <c r="M26" s="2910"/>
      <c r="N26" s="2910"/>
      <c r="O26" s="2911"/>
      <c r="P26" s="33"/>
      <c r="Q26" s="33"/>
      <c r="R26" s="33"/>
      <c r="S26" s="33"/>
      <c r="T26" s="33"/>
    </row>
    <row r="27" spans="1:20" ht="24" customHeight="1">
      <c r="A27" s="33"/>
      <c r="B27" s="33"/>
      <c r="C27" s="871" t="s">
        <v>160</v>
      </c>
      <c r="D27" s="895" t="s">
        <v>1061</v>
      </c>
      <c r="E27" s="189"/>
      <c r="F27" s="187" t="s">
        <v>362</v>
      </c>
      <c r="G27" s="188"/>
      <c r="H27" s="897" t="s">
        <v>1074</v>
      </c>
      <c r="I27" s="873" t="s">
        <v>160</v>
      </c>
      <c r="J27" s="895" t="s">
        <v>1062</v>
      </c>
      <c r="K27" s="189"/>
      <c r="L27" s="189"/>
      <c r="M27" s="187" t="s">
        <v>362</v>
      </c>
      <c r="N27" s="395"/>
      <c r="O27" s="395" t="s">
        <v>1074</v>
      </c>
      <c r="P27" s="33"/>
      <c r="Q27" s="33"/>
      <c r="R27" s="33"/>
      <c r="S27" s="33"/>
      <c r="T27" s="33"/>
    </row>
    <row r="28" spans="1:20" ht="24" customHeight="1">
      <c r="A28" s="33"/>
      <c r="B28" s="33"/>
      <c r="C28" s="420"/>
      <c r="D28" s="421"/>
      <c r="E28" s="422"/>
      <c r="F28" s="932"/>
      <c r="G28" s="933"/>
      <c r="H28" s="943"/>
      <c r="I28" s="428"/>
      <c r="J28" s="422"/>
      <c r="K28" s="422"/>
      <c r="L28" s="422"/>
      <c r="M28" s="932"/>
      <c r="N28" s="934"/>
      <c r="O28" s="934"/>
      <c r="P28" s="33"/>
      <c r="Q28" s="33"/>
      <c r="R28" s="33"/>
      <c r="S28" s="33"/>
      <c r="T28" s="33"/>
    </row>
    <row r="29" spans="1:20" ht="24" customHeight="1">
      <c r="A29" s="33"/>
      <c r="B29" s="33"/>
      <c r="C29" s="42"/>
      <c r="D29" s="941"/>
      <c r="E29" s="942"/>
      <c r="F29" s="935"/>
      <c r="G29" s="936"/>
      <c r="H29" s="944"/>
      <c r="I29" s="945"/>
      <c r="J29" s="942"/>
      <c r="K29" s="942"/>
      <c r="L29" s="942"/>
      <c r="M29" s="935"/>
      <c r="N29" s="937"/>
      <c r="O29" s="937"/>
      <c r="P29" s="33"/>
      <c r="Q29" s="33"/>
      <c r="R29" s="33"/>
      <c r="S29" s="33"/>
      <c r="T29" s="33"/>
    </row>
    <row r="30" spans="1:20" ht="24" customHeight="1">
      <c r="A30" s="33"/>
      <c r="B30" s="33"/>
      <c r="C30" s="59"/>
      <c r="D30" s="430"/>
      <c r="E30" s="431"/>
      <c r="F30" s="938"/>
      <c r="G30" s="939"/>
      <c r="H30" s="946"/>
      <c r="I30" s="291"/>
      <c r="J30" s="431"/>
      <c r="K30" s="431"/>
      <c r="L30" s="431"/>
      <c r="M30" s="938"/>
      <c r="N30" s="940"/>
      <c r="O30" s="940"/>
      <c r="P30" s="33"/>
      <c r="Q30" s="33"/>
      <c r="R30" s="33"/>
      <c r="S30" s="33"/>
      <c r="T30" s="33"/>
    </row>
    <row r="31" spans="1:20" ht="9.9499999999999993" customHeight="1">
      <c r="A31" s="33"/>
      <c r="B31" s="33"/>
      <c r="C31" s="870"/>
      <c r="D31" s="33"/>
      <c r="E31" s="33"/>
      <c r="F31" s="33"/>
      <c r="G31" s="33"/>
      <c r="H31" s="33"/>
      <c r="I31" s="33"/>
      <c r="J31" s="33"/>
      <c r="K31" s="33"/>
      <c r="L31" s="33"/>
      <c r="M31" s="33"/>
      <c r="N31" s="33"/>
      <c r="O31" s="635"/>
      <c r="P31" s="33"/>
      <c r="Q31" s="33"/>
      <c r="R31" s="33"/>
      <c r="S31" s="33"/>
      <c r="T31" s="33"/>
    </row>
    <row r="32" spans="1:20" ht="24" customHeight="1">
      <c r="A32" s="33"/>
      <c r="B32" s="33"/>
      <c r="C32" s="888" t="s">
        <v>1089</v>
      </c>
      <c r="D32" s="889"/>
      <c r="E32" s="889"/>
      <c r="F32" s="889"/>
      <c r="G32" s="889"/>
      <c r="H32" s="889"/>
      <c r="I32" s="892"/>
      <c r="J32" s="889"/>
      <c r="K32" s="889"/>
      <c r="L32" s="889"/>
      <c r="M32" s="889"/>
      <c r="N32" s="889"/>
      <c r="O32" s="893"/>
      <c r="P32" s="33"/>
      <c r="Q32" s="33"/>
      <c r="R32" s="33"/>
      <c r="S32" s="33"/>
      <c r="T32" s="33"/>
    </row>
    <row r="33" spans="1:20" ht="24" customHeight="1">
      <c r="A33" s="33"/>
      <c r="B33" s="33"/>
      <c r="C33" s="871" t="s">
        <v>160</v>
      </c>
      <c r="D33" s="895" t="s">
        <v>1061</v>
      </c>
      <c r="E33" s="189"/>
      <c r="F33" s="187" t="s">
        <v>362</v>
      </c>
      <c r="G33" s="188"/>
      <c r="H33" s="897" t="s">
        <v>1074</v>
      </c>
      <c r="I33" s="873" t="s">
        <v>160</v>
      </c>
      <c r="J33" s="895" t="s">
        <v>1062</v>
      </c>
      <c r="K33" s="189"/>
      <c r="L33" s="189"/>
      <c r="M33" s="187" t="s">
        <v>362</v>
      </c>
      <c r="N33" s="395"/>
      <c r="O33" s="395" t="s">
        <v>1074</v>
      </c>
      <c r="P33" s="33"/>
      <c r="Q33" s="33"/>
      <c r="R33" s="33"/>
      <c r="S33" s="33"/>
      <c r="T33" s="33"/>
    </row>
    <row r="34" spans="1:20" ht="24" customHeight="1">
      <c r="A34" s="33"/>
      <c r="B34" s="33"/>
      <c r="C34" s="420"/>
      <c r="D34" s="421"/>
      <c r="E34" s="422"/>
      <c r="F34" s="932"/>
      <c r="G34" s="933"/>
      <c r="H34" s="943"/>
      <c r="I34" s="428"/>
      <c r="J34" s="422"/>
      <c r="K34" s="422"/>
      <c r="L34" s="422"/>
      <c r="M34" s="932"/>
      <c r="N34" s="934"/>
      <c r="O34" s="934"/>
      <c r="P34" s="33"/>
      <c r="Q34" s="33"/>
      <c r="R34" s="33"/>
      <c r="S34" s="33"/>
      <c r="T34" s="33"/>
    </row>
    <row r="35" spans="1:20" ht="24" customHeight="1">
      <c r="A35" s="33"/>
      <c r="B35" s="33"/>
      <c r="C35" s="42"/>
      <c r="D35" s="941"/>
      <c r="E35" s="942"/>
      <c r="F35" s="935"/>
      <c r="G35" s="936"/>
      <c r="H35" s="944"/>
      <c r="I35" s="945"/>
      <c r="J35" s="942"/>
      <c r="K35" s="942"/>
      <c r="L35" s="942"/>
      <c r="M35" s="935"/>
      <c r="N35" s="937"/>
      <c r="O35" s="937"/>
      <c r="P35" s="33"/>
      <c r="Q35" s="33"/>
      <c r="R35" s="33"/>
      <c r="S35" s="33"/>
      <c r="T35" s="33"/>
    </row>
    <row r="36" spans="1:20" ht="24" customHeight="1">
      <c r="A36" s="33"/>
      <c r="B36" s="33"/>
      <c r="C36" s="59"/>
      <c r="D36" s="430"/>
      <c r="E36" s="431"/>
      <c r="F36" s="938"/>
      <c r="G36" s="939"/>
      <c r="H36" s="946"/>
      <c r="I36" s="291"/>
      <c r="J36" s="431"/>
      <c r="K36" s="431"/>
      <c r="L36" s="431"/>
      <c r="M36" s="938"/>
      <c r="N36" s="940"/>
      <c r="O36" s="940"/>
      <c r="P36" s="33"/>
      <c r="Q36" s="33"/>
      <c r="R36" s="33"/>
      <c r="S36" s="33"/>
      <c r="T36" s="33"/>
    </row>
    <row r="37" spans="1:20" ht="9.9499999999999993" customHeight="1">
      <c r="A37" s="33"/>
      <c r="B37" s="33"/>
      <c r="C37" s="870"/>
      <c r="D37" s="33"/>
      <c r="E37" s="33"/>
      <c r="F37" s="33"/>
      <c r="G37" s="33"/>
      <c r="H37" s="33"/>
      <c r="I37" s="33"/>
      <c r="J37" s="33"/>
      <c r="K37" s="33"/>
      <c r="L37" s="33"/>
      <c r="M37" s="33"/>
      <c r="N37" s="33"/>
      <c r="O37" s="635"/>
      <c r="P37" s="33"/>
      <c r="Q37" s="33"/>
      <c r="R37" s="33"/>
      <c r="S37" s="33"/>
      <c r="T37" s="33"/>
    </row>
    <row r="38" spans="1:20" ht="24" customHeight="1">
      <c r="A38" s="33"/>
      <c r="B38" s="33"/>
      <c r="C38" s="888" t="s">
        <v>1091</v>
      </c>
      <c r="D38" s="889"/>
      <c r="E38" s="889"/>
      <c r="F38" s="889"/>
      <c r="G38" s="889"/>
      <c r="H38" s="889"/>
      <c r="I38" s="892"/>
      <c r="J38" s="889"/>
      <c r="K38" s="889"/>
      <c r="L38" s="889"/>
      <c r="M38" s="889"/>
      <c r="N38" s="889"/>
      <c r="O38" s="893"/>
      <c r="P38" s="33"/>
      <c r="Q38" s="33"/>
      <c r="R38" s="33"/>
      <c r="S38" s="33"/>
      <c r="T38" s="33"/>
    </row>
    <row r="39" spans="1:20" ht="39.950000000000003" customHeight="1">
      <c r="A39" s="33"/>
      <c r="B39" s="33"/>
      <c r="C39" s="871" t="s">
        <v>160</v>
      </c>
      <c r="D39" s="895" t="s">
        <v>803</v>
      </c>
      <c r="E39" s="189"/>
      <c r="F39" s="9" t="s">
        <v>1063</v>
      </c>
      <c r="G39" s="9" t="s">
        <v>1064</v>
      </c>
      <c r="H39" s="896" t="s">
        <v>1075</v>
      </c>
      <c r="I39" s="873" t="s">
        <v>160</v>
      </c>
      <c r="J39" s="895" t="s">
        <v>803</v>
      </c>
      <c r="K39" s="189"/>
      <c r="L39" s="189"/>
      <c r="M39" s="9" t="s">
        <v>1063</v>
      </c>
      <c r="N39" s="9" t="s">
        <v>1064</v>
      </c>
      <c r="O39" s="9" t="s">
        <v>1075</v>
      </c>
      <c r="P39" s="33"/>
      <c r="Q39" s="33"/>
      <c r="R39" s="33"/>
      <c r="S39" s="33"/>
      <c r="T39" s="33"/>
    </row>
    <row r="40" spans="1:20" ht="24" customHeight="1">
      <c r="A40" s="33"/>
      <c r="B40" s="33"/>
      <c r="C40" s="420"/>
      <c r="D40" s="421"/>
      <c r="E40" s="422"/>
      <c r="F40" s="947"/>
      <c r="G40" s="947"/>
      <c r="H40" s="943"/>
      <c r="I40" s="428"/>
      <c r="J40" s="422"/>
      <c r="K40" s="422"/>
      <c r="L40" s="422"/>
      <c r="M40" s="947"/>
      <c r="N40" s="947"/>
      <c r="O40" s="947"/>
      <c r="P40" s="33"/>
      <c r="Q40" s="33"/>
      <c r="R40" s="33"/>
      <c r="S40" s="33"/>
      <c r="T40" s="33"/>
    </row>
    <row r="41" spans="1:20" ht="24" customHeight="1">
      <c r="A41" s="33"/>
      <c r="B41" s="33"/>
      <c r="C41" s="42"/>
      <c r="D41" s="941"/>
      <c r="E41" s="942"/>
      <c r="F41" s="948"/>
      <c r="G41" s="948"/>
      <c r="H41" s="944"/>
      <c r="I41" s="945"/>
      <c r="J41" s="942"/>
      <c r="K41" s="942"/>
      <c r="L41" s="942"/>
      <c r="M41" s="948"/>
      <c r="N41" s="948"/>
      <c r="O41" s="948"/>
      <c r="P41" s="33"/>
      <c r="Q41" s="33"/>
      <c r="R41" s="33"/>
      <c r="S41" s="33"/>
      <c r="T41" s="33"/>
    </row>
    <row r="42" spans="1:20" ht="24" customHeight="1">
      <c r="A42" s="33"/>
      <c r="B42" s="33"/>
      <c r="C42" s="59"/>
      <c r="D42" s="430"/>
      <c r="E42" s="431"/>
      <c r="F42" s="949"/>
      <c r="G42" s="949"/>
      <c r="H42" s="946"/>
      <c r="I42" s="291"/>
      <c r="J42" s="431"/>
      <c r="K42" s="431"/>
      <c r="L42" s="431"/>
      <c r="M42" s="949"/>
      <c r="N42" s="949"/>
      <c r="O42" s="949"/>
      <c r="P42" s="33"/>
      <c r="Q42" s="33"/>
      <c r="R42" s="33"/>
      <c r="S42" s="33"/>
      <c r="T42" s="33"/>
    </row>
    <row r="43" spans="1:20" ht="9.9499999999999993" customHeight="1">
      <c r="A43" s="33"/>
      <c r="B43" s="33"/>
      <c r="C43" s="870"/>
      <c r="D43" s="33"/>
      <c r="E43" s="33"/>
      <c r="F43" s="33"/>
      <c r="G43" s="33"/>
      <c r="H43" s="33"/>
      <c r="I43" s="33"/>
      <c r="J43" s="33"/>
      <c r="K43" s="33"/>
      <c r="L43" s="33"/>
      <c r="M43" s="33"/>
      <c r="N43" s="33"/>
      <c r="O43" s="635"/>
      <c r="P43" s="33"/>
      <c r="Q43" s="33"/>
      <c r="R43" s="33"/>
      <c r="S43" s="33"/>
      <c r="T43" s="33"/>
    </row>
    <row r="44" spans="1:20" ht="24" customHeight="1">
      <c r="A44" s="33"/>
      <c r="B44" s="33"/>
      <c r="C44" s="888" t="s">
        <v>1092</v>
      </c>
      <c r="D44" s="889"/>
      <c r="E44" s="889"/>
      <c r="F44" s="889"/>
      <c r="G44" s="889"/>
      <c r="H44" s="889"/>
      <c r="I44" s="903" t="s">
        <v>1093</v>
      </c>
      <c r="J44" s="889"/>
      <c r="K44" s="889"/>
      <c r="L44" s="889"/>
      <c r="M44" s="889"/>
      <c r="N44" s="889"/>
      <c r="O44" s="893"/>
      <c r="P44" s="33"/>
      <c r="Q44" s="33"/>
      <c r="R44" s="33"/>
      <c r="S44" s="33"/>
      <c r="T44" s="33"/>
    </row>
    <row r="45" spans="1:20" ht="24" customHeight="1">
      <c r="A45" s="33"/>
      <c r="B45" s="33"/>
      <c r="C45" s="895" t="s">
        <v>1067</v>
      </c>
      <c r="D45" s="189"/>
      <c r="E45" s="190"/>
      <c r="F45" s="871" t="s">
        <v>604</v>
      </c>
      <c r="G45" s="871" t="s">
        <v>605</v>
      </c>
      <c r="H45" s="907" t="s">
        <v>606</v>
      </c>
      <c r="I45" s="2912" t="s">
        <v>1070</v>
      </c>
      <c r="J45" s="2913"/>
      <c r="K45" s="908" t="s">
        <v>845</v>
      </c>
      <c r="L45" s="905"/>
      <c r="M45" s="651"/>
      <c r="N45" s="651"/>
      <c r="O45" s="652"/>
      <c r="P45" s="33"/>
      <c r="Q45" s="33"/>
      <c r="R45" s="33"/>
      <c r="S45" s="33"/>
      <c r="T45" s="33"/>
    </row>
    <row r="46" spans="1:20" ht="24" customHeight="1">
      <c r="A46" s="33"/>
      <c r="B46" s="33"/>
      <c r="C46" s="883" t="s">
        <v>1068</v>
      </c>
      <c r="D46" s="879"/>
      <c r="E46" s="882"/>
      <c r="F46" s="930" t="s">
        <v>845</v>
      </c>
      <c r="G46" s="930" t="s">
        <v>845</v>
      </c>
      <c r="H46" s="930"/>
      <c r="I46" s="2912" t="s">
        <v>1071</v>
      </c>
      <c r="J46" s="2913"/>
      <c r="K46" s="908"/>
      <c r="L46" s="906"/>
      <c r="M46" s="639"/>
      <c r="N46" s="639"/>
      <c r="O46" s="640"/>
      <c r="P46" s="33"/>
      <c r="Q46" s="33"/>
      <c r="R46" s="33"/>
      <c r="S46" s="33"/>
      <c r="T46" s="33"/>
    </row>
    <row r="47" spans="1:20" ht="24" customHeight="1">
      <c r="A47" s="33"/>
      <c r="B47" s="33"/>
      <c r="C47" s="883" t="s">
        <v>1101</v>
      </c>
      <c r="D47" s="879"/>
      <c r="E47" s="882"/>
      <c r="F47" s="930"/>
      <c r="G47" s="930"/>
      <c r="H47" s="963" t="s">
        <v>845</v>
      </c>
      <c r="I47" s="962" t="s">
        <v>1069</v>
      </c>
      <c r="J47" s="950"/>
      <c r="K47" s="950"/>
      <c r="L47" s="950"/>
      <c r="M47" s="950"/>
      <c r="N47" s="950"/>
      <c r="O47" s="379"/>
      <c r="P47" s="33"/>
      <c r="Q47" s="33"/>
      <c r="R47" s="33"/>
      <c r="S47" s="33"/>
      <c r="T47" s="33"/>
    </row>
    <row r="48" spans="1:20" ht="24" customHeight="1">
      <c r="A48" s="33"/>
      <c r="B48" s="33"/>
      <c r="C48" s="883" t="s">
        <v>610</v>
      </c>
      <c r="D48" s="879"/>
      <c r="E48" s="882"/>
      <c r="F48" s="930"/>
      <c r="G48" s="930"/>
      <c r="H48" s="964"/>
      <c r="I48" s="951"/>
      <c r="J48" s="951"/>
      <c r="K48" s="951"/>
      <c r="L48" s="951"/>
      <c r="M48" s="951"/>
      <c r="N48" s="951"/>
      <c r="O48" s="952"/>
      <c r="P48" s="33"/>
      <c r="Q48" s="33"/>
      <c r="R48" s="33"/>
      <c r="S48" s="33"/>
      <c r="T48" s="33"/>
    </row>
    <row r="49" spans="1:20" ht="24" customHeight="1">
      <c r="A49" s="33"/>
      <c r="B49" s="33"/>
      <c r="C49" s="883" t="s">
        <v>1102</v>
      </c>
      <c r="D49" s="879"/>
      <c r="E49" s="882"/>
      <c r="F49" s="931">
        <v>16</v>
      </c>
      <c r="G49" s="931">
        <v>20</v>
      </c>
      <c r="H49" s="965">
        <v>13</v>
      </c>
      <c r="I49" s="380"/>
      <c r="J49" s="380"/>
      <c r="K49" s="380"/>
      <c r="L49" s="380"/>
      <c r="M49" s="380"/>
      <c r="N49" s="380"/>
      <c r="O49" s="381"/>
      <c r="P49" s="33"/>
      <c r="Q49" s="33"/>
      <c r="R49" s="33"/>
      <c r="S49" s="33"/>
      <c r="T49" s="33"/>
    </row>
    <row r="50" spans="1:20" ht="9.9499999999999993" customHeight="1">
      <c r="A50" s="33"/>
      <c r="B50" s="33"/>
      <c r="C50" s="870"/>
      <c r="D50" s="33"/>
      <c r="E50" s="33"/>
      <c r="F50" s="33"/>
      <c r="G50" s="33"/>
      <c r="H50" s="33"/>
      <c r="I50" s="33"/>
      <c r="J50" s="33"/>
      <c r="K50" s="33"/>
      <c r="L50" s="33"/>
      <c r="M50" s="33"/>
      <c r="N50" s="33"/>
      <c r="O50" s="635"/>
      <c r="P50" s="33"/>
      <c r="Q50" s="33"/>
      <c r="R50" s="33"/>
      <c r="S50" s="33"/>
      <c r="T50" s="33"/>
    </row>
    <row r="51" spans="1:20" ht="24" customHeight="1">
      <c r="A51" s="33"/>
      <c r="B51" s="33"/>
      <c r="C51" s="888" t="s">
        <v>1094</v>
      </c>
      <c r="D51" s="889"/>
      <c r="E51" s="889"/>
      <c r="F51" s="889"/>
      <c r="G51" s="889"/>
      <c r="H51" s="889"/>
      <c r="I51" s="892"/>
      <c r="J51" s="889"/>
      <c r="K51" s="889"/>
      <c r="L51" s="889"/>
      <c r="M51" s="889"/>
      <c r="N51" s="889"/>
      <c r="O51" s="893"/>
      <c r="P51" s="33"/>
      <c r="Q51" s="33"/>
      <c r="R51" s="33"/>
      <c r="S51" s="33"/>
      <c r="T51" s="33"/>
    </row>
    <row r="52" spans="1:20" ht="24" customHeight="1">
      <c r="A52" s="33"/>
      <c r="B52" s="33"/>
      <c r="C52" s="2717" t="s">
        <v>160</v>
      </c>
      <c r="D52" s="2711" t="s">
        <v>1080</v>
      </c>
      <c r="E52" s="2712"/>
      <c r="F52" s="2713"/>
      <c r="G52" s="2909" t="s">
        <v>362</v>
      </c>
      <c r="H52" s="2910"/>
      <c r="I52" s="2910"/>
      <c r="J52" s="2910"/>
      <c r="K52" s="2910"/>
      <c r="L52" s="2911"/>
      <c r="M52" s="2907" t="s">
        <v>1074</v>
      </c>
      <c r="N52" s="2907" t="s">
        <v>1073</v>
      </c>
      <c r="O52" s="2907" t="s">
        <v>1072</v>
      </c>
      <c r="P52" s="33"/>
      <c r="Q52" s="33"/>
      <c r="R52" s="33"/>
      <c r="S52" s="33"/>
      <c r="T52" s="33"/>
    </row>
    <row r="53" spans="1:20" ht="33.950000000000003" customHeight="1">
      <c r="A53" s="33"/>
      <c r="B53" s="33"/>
      <c r="C53" s="2718"/>
      <c r="D53" s="2714"/>
      <c r="E53" s="2715"/>
      <c r="F53" s="2716"/>
      <c r="G53" s="542" t="s">
        <v>1079</v>
      </c>
      <c r="H53" s="542" t="s">
        <v>1078</v>
      </c>
      <c r="I53" s="927" t="s">
        <v>1076</v>
      </c>
      <c r="J53" s="927"/>
      <c r="K53" s="927" t="s">
        <v>1077</v>
      </c>
      <c r="L53" s="929"/>
      <c r="M53" s="2908"/>
      <c r="N53" s="2908"/>
      <c r="O53" s="2908"/>
      <c r="P53" s="33"/>
      <c r="Q53" s="33"/>
      <c r="R53" s="33"/>
      <c r="S53" s="33"/>
      <c r="T53" s="33"/>
    </row>
    <row r="54" spans="1:20" ht="24" customHeight="1">
      <c r="A54" s="33"/>
      <c r="B54" s="33"/>
      <c r="C54" s="420"/>
      <c r="D54" s="421"/>
      <c r="E54" s="422"/>
      <c r="F54" s="423"/>
      <c r="G54" s="420"/>
      <c r="H54" s="420"/>
      <c r="I54" s="932"/>
      <c r="J54" s="934"/>
      <c r="K54" s="932"/>
      <c r="L54" s="934"/>
      <c r="M54" s="420"/>
      <c r="N54" s="420"/>
      <c r="O54" s="420"/>
      <c r="P54" s="33"/>
      <c r="Q54" s="33"/>
      <c r="R54" s="33"/>
      <c r="S54" s="33"/>
      <c r="T54" s="33"/>
    </row>
    <row r="55" spans="1:20" ht="24" customHeight="1">
      <c r="A55" s="33"/>
      <c r="B55" s="33"/>
      <c r="C55" s="42"/>
      <c r="D55" s="941"/>
      <c r="E55" s="942"/>
      <c r="F55" s="953"/>
      <c r="G55" s="42"/>
      <c r="H55" s="42"/>
      <c r="I55" s="935"/>
      <c r="J55" s="937"/>
      <c r="K55" s="935"/>
      <c r="L55" s="937"/>
      <c r="M55" s="42"/>
      <c r="N55" s="42"/>
      <c r="O55" s="42"/>
      <c r="P55" s="33"/>
      <c r="Q55" s="33"/>
      <c r="R55" s="33"/>
      <c r="S55" s="33"/>
      <c r="T55" s="33"/>
    </row>
    <row r="56" spans="1:20" ht="24" customHeight="1">
      <c r="A56" s="33"/>
      <c r="B56" s="33"/>
      <c r="C56" s="59"/>
      <c r="D56" s="430"/>
      <c r="E56" s="431"/>
      <c r="F56" s="432"/>
      <c r="G56" s="59"/>
      <c r="H56" s="59"/>
      <c r="I56" s="938"/>
      <c r="J56" s="940"/>
      <c r="K56" s="938"/>
      <c r="L56" s="940"/>
      <c r="M56" s="59"/>
      <c r="N56" s="59"/>
      <c r="O56" s="59"/>
      <c r="P56" s="33"/>
      <c r="Q56" s="33"/>
      <c r="R56" s="33"/>
      <c r="S56" s="33"/>
      <c r="T56" s="33"/>
    </row>
    <row r="57" spans="1:20" ht="9.9499999999999993" customHeight="1">
      <c r="A57" s="33"/>
      <c r="B57" s="33"/>
      <c r="C57" s="870"/>
      <c r="D57" s="185"/>
      <c r="E57" s="185"/>
      <c r="F57" s="185"/>
      <c r="G57" s="63"/>
      <c r="H57" s="63"/>
      <c r="I57" s="171"/>
      <c r="J57" s="171"/>
      <c r="K57" s="171"/>
      <c r="L57" s="171"/>
      <c r="M57" s="63"/>
      <c r="N57" s="63"/>
      <c r="O57" s="869"/>
      <c r="P57" s="33"/>
      <c r="Q57" s="33"/>
      <c r="R57" s="33"/>
      <c r="S57" s="33"/>
      <c r="T57" s="33"/>
    </row>
    <row r="58" spans="1:20" ht="24" customHeight="1">
      <c r="A58" s="33"/>
      <c r="B58" s="33"/>
      <c r="C58" s="888" t="s">
        <v>1095</v>
      </c>
      <c r="D58" s="889"/>
      <c r="E58" s="889"/>
      <c r="F58" s="889"/>
      <c r="G58" s="889"/>
      <c r="H58" s="889"/>
      <c r="I58" s="892"/>
      <c r="J58" s="889"/>
      <c r="K58" s="889"/>
      <c r="L58" s="889"/>
      <c r="M58" s="889"/>
      <c r="N58" s="889"/>
      <c r="O58" s="893"/>
      <c r="P58" s="33"/>
      <c r="Q58" s="33"/>
      <c r="R58" s="33"/>
      <c r="S58" s="33"/>
      <c r="T58" s="33"/>
    </row>
    <row r="59" spans="1:20" ht="24" customHeight="1">
      <c r="A59" s="33"/>
      <c r="B59" s="33"/>
      <c r="C59" s="2717" t="s">
        <v>160</v>
      </c>
      <c r="D59" s="2711" t="s">
        <v>1080</v>
      </c>
      <c r="E59" s="2712"/>
      <c r="F59" s="2713"/>
      <c r="G59" s="2909" t="s">
        <v>362</v>
      </c>
      <c r="H59" s="2910"/>
      <c r="I59" s="2910"/>
      <c r="J59" s="2910"/>
      <c r="K59" s="2910"/>
      <c r="L59" s="2911"/>
      <c r="M59" s="2907" t="s">
        <v>1074</v>
      </c>
      <c r="N59" s="2907" t="s">
        <v>1073</v>
      </c>
      <c r="O59" s="2907" t="s">
        <v>1072</v>
      </c>
      <c r="P59" s="33"/>
      <c r="Q59" s="33"/>
      <c r="R59" s="33"/>
      <c r="S59" s="33"/>
      <c r="T59" s="33"/>
    </row>
    <row r="60" spans="1:20" ht="43.5" customHeight="1">
      <c r="A60" s="33"/>
      <c r="B60" s="33"/>
      <c r="C60" s="2718"/>
      <c r="D60" s="2714"/>
      <c r="E60" s="2715"/>
      <c r="F60" s="2716"/>
      <c r="G60" s="542" t="s">
        <v>1079</v>
      </c>
      <c r="H60" s="542" t="s">
        <v>1082</v>
      </c>
      <c r="I60" s="927" t="s">
        <v>1081</v>
      </c>
      <c r="J60" s="395"/>
      <c r="K60" s="927" t="s">
        <v>1104</v>
      </c>
      <c r="L60" s="929"/>
      <c r="M60" s="2908"/>
      <c r="N60" s="2908"/>
      <c r="O60" s="2908"/>
      <c r="P60" s="33"/>
      <c r="Q60" s="33"/>
      <c r="R60" s="33"/>
      <c r="S60" s="33"/>
      <c r="T60" s="33"/>
    </row>
    <row r="61" spans="1:20" ht="24" customHeight="1">
      <c r="A61" s="33"/>
      <c r="B61" s="33"/>
      <c r="C61" s="420"/>
      <c r="D61" s="421"/>
      <c r="E61" s="422"/>
      <c r="F61" s="423"/>
      <c r="G61" s="420"/>
      <c r="H61" s="420"/>
      <c r="I61" s="932"/>
      <c r="J61" s="934"/>
      <c r="K61" s="932"/>
      <c r="L61" s="934"/>
      <c r="M61" s="420"/>
      <c r="N61" s="420"/>
      <c r="O61" s="420"/>
      <c r="P61" s="33"/>
      <c r="Q61" s="33"/>
      <c r="R61" s="33"/>
      <c r="S61" s="33"/>
      <c r="T61" s="33"/>
    </row>
    <row r="62" spans="1:20" ht="24" customHeight="1">
      <c r="A62" s="33"/>
      <c r="B62" s="33"/>
      <c r="C62" s="42"/>
      <c r="D62" s="941"/>
      <c r="E62" s="942"/>
      <c r="F62" s="953"/>
      <c r="G62" s="42"/>
      <c r="H62" s="42"/>
      <c r="I62" s="935"/>
      <c r="J62" s="937"/>
      <c r="K62" s="935"/>
      <c r="L62" s="937"/>
      <c r="M62" s="42"/>
      <c r="N62" s="42"/>
      <c r="O62" s="42"/>
      <c r="P62" s="33"/>
      <c r="Q62" s="33"/>
      <c r="R62" s="33"/>
      <c r="S62" s="33"/>
      <c r="T62" s="33"/>
    </row>
    <row r="63" spans="1:20" ht="24" customHeight="1">
      <c r="A63" s="33"/>
      <c r="B63" s="33"/>
      <c r="C63" s="59"/>
      <c r="D63" s="430"/>
      <c r="E63" s="431"/>
      <c r="F63" s="432"/>
      <c r="G63" s="59"/>
      <c r="H63" s="59"/>
      <c r="I63" s="938"/>
      <c r="J63" s="940"/>
      <c r="K63" s="938"/>
      <c r="L63" s="940"/>
      <c r="M63" s="59"/>
      <c r="N63" s="59"/>
      <c r="O63" s="59"/>
      <c r="P63" s="33"/>
      <c r="Q63" s="33"/>
      <c r="R63" s="33"/>
      <c r="S63" s="33"/>
      <c r="T63" s="33"/>
    </row>
    <row r="64" spans="1:20" ht="9.9499999999999993" customHeight="1">
      <c r="A64" s="33"/>
      <c r="B64" s="33"/>
      <c r="C64" s="870"/>
      <c r="D64" s="185"/>
      <c r="E64" s="185"/>
      <c r="F64" s="185"/>
      <c r="G64" s="63"/>
      <c r="H64" s="63"/>
      <c r="I64" s="171"/>
      <c r="J64" s="171"/>
      <c r="K64" s="171"/>
      <c r="L64" s="171"/>
      <c r="M64" s="63"/>
      <c r="N64" s="63"/>
      <c r="O64" s="869"/>
      <c r="P64" s="33"/>
      <c r="Q64" s="33"/>
      <c r="R64" s="33"/>
      <c r="S64" s="33"/>
      <c r="T64" s="33"/>
    </row>
    <row r="65" spans="1:20" ht="24" customHeight="1">
      <c r="A65" s="33"/>
      <c r="B65" s="33"/>
      <c r="C65" s="888" t="s">
        <v>1096</v>
      </c>
      <c r="D65" s="889"/>
      <c r="E65" s="889"/>
      <c r="F65" s="889"/>
      <c r="G65" s="889"/>
      <c r="H65" s="889"/>
      <c r="I65" s="892"/>
      <c r="J65" s="889"/>
      <c r="K65" s="889"/>
      <c r="L65" s="889"/>
      <c r="M65" s="889"/>
      <c r="N65" s="889"/>
      <c r="O65" s="893"/>
      <c r="P65" s="33"/>
      <c r="Q65" s="33"/>
      <c r="R65" s="33"/>
      <c r="S65" s="33"/>
      <c r="T65" s="33"/>
    </row>
    <row r="66" spans="1:20" ht="24" customHeight="1">
      <c r="A66" s="33"/>
      <c r="B66" s="33"/>
      <c r="C66" s="909" t="s">
        <v>160</v>
      </c>
      <c r="D66" s="912" t="s">
        <v>1080</v>
      </c>
      <c r="E66" s="913"/>
      <c r="F66" s="913"/>
      <c r="G66" s="872"/>
      <c r="H66" s="895" t="s">
        <v>1083</v>
      </c>
      <c r="I66" s="188"/>
      <c r="J66" s="188"/>
      <c r="K66" s="188"/>
      <c r="L66" s="914"/>
      <c r="M66" s="912" t="s">
        <v>1084</v>
      </c>
      <c r="N66" s="872"/>
      <c r="O66" s="873"/>
      <c r="P66" s="33"/>
      <c r="Q66" s="33"/>
      <c r="R66" s="33"/>
      <c r="S66" s="33"/>
      <c r="T66" s="33"/>
    </row>
    <row r="67" spans="1:20" ht="24" customHeight="1">
      <c r="A67" s="33"/>
      <c r="B67" s="33"/>
      <c r="C67" s="420"/>
      <c r="D67" s="422"/>
      <c r="E67" s="422"/>
      <c r="F67" s="422"/>
      <c r="G67" s="422"/>
      <c r="H67" s="421"/>
      <c r="I67" s="422"/>
      <c r="J67" s="422"/>
      <c r="K67" s="422"/>
      <c r="L67" s="423"/>
      <c r="M67" s="422"/>
      <c r="N67" s="422"/>
      <c r="O67" s="423"/>
      <c r="P67" s="33"/>
      <c r="Q67" s="33"/>
      <c r="R67" s="33"/>
      <c r="S67" s="33"/>
      <c r="T67" s="33"/>
    </row>
    <row r="68" spans="1:20" ht="24" customHeight="1">
      <c r="A68" s="33"/>
      <c r="B68" s="33"/>
      <c r="C68" s="42"/>
      <c r="D68" s="942"/>
      <c r="E68" s="942"/>
      <c r="F68" s="942"/>
      <c r="G68" s="942"/>
      <c r="H68" s="941"/>
      <c r="I68" s="942"/>
      <c r="J68" s="942"/>
      <c r="K68" s="942"/>
      <c r="L68" s="953"/>
      <c r="M68" s="942"/>
      <c r="N68" s="942"/>
      <c r="O68" s="953"/>
      <c r="P68" s="33"/>
      <c r="Q68" s="33"/>
      <c r="R68" s="33"/>
      <c r="S68" s="33"/>
      <c r="T68" s="33"/>
    </row>
    <row r="69" spans="1:20" ht="24" customHeight="1">
      <c r="A69" s="33"/>
      <c r="B69" s="33"/>
      <c r="C69" s="59"/>
      <c r="D69" s="431"/>
      <c r="E69" s="431"/>
      <c r="F69" s="431"/>
      <c r="G69" s="431"/>
      <c r="H69" s="430"/>
      <c r="I69" s="431"/>
      <c r="J69" s="431"/>
      <c r="K69" s="431"/>
      <c r="L69" s="432"/>
      <c r="M69" s="431"/>
      <c r="N69" s="431"/>
      <c r="O69" s="432"/>
      <c r="P69" s="33"/>
      <c r="Q69" s="33"/>
      <c r="R69" s="33"/>
      <c r="S69" s="33"/>
      <c r="T69" s="33"/>
    </row>
    <row r="70" spans="1:20" ht="9.9499999999999993" customHeight="1">
      <c r="A70" s="33"/>
      <c r="B70" s="33"/>
      <c r="C70" s="868"/>
      <c r="D70" s="185"/>
      <c r="E70" s="185"/>
      <c r="F70" s="185"/>
      <c r="G70" s="185"/>
      <c r="H70" s="185"/>
      <c r="I70" s="185"/>
      <c r="J70" s="185"/>
      <c r="K70" s="185"/>
      <c r="L70" s="185"/>
      <c r="M70" s="185"/>
      <c r="N70" s="185"/>
      <c r="O70" s="650"/>
      <c r="P70" s="33"/>
      <c r="Q70" s="33"/>
      <c r="R70" s="33"/>
      <c r="S70" s="33"/>
      <c r="T70" s="33"/>
    </row>
    <row r="71" spans="1:20" ht="24" customHeight="1">
      <c r="A71" s="33"/>
      <c r="B71" s="33"/>
      <c r="C71" s="888" t="s">
        <v>1097</v>
      </c>
      <c r="D71" s="889"/>
      <c r="E71" s="889"/>
      <c r="F71" s="889"/>
      <c r="G71" s="889"/>
      <c r="H71" s="889"/>
      <c r="I71" s="892"/>
      <c r="J71" s="889"/>
      <c r="K71" s="889"/>
      <c r="L71" s="889"/>
      <c r="M71" s="889"/>
      <c r="N71" s="889"/>
      <c r="O71" s="893"/>
      <c r="P71" s="33"/>
      <c r="Q71" s="33"/>
      <c r="R71" s="33"/>
      <c r="S71" s="33"/>
      <c r="T71" s="33"/>
    </row>
    <row r="72" spans="1:20" ht="24" customHeight="1">
      <c r="A72" s="33"/>
      <c r="B72" s="33"/>
      <c r="C72" s="909" t="s">
        <v>160</v>
      </c>
      <c r="D72" s="912" t="s">
        <v>1080</v>
      </c>
      <c r="E72" s="913"/>
      <c r="F72" s="913"/>
      <c r="G72" s="872"/>
      <c r="H72" s="895" t="s">
        <v>1083</v>
      </c>
      <c r="I72" s="188"/>
      <c r="J72" s="188"/>
      <c r="K72" s="188"/>
      <c r="L72" s="914"/>
      <c r="M72" s="912" t="s">
        <v>1084</v>
      </c>
      <c r="N72" s="872"/>
      <c r="O72" s="873"/>
      <c r="P72" s="33"/>
      <c r="Q72" s="33"/>
      <c r="R72" s="33"/>
      <c r="S72" s="33"/>
      <c r="T72" s="33"/>
    </row>
    <row r="73" spans="1:20" ht="24" customHeight="1">
      <c r="A73" s="33"/>
      <c r="B73" s="33"/>
      <c r="C73" s="420"/>
      <c r="D73" s="422"/>
      <c r="E73" s="422"/>
      <c r="F73" s="422"/>
      <c r="G73" s="422"/>
      <c r="H73" s="421"/>
      <c r="I73" s="422"/>
      <c r="J73" s="422"/>
      <c r="K73" s="422"/>
      <c r="L73" s="423"/>
      <c r="M73" s="422"/>
      <c r="N73" s="422"/>
      <c r="O73" s="423"/>
      <c r="P73" s="33"/>
      <c r="Q73" s="33"/>
      <c r="R73" s="33"/>
      <c r="S73" s="33"/>
      <c r="T73" s="33"/>
    </row>
    <row r="74" spans="1:20" ht="24" customHeight="1">
      <c r="A74" s="33"/>
      <c r="B74" s="33"/>
      <c r="C74" s="42"/>
      <c r="D74" s="942"/>
      <c r="E74" s="942"/>
      <c r="F74" s="942"/>
      <c r="G74" s="942"/>
      <c r="H74" s="941"/>
      <c r="I74" s="942"/>
      <c r="J74" s="942"/>
      <c r="K74" s="942"/>
      <c r="L74" s="953"/>
      <c r="M74" s="942"/>
      <c r="N74" s="942"/>
      <c r="O74" s="953"/>
      <c r="P74" s="33"/>
      <c r="Q74" s="33"/>
      <c r="R74" s="33"/>
      <c r="S74" s="33"/>
      <c r="T74" s="33"/>
    </row>
    <row r="75" spans="1:20" ht="24" customHeight="1">
      <c r="A75" s="33"/>
      <c r="B75" s="33"/>
      <c r="C75" s="59"/>
      <c r="D75" s="431"/>
      <c r="E75" s="431"/>
      <c r="F75" s="431"/>
      <c r="G75" s="431"/>
      <c r="H75" s="430"/>
      <c r="I75" s="431"/>
      <c r="J75" s="431"/>
      <c r="K75" s="431"/>
      <c r="L75" s="432"/>
      <c r="M75" s="431"/>
      <c r="N75" s="431"/>
      <c r="O75" s="432"/>
      <c r="P75" s="33"/>
      <c r="Q75" s="33"/>
      <c r="R75" s="33"/>
      <c r="S75" s="33"/>
      <c r="T75" s="33"/>
    </row>
    <row r="76" spans="1:20" ht="9.9499999999999993" customHeight="1">
      <c r="A76" s="33"/>
      <c r="B76" s="33"/>
      <c r="C76" s="868"/>
      <c r="D76" s="185"/>
      <c r="E76" s="185"/>
      <c r="F76" s="185"/>
      <c r="G76" s="185"/>
      <c r="H76" s="185"/>
      <c r="I76" s="185"/>
      <c r="J76" s="185"/>
      <c r="K76" s="185"/>
      <c r="L76" s="185"/>
      <c r="M76" s="185"/>
      <c r="N76" s="185"/>
      <c r="O76" s="650"/>
      <c r="P76" s="33"/>
      <c r="Q76" s="33"/>
      <c r="R76" s="33"/>
      <c r="S76" s="33"/>
      <c r="T76" s="33"/>
    </row>
    <row r="77" spans="1:20" ht="24" customHeight="1">
      <c r="A77" s="33"/>
      <c r="B77" s="33"/>
      <c r="C77" s="888" t="s">
        <v>1098</v>
      </c>
      <c r="D77" s="889"/>
      <c r="E77" s="889"/>
      <c r="F77" s="889"/>
      <c r="G77" s="889"/>
      <c r="H77" s="889"/>
      <c r="I77" s="892"/>
      <c r="J77" s="889"/>
      <c r="K77" s="889"/>
      <c r="L77" s="889"/>
      <c r="M77" s="889"/>
      <c r="N77" s="889"/>
      <c r="O77" s="893"/>
      <c r="P77" s="33"/>
      <c r="Q77" s="33"/>
      <c r="R77" s="33"/>
      <c r="S77" s="33"/>
      <c r="T77" s="33"/>
    </row>
    <row r="78" spans="1:20" ht="24" customHeight="1">
      <c r="A78" s="33"/>
      <c r="B78" s="33"/>
      <c r="C78" s="954"/>
      <c r="D78" s="422"/>
      <c r="E78" s="422"/>
      <c r="F78" s="422"/>
      <c r="G78" s="427"/>
      <c r="H78" s="427"/>
      <c r="I78" s="933"/>
      <c r="J78" s="933"/>
      <c r="K78" s="933"/>
      <c r="L78" s="933"/>
      <c r="M78" s="427"/>
      <c r="N78" s="427"/>
      <c r="O78" s="428"/>
      <c r="P78" s="33"/>
      <c r="Q78" s="33"/>
      <c r="R78" s="33"/>
      <c r="S78" s="33"/>
      <c r="T78" s="33"/>
    </row>
    <row r="79" spans="1:20" ht="24" customHeight="1">
      <c r="A79" s="33"/>
      <c r="B79" s="33"/>
      <c r="C79" s="955"/>
      <c r="D79" s="942"/>
      <c r="E79" s="942"/>
      <c r="F79" s="942"/>
      <c r="G79" s="956"/>
      <c r="H79" s="956"/>
      <c r="I79" s="936"/>
      <c r="J79" s="936"/>
      <c r="K79" s="936"/>
      <c r="L79" s="936"/>
      <c r="M79" s="956"/>
      <c r="N79" s="956"/>
      <c r="O79" s="945"/>
      <c r="P79" s="33"/>
      <c r="Q79" s="33"/>
      <c r="R79" s="33"/>
      <c r="S79" s="33"/>
      <c r="T79" s="33"/>
    </row>
    <row r="80" spans="1:20" ht="24" customHeight="1">
      <c r="A80" s="33"/>
      <c r="B80" s="33"/>
      <c r="C80" s="957"/>
      <c r="D80" s="431"/>
      <c r="E80" s="431"/>
      <c r="F80" s="431"/>
      <c r="G80" s="435"/>
      <c r="H80" s="435"/>
      <c r="I80" s="939"/>
      <c r="J80" s="939"/>
      <c r="K80" s="939"/>
      <c r="L80" s="939"/>
      <c r="M80" s="435"/>
      <c r="N80" s="435"/>
      <c r="O80" s="291"/>
      <c r="P80" s="33"/>
      <c r="Q80" s="33"/>
      <c r="R80" s="33"/>
      <c r="S80" s="33"/>
      <c r="T80" s="33"/>
    </row>
    <row r="81" spans="1:20" ht="9.9499999999999993" customHeight="1">
      <c r="A81" s="33"/>
      <c r="B81" s="33"/>
      <c r="C81" s="870"/>
      <c r="D81" s="185"/>
      <c r="E81" s="185"/>
      <c r="F81" s="185"/>
      <c r="G81" s="63"/>
      <c r="H81" s="63"/>
      <c r="I81" s="171"/>
      <c r="J81" s="171"/>
      <c r="K81" s="171"/>
      <c r="L81" s="171"/>
      <c r="M81" s="63"/>
      <c r="N81" s="63"/>
      <c r="O81" s="869"/>
      <c r="P81" s="33"/>
      <c r="Q81" s="33"/>
      <c r="R81" s="33"/>
      <c r="S81" s="33"/>
      <c r="T81" s="33"/>
    </row>
    <row r="82" spans="1:20" ht="24" customHeight="1">
      <c r="A82" s="33"/>
      <c r="B82" s="33"/>
      <c r="C82" s="888" t="s">
        <v>1292</v>
      </c>
      <c r="D82" s="889"/>
      <c r="E82" s="889"/>
      <c r="F82" s="889"/>
      <c r="G82" s="889"/>
      <c r="H82" s="889"/>
      <c r="I82" s="892"/>
      <c r="J82" s="889"/>
      <c r="K82" s="889"/>
      <c r="L82" s="889"/>
      <c r="M82" s="889"/>
      <c r="N82" s="889"/>
      <c r="O82" s="893"/>
      <c r="P82" s="33"/>
      <c r="Q82" s="33"/>
      <c r="R82" s="33"/>
      <c r="S82" s="33"/>
      <c r="T82" s="33"/>
    </row>
    <row r="83" spans="1:20" ht="20.100000000000001" customHeight="1">
      <c r="A83" s="33"/>
      <c r="B83" s="33"/>
      <c r="C83" s="904"/>
      <c r="D83" s="711"/>
      <c r="E83" s="711"/>
      <c r="F83" s="711"/>
      <c r="G83" s="910"/>
      <c r="H83" s="910"/>
      <c r="I83" s="877"/>
      <c r="J83" s="877"/>
      <c r="K83" s="877"/>
      <c r="L83" s="877"/>
      <c r="M83" s="910"/>
      <c r="N83" s="910"/>
      <c r="O83" s="911"/>
      <c r="P83" s="33"/>
      <c r="Q83" s="33"/>
      <c r="R83" s="33"/>
      <c r="S83" s="33"/>
      <c r="T83" s="33"/>
    </row>
    <row r="84" spans="1:20" ht="20.100000000000001" customHeight="1">
      <c r="A84" s="33"/>
      <c r="B84" s="33"/>
      <c r="C84" s="870"/>
      <c r="D84" s="918"/>
      <c r="E84" s="918"/>
      <c r="F84" s="918"/>
      <c r="G84" s="918"/>
      <c r="H84" s="918"/>
      <c r="I84" s="171"/>
      <c r="J84" s="171"/>
      <c r="K84" s="917"/>
      <c r="L84" s="917"/>
      <c r="M84" s="916"/>
      <c r="N84" s="916"/>
      <c r="O84" s="869"/>
      <c r="P84" s="33"/>
      <c r="Q84" s="33"/>
      <c r="R84" s="33"/>
      <c r="S84" s="33"/>
      <c r="T84" s="33"/>
    </row>
    <row r="85" spans="1:20" ht="20.100000000000001" customHeight="1">
      <c r="A85" s="33"/>
      <c r="B85" s="33"/>
      <c r="C85" s="870"/>
      <c r="D85" s="918"/>
      <c r="E85" s="918"/>
      <c r="F85" s="918"/>
      <c r="G85" s="918"/>
      <c r="H85" s="918"/>
      <c r="I85" s="171"/>
      <c r="J85" s="171"/>
      <c r="K85" s="917"/>
      <c r="L85" s="917"/>
      <c r="M85" s="916"/>
      <c r="N85" s="916"/>
      <c r="O85" s="869"/>
      <c r="P85" s="33"/>
      <c r="Q85" s="33"/>
      <c r="R85" s="33"/>
      <c r="S85" s="33"/>
      <c r="T85" s="33"/>
    </row>
    <row r="86" spans="1:20" ht="20.100000000000001" customHeight="1">
      <c r="A86" s="33"/>
      <c r="B86" s="33"/>
      <c r="C86" s="870"/>
      <c r="D86" s="918"/>
      <c r="E86" s="918"/>
      <c r="F86" s="918"/>
      <c r="G86" s="918"/>
      <c r="H86" s="918"/>
      <c r="I86" s="171"/>
      <c r="J86" s="171"/>
      <c r="K86" s="917"/>
      <c r="L86" s="917"/>
      <c r="M86" s="916"/>
      <c r="N86" s="916"/>
      <c r="O86" s="869"/>
      <c r="P86" s="33"/>
      <c r="Q86" s="33"/>
      <c r="R86" s="33"/>
      <c r="S86" s="33"/>
      <c r="T86" s="33"/>
    </row>
    <row r="87" spans="1:20" ht="20.100000000000001" customHeight="1">
      <c r="A87" s="33"/>
      <c r="B87" s="33"/>
      <c r="C87" s="870"/>
      <c r="D87" s="918"/>
      <c r="E87" s="918"/>
      <c r="F87" s="918"/>
      <c r="G87" s="918"/>
      <c r="H87" s="918"/>
      <c r="I87" s="171"/>
      <c r="J87" s="171"/>
      <c r="K87" s="917"/>
      <c r="L87" s="917"/>
      <c r="M87" s="916"/>
      <c r="N87" s="916"/>
      <c r="O87" s="869"/>
      <c r="P87" s="33"/>
      <c r="Q87" s="33"/>
      <c r="R87" s="33"/>
      <c r="S87" s="33"/>
      <c r="T87" s="33"/>
    </row>
    <row r="88" spans="1:20" ht="20.100000000000001" customHeight="1">
      <c r="A88" s="33"/>
      <c r="B88" s="33"/>
      <c r="C88" s="870"/>
      <c r="D88" s="918"/>
      <c r="E88" s="918"/>
      <c r="F88" s="918"/>
      <c r="G88" s="918"/>
      <c r="H88" s="918"/>
      <c r="I88" s="171"/>
      <c r="J88" s="171"/>
      <c r="K88" s="917"/>
      <c r="L88" s="917"/>
      <c r="M88" s="916"/>
      <c r="N88" s="916"/>
      <c r="O88" s="869"/>
      <c r="P88" s="33"/>
      <c r="Q88" s="33"/>
      <c r="R88" s="33"/>
      <c r="S88" s="33"/>
      <c r="T88" s="33"/>
    </row>
    <row r="89" spans="1:20" ht="20.100000000000001" customHeight="1">
      <c r="A89" s="33"/>
      <c r="B89" s="33"/>
      <c r="C89" s="870"/>
      <c r="D89" s="918"/>
      <c r="E89" s="918"/>
      <c r="F89" s="918"/>
      <c r="G89" s="918"/>
      <c r="H89" s="918"/>
      <c r="I89" s="33"/>
      <c r="J89" s="33"/>
      <c r="K89" s="33"/>
      <c r="L89" s="33"/>
      <c r="M89" s="33"/>
      <c r="N89" s="33"/>
      <c r="O89" s="635"/>
      <c r="P89" s="33"/>
      <c r="Q89" s="33"/>
      <c r="R89" s="33"/>
      <c r="S89" s="33"/>
      <c r="T89" s="33"/>
    </row>
    <row r="90" spans="1:20" ht="20.100000000000001" customHeight="1">
      <c r="A90" s="33"/>
      <c r="B90" s="33"/>
      <c r="C90" s="649"/>
      <c r="D90" s="639"/>
      <c r="E90" s="639"/>
      <c r="F90" s="639"/>
      <c r="G90" s="639"/>
      <c r="H90" s="639"/>
      <c r="I90" s="639"/>
      <c r="J90" s="639"/>
      <c r="K90" s="639"/>
      <c r="L90" s="639"/>
      <c r="M90" s="639"/>
      <c r="N90" s="639"/>
      <c r="O90" s="640"/>
      <c r="P90" s="33"/>
      <c r="Q90" s="33"/>
      <c r="R90" s="33"/>
      <c r="S90" s="33"/>
      <c r="T90" s="33"/>
    </row>
    <row r="91" spans="1:20" s="29" customFormat="1" ht="9.9499999999999993" customHeight="1">
      <c r="A91" s="33"/>
      <c r="B91" s="33"/>
      <c r="C91" s="870"/>
      <c r="D91" s="277"/>
      <c r="E91" s="277"/>
      <c r="F91" s="277"/>
      <c r="G91" s="277"/>
      <c r="H91" s="202"/>
      <c r="I91" s="185"/>
      <c r="J91" s="202"/>
      <c r="K91" s="202"/>
      <c r="L91" s="185"/>
      <c r="M91" s="202"/>
      <c r="N91" s="202"/>
      <c r="O91" s="650"/>
      <c r="P91" s="33"/>
      <c r="Q91" s="33"/>
      <c r="R91" s="33"/>
      <c r="S91" s="33"/>
      <c r="T91" s="33"/>
    </row>
    <row r="92" spans="1:20" s="29" customFormat="1" hidden="1">
      <c r="A92" s="33"/>
      <c r="B92" s="33"/>
      <c r="C92" s="870"/>
      <c r="D92" s="277"/>
      <c r="E92" s="277"/>
      <c r="F92" s="277"/>
      <c r="G92" s="277"/>
      <c r="H92" s="202"/>
      <c r="I92" s="185"/>
      <c r="J92" s="202"/>
      <c r="K92" s="202"/>
      <c r="L92" s="185"/>
      <c r="M92" s="202"/>
      <c r="N92" s="202"/>
      <c r="O92" s="650"/>
      <c r="P92" s="33"/>
      <c r="Q92" s="33"/>
      <c r="R92" s="33"/>
      <c r="S92" s="33"/>
      <c r="T92" s="33"/>
    </row>
    <row r="93" spans="1:20" s="29" customFormat="1" ht="24" customHeight="1">
      <c r="A93" s="33"/>
      <c r="B93" s="33"/>
      <c r="C93" s="915" t="s">
        <v>1085</v>
      </c>
      <c r="D93" s="915"/>
      <c r="E93" s="915"/>
      <c r="F93" s="915"/>
      <c r="G93" s="915"/>
      <c r="H93" s="915"/>
      <c r="I93" s="915" t="s">
        <v>1086</v>
      </c>
      <c r="J93" s="915"/>
      <c r="K93" s="915"/>
      <c r="L93" s="915"/>
      <c r="M93" s="915"/>
      <c r="N93" s="915"/>
      <c r="O93" s="915"/>
      <c r="P93" s="33"/>
      <c r="Q93" s="33"/>
      <c r="R93" s="33"/>
      <c r="S93" s="33"/>
      <c r="T93" s="33"/>
    </row>
    <row r="94" spans="1:20" ht="20.100000000000001" customHeight="1">
      <c r="A94" s="33"/>
      <c r="B94" s="33"/>
      <c r="C94" s="643"/>
      <c r="D94" s="171"/>
      <c r="E94" s="171"/>
      <c r="F94" s="171"/>
      <c r="G94" s="171"/>
      <c r="H94" s="644"/>
      <c r="I94" s="171"/>
      <c r="J94" s="171"/>
      <c r="K94" s="171"/>
      <c r="L94" s="171"/>
      <c r="M94" s="171"/>
      <c r="N94" s="171"/>
      <c r="O94" s="644"/>
      <c r="P94" s="33"/>
      <c r="Q94" s="33"/>
      <c r="R94" s="33"/>
      <c r="S94" s="33"/>
      <c r="T94" s="33"/>
    </row>
    <row r="95" spans="1:20" ht="20.100000000000001" customHeight="1">
      <c r="A95" s="33"/>
      <c r="B95" s="33"/>
      <c r="C95" s="643"/>
      <c r="D95" s="171"/>
      <c r="E95" s="171"/>
      <c r="F95" s="171"/>
      <c r="G95" s="171"/>
      <c r="H95" s="644"/>
      <c r="I95" s="171"/>
      <c r="J95" s="171"/>
      <c r="K95" s="171"/>
      <c r="L95" s="171"/>
      <c r="M95" s="171"/>
      <c r="N95" s="171"/>
      <c r="O95" s="644"/>
      <c r="P95" s="33"/>
      <c r="Q95" s="33"/>
      <c r="R95" s="33"/>
      <c r="S95" s="33"/>
      <c r="T95" s="33"/>
    </row>
    <row r="96" spans="1:20" ht="20.100000000000001" customHeight="1">
      <c r="A96" s="33"/>
      <c r="B96" s="33"/>
      <c r="C96" s="868"/>
      <c r="D96" s="63"/>
      <c r="E96" s="63"/>
      <c r="F96" s="63"/>
      <c r="G96" s="63"/>
      <c r="H96" s="869"/>
      <c r="I96" s="63"/>
      <c r="J96" s="63"/>
      <c r="K96" s="63"/>
      <c r="L96" s="63"/>
      <c r="M96" s="63"/>
      <c r="N96" s="63"/>
      <c r="O96" s="869"/>
      <c r="P96" s="33"/>
      <c r="Q96" s="33"/>
      <c r="R96" s="33"/>
      <c r="S96" s="33"/>
      <c r="T96" s="33"/>
    </row>
    <row r="97" spans="1:20" ht="20.100000000000001" customHeight="1">
      <c r="A97" s="33"/>
      <c r="B97" s="33"/>
      <c r="C97" s="868"/>
      <c r="D97" s="63"/>
      <c r="E97" s="63"/>
      <c r="F97" s="63"/>
      <c r="G97" s="63"/>
      <c r="H97" s="869"/>
      <c r="I97" s="63"/>
      <c r="J97" s="63"/>
      <c r="K97" s="63"/>
      <c r="L97" s="63"/>
      <c r="M97" s="63"/>
      <c r="N97" s="63"/>
      <c r="O97" s="869"/>
      <c r="P97" s="33"/>
      <c r="Q97" s="33"/>
      <c r="R97" s="33"/>
      <c r="S97" s="33"/>
      <c r="T97" s="33"/>
    </row>
    <row r="98" spans="1:20" ht="20.100000000000001" customHeight="1">
      <c r="A98" s="33"/>
      <c r="B98" s="33"/>
      <c r="C98" s="902" t="s">
        <v>1087</v>
      </c>
      <c r="D98" s="630"/>
      <c r="E98" s="2903" t="str">
        <f>E7</f>
        <v>Nguyễn Thế Anh</v>
      </c>
      <c r="F98" s="2904"/>
      <c r="G98" s="2904"/>
      <c r="H98" s="2905"/>
      <c r="I98" s="902" t="s">
        <v>1087</v>
      </c>
      <c r="J98" s="630"/>
      <c r="K98" s="2903" t="str">
        <f>E98</f>
        <v>Nguyễn Thế Anh</v>
      </c>
      <c r="L98" s="2904"/>
      <c r="M98" s="2904"/>
      <c r="N98" s="2904"/>
      <c r="O98" s="2905"/>
      <c r="P98" s="33"/>
      <c r="Q98" s="33"/>
      <c r="R98" s="33"/>
      <c r="S98" s="33"/>
      <c r="T98" s="33"/>
    </row>
    <row r="99" spans="1:20" ht="20.100000000000001" customHeight="1">
      <c r="A99" s="33"/>
      <c r="B99" s="33"/>
      <c r="C99" s="961" t="s">
        <v>119</v>
      </c>
      <c r="D99" s="630"/>
      <c r="E99" s="2906">
        <f>Q4</f>
        <v>4</v>
      </c>
      <c r="F99" s="2904"/>
      <c r="G99" s="2904"/>
      <c r="H99" s="2905"/>
      <c r="I99" s="902" t="s">
        <v>119</v>
      </c>
      <c r="J99" s="630"/>
      <c r="K99" s="2906">
        <f>E99</f>
        <v>4</v>
      </c>
      <c r="L99" s="2904"/>
      <c r="M99" s="2904"/>
      <c r="N99" s="2904"/>
      <c r="O99" s="2905"/>
      <c r="P99" s="33"/>
      <c r="Q99" s="33"/>
      <c r="R99" s="33"/>
      <c r="S99" s="33"/>
      <c r="T99" s="33"/>
    </row>
    <row r="100" spans="1:20" ht="24" customHeight="1">
      <c r="A100" s="33"/>
      <c r="B100" s="33"/>
      <c r="C100" s="33"/>
      <c r="D100" s="33"/>
      <c r="E100" s="33"/>
      <c r="F100" s="33"/>
      <c r="G100" s="33"/>
      <c r="H100" s="33"/>
      <c r="I100" s="33"/>
      <c r="J100" s="33"/>
      <c r="K100" s="33"/>
      <c r="L100" s="33"/>
      <c r="M100" s="33"/>
      <c r="N100" s="33"/>
      <c r="O100" s="33"/>
      <c r="P100" s="33"/>
      <c r="Q100" s="33"/>
      <c r="R100" s="33"/>
      <c r="S100" s="33"/>
      <c r="T100" s="33"/>
    </row>
  </sheetData>
  <mergeCells count="29">
    <mergeCell ref="C26:H26"/>
    <mergeCell ref="I26:O26"/>
    <mergeCell ref="C19:H19"/>
    <mergeCell ref="I19:O19"/>
    <mergeCell ref="C1:O1"/>
    <mergeCell ref="E2:F2"/>
    <mergeCell ref="G2:H2"/>
    <mergeCell ref="I2:J2"/>
    <mergeCell ref="C9:D9"/>
    <mergeCell ref="L8:O8"/>
    <mergeCell ref="L9:O9"/>
    <mergeCell ref="I45:J45"/>
    <mergeCell ref="I46:J46"/>
    <mergeCell ref="O52:O53"/>
    <mergeCell ref="N52:N53"/>
    <mergeCell ref="M52:M53"/>
    <mergeCell ref="G52:L52"/>
    <mergeCell ref="D52:F53"/>
    <mergeCell ref="C52:C53"/>
    <mergeCell ref="C59:C60"/>
    <mergeCell ref="D59:F60"/>
    <mergeCell ref="G59:L59"/>
    <mergeCell ref="E98:H98"/>
    <mergeCell ref="E99:H99"/>
    <mergeCell ref="K98:O98"/>
    <mergeCell ref="K99:O99"/>
    <mergeCell ref="M59:M60"/>
    <mergeCell ref="N59:N60"/>
    <mergeCell ref="O59:O60"/>
  </mergeCells>
  <dataValidations count="1">
    <dataValidation type="list" allowBlank="1" showInputMessage="1" sqref="K45:K46 F46:H48">
      <formula1>_listCheckbox2</formula1>
    </dataValidation>
  </dataValidations>
  <pageMargins left="0.59055118110236227" right="0.19685039370078741" top="0.59055118110236227" bottom="0.39370078740157483" header="0.19685039370078741" footer="0.19685039370078741"/>
  <pageSetup paperSize="9"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87050" r:id="rId4" name="Spinner 10">
              <controlPr defaultSize="0" autoPict="0" macro="[0]!zNextSpinNhatky">
                <anchor moveWithCells="1" sizeWithCells="1">
                  <from>
                    <xdr:col>15</xdr:col>
                    <xdr:colOff>19050</xdr:colOff>
                    <xdr:row>0</xdr:row>
                    <xdr:rowOff>9525</xdr:rowOff>
                  </from>
                  <to>
                    <xdr:col>15</xdr:col>
                    <xdr:colOff>323850</xdr:colOff>
                    <xdr:row>4</xdr:row>
                    <xdr:rowOff>9525</xdr:rowOff>
                  </to>
                </anchor>
              </controlPr>
            </control>
          </mc:Choice>
        </mc:AlternateContent>
        <mc:AlternateContent xmlns:mc="http://schemas.openxmlformats.org/markup-compatibility/2006">
          <mc:Choice Requires="x14">
            <control shapeId="87055" r:id="rId5" name="Check Box 15">
              <controlPr defaultSize="0" autoFill="0" autoLine="0" autoPict="0" macro="[0]!zSkipdate">
                <anchor moveWithCells="1">
                  <from>
                    <xdr:col>16</xdr:col>
                    <xdr:colOff>19050</xdr:colOff>
                    <xdr:row>5</xdr:row>
                    <xdr:rowOff>85725</xdr:rowOff>
                  </from>
                  <to>
                    <xdr:col>17</xdr:col>
                    <xdr:colOff>542925</xdr:colOff>
                    <xdr:row>6</xdr:row>
                    <xdr:rowOff>19050</xdr:rowOff>
                  </to>
                </anchor>
              </controlPr>
            </control>
          </mc:Choice>
        </mc:AlternateContent>
        <mc:AlternateContent xmlns:mc="http://schemas.openxmlformats.org/markup-compatibility/2006">
          <mc:Choice Requires="x14">
            <control shapeId="87060" r:id="rId6" name="Check Box 20">
              <controlPr defaultSize="0" autoFill="0" autoLine="0" autoPict="0" macro="[0]!zClickPanelSpinNKY">
                <anchor moveWithCells="1">
                  <from>
                    <xdr:col>18</xdr:col>
                    <xdr:colOff>38100</xdr:colOff>
                    <xdr:row>3</xdr:row>
                    <xdr:rowOff>19050</xdr:rowOff>
                  </from>
                  <to>
                    <xdr:col>23</xdr:col>
                    <xdr:colOff>76200</xdr:colOff>
                    <xdr:row>3</xdr:row>
                    <xdr:rowOff>228600</xdr:rowOff>
                  </to>
                </anchor>
              </controlPr>
            </control>
          </mc:Choice>
        </mc:AlternateContent>
        <mc:AlternateContent xmlns:mc="http://schemas.openxmlformats.org/markup-compatibility/2006">
          <mc:Choice Requires="x14">
            <control shapeId="87052" r:id="rId7" name="Button 12">
              <controlPr defaultSize="0" print="0" autoFill="0" autoPict="0" macro="[0]!go_HSDMCongviec">
                <anchor moveWithCells="1" sizeWithCells="1">
                  <from>
                    <xdr:col>0</xdr:col>
                    <xdr:colOff>19050</xdr:colOff>
                    <xdr:row>4</xdr:row>
                    <xdr:rowOff>19050</xdr:rowOff>
                  </from>
                  <to>
                    <xdr:col>0</xdr:col>
                    <xdr:colOff>1524000</xdr:colOff>
                    <xdr:row>5</xdr:row>
                    <xdr:rowOff>19050</xdr:rowOff>
                  </to>
                </anchor>
              </controlPr>
            </control>
          </mc:Choice>
        </mc:AlternateContent>
        <mc:AlternateContent xmlns:mc="http://schemas.openxmlformats.org/markup-compatibility/2006">
          <mc:Choice Requires="x14">
            <control shapeId="87053" r:id="rId8" name="Button 13">
              <controlPr defaultSize="0" print="0" autoFill="0" autoPict="0" macro="[0]!go_HSDMVatlieu">
                <anchor moveWithCells="1" sizeWithCells="1">
                  <from>
                    <xdr:col>0</xdr:col>
                    <xdr:colOff>19050</xdr:colOff>
                    <xdr:row>5</xdr:row>
                    <xdr:rowOff>19050</xdr:rowOff>
                  </from>
                  <to>
                    <xdr:col>0</xdr:col>
                    <xdr:colOff>1524000</xdr:colOff>
                    <xdr:row>6</xdr:row>
                    <xdr:rowOff>19050</xdr:rowOff>
                  </to>
                </anchor>
              </controlPr>
            </control>
          </mc:Choice>
        </mc:AlternateContent>
        <mc:AlternateContent xmlns:mc="http://schemas.openxmlformats.org/markup-compatibility/2006">
          <mc:Choice Requires="x14">
            <control shapeId="87054" r:id="rId9" name="Button 14">
              <controlPr defaultSize="0" print="0" autoFill="0" autoPict="0" macro="[0]!go_HSDMGiaidoan">
                <anchor moveWithCells="1" sizeWithCells="1">
                  <from>
                    <xdr:col>0</xdr:col>
                    <xdr:colOff>19050</xdr:colOff>
                    <xdr:row>6</xdr:row>
                    <xdr:rowOff>28575</xdr:rowOff>
                  </from>
                  <to>
                    <xdr:col>0</xdr:col>
                    <xdr:colOff>1524000</xdr:colOff>
                    <xdr:row>7</xdr:row>
                    <xdr:rowOff>28575</xdr:rowOff>
                  </to>
                </anchor>
              </controlPr>
            </control>
          </mc:Choice>
        </mc:AlternateContent>
        <mc:AlternateContent xmlns:mc="http://schemas.openxmlformats.org/markup-compatibility/2006">
          <mc:Choice Requires="x14">
            <control shapeId="87057" r:id="rId10" name="Button 17">
              <controlPr defaultSize="0" print="0" autoFill="0" autoPict="0" macro="[0]!zCapnhatdulieuNKY">
                <anchor moveWithCells="1" sizeWithCells="1">
                  <from>
                    <xdr:col>0</xdr:col>
                    <xdr:colOff>19050</xdr:colOff>
                    <xdr:row>0</xdr:row>
                    <xdr:rowOff>19050</xdr:rowOff>
                  </from>
                  <to>
                    <xdr:col>1</xdr:col>
                    <xdr:colOff>0</xdr:colOff>
                    <xdr:row>1</xdr:row>
                    <xdr:rowOff>142875</xdr:rowOff>
                  </to>
                </anchor>
              </controlPr>
            </control>
          </mc:Choice>
        </mc:AlternateContent>
        <mc:AlternateContent xmlns:mc="http://schemas.openxmlformats.org/markup-compatibility/2006">
          <mc:Choice Requires="x14">
            <control shapeId="87058" r:id="rId11" name="Button 18">
              <controlPr defaultSize="0" print="0" autoFill="0" autoPict="0" macro="[0]!zDinhkemIMG">
                <anchor moveWithCells="1" sizeWithCells="1">
                  <from>
                    <xdr:col>0</xdr:col>
                    <xdr:colOff>19050</xdr:colOff>
                    <xdr:row>2</xdr:row>
                    <xdr:rowOff>200025</xdr:rowOff>
                  </from>
                  <to>
                    <xdr:col>1</xdr:col>
                    <xdr:colOff>0</xdr:colOff>
                    <xdr:row>3</xdr:row>
                    <xdr:rowOff>219075</xdr:rowOff>
                  </to>
                </anchor>
              </controlPr>
            </control>
          </mc:Choice>
        </mc:AlternateContent>
        <mc:AlternateContent xmlns:mc="http://schemas.openxmlformats.org/markup-compatibility/2006">
          <mc:Choice Requires="x14">
            <control shapeId="87059" r:id="rId12" name="Button 19">
              <controlPr defaultSize="0" print="0" autoFill="0" autoPict="0" macro="[0]!zCapnhatALLNKY">
                <anchor moveWithCells="1" sizeWithCells="1">
                  <from>
                    <xdr:col>0</xdr:col>
                    <xdr:colOff>19050</xdr:colOff>
                    <xdr:row>1</xdr:row>
                    <xdr:rowOff>152400</xdr:rowOff>
                  </from>
                  <to>
                    <xdr:col>1</xdr:col>
                    <xdr:colOff>0</xdr:colOff>
                    <xdr:row>2</xdr:row>
                    <xdr:rowOff>200025</xdr:rowOff>
                  </to>
                </anchor>
              </controlPr>
            </control>
          </mc:Choice>
        </mc:AlternateContent>
        <mc:AlternateContent xmlns:mc="http://schemas.openxmlformats.org/markup-compatibility/2006">
          <mc:Choice Requires="x14">
            <control shapeId="87063" r:id="rId13" name="Button 23">
              <controlPr defaultSize="0" print="0" autoFill="0" autoPict="0" macro="[0]!pInDulieu">
                <anchor moveWithCells="1" sizeWithCells="1">
                  <from>
                    <xdr:col>16</xdr:col>
                    <xdr:colOff>19050</xdr:colOff>
                    <xdr:row>6</xdr:row>
                    <xdr:rowOff>57150</xdr:rowOff>
                  </from>
                  <to>
                    <xdr:col>16</xdr:col>
                    <xdr:colOff>600075</xdr:colOff>
                    <xdr:row>7</xdr:row>
                    <xdr:rowOff>57150</xdr:rowOff>
                  </to>
                </anchor>
              </controlPr>
            </control>
          </mc:Choice>
        </mc:AlternateContent>
        <mc:AlternateContent xmlns:mc="http://schemas.openxmlformats.org/markup-compatibility/2006">
          <mc:Choice Requires="x14">
            <control shapeId="87064" r:id="rId14" name="Button 24">
              <controlPr defaultSize="0" print="0" autoFill="0" autoPict="0" macro="[0]!pLuuDulieuPDF">
                <anchor moveWithCells="1" sizeWithCells="1">
                  <from>
                    <xdr:col>16</xdr:col>
                    <xdr:colOff>638175</xdr:colOff>
                    <xdr:row>6</xdr:row>
                    <xdr:rowOff>57150</xdr:rowOff>
                  </from>
                  <to>
                    <xdr:col>17</xdr:col>
                    <xdr:colOff>542925</xdr:colOff>
                    <xdr:row>7</xdr:row>
                    <xdr:rowOff>57150</xdr:rowOff>
                  </to>
                </anchor>
              </controlPr>
            </control>
          </mc:Choice>
        </mc:AlternateContent>
        <mc:AlternateContent xmlns:mc="http://schemas.openxmlformats.org/markup-compatibility/2006">
          <mc:Choice Requires="x14">
            <control shapeId="87082" r:id="rId15" name="Button 42">
              <controlPr defaultSize="0" print="0" autoFill="0" autoPict="0" macro="[0]!goK_NhatkyThicong">
                <anchor moveWithCells="1" sizeWithCells="1">
                  <from>
                    <xdr:col>0</xdr:col>
                    <xdr:colOff>19050</xdr:colOff>
                    <xdr:row>7</xdr:row>
                    <xdr:rowOff>57150</xdr:rowOff>
                  </from>
                  <to>
                    <xdr:col>0</xdr:col>
                    <xdr:colOff>742950</xdr:colOff>
                    <xdr:row>8</xdr:row>
                    <xdr:rowOff>66675</xdr:rowOff>
                  </to>
                </anchor>
              </controlPr>
            </control>
          </mc:Choice>
        </mc:AlternateContent>
        <mc:AlternateContent xmlns:mc="http://schemas.openxmlformats.org/markup-compatibility/2006">
          <mc:Choice Requires="x14">
            <control shapeId="87102" r:id="rId16" name="Button 62">
              <controlPr defaultSize="0" print="0" autoFill="0" autoPict="0" macro="[0]!goK_Antoanlaodong">
                <anchor moveWithCells="1" sizeWithCells="1">
                  <from>
                    <xdr:col>0</xdr:col>
                    <xdr:colOff>762000</xdr:colOff>
                    <xdr:row>7</xdr:row>
                    <xdr:rowOff>57150</xdr:rowOff>
                  </from>
                  <to>
                    <xdr:col>0</xdr:col>
                    <xdr:colOff>1514475</xdr:colOff>
                    <xdr:row>8</xdr:row>
                    <xdr:rowOff>66675</xdr:rowOff>
                  </to>
                </anchor>
              </controlPr>
            </control>
          </mc:Choice>
        </mc:AlternateContent>
      </controls>
    </mc:Choice>
  </mc:AlternateContent>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FFFF66"/>
  </sheetPr>
  <dimension ref="C1:N32"/>
  <sheetViews>
    <sheetView showZeros="0" view="pageBreakPreview" zoomScaleSheetLayoutView="100" workbookViewId="0"/>
  </sheetViews>
  <sheetFormatPr defaultColWidth="8.88671875" defaultRowHeight="16.5"/>
  <cols>
    <col min="1" max="1" width="22.33203125" style="18" customWidth="1"/>
    <col min="2" max="2" width="3.6640625" style="18" customWidth="1"/>
    <col min="3" max="3" width="3.77734375" style="18" customWidth="1"/>
    <col min="4" max="13" width="6.88671875" style="18" customWidth="1"/>
    <col min="14" max="14" width="9.5546875" style="18" customWidth="1"/>
    <col min="15" max="16384" width="8.88671875" style="18"/>
  </cols>
  <sheetData>
    <row r="1" spans="3:14" ht="20.100000000000001" customHeight="1">
      <c r="C1" s="817" t="s">
        <v>149</v>
      </c>
      <c r="D1" s="818"/>
      <c r="E1" s="818"/>
      <c r="F1" s="818"/>
      <c r="G1" s="818"/>
      <c r="H1" s="818"/>
      <c r="I1" s="818"/>
      <c r="J1" s="818"/>
      <c r="K1" s="818"/>
      <c r="L1" s="819"/>
      <c r="M1" s="819"/>
      <c r="N1" s="819"/>
    </row>
    <row r="2" spans="3:14" ht="20.100000000000001" customHeight="1">
      <c r="C2" s="817" t="s">
        <v>150</v>
      </c>
      <c r="D2" s="818"/>
      <c r="E2" s="818"/>
      <c r="F2" s="818"/>
      <c r="G2" s="818"/>
      <c r="H2" s="818"/>
      <c r="I2" s="818"/>
      <c r="J2" s="818"/>
      <c r="K2" s="818"/>
      <c r="L2" s="819"/>
      <c r="M2" s="819"/>
      <c r="N2" s="819"/>
    </row>
    <row r="3" spans="3:14" ht="20.100000000000001" customHeight="1">
      <c r="C3" s="818"/>
      <c r="D3" s="818"/>
      <c r="E3" s="818"/>
      <c r="F3" s="818"/>
      <c r="G3" s="818"/>
      <c r="H3" s="818"/>
      <c r="I3" s="818"/>
      <c r="J3" s="818"/>
      <c r="K3" s="818"/>
      <c r="L3" s="819"/>
      <c r="M3" s="819"/>
      <c r="N3" s="819"/>
    </row>
    <row r="4" spans="3:14" ht="30" customHeight="1">
      <c r="C4" s="820" t="s">
        <v>2831</v>
      </c>
      <c r="D4" s="818"/>
      <c r="E4" s="818"/>
      <c r="F4" s="818"/>
      <c r="G4" s="818"/>
      <c r="H4" s="818"/>
      <c r="I4" s="818"/>
      <c r="J4" s="818"/>
      <c r="K4" s="818"/>
      <c r="L4" s="819"/>
      <c r="M4" s="819"/>
      <c r="N4" s="819"/>
    </row>
    <row r="5" spans="3:14" ht="30" customHeight="1">
      <c r="C5" s="821" t="s">
        <v>968</v>
      </c>
      <c r="D5" s="818"/>
      <c r="E5" s="818"/>
      <c r="F5" s="818"/>
      <c r="G5" s="818"/>
      <c r="H5" s="818"/>
      <c r="I5" s="818"/>
      <c r="J5" s="818"/>
      <c r="K5" s="818"/>
      <c r="L5" s="819"/>
      <c r="M5" s="819"/>
      <c r="N5" s="819"/>
    </row>
    <row r="6" spans="3:14" ht="20.100000000000001" customHeight="1">
      <c r="C6" s="822"/>
      <c r="D6" s="822"/>
      <c r="E6" s="822"/>
      <c r="F6" s="822"/>
      <c r="G6" s="822"/>
      <c r="H6" s="822"/>
      <c r="I6" s="822"/>
      <c r="J6" s="822"/>
      <c r="K6" s="822"/>
    </row>
    <row r="7" spans="3:14" ht="20.100000000000001" customHeight="1">
      <c r="C7" s="822"/>
      <c r="D7" s="822"/>
      <c r="E7" s="822"/>
      <c r="F7" s="822"/>
      <c r="G7" s="822"/>
      <c r="H7" s="822"/>
      <c r="I7" s="822"/>
      <c r="J7" s="822"/>
      <c r="K7" s="822"/>
    </row>
    <row r="8" spans="3:14" ht="20.100000000000001" customHeight="1">
      <c r="C8" s="822"/>
      <c r="D8" s="822"/>
      <c r="E8" s="822"/>
      <c r="F8" s="822"/>
      <c r="G8" s="822"/>
      <c r="H8" s="822"/>
      <c r="I8" s="822"/>
      <c r="J8" s="822"/>
      <c r="K8" s="822"/>
    </row>
    <row r="9" spans="3:14" ht="20.100000000000001" customHeight="1">
      <c r="D9" s="823" t="s">
        <v>2</v>
      </c>
      <c r="F9" s="833" t="str">
        <f>TTIN_CTRINH</f>
        <v>Đường cứu hộ cứu nạn từ Nguyệt Áng - Nam Long đi Trường Xuân</v>
      </c>
      <c r="G9" s="822"/>
      <c r="H9" s="822"/>
      <c r="I9" s="822"/>
      <c r="J9" s="822"/>
      <c r="K9" s="822"/>
    </row>
    <row r="10" spans="3:14" ht="20.100000000000001" customHeight="1">
      <c r="D10" s="825" t="s">
        <v>2829</v>
      </c>
      <c r="G10" s="833" t="str">
        <f>TTIN_DDIEM</f>
        <v>Xã Xuân Ninh, Hiền Ninh và xã Trường Xuân, huyện Quảng Ninh, tỉnh Quảng Bình</v>
      </c>
      <c r="H10" s="822"/>
      <c r="I10" s="822"/>
      <c r="J10" s="822"/>
      <c r="K10" s="822"/>
    </row>
    <row r="11" spans="3:14" ht="20.100000000000001" customHeight="1">
      <c r="C11" s="824"/>
      <c r="D11" s="822"/>
      <c r="E11" s="822"/>
      <c r="F11" s="822"/>
      <c r="G11" s="822"/>
      <c r="H11" s="822"/>
      <c r="I11" s="822"/>
      <c r="J11" s="822"/>
      <c r="K11" s="822"/>
    </row>
    <row r="12" spans="3:14" ht="20.100000000000001" customHeight="1">
      <c r="C12" s="826"/>
      <c r="D12" s="822"/>
      <c r="E12" s="822"/>
      <c r="F12" s="822"/>
      <c r="G12" s="822"/>
      <c r="H12" s="822"/>
      <c r="I12" s="822"/>
      <c r="J12" s="822"/>
      <c r="K12" s="822"/>
    </row>
    <row r="13" spans="3:14" ht="20.100000000000001" customHeight="1">
      <c r="D13" s="825" t="s">
        <v>969</v>
      </c>
      <c r="E13" s="822"/>
      <c r="F13" s="822"/>
      <c r="G13" s="822"/>
      <c r="H13" s="822"/>
      <c r="I13" s="822"/>
      <c r="J13" s="822"/>
      <c r="K13" s="822"/>
    </row>
    <row r="14" spans="3:14" ht="20.100000000000001" customHeight="1">
      <c r="D14" s="1113" t="str">
        <f>TTIN_TPK1</f>
        <v>Công ty CP Giá Xây Dựng</v>
      </c>
      <c r="E14" s="822"/>
      <c r="F14" s="822"/>
      <c r="G14" s="822"/>
      <c r="H14" s="822"/>
      <c r="I14" s="822"/>
      <c r="J14" s="822"/>
      <c r="K14" s="822"/>
    </row>
    <row r="15" spans="3:14" ht="20.100000000000001" customHeight="1">
      <c r="D15" s="825" t="s">
        <v>970</v>
      </c>
      <c r="E15" s="822"/>
      <c r="F15" s="822"/>
      <c r="G15" s="822"/>
      <c r="H15" s="822"/>
      <c r="I15" s="822"/>
      <c r="J15" s="822"/>
      <c r="K15" s="822"/>
    </row>
    <row r="16" spans="3:14" ht="20.100000000000001" customHeight="1">
      <c r="D16" s="1113" t="str">
        <f>TTIN_TPK4</f>
        <v>Ban QLDA ĐTXD&amp;PTQĐ huyện Quảng Ninh</v>
      </c>
      <c r="E16" s="822"/>
      <c r="F16" s="822"/>
      <c r="G16" s="822"/>
      <c r="H16" s="822"/>
      <c r="I16" s="822"/>
      <c r="J16" s="822"/>
      <c r="K16" s="822"/>
    </row>
    <row r="17" spans="3:14" ht="20.100000000000001" customHeight="1">
      <c r="D17" s="825" t="s">
        <v>971</v>
      </c>
      <c r="E17" s="822"/>
      <c r="F17" s="822"/>
      <c r="G17" s="822"/>
      <c r="H17" s="822"/>
      <c r="I17" s="822"/>
      <c r="J17" s="822"/>
      <c r="K17" s="822"/>
    </row>
    <row r="18" spans="3:14" ht="20.100000000000001" customHeight="1">
      <c r="D18" s="1113" t="str">
        <f>TTIN_TPK7</f>
        <v>Công ty Cổ phần Tư vấn Đầu tư Xây dựng Phát triển đô thị Hà Nội</v>
      </c>
      <c r="E18" s="822"/>
      <c r="F18" s="822"/>
      <c r="G18" s="822"/>
      <c r="H18" s="822"/>
      <c r="I18" s="822"/>
      <c r="J18" s="822"/>
      <c r="K18" s="822"/>
    </row>
    <row r="19" spans="3:14" ht="20.100000000000001" customHeight="1">
      <c r="D19" s="825" t="s">
        <v>972</v>
      </c>
      <c r="E19" s="822"/>
      <c r="F19" s="822"/>
      <c r="G19" s="822"/>
      <c r="H19" s="822"/>
      <c r="I19" s="822"/>
      <c r="J19" s="822"/>
      <c r="K19" s="822"/>
    </row>
    <row r="20" spans="3:14" ht="20.100000000000001" customHeight="1">
      <c r="D20" s="1113" t="str">
        <f>TTIN_TPK5</f>
        <v>Công ty Cổ phần Xây dựng Trường Xuân</v>
      </c>
      <c r="E20" s="822"/>
      <c r="F20" s="822"/>
      <c r="G20" s="822"/>
      <c r="H20" s="822"/>
      <c r="I20" s="822"/>
      <c r="J20" s="822"/>
      <c r="K20" s="822"/>
    </row>
    <row r="21" spans="3:14" ht="20.100000000000001" customHeight="1">
      <c r="D21" s="822"/>
      <c r="E21" s="822"/>
      <c r="F21" s="822"/>
      <c r="G21" s="822"/>
      <c r="H21" s="822"/>
      <c r="I21" s="822"/>
      <c r="J21" s="822"/>
      <c r="K21" s="822"/>
    </row>
    <row r="22" spans="3:14" ht="20.100000000000001" customHeight="1">
      <c r="D22" s="827"/>
      <c r="E22" s="822"/>
      <c r="F22" s="822"/>
      <c r="G22" s="822"/>
      <c r="H22" s="822"/>
      <c r="I22" s="822"/>
      <c r="J22" s="822"/>
      <c r="K22" s="822"/>
    </row>
    <row r="23" spans="3:14" ht="20.100000000000001" customHeight="1">
      <c r="C23" s="828"/>
      <c r="D23" s="822"/>
      <c r="E23" s="822"/>
      <c r="F23" s="822"/>
      <c r="G23" s="822"/>
      <c r="H23" s="822"/>
      <c r="I23" s="822"/>
      <c r="J23" s="822"/>
      <c r="K23" s="822"/>
    </row>
    <row r="24" spans="3:14" ht="20.100000000000001" customHeight="1">
      <c r="C24" s="829"/>
      <c r="D24" s="822"/>
      <c r="E24" s="822"/>
      <c r="F24" s="822"/>
      <c r="G24" s="822"/>
      <c r="H24" s="822"/>
      <c r="I24" s="822"/>
      <c r="J24" s="822"/>
      <c r="K24" s="822"/>
    </row>
    <row r="25" spans="3:14" ht="20.100000000000001" customHeight="1">
      <c r="D25" s="825" t="s">
        <v>973</v>
      </c>
      <c r="E25" s="830"/>
      <c r="F25" s="830"/>
      <c r="G25" s="2902" t="str">
        <f>'Nhat ky'!HK_NBD</f>
        <v>26/06/2023</v>
      </c>
      <c r="H25" s="2902"/>
      <c r="I25" s="830"/>
      <c r="J25" s="830"/>
      <c r="K25" s="830"/>
      <c r="L25" s="827"/>
      <c r="M25" s="827"/>
      <c r="N25" s="827"/>
    </row>
    <row r="26" spans="3:14" ht="20.100000000000001" customHeight="1">
      <c r="D26" s="825" t="s">
        <v>974</v>
      </c>
      <c r="E26" s="830"/>
      <c r="F26" s="830"/>
      <c r="G26" s="2902" t="str">
        <f>'Nhat ky'!HK_NKT</f>
        <v>15/10/2023</v>
      </c>
      <c r="H26" s="2902"/>
      <c r="I26" s="830"/>
      <c r="J26" s="830"/>
      <c r="K26" s="830"/>
      <c r="L26" s="827"/>
      <c r="M26" s="827"/>
      <c r="N26" s="827"/>
    </row>
    <row r="27" spans="3:14" ht="20.100000000000001" customHeight="1">
      <c r="C27" s="829"/>
      <c r="D27" s="831"/>
      <c r="E27" s="831"/>
      <c r="F27" s="831"/>
      <c r="G27" s="831"/>
      <c r="H27" s="831"/>
      <c r="I27" s="831"/>
      <c r="J27" s="831"/>
      <c r="K27" s="831"/>
      <c r="L27" s="19"/>
    </row>
    <row r="28" spans="3:14" ht="20.100000000000001" customHeight="1">
      <c r="C28" s="829"/>
      <c r="D28" s="822"/>
      <c r="E28" s="822"/>
      <c r="F28" s="822"/>
      <c r="G28" s="822"/>
      <c r="H28" s="822"/>
      <c r="I28" s="822"/>
      <c r="J28" s="822"/>
      <c r="K28" s="822"/>
    </row>
    <row r="29" spans="3:14" ht="20.100000000000001" customHeight="1">
      <c r="C29" s="832"/>
      <c r="D29" s="822"/>
      <c r="E29" s="822"/>
      <c r="F29" s="822"/>
      <c r="G29" s="822"/>
      <c r="H29" s="822"/>
      <c r="I29" s="822"/>
      <c r="J29" s="822"/>
      <c r="K29" s="822"/>
    </row>
    <row r="30" spans="3:14" ht="20.100000000000001" customHeight="1">
      <c r="C30" s="832"/>
      <c r="D30" s="822"/>
      <c r="E30" s="822"/>
      <c r="F30" s="822"/>
      <c r="G30" s="822"/>
      <c r="H30" s="822"/>
      <c r="I30" s="822"/>
      <c r="J30" s="822"/>
      <c r="K30" s="822"/>
    </row>
    <row r="31" spans="3:14" ht="20.100000000000001" customHeight="1">
      <c r="C31" s="2901" t="s">
        <v>2830</v>
      </c>
      <c r="D31" s="2901"/>
      <c r="E31" s="2901"/>
      <c r="F31" s="2901"/>
      <c r="G31" s="2901"/>
      <c r="H31" s="2901"/>
      <c r="I31" s="2901"/>
      <c r="J31" s="2901"/>
      <c r="K31" s="2901"/>
      <c r="L31" s="2901"/>
      <c r="M31" s="2901"/>
      <c r="N31" s="2901"/>
    </row>
    <row r="32" spans="3:14" ht="20.100000000000001" customHeight="1"/>
  </sheetData>
  <mergeCells count="3">
    <mergeCell ref="G25:H25"/>
    <mergeCell ref="G26:H26"/>
    <mergeCell ref="C31:N31"/>
  </mergeCells>
  <pageMargins left="0.59055118110236227" right="0.19685039370078741" top="0.59055118110236227" bottom="0.39370078740157483" header="0.19685039370078741" footer="0.19685039370078741"/>
  <pageSetup paperSize="9" orientation="portrait" blackAndWhite="1"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ALTDChung">
    <tabColor rgb="FFFFFF66"/>
  </sheetPr>
  <dimension ref="A1:AC55"/>
  <sheetViews>
    <sheetView view="pageBreakPreview" zoomScaleSheetLayoutView="100" workbookViewId="0"/>
  </sheetViews>
  <sheetFormatPr defaultColWidth="8.88671875" defaultRowHeight="16.5"/>
  <cols>
    <col min="1" max="1" width="22.33203125" style="33" customWidth="1"/>
    <col min="2" max="2" width="3.6640625" style="33" customWidth="1"/>
    <col min="3" max="3" width="3.109375" style="33" customWidth="1"/>
    <col min="4" max="6" width="3.44140625" style="33" customWidth="1"/>
    <col min="7" max="12" width="2.88671875" style="33" customWidth="1"/>
    <col min="13" max="13" width="4.77734375" style="33" customWidth="1"/>
    <col min="14" max="18" width="3" style="33" customWidth="1"/>
    <col min="19" max="19" width="2.77734375" style="33" customWidth="1"/>
    <col min="20" max="26" width="3" style="33" customWidth="1"/>
    <col min="27" max="27" width="2.6640625" style="33" customWidth="1"/>
    <col min="28" max="28" width="3" style="33" customWidth="1"/>
    <col min="29" max="29" width="2.44140625" style="33" customWidth="1"/>
    <col min="30" max="16384" width="8.88671875" style="60"/>
  </cols>
  <sheetData>
    <row r="1" spans="1:29" ht="20.100000000000001" customHeight="1">
      <c r="A1" s="19" t="s">
        <v>3494</v>
      </c>
      <c r="B1" s="19"/>
      <c r="C1" s="164" t="s">
        <v>149</v>
      </c>
      <c r="D1" s="269"/>
      <c r="E1" s="269"/>
      <c r="F1" s="269"/>
      <c r="G1" s="269"/>
      <c r="H1" s="269"/>
      <c r="I1" s="269"/>
      <c r="J1" s="269"/>
      <c r="K1" s="164"/>
      <c r="L1" s="164"/>
      <c r="M1" s="164"/>
      <c r="N1" s="164"/>
      <c r="O1" s="164"/>
      <c r="P1" s="164"/>
      <c r="Q1" s="164"/>
      <c r="R1" s="164"/>
      <c r="S1" s="164"/>
      <c r="T1" s="164"/>
      <c r="U1" s="164"/>
      <c r="V1" s="164"/>
      <c r="W1" s="164"/>
      <c r="X1" s="164"/>
      <c r="Y1" s="164"/>
      <c r="Z1" s="164"/>
      <c r="AA1" s="164"/>
      <c r="AB1" s="164"/>
      <c r="AC1" s="164"/>
    </row>
    <row r="2" spans="1:29" ht="20.100000000000001" customHeight="1">
      <c r="A2" s="19"/>
      <c r="B2" s="19"/>
      <c r="C2" s="166" t="s">
        <v>150</v>
      </c>
      <c r="D2" s="269"/>
      <c r="E2" s="269"/>
      <c r="F2" s="269"/>
      <c r="G2" s="269"/>
      <c r="H2" s="269"/>
      <c r="I2" s="269"/>
      <c r="J2" s="269"/>
      <c r="K2" s="164"/>
      <c r="L2" s="164"/>
      <c r="M2" s="164"/>
      <c r="N2" s="164"/>
      <c r="O2" s="164"/>
      <c r="P2" s="164"/>
      <c r="Q2" s="164"/>
      <c r="R2" s="164"/>
      <c r="S2" s="164"/>
      <c r="T2" s="164"/>
      <c r="U2" s="164"/>
      <c r="V2" s="164"/>
      <c r="W2" s="164"/>
      <c r="X2" s="164"/>
      <c r="Y2" s="164"/>
      <c r="Z2" s="164"/>
      <c r="AA2" s="164"/>
      <c r="AB2" s="164"/>
      <c r="AC2" s="164"/>
    </row>
    <row r="3" spans="1:29" ht="20.100000000000001" customHeight="1">
      <c r="A3" s="19"/>
      <c r="B3" s="19"/>
      <c r="C3" s="164" t="s">
        <v>151</v>
      </c>
      <c r="D3" s="164"/>
      <c r="E3" s="164"/>
      <c r="F3" s="164"/>
      <c r="G3" s="164"/>
      <c r="H3" s="164"/>
      <c r="I3" s="164"/>
      <c r="J3" s="164"/>
      <c r="K3" s="164"/>
      <c r="L3" s="164"/>
      <c r="M3" s="164"/>
      <c r="N3" s="164"/>
      <c r="O3" s="164"/>
      <c r="P3" s="164"/>
      <c r="Q3" s="164"/>
      <c r="R3" s="164"/>
      <c r="S3" s="164"/>
      <c r="T3" s="164"/>
      <c r="U3" s="164"/>
      <c r="V3" s="164"/>
      <c r="W3" s="164"/>
      <c r="X3" s="164"/>
      <c r="Y3" s="164"/>
      <c r="Z3" s="164"/>
      <c r="AA3" s="164"/>
      <c r="AB3" s="164"/>
      <c r="AC3" s="164"/>
    </row>
    <row r="4" spans="1:29" ht="20.100000000000001" customHeight="1">
      <c r="A4" s="19"/>
      <c r="B4" s="19"/>
      <c r="C4" s="167"/>
      <c r="D4" s="164"/>
      <c r="E4" s="164"/>
      <c r="F4" s="164"/>
      <c r="G4" s="164"/>
      <c r="H4" s="164"/>
      <c r="I4" s="164"/>
      <c r="J4" s="166"/>
      <c r="K4" s="166"/>
      <c r="L4" s="166"/>
      <c r="M4" s="166"/>
      <c r="N4" s="166"/>
      <c r="O4" s="166"/>
      <c r="P4" s="166"/>
      <c r="Q4" s="166"/>
      <c r="R4" s="164"/>
      <c r="S4" s="164"/>
      <c r="T4" s="164"/>
      <c r="U4" s="164"/>
      <c r="V4" s="164"/>
      <c r="W4" s="164"/>
      <c r="X4" s="164"/>
      <c r="Y4" s="164"/>
      <c r="Z4" s="164"/>
      <c r="AA4" s="164"/>
      <c r="AB4" s="164"/>
      <c r="AC4" s="376" t="str">
        <f>'Thong tin'!$D$9&amp;","&amp;ngay("")</f>
        <v xml:space="preserve">Quảng Bình, ngày   tháng   năm     </v>
      </c>
    </row>
    <row r="5" spans="1:29" ht="20.100000000000001" customHeight="1">
      <c r="A5" s="19"/>
      <c r="B5" s="19"/>
      <c r="C5" s="172" t="s">
        <v>2831</v>
      </c>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row>
    <row r="6" spans="1:29" s="976" customFormat="1" ht="20.100000000000001" customHeight="1">
      <c r="A6" s="973"/>
      <c r="B6" s="973"/>
      <c r="C6" s="974" t="s">
        <v>2832</v>
      </c>
      <c r="D6" s="975"/>
      <c r="E6" s="975"/>
      <c r="F6" s="975"/>
      <c r="G6" s="975"/>
      <c r="H6" s="975"/>
      <c r="I6" s="975"/>
      <c r="J6" s="975"/>
      <c r="K6" s="975"/>
      <c r="L6" s="975"/>
      <c r="M6" s="975"/>
      <c r="N6" s="975"/>
      <c r="O6" s="975"/>
      <c r="P6" s="975"/>
      <c r="Q6" s="975"/>
      <c r="R6" s="975"/>
      <c r="S6" s="975"/>
      <c r="T6" s="975"/>
      <c r="U6" s="975"/>
      <c r="V6" s="975"/>
      <c r="W6" s="975"/>
      <c r="X6" s="975"/>
      <c r="Y6" s="975"/>
      <c r="Z6" s="975"/>
      <c r="AA6" s="975"/>
      <c r="AB6" s="975"/>
      <c r="AC6" s="975"/>
    </row>
    <row r="7" spans="1:29" ht="9.9499999999999993" customHeight="1">
      <c r="A7" s="19"/>
      <c r="B7" s="19"/>
      <c r="C7" s="172"/>
      <c r="D7" s="171"/>
      <c r="E7" s="171"/>
      <c r="F7" s="171"/>
      <c r="G7" s="171"/>
      <c r="H7" s="171"/>
      <c r="I7" s="171"/>
      <c r="J7" s="171"/>
      <c r="K7" s="171"/>
      <c r="L7" s="171"/>
      <c r="M7" s="171"/>
      <c r="N7" s="171"/>
      <c r="O7" s="171"/>
      <c r="P7" s="171"/>
      <c r="Q7" s="171"/>
      <c r="R7" s="171"/>
      <c r="S7" s="171"/>
      <c r="T7" s="171"/>
      <c r="U7" s="171"/>
      <c r="V7" s="171"/>
      <c r="W7" s="171"/>
      <c r="X7" s="171"/>
      <c r="Y7" s="171"/>
      <c r="Z7" s="171"/>
      <c r="AA7" s="171"/>
      <c r="AB7" s="171"/>
      <c r="AC7" s="171"/>
    </row>
    <row r="8" spans="1:29" ht="20.100000000000001" customHeight="1">
      <c r="A8" s="19"/>
      <c r="B8" s="19"/>
      <c r="C8" s="172"/>
      <c r="D8" s="173" t="s">
        <v>1</v>
      </c>
      <c r="E8" s="171"/>
      <c r="F8" s="171"/>
      <c r="G8" s="174" t="str">
        <f>TTIN_DUAN</f>
        <v>Đường cứu hộ cứu nạn từ Nguyệt Áng - Nam Long đi Trường Xuân</v>
      </c>
      <c r="H8" s="171"/>
      <c r="I8" s="171"/>
      <c r="J8" s="171"/>
      <c r="K8" s="171"/>
      <c r="L8" s="171"/>
      <c r="M8" s="171"/>
      <c r="N8" s="171"/>
      <c r="O8" s="171"/>
      <c r="P8" s="171"/>
      <c r="Q8" s="171"/>
      <c r="R8" s="171"/>
      <c r="S8" s="171"/>
      <c r="T8" s="171"/>
      <c r="U8" s="171"/>
      <c r="V8" s="171"/>
      <c r="W8" s="171"/>
      <c r="X8" s="171"/>
      <c r="Y8" s="171"/>
      <c r="Z8" s="171"/>
      <c r="AA8" s="171"/>
      <c r="AB8" s="171"/>
      <c r="AC8" s="171"/>
    </row>
    <row r="9" spans="1:29" ht="20.100000000000001" customHeight="1">
      <c r="A9" s="19"/>
      <c r="B9" s="19"/>
      <c r="C9" s="172"/>
      <c r="D9" s="173" t="s">
        <v>4</v>
      </c>
      <c r="E9" s="171"/>
      <c r="F9" s="171"/>
      <c r="G9" s="174" t="str">
        <f>TTIN_GTHAU</f>
        <v>Xây lắp (bao gồm chí phí xây dựng + chi phí dự phòng + chi phí đảm bảo giao thông)</v>
      </c>
      <c r="H9" s="171"/>
      <c r="I9" s="171"/>
      <c r="J9" s="171"/>
      <c r="K9" s="171"/>
      <c r="L9" s="171"/>
      <c r="M9" s="171"/>
      <c r="N9" s="171"/>
      <c r="O9" s="171"/>
      <c r="P9" s="171"/>
      <c r="Q9" s="171"/>
      <c r="R9" s="171"/>
      <c r="S9" s="171"/>
      <c r="T9" s="171"/>
      <c r="U9" s="171"/>
      <c r="V9" s="171"/>
      <c r="W9" s="171"/>
      <c r="X9" s="171"/>
      <c r="Y9" s="171"/>
      <c r="Z9" s="171"/>
      <c r="AA9" s="171"/>
      <c r="AB9" s="171"/>
      <c r="AC9" s="171"/>
    </row>
    <row r="10" spans="1:29" ht="20.100000000000001" customHeight="1">
      <c r="A10" s="177"/>
      <c r="B10" s="177"/>
      <c r="C10" s="173"/>
      <c r="D10" s="173" t="s">
        <v>2</v>
      </c>
      <c r="E10" s="173"/>
      <c r="F10" s="173"/>
      <c r="G10" s="174" t="str">
        <f>TTIN_CTRINH</f>
        <v>Đường cứu hộ cứu nạn từ Nguyệt Áng - Nam Long đi Trường Xuân</v>
      </c>
      <c r="H10" s="173"/>
      <c r="I10" s="173"/>
      <c r="J10" s="173"/>
      <c r="K10" s="173"/>
      <c r="L10" s="173"/>
      <c r="M10" s="173"/>
      <c r="N10" s="173"/>
      <c r="O10" s="173"/>
      <c r="P10" s="173"/>
      <c r="Q10" s="173"/>
      <c r="R10" s="173"/>
      <c r="S10" s="173"/>
      <c r="T10" s="173"/>
      <c r="U10" s="173"/>
      <c r="V10" s="173"/>
      <c r="W10" s="173"/>
      <c r="X10" s="173"/>
      <c r="Y10" s="173"/>
      <c r="Z10" s="173"/>
      <c r="AA10" s="173"/>
      <c r="AB10" s="173"/>
      <c r="AC10" s="173"/>
    </row>
    <row r="11" spans="1:29" ht="20.100000000000001" customHeight="1">
      <c r="A11" s="177"/>
      <c r="B11" s="177"/>
      <c r="C11" s="173"/>
      <c r="D11" s="173" t="s">
        <v>3</v>
      </c>
      <c r="E11" s="173"/>
      <c r="F11" s="173"/>
      <c r="G11" s="178" t="s">
        <v>153</v>
      </c>
      <c r="H11" s="173"/>
      <c r="I11" s="173"/>
      <c r="J11" s="173"/>
      <c r="K11" s="173"/>
      <c r="L11" s="173"/>
      <c r="M11" s="173"/>
      <c r="N11" s="173"/>
      <c r="O11" s="173"/>
      <c r="P11" s="173"/>
      <c r="Q11" s="173"/>
      <c r="R11" s="173"/>
      <c r="S11" s="173"/>
      <c r="T11" s="173"/>
      <c r="U11" s="173"/>
      <c r="V11" s="173"/>
      <c r="W11" s="173"/>
      <c r="X11" s="173"/>
      <c r="Y11" s="173"/>
      <c r="Z11" s="173"/>
      <c r="AA11" s="173"/>
      <c r="AB11" s="173"/>
      <c r="AC11" s="173"/>
    </row>
    <row r="12" spans="1:29" ht="20.100000000000001" customHeight="1">
      <c r="A12" s="177"/>
      <c r="B12" s="177"/>
      <c r="C12" s="173"/>
      <c r="D12" s="173" t="s">
        <v>154</v>
      </c>
      <c r="E12" s="173"/>
      <c r="F12" s="173"/>
      <c r="G12" s="180" t="s">
        <v>143</v>
      </c>
      <c r="H12" s="182"/>
      <c r="I12" s="182"/>
      <c r="J12" s="182"/>
      <c r="K12" s="182"/>
      <c r="L12" s="173"/>
      <c r="M12" s="173"/>
      <c r="N12" s="173"/>
      <c r="O12" s="173"/>
      <c r="P12" s="173"/>
      <c r="Q12" s="173"/>
      <c r="R12" s="182"/>
      <c r="S12" s="182"/>
      <c r="T12" s="182"/>
      <c r="U12" s="182"/>
      <c r="V12" s="182"/>
      <c r="W12" s="182"/>
      <c r="X12" s="173"/>
      <c r="Y12" s="173"/>
      <c r="Z12" s="173"/>
      <c r="AA12" s="173"/>
      <c r="AB12" s="173"/>
      <c r="AC12" s="173"/>
    </row>
    <row r="13" spans="1:29" ht="20.100000000000001" customHeight="1">
      <c r="A13" s="177"/>
      <c r="B13" s="177"/>
      <c r="C13" s="173"/>
      <c r="D13" s="173" t="s">
        <v>155</v>
      </c>
      <c r="E13" s="173"/>
      <c r="F13" s="173"/>
      <c r="G13" s="191" t="str">
        <f>TTIN_DDIEM</f>
        <v>Xã Xuân Ninh, Hiền Ninh và xã Trường Xuân, huyện Quảng Ninh, tỉnh Quảng Bình</v>
      </c>
      <c r="H13" s="173"/>
      <c r="I13" s="173"/>
      <c r="J13" s="173"/>
      <c r="K13" s="173"/>
      <c r="L13" s="173"/>
      <c r="M13" s="173"/>
      <c r="N13" s="173"/>
      <c r="O13" s="173"/>
      <c r="P13" s="173"/>
      <c r="Q13" s="173"/>
      <c r="R13" s="173"/>
      <c r="S13" s="173"/>
      <c r="T13" s="173"/>
      <c r="U13" s="173"/>
      <c r="V13" s="173"/>
      <c r="W13" s="173"/>
      <c r="X13" s="173"/>
      <c r="Y13" s="173"/>
      <c r="Z13" s="173"/>
      <c r="AA13" s="173"/>
      <c r="AB13" s="173"/>
      <c r="AC13" s="173"/>
    </row>
    <row r="14" spans="1:29" ht="9.9499999999999993" customHeight="1">
      <c r="A14" s="177"/>
      <c r="B14" s="177"/>
      <c r="C14" s="173"/>
      <c r="D14" s="173"/>
      <c r="E14" s="173"/>
      <c r="F14" s="173"/>
      <c r="H14" s="173"/>
      <c r="I14" s="173"/>
      <c r="J14" s="173"/>
      <c r="K14" s="173"/>
      <c r="L14" s="173"/>
      <c r="M14" s="173"/>
      <c r="N14" s="173"/>
      <c r="O14" s="173"/>
      <c r="P14" s="173"/>
      <c r="Q14" s="173"/>
      <c r="R14" s="173"/>
      <c r="S14" s="173"/>
      <c r="T14" s="173"/>
      <c r="U14" s="173"/>
      <c r="V14" s="173"/>
      <c r="W14" s="173"/>
      <c r="X14" s="173"/>
      <c r="Y14" s="173"/>
      <c r="Z14" s="173"/>
      <c r="AA14" s="173"/>
      <c r="AB14" s="173"/>
      <c r="AC14" s="173"/>
    </row>
    <row r="15" spans="1:29" ht="20.100000000000001" customHeight="1">
      <c r="A15" s="19"/>
      <c r="B15" s="19"/>
      <c r="C15" s="222" t="s">
        <v>191</v>
      </c>
      <c r="D15" s="197" t="str">
        <f>'Thong tin'!B11&amp;": "&amp;TTIN_TPK1</f>
        <v>Chủ đầu tư: Công ty CP Giá Xây Dựng</v>
      </c>
      <c r="G15" s="200"/>
      <c r="H15" s="185"/>
      <c r="I15" s="185"/>
      <c r="J15" s="185"/>
      <c r="K15" s="185"/>
      <c r="Q15" s="222"/>
      <c r="R15" s="199"/>
      <c r="S15" s="185"/>
      <c r="T15" s="185"/>
      <c r="U15" s="185"/>
      <c r="V15" s="185"/>
      <c r="W15" s="185"/>
    </row>
    <row r="16" spans="1:29" ht="20.100000000000001" customHeight="1">
      <c r="A16" s="19"/>
      <c r="B16" s="19"/>
      <c r="C16" s="202"/>
      <c r="D16" s="33" t="s">
        <v>2835</v>
      </c>
      <c r="G16" s="60"/>
      <c r="H16" s="60"/>
      <c r="I16" s="60"/>
      <c r="J16" s="60"/>
      <c r="K16" s="60"/>
      <c r="L16" s="60"/>
      <c r="M16" s="60"/>
      <c r="N16" s="2857" t="s">
        <v>18</v>
      </c>
      <c r="O16" s="2857"/>
      <c r="P16" s="2857"/>
      <c r="Q16" s="2857"/>
      <c r="R16" s="2857"/>
      <c r="S16" s="2857"/>
      <c r="V16" s="202" t="s">
        <v>19</v>
      </c>
      <c r="W16" s="200" t="str">
        <f>IF(N16=0,"",VLOOKUP(N16,_tenchucdanh,3,0))</f>
        <v>Giám sát chính</v>
      </c>
      <c r="X16" s="60"/>
      <c r="Y16" s="60"/>
      <c r="Z16" s="60"/>
      <c r="AA16" s="185"/>
      <c r="AB16" s="60"/>
      <c r="AC16" s="60"/>
    </row>
    <row r="17" spans="1:29" ht="20.100000000000001" customHeight="1">
      <c r="A17" s="19"/>
      <c r="B17" s="19"/>
      <c r="C17" s="202"/>
      <c r="D17" s="33" t="s">
        <v>2836</v>
      </c>
      <c r="G17" s="60"/>
      <c r="H17" s="60"/>
      <c r="I17" s="60"/>
      <c r="J17" s="60"/>
      <c r="K17" s="60"/>
      <c r="L17" s="60"/>
      <c r="M17" s="60"/>
      <c r="N17" s="2857" t="s">
        <v>2798</v>
      </c>
      <c r="O17" s="2857"/>
      <c r="P17" s="2857"/>
      <c r="Q17" s="2857"/>
      <c r="R17" s="2857"/>
      <c r="S17" s="2857"/>
      <c r="V17" s="202" t="s">
        <v>19</v>
      </c>
      <c r="W17" s="200" t="str">
        <f>IF(N17=0,"",VLOOKUP(N17,_tenchucdanh,3,0))</f>
        <v>Giám sát viên</v>
      </c>
      <c r="X17" s="60"/>
      <c r="Y17" s="60"/>
      <c r="Z17" s="60"/>
      <c r="AA17" s="185"/>
      <c r="AB17" s="60"/>
      <c r="AC17" s="60"/>
    </row>
    <row r="18" spans="1:29" ht="20.100000000000001" customHeight="1">
      <c r="A18" s="19"/>
      <c r="B18" s="19"/>
      <c r="C18" s="222" t="s">
        <v>194</v>
      </c>
      <c r="D18" s="197" t="str">
        <f>'Thong tin'!B103&amp;": "&amp;TTIN_TPK9</f>
        <v>Tư vấn Quản lý dự án: Công ty Tư vấn Quản lý dự án chuyên nghiệp Việt Nam</v>
      </c>
      <c r="G18" s="60"/>
      <c r="H18" s="60"/>
      <c r="I18" s="60"/>
      <c r="J18" s="60"/>
      <c r="K18" s="60"/>
      <c r="L18" s="60"/>
      <c r="M18" s="60"/>
      <c r="N18" s="200"/>
      <c r="O18" s="60"/>
      <c r="P18" s="185"/>
      <c r="Q18" s="185"/>
      <c r="R18" s="185"/>
      <c r="S18" s="185"/>
      <c r="V18" s="222"/>
      <c r="W18" s="200"/>
      <c r="X18" s="60"/>
      <c r="Y18" s="60"/>
      <c r="Z18" s="60"/>
      <c r="AA18" s="185"/>
      <c r="AB18" s="60"/>
      <c r="AC18" s="60"/>
    </row>
    <row r="19" spans="1:29" ht="20.100000000000001" customHeight="1">
      <c r="A19" s="19"/>
      <c r="B19" s="19"/>
      <c r="C19" s="202"/>
      <c r="D19" s="33" t="s">
        <v>2835</v>
      </c>
      <c r="G19" s="60"/>
      <c r="H19" s="60"/>
      <c r="I19" s="60"/>
      <c r="J19" s="60"/>
      <c r="K19" s="60"/>
      <c r="L19" s="60"/>
      <c r="M19" s="60"/>
      <c r="N19" s="2857" t="s">
        <v>50</v>
      </c>
      <c r="O19" s="2857"/>
      <c r="P19" s="2857"/>
      <c r="Q19" s="2857"/>
      <c r="R19" s="2857"/>
      <c r="S19" s="2857"/>
      <c r="V19" s="202" t="s">
        <v>19</v>
      </c>
      <c r="W19" s="200" t="str">
        <f>IF(N19=0,"",VLOOKUP(N19,_tenchucdanh,3,0))</f>
        <v>Giám đốc quản lý dự án</v>
      </c>
      <c r="X19" s="60"/>
      <c r="Y19" s="60"/>
      <c r="Z19" s="60"/>
      <c r="AA19" s="185"/>
      <c r="AB19" s="60"/>
      <c r="AC19" s="60"/>
    </row>
    <row r="20" spans="1:29" ht="20.100000000000001" customHeight="1">
      <c r="A20" s="19"/>
      <c r="B20" s="19"/>
      <c r="C20" s="202"/>
      <c r="D20" s="33" t="s">
        <v>2836</v>
      </c>
      <c r="G20" s="60"/>
      <c r="H20" s="60"/>
      <c r="I20" s="60"/>
      <c r="J20" s="60"/>
      <c r="K20" s="60"/>
      <c r="L20" s="60"/>
      <c r="M20" s="60"/>
      <c r="N20" s="2857" t="s">
        <v>51</v>
      </c>
      <c r="O20" s="2857"/>
      <c r="P20" s="2857"/>
      <c r="Q20" s="2857"/>
      <c r="R20" s="2857"/>
      <c r="S20" s="2857"/>
      <c r="V20" s="202" t="s">
        <v>19</v>
      </c>
      <c r="W20" s="200" t="str">
        <f>IF(N20=0,"",VLOOKUP(N20,_tenchucdanh,3,0))</f>
        <v>Cán bộ quản lý dự án</v>
      </c>
      <c r="X20" s="60"/>
      <c r="Y20" s="60"/>
      <c r="Z20" s="60"/>
      <c r="AA20" s="185"/>
      <c r="AB20" s="60"/>
      <c r="AC20" s="60"/>
    </row>
    <row r="21" spans="1:29" ht="20.100000000000001" customHeight="1">
      <c r="A21" s="19"/>
      <c r="B21" s="19"/>
      <c r="C21" s="222" t="s">
        <v>172</v>
      </c>
      <c r="D21" s="197" t="str">
        <f>'Thong tin'!B47&amp;": "&amp;TTIN_TPK4</f>
        <v>Tư vấn giám sát: Ban QLDA ĐTXD&amp;PTQĐ huyện Quảng Ninh</v>
      </c>
      <c r="G21" s="60"/>
      <c r="H21" s="60"/>
      <c r="I21" s="60"/>
      <c r="J21" s="60"/>
      <c r="K21" s="60"/>
      <c r="L21" s="60"/>
      <c r="M21" s="60"/>
      <c r="N21" s="200"/>
      <c r="O21" s="60"/>
      <c r="P21" s="185"/>
      <c r="Q21" s="185"/>
      <c r="R21" s="185"/>
      <c r="S21" s="185"/>
      <c r="V21" s="222"/>
      <c r="W21" s="200"/>
      <c r="X21" s="60"/>
      <c r="Y21" s="60"/>
      <c r="Z21" s="60"/>
      <c r="AA21" s="185"/>
      <c r="AB21" s="60"/>
      <c r="AC21" s="60"/>
    </row>
    <row r="22" spans="1:29" ht="20.100000000000001" customHeight="1">
      <c r="A22" s="19"/>
      <c r="B22" s="19"/>
      <c r="C22" s="202"/>
      <c r="D22" s="33" t="s">
        <v>2835</v>
      </c>
      <c r="G22" s="60"/>
      <c r="H22" s="60"/>
      <c r="I22" s="60"/>
      <c r="J22" s="60"/>
      <c r="K22" s="60"/>
      <c r="L22" s="60"/>
      <c r="M22" s="60"/>
      <c r="N22" s="2857" t="s">
        <v>30</v>
      </c>
      <c r="O22" s="2857"/>
      <c r="P22" s="2857"/>
      <c r="Q22" s="2857"/>
      <c r="R22" s="2857"/>
      <c r="S22" s="2857"/>
      <c r="V22" s="202" t="s">
        <v>19</v>
      </c>
      <c r="W22" s="200" t="e">
        <f>IF(N22=0,"",VLOOKUP(N22,_tenchucdanh,3,0))</f>
        <v>#N/A</v>
      </c>
      <c r="X22" s="60"/>
      <c r="Y22" s="60"/>
      <c r="Z22" s="60"/>
      <c r="AA22" s="185"/>
      <c r="AB22" s="60"/>
      <c r="AC22" s="60"/>
    </row>
    <row r="23" spans="1:29" ht="20.100000000000001" customHeight="1">
      <c r="A23" s="19"/>
      <c r="B23" s="19"/>
      <c r="C23" s="202"/>
      <c r="D23" s="33" t="s">
        <v>2837</v>
      </c>
      <c r="G23" s="60"/>
      <c r="H23" s="60"/>
      <c r="I23" s="60"/>
      <c r="J23" s="60"/>
      <c r="K23" s="60"/>
      <c r="L23" s="60"/>
      <c r="M23" s="60"/>
      <c r="N23" s="2857" t="s">
        <v>34</v>
      </c>
      <c r="O23" s="2857"/>
      <c r="P23" s="2857"/>
      <c r="Q23" s="2857"/>
      <c r="R23" s="2857"/>
      <c r="S23" s="2857"/>
      <c r="V23" s="202" t="s">
        <v>19</v>
      </c>
      <c r="W23" s="200" t="e">
        <f>IF(N23=0,"",VLOOKUP(N23,_tenchucdanh,3,0))</f>
        <v>#N/A</v>
      </c>
      <c r="X23" s="60"/>
      <c r="Y23" s="60"/>
      <c r="Z23" s="60"/>
      <c r="AA23" s="185"/>
      <c r="AB23" s="60"/>
      <c r="AC23" s="60"/>
    </row>
    <row r="24" spans="1:29" ht="20.100000000000001" customHeight="1">
      <c r="A24" s="19"/>
      <c r="B24" s="19"/>
      <c r="C24" s="202"/>
      <c r="D24" s="33" t="s">
        <v>2837</v>
      </c>
      <c r="G24" s="60"/>
      <c r="H24" s="60"/>
      <c r="I24" s="60"/>
      <c r="J24" s="60"/>
      <c r="K24" s="60"/>
      <c r="L24" s="60"/>
      <c r="M24" s="60"/>
      <c r="N24" s="2857" t="s">
        <v>2817</v>
      </c>
      <c r="O24" s="2857"/>
      <c r="P24" s="2857"/>
      <c r="Q24" s="2857"/>
      <c r="R24" s="2857"/>
      <c r="S24" s="2857"/>
      <c r="V24" s="202" t="s">
        <v>19</v>
      </c>
      <c r="W24" s="200" t="e">
        <f>IF(N24=0,"",VLOOKUP(N24,_tenchucdanh,3,0))</f>
        <v>#N/A</v>
      </c>
      <c r="X24" s="60"/>
      <c r="Y24" s="60"/>
      <c r="Z24" s="60"/>
      <c r="AA24" s="185"/>
      <c r="AB24" s="60"/>
      <c r="AC24" s="60"/>
    </row>
    <row r="25" spans="1:29" ht="20.100000000000001" customHeight="1">
      <c r="A25" s="19"/>
      <c r="B25" s="19"/>
      <c r="C25" s="222" t="s">
        <v>200</v>
      </c>
      <c r="D25" s="173" t="s">
        <v>2833</v>
      </c>
      <c r="G25" s="60"/>
      <c r="H25" s="60"/>
      <c r="I25" s="60"/>
      <c r="J25" s="60"/>
      <c r="K25" s="60"/>
      <c r="L25" s="60"/>
      <c r="M25" s="60"/>
      <c r="N25" s="200"/>
      <c r="O25" s="60"/>
      <c r="P25" s="185"/>
      <c r="Q25" s="185"/>
      <c r="R25" s="185"/>
      <c r="S25" s="185"/>
      <c r="V25" s="202"/>
      <c r="W25" s="200"/>
      <c r="X25" s="60"/>
      <c r="Y25" s="60"/>
      <c r="Z25" s="60"/>
      <c r="AA25" s="185"/>
      <c r="AB25" s="60"/>
      <c r="AC25" s="60"/>
    </row>
    <row r="26" spans="1:29" ht="20.100000000000001" customHeight="1">
      <c r="A26" s="19"/>
      <c r="B26" s="19"/>
      <c r="C26" s="1257" t="s">
        <v>2875</v>
      </c>
      <c r="D26" s="197" t="str">
        <f>'Thong tin'!B60&amp;": "&amp;TTIN_TPK5</f>
        <v>Nhà thầu thi công: Công ty Cổ phần Xây dựng Trường Xuân</v>
      </c>
      <c r="G26" s="60"/>
      <c r="H26" s="60"/>
      <c r="I26" s="60"/>
      <c r="J26" s="60"/>
      <c r="K26" s="60"/>
      <c r="L26" s="60"/>
      <c r="M26" s="60"/>
      <c r="N26" s="200"/>
      <c r="O26" s="60"/>
      <c r="P26" s="185"/>
      <c r="Q26" s="185"/>
      <c r="R26" s="185"/>
      <c r="S26" s="185"/>
      <c r="V26" s="222"/>
      <c r="W26" s="200"/>
      <c r="X26" s="60"/>
      <c r="Y26" s="60"/>
      <c r="Z26" s="60"/>
      <c r="AA26" s="185"/>
      <c r="AB26" s="60"/>
      <c r="AC26" s="60"/>
    </row>
    <row r="27" spans="1:29" ht="20.100000000000001" customHeight="1">
      <c r="A27" s="19"/>
      <c r="B27" s="19"/>
      <c r="C27" s="202"/>
      <c r="D27" s="33" t="s">
        <v>2835</v>
      </c>
      <c r="G27" s="60"/>
      <c r="H27" s="60"/>
      <c r="I27" s="60"/>
      <c r="J27" s="60"/>
      <c r="K27" s="60"/>
      <c r="L27" s="60"/>
      <c r="M27" s="60"/>
      <c r="N27" s="2857" t="s">
        <v>38</v>
      </c>
      <c r="O27" s="2857"/>
      <c r="P27" s="2857"/>
      <c r="Q27" s="2857"/>
      <c r="R27" s="2857"/>
      <c r="S27" s="2857"/>
      <c r="V27" s="202" t="s">
        <v>19</v>
      </c>
      <c r="W27" s="200" t="e">
        <f>IF(N27=0,"",VLOOKUP(N27,_tenchucdanh,3,0))</f>
        <v>#N/A</v>
      </c>
      <c r="X27" s="60"/>
      <c r="Y27" s="60"/>
      <c r="Z27" s="60"/>
      <c r="AA27" s="185"/>
      <c r="AB27" s="60"/>
      <c r="AC27" s="60"/>
    </row>
    <row r="28" spans="1:29" ht="20.100000000000001" customHeight="1">
      <c r="A28" s="19"/>
      <c r="B28" s="19"/>
      <c r="C28" s="202"/>
      <c r="D28" s="33" t="s">
        <v>2838</v>
      </c>
      <c r="G28" s="60"/>
      <c r="H28" s="60"/>
      <c r="I28" s="60"/>
      <c r="J28" s="60"/>
      <c r="K28" s="60"/>
      <c r="L28" s="60"/>
      <c r="M28" s="60"/>
      <c r="N28" s="2857" t="s">
        <v>1149</v>
      </c>
      <c r="O28" s="2857"/>
      <c r="P28" s="2857"/>
      <c r="Q28" s="2857"/>
      <c r="R28" s="2857"/>
      <c r="S28" s="2857"/>
      <c r="V28" s="202" t="s">
        <v>19</v>
      </c>
      <c r="W28" s="200" t="e">
        <f>IF(N28=0,"",VLOOKUP(N28,_tenchucdanh,3,0))</f>
        <v>#N/A</v>
      </c>
      <c r="X28" s="60"/>
      <c r="Y28" s="60"/>
      <c r="Z28" s="60"/>
      <c r="AA28" s="185"/>
      <c r="AB28" s="60"/>
      <c r="AC28" s="60"/>
    </row>
    <row r="29" spans="1:29" ht="20.100000000000001" customHeight="1">
      <c r="A29" s="19"/>
      <c r="B29" s="19"/>
      <c r="C29" s="202"/>
      <c r="D29" s="33" t="s">
        <v>2839</v>
      </c>
      <c r="G29" s="60"/>
      <c r="H29" s="60"/>
      <c r="I29" s="60"/>
      <c r="J29" s="60"/>
      <c r="K29" s="60"/>
      <c r="L29" s="60"/>
      <c r="M29" s="60"/>
      <c r="N29" s="2857" t="s">
        <v>2813</v>
      </c>
      <c r="O29" s="2857"/>
      <c r="P29" s="2857"/>
      <c r="Q29" s="2857"/>
      <c r="R29" s="2857"/>
      <c r="S29" s="2857"/>
      <c r="V29" s="202" t="s">
        <v>19</v>
      </c>
      <c r="W29" s="200" t="e">
        <f>IF(N29=0,"",VLOOKUP(N29,_tenchucdanh,3,0))</f>
        <v>#N/A</v>
      </c>
      <c r="X29" s="60"/>
      <c r="Y29" s="60"/>
      <c r="Z29" s="60"/>
      <c r="AA29" s="185"/>
      <c r="AB29" s="60"/>
      <c r="AC29" s="60"/>
    </row>
    <row r="30" spans="1:29" ht="20.100000000000001" customHeight="1">
      <c r="A30" s="19"/>
      <c r="B30" s="19"/>
      <c r="C30" s="1257" t="s">
        <v>2876</v>
      </c>
      <c r="D30" s="197" t="s">
        <v>2834</v>
      </c>
      <c r="G30" s="60"/>
      <c r="H30" s="60"/>
      <c r="I30" s="60"/>
      <c r="J30" s="60"/>
      <c r="K30" s="60"/>
      <c r="L30" s="60"/>
      <c r="M30" s="60"/>
      <c r="N30" s="200"/>
      <c r="O30" s="60"/>
      <c r="P30" s="185"/>
      <c r="Q30" s="185"/>
      <c r="R30" s="185"/>
      <c r="S30" s="185"/>
      <c r="V30" s="222"/>
      <c r="W30" s="200"/>
      <c r="X30" s="60"/>
      <c r="Y30" s="60"/>
      <c r="Z30" s="60"/>
      <c r="AA30" s="185"/>
      <c r="AB30" s="60"/>
      <c r="AC30" s="60"/>
    </row>
    <row r="31" spans="1:29" ht="20.100000000000001" customHeight="1">
      <c r="A31" s="19"/>
      <c r="B31" s="19"/>
      <c r="C31" s="202"/>
      <c r="D31" s="33" t="s">
        <v>2835</v>
      </c>
      <c r="G31" s="60"/>
      <c r="H31" s="60"/>
      <c r="I31" s="60"/>
      <c r="J31" s="60"/>
      <c r="K31" s="60"/>
      <c r="L31" s="60"/>
      <c r="M31" s="60"/>
      <c r="N31" s="2922"/>
      <c r="O31" s="2922"/>
      <c r="P31" s="2922"/>
      <c r="Q31" s="2922"/>
      <c r="R31" s="2922"/>
      <c r="S31" s="2922"/>
      <c r="V31" s="202" t="s">
        <v>19</v>
      </c>
      <c r="W31" s="200" t="str">
        <f>IF(N31=0,"",VLOOKUP(N31,_tenchucdanh,3,0))</f>
        <v/>
      </c>
      <c r="X31" s="60"/>
      <c r="Y31" s="60"/>
      <c r="Z31" s="60"/>
      <c r="AA31" s="185"/>
      <c r="AB31" s="60"/>
      <c r="AC31" s="60"/>
    </row>
    <row r="32" spans="1:29" ht="20.100000000000001" customHeight="1">
      <c r="A32" s="19"/>
      <c r="B32" s="19"/>
      <c r="C32" s="202"/>
      <c r="D32" s="33" t="s">
        <v>2838</v>
      </c>
      <c r="G32" s="60"/>
      <c r="H32" s="60"/>
      <c r="I32" s="60"/>
      <c r="J32" s="60"/>
      <c r="K32" s="60"/>
      <c r="L32" s="60"/>
      <c r="M32" s="60"/>
      <c r="N32" s="2922"/>
      <c r="O32" s="2922"/>
      <c r="P32" s="2922"/>
      <c r="Q32" s="2922"/>
      <c r="R32" s="2922"/>
      <c r="S32" s="2922"/>
      <c r="V32" s="202" t="s">
        <v>19</v>
      </c>
      <c r="W32" s="200" t="str">
        <f>IF(N32=0,"",VLOOKUP(N32,_tenchucdanh,3,0))</f>
        <v/>
      </c>
      <c r="X32" s="60"/>
      <c r="Y32" s="60"/>
      <c r="Z32" s="60"/>
      <c r="AA32" s="185"/>
      <c r="AB32" s="60"/>
      <c r="AC32" s="60"/>
    </row>
    <row r="33" spans="1:29" ht="20.100000000000001" customHeight="1">
      <c r="A33" s="19"/>
      <c r="B33" s="19"/>
      <c r="C33" s="202"/>
      <c r="D33" s="33" t="s">
        <v>2870</v>
      </c>
      <c r="G33" s="60"/>
      <c r="H33" s="60"/>
      <c r="I33" s="60"/>
      <c r="J33" s="60"/>
      <c r="K33" s="60"/>
      <c r="L33" s="60"/>
      <c r="M33" s="60"/>
      <c r="N33" s="60"/>
      <c r="O33" s="60"/>
      <c r="P33" s="60"/>
      <c r="Q33" s="185"/>
      <c r="R33" s="185"/>
      <c r="S33" s="185"/>
      <c r="V33" s="202"/>
      <c r="W33" s="60"/>
      <c r="X33" s="60"/>
      <c r="Y33" s="60"/>
      <c r="Z33" s="60"/>
      <c r="AA33" s="185"/>
      <c r="AB33" s="60"/>
      <c r="AC33" s="60"/>
    </row>
    <row r="34" spans="1:29" ht="9.9499999999999993" customHeight="1">
      <c r="A34" s="19"/>
      <c r="B34" s="19"/>
      <c r="C34" s="202"/>
      <c r="G34" s="200"/>
      <c r="H34" s="185"/>
      <c r="I34" s="185"/>
      <c r="J34" s="185"/>
      <c r="K34" s="185"/>
      <c r="Q34" s="202"/>
      <c r="R34" s="199"/>
      <c r="S34" s="185"/>
      <c r="T34" s="185"/>
      <c r="U34" s="185"/>
      <c r="V34" s="185"/>
      <c r="W34" s="185"/>
    </row>
    <row r="35" spans="1:29" ht="20.100000000000001" customHeight="1">
      <c r="A35" s="19"/>
      <c r="B35" s="19"/>
      <c r="C35" s="222"/>
      <c r="D35" s="33" t="s">
        <v>1280</v>
      </c>
      <c r="G35" s="200"/>
      <c r="H35" s="185"/>
      <c r="I35" s="185"/>
      <c r="J35" s="185"/>
      <c r="K35" s="185"/>
      <c r="Q35" s="222"/>
      <c r="R35" s="199"/>
      <c r="S35" s="185"/>
      <c r="T35" s="185"/>
      <c r="U35" s="185"/>
      <c r="V35" s="185"/>
      <c r="W35" s="185"/>
    </row>
    <row r="36" spans="1:29" ht="20.100000000000001" customHeight="1">
      <c r="A36" s="19"/>
      <c r="B36" s="19"/>
      <c r="C36" s="222" t="s">
        <v>234</v>
      </c>
      <c r="D36" s="173" t="s">
        <v>2840</v>
      </c>
      <c r="E36" s="185"/>
      <c r="F36" s="185"/>
      <c r="G36" s="185"/>
      <c r="H36" s="185"/>
      <c r="I36" s="185"/>
      <c r="J36" s="185"/>
      <c r="K36" s="185"/>
      <c r="L36" s="185"/>
      <c r="M36" s="185"/>
      <c r="N36" s="185"/>
      <c r="O36" s="185"/>
      <c r="P36" s="185"/>
      <c r="Q36" s="185"/>
      <c r="R36" s="185"/>
      <c r="S36" s="185"/>
      <c r="T36" s="185"/>
      <c r="U36" s="185"/>
      <c r="V36" s="185"/>
      <c r="W36" s="185"/>
      <c r="X36" s="185"/>
      <c r="Y36" s="185"/>
      <c r="Z36" s="185"/>
      <c r="AA36" s="185"/>
      <c r="AB36" s="185"/>
      <c r="AC36" s="185"/>
    </row>
    <row r="37" spans="1:29" ht="20.100000000000001" customHeight="1">
      <c r="A37" s="19"/>
      <c r="B37" s="19"/>
      <c r="C37" s="275"/>
      <c r="D37" s="33" t="s">
        <v>1191</v>
      </c>
      <c r="E37" s="185"/>
      <c r="F37" s="185"/>
      <c r="G37" s="185"/>
      <c r="H37" s="185"/>
      <c r="I37" s="185"/>
      <c r="J37" s="185"/>
      <c r="K37" s="185"/>
      <c r="L37" s="185"/>
      <c r="M37" s="185"/>
      <c r="N37" s="185"/>
      <c r="O37" s="185"/>
      <c r="P37" s="185"/>
      <c r="Q37" s="185"/>
      <c r="R37" s="185"/>
      <c r="S37" s="185"/>
      <c r="T37" s="185"/>
      <c r="U37" s="185"/>
      <c r="V37" s="185"/>
      <c r="W37" s="185"/>
      <c r="X37" s="185"/>
      <c r="Y37" s="185"/>
      <c r="Z37" s="185"/>
      <c r="AA37" s="185"/>
      <c r="AB37" s="185"/>
      <c r="AC37" s="185"/>
    </row>
    <row r="38" spans="1:29" ht="20.100000000000001" customHeight="1">
      <c r="A38" s="19"/>
      <c r="B38" s="19"/>
      <c r="C38" s="275"/>
      <c r="D38" s="33" t="s">
        <v>1191</v>
      </c>
      <c r="E38" s="185"/>
      <c r="F38" s="185"/>
      <c r="G38" s="185"/>
      <c r="H38" s="185"/>
      <c r="I38" s="185"/>
      <c r="J38" s="185"/>
      <c r="K38" s="185"/>
      <c r="L38" s="185"/>
      <c r="M38" s="185"/>
      <c r="N38" s="185"/>
      <c r="O38" s="185"/>
      <c r="P38" s="185"/>
      <c r="Q38" s="185"/>
      <c r="R38" s="185"/>
      <c r="S38" s="185"/>
      <c r="T38" s="185"/>
      <c r="U38" s="185"/>
      <c r="V38" s="185"/>
      <c r="W38" s="185"/>
      <c r="X38" s="185"/>
      <c r="Y38" s="185"/>
      <c r="Z38" s="185"/>
      <c r="AA38" s="185"/>
      <c r="AB38" s="185"/>
      <c r="AC38" s="185"/>
    </row>
    <row r="39" spans="1:29" ht="20.100000000000001" customHeight="1">
      <c r="A39" s="19"/>
      <c r="B39" s="19"/>
      <c r="C39" s="222" t="s">
        <v>236</v>
      </c>
      <c r="D39" s="173" t="s">
        <v>2841</v>
      </c>
      <c r="E39" s="185"/>
      <c r="F39" s="185"/>
      <c r="G39" s="185"/>
      <c r="H39" s="185"/>
      <c r="I39" s="185"/>
      <c r="J39" s="185"/>
      <c r="K39" s="185"/>
      <c r="L39" s="185"/>
      <c r="M39" s="185"/>
      <c r="N39" s="185"/>
      <c r="O39" s="185"/>
      <c r="P39" s="185"/>
      <c r="Q39" s="185"/>
      <c r="R39" s="185"/>
      <c r="S39" s="185"/>
      <c r="T39" s="185"/>
      <c r="U39" s="185"/>
      <c r="V39" s="185"/>
      <c r="W39" s="185"/>
      <c r="X39" s="185"/>
      <c r="Y39" s="185"/>
      <c r="Z39" s="185"/>
      <c r="AA39" s="185"/>
      <c r="AB39" s="185"/>
      <c r="AC39" s="185"/>
    </row>
    <row r="40" spans="1:29" ht="20.100000000000001" customHeight="1">
      <c r="A40" s="19"/>
      <c r="B40" s="19"/>
      <c r="C40" s="275"/>
      <c r="D40" s="33" t="s">
        <v>1191</v>
      </c>
      <c r="E40" s="185"/>
      <c r="F40" s="185"/>
      <c r="G40" s="185"/>
      <c r="H40" s="185"/>
      <c r="I40" s="185"/>
      <c r="J40" s="185"/>
      <c r="K40" s="185"/>
      <c r="L40" s="185"/>
      <c r="M40" s="185"/>
      <c r="N40" s="185"/>
      <c r="O40" s="185"/>
      <c r="P40" s="185"/>
      <c r="Q40" s="185"/>
      <c r="R40" s="185"/>
      <c r="S40" s="185"/>
      <c r="T40" s="185"/>
      <c r="U40" s="185"/>
      <c r="V40" s="185"/>
      <c r="W40" s="185"/>
      <c r="X40" s="185"/>
      <c r="Y40" s="185"/>
      <c r="Z40" s="185"/>
      <c r="AA40" s="185"/>
      <c r="AB40" s="185"/>
      <c r="AC40" s="185"/>
    </row>
    <row r="41" spans="1:29" ht="20.100000000000001" customHeight="1">
      <c r="A41" s="19"/>
      <c r="B41" s="19"/>
      <c r="C41" s="275"/>
      <c r="D41" s="33" t="s">
        <v>1191</v>
      </c>
      <c r="E41" s="185"/>
      <c r="F41" s="185"/>
      <c r="G41" s="185"/>
      <c r="H41" s="185"/>
      <c r="I41" s="185"/>
      <c r="J41" s="185"/>
      <c r="K41" s="185"/>
      <c r="L41" s="185"/>
      <c r="M41" s="185"/>
      <c r="N41" s="185"/>
      <c r="O41" s="185"/>
      <c r="P41" s="185"/>
      <c r="Q41" s="185"/>
      <c r="R41" s="185"/>
      <c r="S41" s="185"/>
      <c r="T41" s="185"/>
      <c r="U41" s="185"/>
      <c r="V41" s="185"/>
      <c r="W41" s="185"/>
      <c r="X41" s="185"/>
      <c r="Y41" s="185"/>
      <c r="Z41" s="185"/>
      <c r="AA41" s="185"/>
      <c r="AB41" s="185"/>
      <c r="AC41" s="185"/>
    </row>
    <row r="42" spans="1:29" ht="9.9499999999999993" customHeight="1">
      <c r="A42" s="177"/>
      <c r="B42" s="177"/>
      <c r="C42" s="171"/>
      <c r="D42" s="172"/>
      <c r="E42" s="172"/>
      <c r="F42" s="172"/>
      <c r="G42" s="172"/>
      <c r="H42" s="172"/>
      <c r="I42" s="172"/>
      <c r="J42" s="171"/>
      <c r="K42" s="172"/>
      <c r="L42" s="172"/>
      <c r="M42" s="172"/>
      <c r="N42" s="172"/>
      <c r="O42" s="172"/>
      <c r="P42" s="172"/>
      <c r="Q42" s="172"/>
      <c r="R42" s="172"/>
      <c r="S42" s="172"/>
      <c r="T42" s="172"/>
      <c r="U42" s="171"/>
      <c r="V42" s="171"/>
      <c r="W42" s="171"/>
      <c r="X42" s="171"/>
      <c r="Y42" s="171"/>
      <c r="Z42" s="171"/>
      <c r="AA42" s="171"/>
      <c r="AB42" s="171"/>
      <c r="AC42" s="171"/>
    </row>
    <row r="43" spans="1:29" s="987" customFormat="1" ht="20.100000000000001" customHeight="1">
      <c r="A43" s="197"/>
      <c r="B43" s="197"/>
      <c r="C43" s="192" t="s">
        <v>2874</v>
      </c>
      <c r="D43" s="192"/>
      <c r="E43" s="192"/>
      <c r="F43" s="192"/>
      <c r="G43" s="192"/>
      <c r="H43" s="192"/>
      <c r="I43" s="192"/>
      <c r="J43" s="192"/>
      <c r="K43" s="192"/>
      <c r="L43" s="192"/>
      <c r="M43" s="192"/>
      <c r="N43" s="193"/>
      <c r="O43" s="193"/>
      <c r="P43" s="192" t="s">
        <v>1158</v>
      </c>
      <c r="Q43" s="192"/>
      <c r="R43" s="192"/>
      <c r="S43" s="192"/>
      <c r="T43" s="192"/>
      <c r="U43" s="192"/>
      <c r="V43" s="192"/>
      <c r="W43" s="192"/>
      <c r="X43" s="192"/>
      <c r="Y43" s="192"/>
      <c r="Z43" s="192"/>
      <c r="AA43" s="192"/>
      <c r="AB43" s="192"/>
      <c r="AC43" s="193"/>
    </row>
    <row r="44" spans="1:29" s="987" customFormat="1" ht="20.100000000000001" customHeight="1">
      <c r="A44" s="197"/>
      <c r="B44" s="197"/>
      <c r="C44" s="191"/>
      <c r="D44" s="191"/>
      <c r="E44" s="191"/>
      <c r="F44" s="191"/>
      <c r="G44" s="191"/>
      <c r="H44" s="191"/>
      <c r="I44" s="191"/>
      <c r="J44" s="191"/>
      <c r="K44" s="191"/>
      <c r="L44" s="191"/>
      <c r="M44" s="191"/>
      <c r="N44" s="191"/>
      <c r="O44" s="191"/>
      <c r="P44" s="191"/>
      <c r="Q44" s="191"/>
      <c r="R44" s="191"/>
      <c r="S44" s="191"/>
      <c r="T44" s="191"/>
      <c r="U44" s="191"/>
      <c r="V44" s="191"/>
      <c r="W44" s="191"/>
      <c r="X44" s="191"/>
      <c r="Y44" s="191"/>
      <c r="Z44" s="191"/>
      <c r="AA44" s="191"/>
      <c r="AB44" s="191"/>
      <c r="AC44" s="193"/>
    </row>
    <row r="45" spans="1:29" s="987" customFormat="1" ht="20.100000000000001" customHeight="1">
      <c r="A45" s="197"/>
      <c r="B45" s="197"/>
      <c r="C45" s="191"/>
      <c r="D45" s="191"/>
      <c r="E45" s="191"/>
      <c r="F45" s="191"/>
      <c r="G45" s="191"/>
      <c r="H45" s="191"/>
      <c r="I45" s="191"/>
      <c r="J45" s="191"/>
      <c r="K45" s="191"/>
      <c r="L45" s="191"/>
      <c r="M45" s="191"/>
      <c r="N45" s="191"/>
      <c r="O45" s="191"/>
      <c r="P45" s="191"/>
      <c r="Q45" s="191"/>
      <c r="R45" s="191"/>
      <c r="S45" s="191"/>
      <c r="T45" s="191"/>
      <c r="U45" s="191"/>
      <c r="V45" s="191"/>
      <c r="W45" s="191"/>
      <c r="X45" s="191"/>
      <c r="Y45" s="191"/>
      <c r="Z45" s="191"/>
      <c r="AA45" s="191"/>
      <c r="AB45" s="191"/>
      <c r="AC45" s="193"/>
    </row>
    <row r="46" spans="1:29" s="987" customFormat="1" ht="20.100000000000001" customHeight="1">
      <c r="A46" s="197"/>
      <c r="B46" s="197"/>
      <c r="C46" s="191"/>
      <c r="D46" s="191"/>
      <c r="E46" s="191"/>
      <c r="F46" s="191"/>
      <c r="G46" s="191"/>
      <c r="H46" s="191"/>
      <c r="I46" s="191"/>
      <c r="J46" s="191"/>
      <c r="K46" s="191"/>
      <c r="L46" s="191"/>
      <c r="M46" s="191"/>
      <c r="N46" s="191"/>
      <c r="O46" s="191"/>
      <c r="P46" s="191"/>
      <c r="Q46" s="191"/>
      <c r="R46" s="191"/>
      <c r="S46" s="191"/>
      <c r="T46" s="191"/>
      <c r="U46" s="191"/>
      <c r="V46" s="191"/>
      <c r="W46" s="191"/>
      <c r="X46" s="191"/>
      <c r="Y46" s="191"/>
      <c r="Z46" s="191"/>
      <c r="AA46" s="191"/>
      <c r="AB46" s="191"/>
      <c r="AC46" s="193"/>
    </row>
    <row r="47" spans="1:29" s="987" customFormat="1" ht="20.100000000000001" customHeight="1">
      <c r="A47" s="197"/>
      <c r="B47" s="197"/>
      <c r="C47" s="191"/>
      <c r="D47" s="191"/>
      <c r="E47" s="191"/>
      <c r="F47" s="191"/>
      <c r="G47" s="191"/>
      <c r="H47" s="191"/>
      <c r="I47" s="191"/>
      <c r="J47" s="191"/>
      <c r="K47" s="191"/>
      <c r="L47" s="191"/>
      <c r="M47" s="191"/>
      <c r="N47" s="191"/>
      <c r="O47" s="191"/>
      <c r="P47" s="191"/>
      <c r="Q47" s="191"/>
      <c r="R47" s="191"/>
      <c r="S47" s="191"/>
      <c r="T47" s="191"/>
      <c r="U47" s="191"/>
      <c r="V47" s="191"/>
      <c r="W47" s="191"/>
      <c r="X47" s="191"/>
      <c r="Y47" s="191"/>
      <c r="Z47" s="191"/>
      <c r="AA47" s="191"/>
      <c r="AB47" s="191"/>
      <c r="AC47" s="193"/>
    </row>
    <row r="48" spans="1:29" s="987" customFormat="1" ht="20.100000000000001" customHeight="1">
      <c r="A48" s="197"/>
      <c r="B48" s="197"/>
      <c r="C48" s="2855" t="str">
        <f>N19</f>
        <v>Lê Hoàng Nam</v>
      </c>
      <c r="D48" s="2855"/>
      <c r="E48" s="2855"/>
      <c r="F48" s="2855"/>
      <c r="G48" s="2855"/>
      <c r="H48" s="2855"/>
      <c r="I48" s="2855"/>
      <c r="J48" s="2855"/>
      <c r="K48" s="2855"/>
      <c r="L48" s="2855"/>
      <c r="M48" s="2855"/>
      <c r="N48" s="2855"/>
      <c r="O48" s="2855"/>
      <c r="P48" s="2855" t="str">
        <f>N16</f>
        <v>Nguyễn Thế Anh</v>
      </c>
      <c r="Q48" s="2855"/>
      <c r="R48" s="2855"/>
      <c r="S48" s="2855"/>
      <c r="T48" s="2855"/>
      <c r="U48" s="2855"/>
      <c r="V48" s="2855"/>
      <c r="W48" s="2855"/>
      <c r="X48" s="2855"/>
      <c r="Y48" s="2855"/>
      <c r="Z48" s="2855"/>
      <c r="AA48" s="2855"/>
      <c r="AB48" s="2855"/>
      <c r="AC48" s="2855"/>
    </row>
    <row r="49" spans="1:29" s="987" customFormat="1" ht="20.100000000000001" customHeight="1">
      <c r="A49" s="197"/>
      <c r="B49" s="197"/>
      <c r="C49" s="192"/>
      <c r="D49" s="192"/>
      <c r="E49" s="192"/>
      <c r="F49" s="192"/>
      <c r="G49" s="192"/>
      <c r="H49" s="192"/>
      <c r="I49" s="192"/>
      <c r="J49" s="192"/>
      <c r="K49" s="192"/>
      <c r="L49" s="192"/>
      <c r="M49" s="192"/>
      <c r="N49" s="192"/>
      <c r="O49" s="192"/>
      <c r="P49" s="192"/>
      <c r="Q49" s="192"/>
      <c r="R49" s="192"/>
      <c r="S49" s="192"/>
      <c r="T49" s="192"/>
      <c r="U49" s="192"/>
      <c r="V49" s="192"/>
      <c r="W49" s="192"/>
      <c r="X49" s="192"/>
      <c r="Y49" s="192"/>
      <c r="Z49" s="192"/>
      <c r="AA49" s="192"/>
      <c r="AB49" s="192"/>
      <c r="AC49" s="193"/>
    </row>
    <row r="50" spans="1:29" s="987" customFormat="1" ht="20.100000000000001" customHeight="1">
      <c r="A50" s="197"/>
      <c r="B50" s="197"/>
      <c r="C50" s="192" t="s">
        <v>163</v>
      </c>
      <c r="D50" s="192"/>
      <c r="E50" s="192"/>
      <c r="F50" s="192"/>
      <c r="G50" s="192"/>
      <c r="H50" s="192"/>
      <c r="I50" s="192"/>
      <c r="J50" s="192"/>
      <c r="K50" s="192"/>
      <c r="L50" s="192"/>
      <c r="M50" s="192"/>
      <c r="N50" s="193"/>
      <c r="O50" s="193"/>
      <c r="P50" s="192" t="s">
        <v>164</v>
      </c>
      <c r="Q50" s="192"/>
      <c r="R50" s="192"/>
      <c r="S50" s="192"/>
      <c r="T50" s="192"/>
      <c r="U50" s="192"/>
      <c r="V50" s="192"/>
      <c r="W50" s="192"/>
      <c r="X50" s="192"/>
      <c r="Y50" s="192"/>
      <c r="Z50" s="192"/>
      <c r="AA50" s="192"/>
      <c r="AB50" s="192"/>
      <c r="AC50" s="193"/>
    </row>
    <row r="51" spans="1:29" s="987" customFormat="1" ht="20.100000000000001" customHeight="1">
      <c r="A51" s="197"/>
      <c r="B51" s="197"/>
      <c r="C51" s="191"/>
      <c r="D51" s="191"/>
      <c r="E51" s="191"/>
      <c r="F51" s="191"/>
      <c r="G51" s="191"/>
      <c r="H51" s="191"/>
      <c r="I51" s="191"/>
      <c r="J51" s="191"/>
      <c r="K51" s="191"/>
      <c r="L51" s="191"/>
      <c r="M51" s="191"/>
      <c r="N51" s="191"/>
      <c r="O51" s="191"/>
      <c r="P51" s="191"/>
      <c r="Q51" s="191"/>
      <c r="R51" s="191"/>
      <c r="S51" s="191"/>
      <c r="T51" s="191"/>
      <c r="U51" s="191"/>
      <c r="V51" s="191"/>
      <c r="W51" s="191"/>
      <c r="X51" s="191"/>
      <c r="Y51" s="191"/>
      <c r="Z51" s="191"/>
      <c r="AA51" s="191"/>
      <c r="AB51" s="191"/>
      <c r="AC51" s="193"/>
    </row>
    <row r="52" spans="1:29" s="987" customFormat="1" ht="20.100000000000001" customHeight="1">
      <c r="A52" s="197"/>
      <c r="B52" s="197"/>
      <c r="C52" s="191"/>
      <c r="D52" s="191"/>
      <c r="E52" s="191"/>
      <c r="F52" s="191"/>
      <c r="G52" s="191"/>
      <c r="H52" s="191"/>
      <c r="I52" s="191"/>
      <c r="J52" s="191"/>
      <c r="K52" s="191"/>
      <c r="L52" s="191"/>
      <c r="M52" s="191"/>
      <c r="N52" s="191"/>
      <c r="O52" s="191"/>
      <c r="P52" s="191"/>
      <c r="Q52" s="191"/>
      <c r="R52" s="191"/>
      <c r="S52" s="191"/>
      <c r="T52" s="191"/>
      <c r="U52" s="191"/>
      <c r="V52" s="191"/>
      <c r="W52" s="191"/>
      <c r="X52" s="191"/>
      <c r="Y52" s="191"/>
      <c r="Z52" s="191"/>
      <c r="AA52" s="191"/>
      <c r="AB52" s="191"/>
      <c r="AC52" s="193"/>
    </row>
    <row r="53" spans="1:29" s="987" customFormat="1" ht="20.100000000000001" customHeight="1">
      <c r="A53" s="197"/>
      <c r="B53" s="197"/>
      <c r="C53" s="191"/>
      <c r="D53" s="191"/>
      <c r="E53" s="191"/>
      <c r="F53" s="191"/>
      <c r="G53" s="191"/>
      <c r="H53" s="191"/>
      <c r="I53" s="191"/>
      <c r="J53" s="191"/>
      <c r="K53" s="191"/>
      <c r="L53" s="191"/>
      <c r="M53" s="191"/>
      <c r="N53" s="191"/>
      <c r="O53" s="191"/>
      <c r="P53" s="191"/>
      <c r="Q53" s="191"/>
      <c r="R53" s="191"/>
      <c r="S53" s="191"/>
      <c r="T53" s="191"/>
      <c r="U53" s="191"/>
      <c r="V53" s="191"/>
      <c r="W53" s="191"/>
      <c r="X53" s="191"/>
      <c r="Y53" s="191"/>
      <c r="Z53" s="191"/>
      <c r="AA53" s="191"/>
      <c r="AB53" s="191"/>
      <c r="AC53" s="193"/>
    </row>
    <row r="54" spans="1:29" s="987" customFormat="1" ht="20.100000000000001" customHeight="1">
      <c r="A54" s="197"/>
      <c r="B54" s="197"/>
      <c r="C54" s="191"/>
      <c r="D54" s="191"/>
      <c r="E54" s="191"/>
      <c r="F54" s="191"/>
      <c r="G54" s="191"/>
      <c r="H54" s="191"/>
      <c r="I54" s="191"/>
      <c r="J54" s="191"/>
      <c r="K54" s="191"/>
      <c r="L54" s="191"/>
      <c r="M54" s="191"/>
      <c r="N54" s="191"/>
      <c r="O54" s="191"/>
      <c r="P54" s="191"/>
      <c r="Q54" s="191"/>
      <c r="R54" s="191"/>
      <c r="S54" s="191"/>
      <c r="T54" s="191"/>
      <c r="U54" s="191"/>
      <c r="V54" s="191"/>
      <c r="W54" s="191"/>
      <c r="X54" s="191"/>
      <c r="Y54" s="191"/>
      <c r="Z54" s="191"/>
      <c r="AA54" s="191"/>
      <c r="AB54" s="191"/>
      <c r="AC54" s="193"/>
    </row>
    <row r="55" spans="1:29" s="987" customFormat="1" ht="20.100000000000001" customHeight="1">
      <c r="A55" s="197"/>
      <c r="B55" s="197"/>
      <c r="C55" s="2855" t="str">
        <f>N22</f>
        <v>Phạm Hoàng Giang</v>
      </c>
      <c r="D55" s="2855"/>
      <c r="E55" s="2855"/>
      <c r="F55" s="2855"/>
      <c r="G55" s="2855"/>
      <c r="H55" s="2855"/>
      <c r="I55" s="2855"/>
      <c r="J55" s="2855"/>
      <c r="K55" s="2855"/>
      <c r="L55" s="2855"/>
      <c r="M55" s="2855"/>
      <c r="N55" s="2855"/>
      <c r="O55" s="2855"/>
      <c r="P55" s="2855" t="str">
        <f>N27</f>
        <v>Bùi Văn Nam</v>
      </c>
      <c r="Q55" s="2855"/>
      <c r="R55" s="2855"/>
      <c r="S55" s="2855"/>
      <c r="T55" s="2855"/>
      <c r="U55" s="2855"/>
      <c r="V55" s="2855"/>
      <c r="W55" s="2855"/>
      <c r="X55" s="2855"/>
      <c r="Y55" s="2855"/>
      <c r="Z55" s="2855"/>
      <c r="AA55" s="2855"/>
      <c r="AB55" s="2855"/>
      <c r="AC55" s="2855"/>
    </row>
  </sheetData>
  <mergeCells count="16">
    <mergeCell ref="P55:AC55"/>
    <mergeCell ref="C55:O55"/>
    <mergeCell ref="N31:S31"/>
    <mergeCell ref="N32:S32"/>
    <mergeCell ref="N24:S24"/>
    <mergeCell ref="N27:S27"/>
    <mergeCell ref="N28:S28"/>
    <mergeCell ref="N29:S29"/>
    <mergeCell ref="C48:O48"/>
    <mergeCell ref="P48:AC48"/>
    <mergeCell ref="N23:S23"/>
    <mergeCell ref="N16:S16"/>
    <mergeCell ref="N17:S17"/>
    <mergeCell ref="N19:S19"/>
    <mergeCell ref="N20:S20"/>
    <mergeCell ref="N22:S22"/>
  </mergeCells>
  <dataValidations disablePrompts="1" count="5">
    <dataValidation type="list" allowBlank="1" showInputMessage="1" showErrorMessage="1" sqref="C48">
      <formula1>List_NDT</formula1>
    </dataValidation>
    <dataValidation type="list" allowBlank="1" showInputMessage="1" showErrorMessage="1" sqref="P55 N27:N29">
      <formula1>List_NTTC</formula1>
    </dataValidation>
    <dataValidation type="list" allowBlank="1" showInputMessage="1" showErrorMessage="1" sqref="P48 N16:N17">
      <formula1>List_CDT</formula1>
    </dataValidation>
    <dataValidation type="list" allowBlank="1" showInputMessage="1" showErrorMessage="1" sqref="C55 N22:N25">
      <formula1>List_TVGS</formula1>
    </dataValidation>
    <dataValidation type="list" allowBlank="1" showInputMessage="1" showErrorMessage="1" sqref="N19:N20">
      <formula1>List_TVQLDA</formula1>
    </dataValidation>
  </dataValidations>
  <pageMargins left="0.59055118110236227" right="0.19685039370078741" top="0.59055118110236227" bottom="0.39370078740157483" header="0.19685039370078741" footer="0.19685039370078741"/>
  <pageSetup paperSize="9" orientation="portrait" blackAndWhite="1" r:id="rId1"/>
  <ignoredErrors>
    <ignoredError sqref="C18 C15 C21 C25:C26 C30 C36 C39" numberStoredAsText="1"/>
  </ignoredErrors>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ATLDNhatky">
    <tabColor rgb="FFFFFF66"/>
  </sheetPr>
  <dimension ref="A1:T70"/>
  <sheetViews>
    <sheetView showZeros="0" view="pageBreakPreview" zoomScaleSheetLayoutView="100" workbookViewId="0">
      <selection activeCell="E9" sqref="E9:F9"/>
    </sheetView>
  </sheetViews>
  <sheetFormatPr defaultColWidth="8.88671875" defaultRowHeight="16.5"/>
  <cols>
    <col min="1" max="1" width="22.33203125" style="18" customWidth="1"/>
    <col min="2" max="2" width="3.6640625" style="18" customWidth="1"/>
    <col min="3" max="3" width="4.44140625" style="18" customWidth="1"/>
    <col min="4" max="4" width="8" style="18" customWidth="1"/>
    <col min="5" max="6" width="8.21875" style="18" customWidth="1"/>
    <col min="7" max="7" width="7.6640625" style="18" customWidth="1"/>
    <col min="8" max="8" width="7.21875" style="18" customWidth="1"/>
    <col min="9" max="9" width="5.21875" style="18" customWidth="1"/>
    <col min="10" max="11" width="6.6640625" style="18" customWidth="1"/>
    <col min="12" max="12" width="5.33203125" style="18" customWidth="1"/>
    <col min="13" max="13" width="5.21875" style="18" customWidth="1"/>
    <col min="14" max="14" width="4.33203125" style="18" customWidth="1"/>
    <col min="15" max="15" width="5.33203125" style="18" customWidth="1"/>
    <col min="16" max="16" width="4.77734375" style="18" customWidth="1"/>
    <col min="17" max="18" width="11.77734375" style="18" customWidth="1"/>
    <col min="19" max="26" width="3.77734375" style="18" customWidth="1"/>
    <col min="27" max="16384" width="8.88671875" style="18"/>
  </cols>
  <sheetData>
    <row r="1" spans="1:20" ht="30" customHeight="1">
      <c r="A1" s="1269"/>
      <c r="B1" s="33"/>
      <c r="C1" s="2923" t="s">
        <v>2843</v>
      </c>
      <c r="D1" s="2924"/>
      <c r="E1" s="2924"/>
      <c r="F1" s="2924"/>
      <c r="G1" s="2924"/>
      <c r="H1" s="2924"/>
      <c r="I1" s="2924"/>
      <c r="J1" s="2924"/>
      <c r="K1" s="2924"/>
      <c r="L1" s="2924"/>
      <c r="M1" s="2924"/>
      <c r="N1" s="2924"/>
      <c r="O1" s="2925"/>
      <c r="P1" s="1270" t="b">
        <v>0</v>
      </c>
      <c r="Q1" s="630" t="s">
        <v>591</v>
      </c>
      <c r="R1" s="630" t="s">
        <v>175</v>
      </c>
      <c r="S1" s="1271" t="b">
        <v>0</v>
      </c>
    </row>
    <row r="2" spans="1:20" ht="21.95" customHeight="1">
      <c r="A2" s="1272"/>
      <c r="B2" s="33"/>
      <c r="C2" s="874" t="s">
        <v>601</v>
      </c>
      <c r="D2" s="201"/>
      <c r="E2" s="2746">
        <f>HK_NBD</f>
        <v>0</v>
      </c>
      <c r="F2" s="2746"/>
      <c r="G2" s="2747" t="s">
        <v>602</v>
      </c>
      <c r="H2" s="2747"/>
      <c r="I2" s="2746">
        <f>HK_NKT</f>
        <v>44531</v>
      </c>
      <c r="J2" s="2746"/>
      <c r="K2" s="173"/>
      <c r="L2" s="173"/>
      <c r="M2" s="173"/>
      <c r="N2" s="173"/>
      <c r="O2" s="632"/>
      <c r="P2" s="33"/>
      <c r="Q2" s="1273">
        <f>MIN(DMBB_MINDATE,DMVL_MINDATE)</f>
        <v>0</v>
      </c>
      <c r="R2" s="1273">
        <f>MAX(DMBB_MAXDATE,DMVL_MAXDATE,DMGD_MAXDATE)</f>
        <v>44531</v>
      </c>
      <c r="S2" s="629"/>
    </row>
    <row r="3" spans="1:20" ht="21.95" customHeight="1">
      <c r="A3" s="1272"/>
      <c r="B3" s="33"/>
      <c r="C3" s="874" t="s">
        <v>603</v>
      </c>
      <c r="D3" s="173"/>
      <c r="E3" s="200">
        <f>HK_CONG</f>
        <v>5</v>
      </c>
      <c r="F3" s="200"/>
      <c r="G3" s="182" t="s">
        <v>1100</v>
      </c>
      <c r="H3" s="827"/>
      <c r="J3" s="180">
        <v>1</v>
      </c>
      <c r="K3" s="173"/>
      <c r="L3" s="173"/>
      <c r="M3" s="173"/>
      <c r="N3" s="173"/>
      <c r="O3" s="632"/>
      <c r="P3" s="33"/>
      <c r="Q3" s="33"/>
      <c r="R3" s="33"/>
      <c r="S3" s="629"/>
      <c r="T3" s="657"/>
    </row>
    <row r="4" spans="1:20" ht="24" customHeight="1">
      <c r="A4" s="1274"/>
      <c r="B4" s="33"/>
      <c r="C4" s="874"/>
      <c r="D4" s="173"/>
      <c r="F4" s="173"/>
      <c r="G4" s="173"/>
      <c r="H4" s="173"/>
      <c r="I4" s="173"/>
      <c r="J4" s="173"/>
      <c r="K4" s="173"/>
      <c r="L4" s="173"/>
      <c r="M4" s="173"/>
      <c r="N4" s="173"/>
      <c r="O4" s="632" t="str">
        <f>'Thong tin'!D9&amp;","&amp;ngay(HK_NGAY)</f>
        <v>Quảng Bình, ngày 03 tháng 01 năm 1900</v>
      </c>
      <c r="P4" s="33"/>
      <c r="Q4" s="637">
        <f>HK_NBD+HK_CONG-1</f>
        <v>4</v>
      </c>
      <c r="R4" s="658">
        <v>5</v>
      </c>
      <c r="S4" s="629"/>
      <c r="T4" s="657"/>
    </row>
    <row r="5" spans="1:20" ht="9.9499999999999993" customHeight="1">
      <c r="A5" s="1275"/>
      <c r="B5" s="33"/>
      <c r="C5" s="631"/>
      <c r="D5" s="173"/>
      <c r="E5" s="173"/>
      <c r="F5" s="173"/>
      <c r="G5" s="173"/>
      <c r="H5" s="173"/>
      <c r="I5" s="173"/>
      <c r="J5" s="173"/>
      <c r="K5" s="173"/>
      <c r="L5" s="173"/>
      <c r="M5" s="173"/>
      <c r="N5" s="173"/>
      <c r="O5" s="635"/>
      <c r="P5" s="33"/>
      <c r="Q5" s="33"/>
      <c r="R5" s="33"/>
      <c r="S5" s="629"/>
      <c r="T5" s="636"/>
    </row>
    <row r="6" spans="1:20" ht="20.100000000000001" customHeight="1">
      <c r="A6" s="1275"/>
      <c r="B6" s="33"/>
      <c r="C6" s="663" t="s">
        <v>191</v>
      </c>
      <c r="D6" s="173" t="s">
        <v>2844</v>
      </c>
      <c r="E6" s="173"/>
      <c r="F6" s="173"/>
      <c r="G6" s="173"/>
      <c r="H6" s="173"/>
      <c r="I6" s="173"/>
      <c r="J6" s="173"/>
      <c r="K6" s="173"/>
      <c r="L6" s="173"/>
      <c r="M6" s="173"/>
      <c r="N6" s="173"/>
      <c r="O6" s="635"/>
      <c r="P6" s="33"/>
      <c r="Q6" s="1032" t="str">
        <f>CHOOSE(WEEKDAY(HK_NGAY),"Chủ nhật","Thứ hai","Thứ ba","Thứ tư","Thứ năm","Thứ sáu","Thứ bảy")</f>
        <v>Thứ tư</v>
      </c>
      <c r="R6" s="33"/>
      <c r="S6" s="629"/>
      <c r="T6" s="636"/>
    </row>
    <row r="7" spans="1:20" ht="24" customHeight="1">
      <c r="A7" s="33"/>
      <c r="B7" s="33"/>
      <c r="C7" s="1242" t="s">
        <v>1233</v>
      </c>
      <c r="D7" s="1233" t="s">
        <v>2845</v>
      </c>
      <c r="E7" s="1243"/>
      <c r="F7" s="919"/>
      <c r="G7" s="919"/>
      <c r="H7" s="1265"/>
      <c r="I7" s="919"/>
      <c r="J7" s="1265"/>
      <c r="K7" s="919"/>
      <c r="L7" s="1266"/>
      <c r="M7" s="919"/>
      <c r="N7" s="919"/>
      <c r="O7" s="1244"/>
      <c r="P7" s="33"/>
      <c r="R7" s="33"/>
      <c r="S7" s="33"/>
      <c r="T7" s="33"/>
    </row>
    <row r="8" spans="1:20" ht="24" customHeight="1">
      <c r="A8" s="33"/>
      <c r="B8" s="33"/>
      <c r="C8" s="2726"/>
      <c r="D8" s="2727"/>
      <c r="E8" s="2728" t="s">
        <v>604</v>
      </c>
      <c r="F8" s="2729"/>
      <c r="G8" s="2728" t="s">
        <v>605</v>
      </c>
      <c r="H8" s="2730"/>
      <c r="I8" s="2729"/>
      <c r="J8" s="2728" t="s">
        <v>606</v>
      </c>
      <c r="K8" s="2730"/>
      <c r="L8" s="2729"/>
      <c r="M8" s="2728" t="s">
        <v>607</v>
      </c>
      <c r="N8" s="2730"/>
      <c r="O8" s="2729"/>
      <c r="P8" s="33"/>
      <c r="Q8" s="33"/>
      <c r="R8" s="33"/>
      <c r="S8" s="33"/>
      <c r="T8" s="33"/>
    </row>
    <row r="9" spans="1:20" ht="24" customHeight="1">
      <c r="A9" s="33"/>
      <c r="B9" s="33"/>
      <c r="C9" s="664" t="s">
        <v>608</v>
      </c>
      <c r="D9" s="660"/>
      <c r="E9" s="2308" t="s">
        <v>609</v>
      </c>
      <c r="F9" s="2310"/>
      <c r="G9" s="2308" t="s">
        <v>609</v>
      </c>
      <c r="H9" s="2309"/>
      <c r="I9" s="2310"/>
      <c r="J9" s="2308" t="s">
        <v>610</v>
      </c>
      <c r="K9" s="2309"/>
      <c r="L9" s="2310"/>
      <c r="M9" s="2308" t="s">
        <v>610</v>
      </c>
      <c r="N9" s="2309"/>
      <c r="O9" s="2310"/>
      <c r="P9" s="33"/>
      <c r="Q9" s="33"/>
      <c r="R9" s="33"/>
      <c r="S9" s="33"/>
      <c r="T9" s="33"/>
    </row>
    <row r="10" spans="1:20" ht="24" customHeight="1">
      <c r="A10" s="33"/>
      <c r="B10" s="33"/>
      <c r="C10" s="664" t="s">
        <v>597</v>
      </c>
      <c r="D10" s="660"/>
      <c r="E10" s="2731">
        <v>24</v>
      </c>
      <c r="F10" s="2721"/>
      <c r="G10" s="2731">
        <v>28</v>
      </c>
      <c r="H10" s="2720"/>
      <c r="I10" s="2721"/>
      <c r="J10" s="2731">
        <v>22</v>
      </c>
      <c r="K10" s="2720"/>
      <c r="L10" s="2721"/>
      <c r="M10" s="2731">
        <v>20</v>
      </c>
      <c r="N10" s="2720"/>
      <c r="O10" s="2721"/>
      <c r="P10" s="33"/>
      <c r="Q10" s="33"/>
      <c r="R10" s="33"/>
      <c r="S10" s="33"/>
      <c r="T10" s="33"/>
    </row>
    <row r="11" spans="1:20" ht="9.9499999999999993" customHeight="1">
      <c r="A11" s="33"/>
      <c r="B11" s="33"/>
      <c r="C11" s="665"/>
      <c r="D11" s="1248"/>
      <c r="E11" s="899"/>
      <c r="F11" s="899"/>
      <c r="G11" s="899"/>
      <c r="H11" s="899"/>
      <c r="I11" s="899"/>
      <c r="J11" s="899"/>
      <c r="K11" s="899"/>
      <c r="L11" s="899"/>
      <c r="M11" s="899"/>
      <c r="N11" s="899"/>
      <c r="O11" s="900"/>
      <c r="P11" s="33"/>
      <c r="Q11" s="33"/>
      <c r="R11" s="33"/>
      <c r="S11" s="33"/>
      <c r="T11" s="33"/>
    </row>
    <row r="12" spans="1:20" ht="26.45" customHeight="1">
      <c r="A12" s="33"/>
      <c r="B12" s="33"/>
      <c r="C12" s="663" t="s">
        <v>1233</v>
      </c>
      <c r="D12" s="182" t="s">
        <v>2846</v>
      </c>
      <c r="E12" s="1236"/>
      <c r="F12" s="1236"/>
      <c r="G12" s="1236"/>
      <c r="H12" s="1236"/>
      <c r="I12" s="1236"/>
      <c r="J12" s="1236"/>
      <c r="K12" s="1236"/>
      <c r="L12" s="1236"/>
      <c r="M12" s="1236"/>
      <c r="N12" s="1236"/>
      <c r="O12" s="1237"/>
      <c r="P12" s="33"/>
      <c r="Q12" s="33"/>
      <c r="R12" s="33"/>
      <c r="S12" s="33"/>
      <c r="T12" s="33"/>
    </row>
    <row r="13" spans="1:20" ht="26.45" customHeight="1">
      <c r="A13" s="33"/>
      <c r="B13" s="33"/>
      <c r="C13" s="874"/>
      <c r="D13" s="185" t="s">
        <v>2847</v>
      </c>
      <c r="E13" s="1239" t="s">
        <v>2850</v>
      </c>
      <c r="F13" s="1236"/>
      <c r="G13" s="1239" t="s">
        <v>2848</v>
      </c>
      <c r="H13" s="1239" t="s">
        <v>2869</v>
      </c>
      <c r="I13" s="1236"/>
      <c r="J13" s="1236"/>
      <c r="K13" s="1239" t="s">
        <v>2849</v>
      </c>
      <c r="L13" s="1236"/>
      <c r="M13" s="1236"/>
      <c r="N13" s="1236"/>
      <c r="O13" s="1237"/>
      <c r="P13" s="33"/>
      <c r="Q13" s="33"/>
      <c r="R13" s="33"/>
      <c r="S13" s="33"/>
      <c r="T13" s="33"/>
    </row>
    <row r="14" spans="1:20" ht="13.9" customHeight="1">
      <c r="A14" s="33"/>
      <c r="B14" s="33"/>
      <c r="C14" s="661"/>
      <c r="D14" s="898"/>
      <c r="E14" s="1234"/>
      <c r="F14" s="1234"/>
      <c r="G14" s="1238"/>
      <c r="H14" s="1234"/>
      <c r="I14" s="1234"/>
      <c r="J14" s="1234"/>
      <c r="K14" s="1238"/>
      <c r="L14" s="1234"/>
      <c r="M14" s="1234"/>
      <c r="N14" s="1234"/>
      <c r="O14" s="1235"/>
      <c r="P14" s="33"/>
      <c r="Q14" s="33"/>
      <c r="R14" s="33"/>
      <c r="S14" s="33"/>
      <c r="T14" s="33"/>
    </row>
    <row r="15" spans="1:20" ht="47.45" customHeight="1">
      <c r="A15" s="33"/>
      <c r="B15" s="33"/>
      <c r="C15" s="1276" t="s">
        <v>1233</v>
      </c>
      <c r="D15" s="2926" t="s">
        <v>2880</v>
      </c>
      <c r="E15" s="2927"/>
      <c r="F15" s="2927"/>
      <c r="G15" s="2927"/>
      <c r="H15" s="2927"/>
      <c r="I15" s="2927"/>
      <c r="J15" s="2927"/>
      <c r="K15" s="2927"/>
      <c r="L15" s="2927"/>
      <c r="M15" s="2927"/>
      <c r="N15" s="2927"/>
      <c r="O15" s="2928"/>
      <c r="P15" s="448"/>
      <c r="Q15" s="33"/>
      <c r="R15" s="33"/>
      <c r="S15" s="33"/>
      <c r="T15" s="33"/>
    </row>
    <row r="16" spans="1:20" ht="24" customHeight="1">
      <c r="A16" s="33"/>
      <c r="B16" s="33"/>
      <c r="C16" s="870" t="s">
        <v>623</v>
      </c>
      <c r="D16" s="33"/>
      <c r="E16" s="33"/>
      <c r="F16" s="33"/>
      <c r="G16" s="33"/>
      <c r="H16" s="33"/>
      <c r="I16" s="33"/>
      <c r="J16" s="33"/>
      <c r="K16" s="33"/>
      <c r="L16" s="33"/>
      <c r="M16" s="33"/>
      <c r="N16" s="33"/>
      <c r="O16" s="635"/>
      <c r="P16" s="448"/>
      <c r="Q16" s="33"/>
      <c r="R16" s="33"/>
      <c r="S16" s="33"/>
      <c r="T16" s="33"/>
    </row>
    <row r="17" spans="1:20" ht="24" customHeight="1">
      <c r="A17" s="33"/>
      <c r="B17" s="33"/>
      <c r="C17" s="870" t="s">
        <v>623</v>
      </c>
      <c r="D17" s="33"/>
      <c r="E17" s="33"/>
      <c r="F17" s="33"/>
      <c r="G17" s="33"/>
      <c r="H17" s="33"/>
      <c r="I17" s="33"/>
      <c r="J17" s="33"/>
      <c r="K17" s="33"/>
      <c r="L17" s="33"/>
      <c r="M17" s="33"/>
      <c r="N17" s="33"/>
      <c r="O17" s="635"/>
      <c r="P17" s="448"/>
      <c r="Q17" s="33"/>
      <c r="R17" s="33"/>
      <c r="S17" s="33"/>
      <c r="T17" s="33"/>
    </row>
    <row r="18" spans="1:20" ht="39.950000000000003" customHeight="1">
      <c r="A18" s="33"/>
      <c r="B18" s="33"/>
      <c r="C18" s="871" t="s">
        <v>160</v>
      </c>
      <c r="D18" s="927" t="s">
        <v>1051</v>
      </c>
      <c r="E18" s="928"/>
      <c r="F18" s="929"/>
      <c r="G18" s="927" t="s">
        <v>611</v>
      </c>
      <c r="H18" s="928"/>
      <c r="I18" s="929"/>
      <c r="J18" s="927" t="s">
        <v>612</v>
      </c>
      <c r="K18" s="928"/>
      <c r="L18" s="929"/>
      <c r="M18" s="927" t="s">
        <v>180</v>
      </c>
      <c r="N18" s="928"/>
      <c r="O18" s="929"/>
      <c r="P18" s="448"/>
      <c r="Q18" s="33"/>
      <c r="R18" s="33"/>
      <c r="S18" s="33"/>
      <c r="T18" s="33"/>
    </row>
    <row r="19" spans="1:20" ht="24" customHeight="1">
      <c r="A19" s="33"/>
      <c r="B19" s="33"/>
      <c r="C19" s="420">
        <v>1</v>
      </c>
      <c r="D19" s="954"/>
      <c r="E19" s="1073"/>
      <c r="F19" s="1074"/>
      <c r="G19" s="954"/>
      <c r="H19" s="1073"/>
      <c r="I19" s="1074"/>
      <c r="J19" s="954"/>
      <c r="K19" s="1073"/>
      <c r="L19" s="1074"/>
      <c r="M19" s="954"/>
      <c r="N19" s="1073"/>
      <c r="O19" s="1074"/>
      <c r="P19" s="448"/>
      <c r="Q19" s="33"/>
      <c r="R19" s="33"/>
      <c r="S19" s="33"/>
      <c r="T19" s="33"/>
    </row>
    <row r="20" spans="1:20" ht="24" customHeight="1">
      <c r="A20" s="33"/>
      <c r="B20" s="33"/>
      <c r="C20" s="42">
        <v>2</v>
      </c>
      <c r="D20" s="955"/>
      <c r="E20" s="1075"/>
      <c r="F20" s="1076"/>
      <c r="G20" s="955"/>
      <c r="H20" s="1075"/>
      <c r="I20" s="1076"/>
      <c r="J20" s="955"/>
      <c r="K20" s="1075"/>
      <c r="L20" s="1076"/>
      <c r="M20" s="955"/>
      <c r="N20" s="1075"/>
      <c r="O20" s="1076"/>
      <c r="P20" s="448"/>
      <c r="Q20" s="33"/>
      <c r="R20" s="33"/>
      <c r="S20" s="33"/>
      <c r="T20" s="33"/>
    </row>
    <row r="21" spans="1:20" ht="13.15" customHeight="1">
      <c r="A21" s="33"/>
      <c r="B21" s="33"/>
      <c r="C21" s="59"/>
      <c r="D21" s="957"/>
      <c r="E21" s="1077"/>
      <c r="F21" s="1078"/>
      <c r="G21" s="957"/>
      <c r="H21" s="1077"/>
      <c r="I21" s="1078"/>
      <c r="J21" s="957"/>
      <c r="K21" s="1077"/>
      <c r="L21" s="1078"/>
      <c r="M21" s="957"/>
      <c r="N21" s="1077"/>
      <c r="O21" s="1078"/>
      <c r="P21" s="448"/>
      <c r="Q21" s="33"/>
      <c r="R21" s="33"/>
      <c r="S21" s="33"/>
      <c r="T21" s="33"/>
    </row>
    <row r="22" spans="1:20" ht="9.9499999999999993" customHeight="1">
      <c r="A22" s="33"/>
      <c r="B22" s="33"/>
      <c r="C22" s="1245"/>
      <c r="D22" s="1248"/>
      <c r="E22" s="1248"/>
      <c r="F22" s="1248"/>
      <c r="G22" s="1248"/>
      <c r="H22" s="1248"/>
      <c r="I22" s="1248"/>
      <c r="J22" s="1248"/>
      <c r="K22" s="1248"/>
      <c r="L22" s="1248"/>
      <c r="M22" s="1248"/>
      <c r="N22" s="1248"/>
      <c r="O22" s="1249"/>
      <c r="P22" s="448"/>
      <c r="Q22" s="33"/>
      <c r="R22" s="33"/>
      <c r="S22" s="33"/>
      <c r="T22" s="33"/>
    </row>
    <row r="23" spans="1:20" ht="24" customHeight="1">
      <c r="A23" s="33"/>
      <c r="B23" s="33"/>
      <c r="C23" s="648" t="s">
        <v>1233</v>
      </c>
      <c r="D23" s="173" t="s">
        <v>2868</v>
      </c>
      <c r="E23" s="33"/>
      <c r="F23" s="33"/>
      <c r="G23" s="33"/>
      <c r="H23" s="33"/>
      <c r="I23" s="33"/>
      <c r="J23" s="33"/>
      <c r="K23" s="33"/>
      <c r="L23" s="33"/>
      <c r="M23" s="33"/>
      <c r="N23" s="33"/>
      <c r="O23" s="635"/>
      <c r="P23" s="448"/>
      <c r="Q23" s="33"/>
      <c r="R23" s="33"/>
      <c r="S23" s="33"/>
      <c r="T23" s="33"/>
    </row>
    <row r="24" spans="1:20" ht="24" customHeight="1">
      <c r="A24" s="33"/>
      <c r="B24" s="33"/>
      <c r="C24" s="870" t="s">
        <v>623</v>
      </c>
      <c r="D24" s="33"/>
      <c r="E24" s="33"/>
      <c r="F24" s="33"/>
      <c r="G24" s="33"/>
      <c r="H24" s="33"/>
      <c r="I24" s="33"/>
      <c r="J24" s="33"/>
      <c r="K24" s="33"/>
      <c r="L24" s="33"/>
      <c r="M24" s="33"/>
      <c r="N24" s="33"/>
      <c r="O24" s="635"/>
      <c r="P24" s="448"/>
      <c r="Q24" s="33"/>
      <c r="R24" s="33"/>
      <c r="S24" s="33"/>
      <c r="T24" s="33"/>
    </row>
    <row r="25" spans="1:20" ht="24" customHeight="1">
      <c r="A25" s="33"/>
      <c r="B25" s="33"/>
      <c r="C25" s="870" t="s">
        <v>623</v>
      </c>
      <c r="D25" s="33"/>
      <c r="E25" s="33"/>
      <c r="F25" s="33"/>
      <c r="G25" s="33"/>
      <c r="H25" s="33"/>
      <c r="I25" s="33"/>
      <c r="J25" s="33"/>
      <c r="K25" s="33"/>
      <c r="L25" s="33"/>
      <c r="M25" s="33"/>
      <c r="N25" s="33"/>
      <c r="O25" s="635"/>
      <c r="P25" s="448"/>
      <c r="Q25" s="33"/>
      <c r="R25" s="33"/>
      <c r="S25" s="33"/>
      <c r="T25" s="33"/>
    </row>
    <row r="26" spans="1:20" ht="24" customHeight="1">
      <c r="A26" s="33"/>
      <c r="B26" s="33"/>
      <c r="C26" s="871" t="s">
        <v>160</v>
      </c>
      <c r="D26" s="187" t="s">
        <v>613</v>
      </c>
      <c r="E26" s="188"/>
      <c r="F26" s="188"/>
      <c r="G26" s="188"/>
      <c r="H26" s="188"/>
      <c r="I26" s="188"/>
      <c r="J26" s="188"/>
      <c r="K26" s="187" t="s">
        <v>808</v>
      </c>
      <c r="L26" s="395"/>
      <c r="M26" s="187" t="s">
        <v>361</v>
      </c>
      <c r="N26" s="188"/>
      <c r="O26" s="395"/>
      <c r="P26" s="448"/>
      <c r="Q26" s="33"/>
      <c r="R26" s="33"/>
      <c r="S26" s="33"/>
      <c r="T26" s="33"/>
    </row>
    <row r="27" spans="1:20" ht="24" customHeight="1">
      <c r="A27" s="33"/>
      <c r="B27" s="33"/>
      <c r="C27" s="420">
        <v>1</v>
      </c>
      <c r="D27" s="954"/>
      <c r="E27" s="1073"/>
      <c r="F27" s="1073"/>
      <c r="G27" s="1073"/>
      <c r="H27" s="1073"/>
      <c r="I27" s="1073"/>
      <c r="J27" s="1073"/>
      <c r="K27" s="1079"/>
      <c r="L27" s="1080"/>
      <c r="M27" s="932"/>
      <c r="N27" s="933"/>
      <c r="O27" s="934"/>
      <c r="P27" s="448"/>
      <c r="Q27" s="33"/>
      <c r="R27" s="33"/>
      <c r="S27" s="33"/>
      <c r="T27" s="33"/>
    </row>
    <row r="28" spans="1:20" ht="24" customHeight="1">
      <c r="A28" s="33"/>
      <c r="B28" s="33"/>
      <c r="C28" s="42">
        <v>2</v>
      </c>
      <c r="D28" s="955"/>
      <c r="E28" s="1075"/>
      <c r="F28" s="1075"/>
      <c r="G28" s="1075"/>
      <c r="H28" s="1075"/>
      <c r="I28" s="1075"/>
      <c r="J28" s="1075"/>
      <c r="K28" s="993"/>
      <c r="L28" s="1081"/>
      <c r="M28" s="935"/>
      <c r="N28" s="936"/>
      <c r="O28" s="937"/>
      <c r="P28" s="448"/>
      <c r="Q28" s="33"/>
      <c r="R28" s="33"/>
      <c r="S28" s="33"/>
      <c r="T28" s="33"/>
    </row>
    <row r="29" spans="1:20" ht="11.45" customHeight="1">
      <c r="A29" s="33"/>
      <c r="B29" s="33"/>
      <c r="C29" s="59"/>
      <c r="D29" s="957"/>
      <c r="E29" s="1077"/>
      <c r="F29" s="1077"/>
      <c r="G29" s="1077"/>
      <c r="H29" s="1077"/>
      <c r="I29" s="1077"/>
      <c r="J29" s="1077"/>
      <c r="K29" s="1082"/>
      <c r="L29" s="1083"/>
      <c r="M29" s="938"/>
      <c r="N29" s="939"/>
      <c r="O29" s="940"/>
      <c r="P29" s="448"/>
      <c r="Q29" s="33"/>
      <c r="R29" s="33"/>
      <c r="S29" s="33"/>
      <c r="T29" s="33"/>
    </row>
    <row r="30" spans="1:20">
      <c r="A30" s="33"/>
      <c r="B30" s="33"/>
      <c r="C30" s="1245"/>
      <c r="D30" s="1248"/>
      <c r="E30" s="1248"/>
      <c r="F30" s="1248"/>
      <c r="G30" s="1248"/>
      <c r="H30" s="1248"/>
      <c r="I30" s="1248"/>
      <c r="J30" s="1248"/>
      <c r="K30" s="1247"/>
      <c r="L30" s="1247"/>
      <c r="M30" s="877"/>
      <c r="N30" s="877"/>
      <c r="O30" s="1085"/>
      <c r="P30" s="448"/>
      <c r="Q30" s="33"/>
      <c r="R30" s="33"/>
      <c r="S30" s="33"/>
      <c r="T30" s="33"/>
    </row>
    <row r="31" spans="1:20" ht="34.15" customHeight="1">
      <c r="A31" s="33"/>
      <c r="B31" s="33"/>
      <c r="C31" s="874" t="s">
        <v>1233</v>
      </c>
      <c r="D31" s="173" t="s">
        <v>2855</v>
      </c>
      <c r="E31" s="173"/>
      <c r="F31" s="173"/>
      <c r="G31" s="173"/>
      <c r="H31" s="173"/>
      <c r="I31" s="173"/>
      <c r="J31" s="173"/>
      <c r="K31" s="173"/>
      <c r="L31" s="173"/>
      <c r="M31" s="173"/>
      <c r="N31" s="173"/>
      <c r="O31" s="1241"/>
      <c r="P31" s="448"/>
      <c r="Q31" s="33"/>
      <c r="R31" s="33"/>
      <c r="S31" s="33"/>
      <c r="T31" s="33"/>
    </row>
    <row r="32" spans="1:20" ht="24" customHeight="1">
      <c r="A32" s="33"/>
      <c r="B32" s="33"/>
      <c r="C32" s="648" t="s">
        <v>2851</v>
      </c>
      <c r="D32" s="33"/>
      <c r="E32" s="33"/>
      <c r="F32" s="33"/>
      <c r="G32" s="33"/>
      <c r="H32" s="33"/>
      <c r="I32" s="33"/>
      <c r="J32" s="33"/>
      <c r="K32" s="33"/>
      <c r="L32" s="33"/>
      <c r="M32" s="33"/>
      <c r="N32" s="33"/>
      <c r="O32" s="635"/>
      <c r="P32" s="448"/>
      <c r="Q32" s="33"/>
      <c r="R32" s="33"/>
      <c r="S32" s="33"/>
      <c r="T32" s="33"/>
    </row>
    <row r="33" spans="1:20" ht="24" customHeight="1">
      <c r="A33" s="33"/>
      <c r="B33" s="33"/>
      <c r="C33" s="870" t="s">
        <v>622</v>
      </c>
      <c r="D33" s="33"/>
      <c r="E33" s="33"/>
      <c r="F33" s="33"/>
      <c r="G33" s="33"/>
      <c r="H33" s="33"/>
      <c r="I33" s="33"/>
      <c r="J33" s="33"/>
      <c r="K33" s="33"/>
      <c r="L33" s="33"/>
      <c r="M33" s="33"/>
      <c r="N33" s="33"/>
      <c r="O33" s="635"/>
      <c r="P33" s="448"/>
      <c r="Q33" s="33"/>
      <c r="R33" s="33"/>
      <c r="S33" s="33"/>
      <c r="T33" s="33"/>
    </row>
    <row r="34" spans="1:20" ht="24" customHeight="1">
      <c r="A34" s="33"/>
      <c r="B34" s="33"/>
      <c r="C34" s="648" t="s">
        <v>2852</v>
      </c>
      <c r="D34" s="33"/>
      <c r="E34" s="33"/>
      <c r="F34" s="33"/>
      <c r="G34" s="33"/>
      <c r="H34" s="33"/>
      <c r="I34" s="33"/>
      <c r="J34" s="33"/>
      <c r="K34" s="33"/>
      <c r="L34" s="33"/>
      <c r="M34" s="33"/>
      <c r="N34" s="33"/>
      <c r="O34" s="635"/>
      <c r="P34" s="448"/>
      <c r="Q34" s="33"/>
      <c r="R34" s="33"/>
      <c r="S34" s="33"/>
      <c r="T34" s="33"/>
    </row>
    <row r="35" spans="1:20" ht="24" customHeight="1">
      <c r="A35" s="33"/>
      <c r="B35" s="33"/>
      <c r="C35" s="870" t="s">
        <v>622</v>
      </c>
      <c r="D35" s="33"/>
      <c r="E35" s="33"/>
      <c r="F35" s="33"/>
      <c r="G35" s="33"/>
      <c r="H35" s="33"/>
      <c r="I35" s="33"/>
      <c r="J35" s="33"/>
      <c r="K35" s="33"/>
      <c r="L35" s="33"/>
      <c r="M35" s="33"/>
      <c r="N35" s="33"/>
      <c r="O35" s="635"/>
      <c r="P35" s="448"/>
      <c r="Q35" s="33"/>
      <c r="R35" s="33"/>
      <c r="S35" s="33"/>
      <c r="T35" s="33"/>
    </row>
    <row r="36" spans="1:20" ht="24" customHeight="1">
      <c r="A36" s="33"/>
      <c r="B36" s="33"/>
      <c r="C36" s="648" t="s">
        <v>2853</v>
      </c>
      <c r="D36" s="33"/>
      <c r="E36" s="33"/>
      <c r="F36" s="33"/>
      <c r="G36" s="33"/>
      <c r="H36" s="33"/>
      <c r="I36" s="33"/>
      <c r="J36" s="33"/>
      <c r="K36" s="33"/>
      <c r="L36" s="33"/>
      <c r="M36" s="33"/>
      <c r="N36" s="33"/>
      <c r="O36" s="635"/>
      <c r="P36" s="448"/>
      <c r="Q36" s="33"/>
      <c r="R36" s="33"/>
      <c r="S36" s="33"/>
      <c r="T36" s="33"/>
    </row>
    <row r="37" spans="1:20" ht="24" customHeight="1">
      <c r="A37" s="33"/>
      <c r="B37" s="33"/>
      <c r="C37" s="870" t="s">
        <v>622</v>
      </c>
      <c r="D37" s="33"/>
      <c r="E37" s="33"/>
      <c r="F37" s="33"/>
      <c r="G37" s="33"/>
      <c r="H37" s="33"/>
      <c r="I37" s="33"/>
      <c r="J37" s="33"/>
      <c r="K37" s="33"/>
      <c r="L37" s="33"/>
      <c r="M37" s="33"/>
      <c r="N37" s="33"/>
      <c r="O37" s="635"/>
      <c r="P37" s="448"/>
      <c r="Q37" s="33"/>
      <c r="R37" s="33"/>
      <c r="S37" s="33"/>
      <c r="T37" s="33"/>
    </row>
    <row r="38" spans="1:20" ht="24" customHeight="1">
      <c r="A38" s="33"/>
      <c r="B38" s="33"/>
      <c r="C38" s="648" t="s">
        <v>2854</v>
      </c>
      <c r="D38" s="33"/>
      <c r="E38" s="33"/>
      <c r="F38" s="33"/>
      <c r="G38" s="33"/>
      <c r="H38" s="33"/>
      <c r="I38" s="33"/>
      <c r="J38" s="33"/>
      <c r="K38" s="33"/>
      <c r="L38" s="33"/>
      <c r="M38" s="33"/>
      <c r="N38" s="33"/>
      <c r="O38" s="635"/>
      <c r="P38" s="448"/>
      <c r="Q38" s="33"/>
      <c r="R38" s="33"/>
      <c r="S38" s="33"/>
      <c r="T38" s="33"/>
    </row>
    <row r="39" spans="1:20" ht="24" customHeight="1">
      <c r="A39" s="33"/>
      <c r="B39" s="33"/>
      <c r="C39" s="870" t="s">
        <v>622</v>
      </c>
      <c r="D39" s="33"/>
      <c r="E39" s="33"/>
      <c r="F39" s="33"/>
      <c r="G39" s="33"/>
      <c r="H39" s="33"/>
      <c r="I39" s="33"/>
      <c r="J39" s="33"/>
      <c r="K39" s="33"/>
      <c r="L39" s="33"/>
      <c r="M39" s="33"/>
      <c r="N39" s="33"/>
      <c r="O39" s="635"/>
      <c r="P39" s="448"/>
      <c r="Q39" s="33"/>
      <c r="R39" s="33"/>
      <c r="S39" s="33"/>
      <c r="T39" s="33"/>
    </row>
    <row r="40" spans="1:20" ht="24" customHeight="1">
      <c r="A40" s="33"/>
      <c r="B40" s="33"/>
      <c r="C40" s="648" t="s">
        <v>3639</v>
      </c>
      <c r="D40" s="33"/>
      <c r="E40" s="33"/>
      <c r="F40" s="33"/>
      <c r="G40" s="33"/>
      <c r="H40" s="33"/>
      <c r="I40" s="33"/>
      <c r="J40" s="33"/>
      <c r="K40" s="33"/>
      <c r="L40" s="33"/>
      <c r="M40" s="33"/>
      <c r="N40" s="33"/>
      <c r="O40" s="635"/>
      <c r="P40" s="448"/>
      <c r="Q40" s="33"/>
      <c r="R40" s="33"/>
      <c r="S40" s="33"/>
      <c r="T40" s="33"/>
    </row>
    <row r="41" spans="1:20" ht="24" customHeight="1">
      <c r="A41" s="33"/>
      <c r="B41" s="33"/>
      <c r="C41" s="870" t="s">
        <v>622</v>
      </c>
      <c r="D41" s="33"/>
      <c r="E41" s="33"/>
      <c r="F41" s="33"/>
      <c r="G41" s="33"/>
      <c r="H41" s="33"/>
      <c r="I41" s="33"/>
      <c r="J41" s="33"/>
      <c r="K41" s="33"/>
      <c r="L41" s="33"/>
      <c r="M41" s="33"/>
      <c r="N41" s="33"/>
      <c r="O41" s="635"/>
      <c r="P41" s="448"/>
      <c r="Q41" s="33"/>
      <c r="R41" s="33"/>
      <c r="S41" s="33"/>
      <c r="T41" s="33"/>
    </row>
    <row r="42" spans="1:20" ht="9.9499999999999993" customHeight="1">
      <c r="A42" s="33"/>
      <c r="B42" s="33"/>
      <c r="C42" s="1240"/>
      <c r="D42" s="33"/>
      <c r="E42" s="33"/>
      <c r="F42" s="33"/>
      <c r="G42" s="33"/>
      <c r="H42" s="33"/>
      <c r="I42" s="33"/>
      <c r="J42" s="33"/>
      <c r="K42" s="33"/>
      <c r="L42" s="33"/>
      <c r="M42" s="33"/>
      <c r="N42" s="33"/>
      <c r="O42" s="635"/>
      <c r="P42" s="448"/>
      <c r="Q42" s="33"/>
      <c r="R42" s="33"/>
      <c r="S42" s="33"/>
      <c r="T42" s="33"/>
    </row>
    <row r="43" spans="1:20" s="29" customFormat="1" ht="24" customHeight="1">
      <c r="A43" s="33"/>
      <c r="B43" s="33"/>
      <c r="C43" s="874" t="s">
        <v>194</v>
      </c>
      <c r="D43" s="182" t="s">
        <v>2867</v>
      </c>
      <c r="E43" s="277"/>
      <c r="F43" s="277"/>
      <c r="G43" s="277"/>
      <c r="H43" s="202"/>
      <c r="I43" s="185"/>
      <c r="J43" s="202"/>
      <c r="K43" s="202"/>
      <c r="L43" s="185"/>
      <c r="M43" s="202"/>
      <c r="N43" s="202"/>
      <c r="O43" s="650"/>
      <c r="P43" s="448"/>
      <c r="Q43" s="33"/>
      <c r="R43" s="33"/>
      <c r="S43" s="33"/>
      <c r="T43" s="33"/>
    </row>
    <row r="44" spans="1:20" s="29" customFormat="1" ht="24" customHeight="1">
      <c r="A44" s="33"/>
      <c r="B44" s="33"/>
      <c r="C44" s="870" t="s">
        <v>621</v>
      </c>
      <c r="D44" s="277"/>
      <c r="E44" s="277"/>
      <c r="F44" s="277"/>
      <c r="G44" s="277"/>
      <c r="H44" s="202"/>
      <c r="I44" s="185"/>
      <c r="J44" s="202"/>
      <c r="K44" s="202"/>
      <c r="L44" s="185"/>
      <c r="M44" s="202"/>
      <c r="N44" s="202"/>
      <c r="O44" s="650"/>
      <c r="P44" s="448"/>
      <c r="Q44" s="33"/>
      <c r="R44" s="33"/>
      <c r="S44" s="33"/>
      <c r="T44" s="33"/>
    </row>
    <row r="45" spans="1:20" s="29" customFormat="1" ht="24" customHeight="1">
      <c r="A45" s="33"/>
      <c r="B45" s="33"/>
      <c r="C45" s="870" t="s">
        <v>621</v>
      </c>
      <c r="D45" s="277"/>
      <c r="E45" s="277"/>
      <c r="F45" s="277"/>
      <c r="G45" s="277"/>
      <c r="H45" s="202"/>
      <c r="I45" s="185"/>
      <c r="J45" s="202"/>
      <c r="K45" s="202"/>
      <c r="L45" s="185"/>
      <c r="M45" s="202"/>
      <c r="N45" s="202"/>
      <c r="O45" s="650"/>
      <c r="P45" s="448"/>
      <c r="Q45" s="33"/>
      <c r="R45" s="33"/>
      <c r="S45" s="33"/>
      <c r="T45" s="33"/>
    </row>
    <row r="46" spans="1:20" ht="24" customHeight="1">
      <c r="A46" s="173"/>
      <c r="B46" s="173"/>
      <c r="C46" s="874" t="s">
        <v>172</v>
      </c>
      <c r="D46" s="173" t="s">
        <v>2856</v>
      </c>
      <c r="E46" s="173"/>
      <c r="F46" s="173"/>
      <c r="G46" s="173"/>
      <c r="H46" s="173"/>
      <c r="I46" s="173"/>
      <c r="J46" s="173"/>
      <c r="K46" s="173"/>
      <c r="L46" s="173"/>
      <c r="M46" s="173"/>
      <c r="N46" s="173"/>
      <c r="O46" s="1241"/>
      <c r="P46" s="921"/>
      <c r="Q46" s="173"/>
      <c r="R46" s="173"/>
      <c r="S46" s="173"/>
      <c r="T46" s="173"/>
    </row>
    <row r="47" spans="1:20" ht="24" customHeight="1">
      <c r="A47" s="33"/>
      <c r="B47" s="33"/>
      <c r="C47" s="663" t="s">
        <v>1233</v>
      </c>
      <c r="D47" s="33" t="s">
        <v>2858</v>
      </c>
      <c r="E47"/>
      <c r="F47"/>
      <c r="G47"/>
      <c r="H47" s="202"/>
      <c r="I47" s="202"/>
      <c r="J47" s="185"/>
      <c r="K47" s="185"/>
      <c r="L47" s="202"/>
      <c r="M47" s="202"/>
      <c r="N47" s="202"/>
      <c r="O47" s="1277"/>
      <c r="P47" s="448"/>
      <c r="Q47" s="33"/>
      <c r="R47" s="33"/>
      <c r="S47" s="33"/>
      <c r="T47" s="33"/>
    </row>
    <row r="48" spans="1:20" ht="24" customHeight="1">
      <c r="A48" s="33"/>
      <c r="B48" s="33"/>
      <c r="C48" s="870" t="s">
        <v>622</v>
      </c>
      <c r="D48" s="33"/>
      <c r="E48" s="33"/>
      <c r="F48" s="33"/>
      <c r="G48" s="33"/>
      <c r="H48" s="33"/>
      <c r="I48" s="33"/>
      <c r="J48" s="33"/>
      <c r="K48" s="33"/>
      <c r="L48" s="33"/>
      <c r="M48" s="33"/>
      <c r="N48" s="33"/>
      <c r="O48" s="635"/>
      <c r="P48" s="448"/>
      <c r="Q48" s="33"/>
      <c r="R48" s="33"/>
      <c r="S48" s="33"/>
      <c r="T48" s="33"/>
    </row>
    <row r="49" spans="1:20" ht="24" customHeight="1">
      <c r="A49" s="33"/>
      <c r="B49" s="33"/>
      <c r="C49" s="662" t="s">
        <v>1233</v>
      </c>
      <c r="D49" s="185" t="s">
        <v>2859</v>
      </c>
      <c r="E49" s="185"/>
      <c r="F49" s="185"/>
      <c r="G49" s="185"/>
      <c r="H49" s="277"/>
      <c r="I49" s="277"/>
      <c r="J49" s="277"/>
      <c r="K49" s="277"/>
      <c r="L49" s="277"/>
      <c r="M49" s="277"/>
      <c r="N49" s="277"/>
      <c r="O49" s="1246"/>
      <c r="P49" s="448"/>
      <c r="Q49" s="33"/>
      <c r="R49" s="33"/>
      <c r="S49" s="33"/>
      <c r="T49" s="33"/>
    </row>
    <row r="50" spans="1:20" ht="24" customHeight="1">
      <c r="A50" s="33"/>
      <c r="B50" s="33"/>
      <c r="D50" s="1267" t="s">
        <v>525</v>
      </c>
      <c r="E50" s="185" t="s">
        <v>2860</v>
      </c>
      <c r="G50" s="185" t="s">
        <v>2863</v>
      </c>
      <c r="H50" s="202"/>
      <c r="I50" s="185" t="s">
        <v>2881</v>
      </c>
      <c r="K50" s="185"/>
      <c r="N50" s="185"/>
      <c r="O50" s="650"/>
      <c r="P50" s="448"/>
      <c r="Q50" s="33"/>
      <c r="R50" s="33"/>
      <c r="S50" s="33"/>
      <c r="T50" s="33"/>
    </row>
    <row r="51" spans="1:20" ht="24" customHeight="1">
      <c r="A51" s="33"/>
      <c r="B51" s="33"/>
      <c r="D51" s="1267" t="s">
        <v>525</v>
      </c>
      <c r="E51" s="185" t="s">
        <v>2861</v>
      </c>
      <c r="F51"/>
      <c r="G51" s="185" t="s">
        <v>2863</v>
      </c>
      <c r="H51" s="202"/>
      <c r="I51" s="185" t="s">
        <v>2881</v>
      </c>
      <c r="K51" s="185"/>
      <c r="N51" s="185"/>
      <c r="O51" s="650"/>
      <c r="P51" s="448"/>
      <c r="Q51" s="33"/>
      <c r="R51" s="33"/>
      <c r="S51" s="33"/>
      <c r="T51" s="33"/>
    </row>
    <row r="52" spans="1:20" ht="24" customHeight="1">
      <c r="A52" s="33"/>
      <c r="B52" s="33"/>
      <c r="C52" s="663"/>
      <c r="D52" s="1267" t="s">
        <v>525</v>
      </c>
      <c r="E52" s="827" t="s">
        <v>2862</v>
      </c>
      <c r="F52"/>
      <c r="G52"/>
      <c r="H52" s="202"/>
      <c r="I52" s="1267"/>
      <c r="J52" s="185"/>
      <c r="K52" s="185"/>
      <c r="L52" s="1267"/>
      <c r="M52" s="185"/>
      <c r="N52" s="185"/>
      <c r="O52" s="1268"/>
      <c r="P52" s="448"/>
      <c r="Q52" s="33"/>
      <c r="R52" s="33"/>
      <c r="S52" s="33"/>
      <c r="T52" s="33"/>
    </row>
    <row r="53" spans="1:20" ht="24" customHeight="1">
      <c r="A53" s="33"/>
      <c r="B53" s="33"/>
      <c r="C53" s="870" t="s">
        <v>622</v>
      </c>
      <c r="D53" s="277"/>
      <c r="E53"/>
      <c r="F53"/>
      <c r="G53"/>
      <c r="H53" s="202"/>
      <c r="I53" s="1267"/>
      <c r="J53" s="185"/>
      <c r="K53" s="185"/>
      <c r="L53" s="1267"/>
      <c r="M53" s="185"/>
      <c r="N53" s="185"/>
      <c r="O53" s="1268"/>
      <c r="P53" s="448"/>
      <c r="Q53" s="33"/>
      <c r="R53" s="33"/>
      <c r="S53" s="33"/>
      <c r="T53" s="33"/>
    </row>
    <row r="54" spans="1:20" ht="24" customHeight="1">
      <c r="A54" s="33"/>
      <c r="B54" s="33"/>
      <c r="C54" s="870" t="s">
        <v>622</v>
      </c>
      <c r="D54" s="185"/>
      <c r="E54" s="185"/>
      <c r="F54" s="185"/>
      <c r="G54" s="185"/>
      <c r="H54" s="185"/>
      <c r="I54" s="185"/>
      <c r="J54" s="185"/>
      <c r="K54" s="185"/>
      <c r="L54" s="185"/>
      <c r="M54" s="185"/>
      <c r="N54" s="185"/>
      <c r="O54" s="650"/>
      <c r="P54" s="448"/>
      <c r="Q54" s="33"/>
      <c r="R54" s="33"/>
      <c r="S54" s="33"/>
      <c r="T54" s="33"/>
    </row>
    <row r="55" spans="1:20" ht="24" customHeight="1">
      <c r="A55" s="33"/>
      <c r="B55" s="33"/>
      <c r="C55" s="663" t="s">
        <v>1233</v>
      </c>
      <c r="D55" s="185" t="s">
        <v>2864</v>
      </c>
      <c r="J55" s="185"/>
      <c r="O55" s="1278"/>
      <c r="P55" s="448"/>
      <c r="Q55" s="33"/>
      <c r="R55" s="33"/>
      <c r="S55" s="33"/>
      <c r="T55" s="33"/>
    </row>
    <row r="56" spans="1:20" ht="24" customHeight="1">
      <c r="A56" s="33"/>
      <c r="B56" s="33"/>
      <c r="C56" s="870" t="s">
        <v>622</v>
      </c>
      <c r="D56" s="185"/>
      <c r="E56" s="185"/>
      <c r="F56" s="185"/>
      <c r="G56" s="185"/>
      <c r="H56" s="185"/>
      <c r="I56" s="185"/>
      <c r="J56" s="185"/>
      <c r="K56" s="185"/>
      <c r="L56" s="185"/>
      <c r="M56" s="185"/>
      <c r="N56" s="185"/>
      <c r="O56" s="650"/>
      <c r="P56" s="448"/>
      <c r="Q56" s="33"/>
      <c r="R56" s="33"/>
      <c r="S56" s="33"/>
      <c r="T56" s="33"/>
    </row>
    <row r="57" spans="1:20" ht="24" customHeight="1">
      <c r="A57" s="33"/>
      <c r="B57" s="33"/>
      <c r="C57" s="870" t="s">
        <v>622</v>
      </c>
      <c r="D57" s="185"/>
      <c r="E57" s="185"/>
      <c r="F57" s="185"/>
      <c r="G57" s="185"/>
      <c r="H57" s="185"/>
      <c r="I57" s="185"/>
      <c r="J57" s="185"/>
      <c r="K57" s="185"/>
      <c r="L57" s="185"/>
      <c r="M57" s="185"/>
      <c r="N57" s="185"/>
      <c r="O57" s="650"/>
      <c r="P57" s="448"/>
      <c r="Q57" s="33"/>
      <c r="R57" s="33"/>
      <c r="S57" s="33"/>
      <c r="T57" s="33"/>
    </row>
    <row r="58" spans="1:20" ht="24" customHeight="1">
      <c r="A58" s="33"/>
      <c r="B58" s="33"/>
      <c r="C58" s="870" t="s">
        <v>622</v>
      </c>
      <c r="D58" s="185"/>
      <c r="E58" s="185"/>
      <c r="F58" s="185"/>
      <c r="G58" s="185"/>
      <c r="H58" s="185"/>
      <c r="I58" s="185"/>
      <c r="J58" s="185"/>
      <c r="K58" s="185"/>
      <c r="L58" s="185"/>
      <c r="M58" s="185"/>
      <c r="N58" s="185"/>
      <c r="O58" s="650"/>
      <c r="P58" s="448"/>
      <c r="Q58" s="33"/>
      <c r="R58" s="33"/>
      <c r="S58" s="33"/>
      <c r="T58" s="33"/>
    </row>
    <row r="59" spans="1:20" s="29" customFormat="1" ht="24" customHeight="1">
      <c r="A59" s="33"/>
      <c r="B59" s="33"/>
      <c r="C59" s="874" t="s">
        <v>200</v>
      </c>
      <c r="D59" s="182" t="s">
        <v>2857</v>
      </c>
      <c r="E59" s="277"/>
      <c r="F59" s="277"/>
      <c r="G59" s="277"/>
      <c r="H59" s="277"/>
      <c r="I59" s="277"/>
      <c r="J59" s="277"/>
      <c r="K59" s="277"/>
      <c r="L59" s="277"/>
      <c r="M59" s="277"/>
      <c r="N59" s="277"/>
      <c r="O59" s="1246"/>
      <c r="P59" s="448"/>
      <c r="Q59" s="33"/>
      <c r="R59" s="33"/>
      <c r="S59" s="33"/>
      <c r="T59" s="33"/>
    </row>
    <row r="60" spans="1:20" s="29" customFormat="1" ht="24" customHeight="1">
      <c r="A60" s="33"/>
      <c r="B60" s="33"/>
      <c r="C60" s="870" t="s">
        <v>622</v>
      </c>
      <c r="D60" s="277"/>
      <c r="E60" s="277"/>
      <c r="F60" s="277"/>
      <c r="G60" s="277"/>
      <c r="H60" s="202"/>
      <c r="I60" s="185"/>
      <c r="J60" s="202"/>
      <c r="K60" s="202"/>
      <c r="L60" s="185"/>
      <c r="M60" s="202"/>
      <c r="N60" s="202"/>
      <c r="O60" s="650"/>
      <c r="P60" s="448"/>
      <c r="Q60" s="33"/>
      <c r="R60" s="33"/>
      <c r="S60" s="33"/>
      <c r="T60" s="33"/>
    </row>
    <row r="61" spans="1:20" s="29" customFormat="1" ht="24" customHeight="1">
      <c r="A61" s="33"/>
      <c r="B61" s="33"/>
      <c r="C61" s="870" t="s">
        <v>622</v>
      </c>
      <c r="D61" s="277"/>
      <c r="E61" s="277"/>
      <c r="F61" s="277"/>
      <c r="G61" s="277"/>
      <c r="H61" s="202"/>
      <c r="I61" s="185"/>
      <c r="J61" s="202"/>
      <c r="K61" s="202"/>
      <c r="L61" s="185"/>
      <c r="M61" s="202"/>
      <c r="N61" s="202"/>
      <c r="O61" s="650"/>
      <c r="P61" s="448"/>
      <c r="Q61" s="33"/>
      <c r="R61" s="33"/>
      <c r="S61" s="33"/>
      <c r="T61" s="33"/>
    </row>
    <row r="62" spans="1:20" s="29" customFormat="1" ht="9.9499999999999993" customHeight="1">
      <c r="A62" s="33"/>
      <c r="B62" s="33"/>
      <c r="C62" s="870"/>
      <c r="D62" s="277"/>
      <c r="E62" s="277"/>
      <c r="F62" s="277"/>
      <c r="G62" s="277"/>
      <c r="H62" s="202"/>
      <c r="I62" s="185"/>
      <c r="J62" s="202"/>
      <c r="K62" s="202"/>
      <c r="L62" s="185"/>
      <c r="M62" s="202"/>
      <c r="N62" s="202"/>
      <c r="O62" s="650"/>
      <c r="P62" s="448"/>
      <c r="Q62" s="33"/>
      <c r="R62" s="33"/>
      <c r="S62" s="33"/>
      <c r="T62" s="33"/>
    </row>
    <row r="63" spans="1:20" s="29" customFormat="1" ht="20.100000000000001" customHeight="1">
      <c r="A63" s="33"/>
      <c r="B63" s="33"/>
      <c r="C63" s="870"/>
      <c r="D63" s="277"/>
      <c r="E63" s="277"/>
      <c r="F63" s="277"/>
      <c r="G63" s="277"/>
      <c r="H63" s="202"/>
      <c r="I63" s="185"/>
      <c r="J63" s="202"/>
      <c r="K63" s="202"/>
      <c r="L63" s="185"/>
      <c r="M63" s="202"/>
      <c r="N63" s="202"/>
      <c r="O63" s="650"/>
      <c r="P63" s="448"/>
      <c r="Q63" s="33"/>
      <c r="R63" s="33"/>
      <c r="S63" s="33"/>
      <c r="T63" s="33"/>
    </row>
    <row r="64" spans="1:20" s="29" customFormat="1" ht="24" customHeight="1">
      <c r="A64" s="33"/>
      <c r="B64" s="33"/>
      <c r="C64" s="641" t="s">
        <v>2865</v>
      </c>
      <c r="D64" s="172"/>
      <c r="E64" s="172"/>
      <c r="F64" s="172"/>
      <c r="G64" s="172"/>
      <c r="H64" s="172"/>
      <c r="I64" s="172" t="s">
        <v>2866</v>
      </c>
      <c r="J64" s="172"/>
      <c r="K64" s="172"/>
      <c r="L64" s="172"/>
      <c r="M64" s="172"/>
      <c r="N64" s="172"/>
      <c r="O64" s="642"/>
      <c r="P64" s="448"/>
      <c r="Q64" s="33"/>
      <c r="R64" s="33"/>
      <c r="S64" s="33"/>
      <c r="T64" s="33"/>
    </row>
    <row r="65" spans="1:20" ht="15.6" customHeight="1">
      <c r="A65" s="33"/>
      <c r="B65" s="33"/>
      <c r="C65" s="868"/>
      <c r="D65" s="63"/>
      <c r="E65" s="63"/>
      <c r="F65" s="63"/>
      <c r="G65" s="63"/>
      <c r="H65" s="63"/>
      <c r="I65" s="63"/>
      <c r="J65" s="63"/>
      <c r="K65" s="63"/>
      <c r="L65" s="63"/>
      <c r="M65" s="63"/>
      <c r="N65" s="63"/>
      <c r="O65" s="869"/>
      <c r="P65" s="448"/>
      <c r="Q65" s="33"/>
      <c r="R65" s="33"/>
      <c r="S65" s="33"/>
      <c r="T65" s="33"/>
    </row>
    <row r="66" spans="1:20" ht="17.45" customHeight="1">
      <c r="A66" s="33"/>
      <c r="B66" s="33"/>
      <c r="C66" s="868"/>
      <c r="D66" s="63"/>
      <c r="E66" s="63"/>
      <c r="F66" s="63"/>
      <c r="G66" s="63"/>
      <c r="H66" s="63"/>
      <c r="I66" s="63"/>
      <c r="J66" s="63"/>
      <c r="K66" s="63"/>
      <c r="L66" s="63"/>
      <c r="M66" s="63"/>
      <c r="N66" s="63"/>
      <c r="O66" s="869"/>
      <c r="P66" s="448"/>
      <c r="Q66" s="33"/>
      <c r="R66" s="33"/>
      <c r="S66" s="33"/>
      <c r="T66" s="33"/>
    </row>
    <row r="67" spans="1:20" ht="15.6" customHeight="1">
      <c r="A67" s="33"/>
      <c r="B67" s="33"/>
      <c r="C67" s="868"/>
      <c r="D67" s="63"/>
      <c r="E67" s="63"/>
      <c r="F67" s="63"/>
      <c r="G67" s="63"/>
      <c r="H67" s="63"/>
      <c r="I67" s="63"/>
      <c r="J67" s="63"/>
      <c r="K67" s="63"/>
      <c r="L67" s="63"/>
      <c r="M67" s="63"/>
      <c r="N67" s="63"/>
      <c r="O67" s="869"/>
      <c r="P67" s="448"/>
      <c r="Q67" s="33"/>
      <c r="R67" s="33"/>
      <c r="S67" s="33"/>
      <c r="T67" s="33"/>
    </row>
    <row r="68" spans="1:20" ht="20.100000000000001" customHeight="1">
      <c r="A68" s="33"/>
      <c r="B68" s="33"/>
      <c r="C68" s="868"/>
      <c r="D68" s="63"/>
      <c r="E68" s="63"/>
      <c r="F68" s="63"/>
      <c r="G68" s="63"/>
      <c r="H68" s="63"/>
      <c r="I68" s="63"/>
      <c r="J68" s="63"/>
      <c r="K68" s="63"/>
      <c r="L68" s="63"/>
      <c r="M68" s="63"/>
      <c r="N68" s="63"/>
      <c r="O68" s="869"/>
      <c r="P68" s="448"/>
      <c r="Q68" s="33"/>
      <c r="R68" s="33"/>
      <c r="S68" s="33"/>
      <c r="T68" s="33"/>
    </row>
    <row r="69" spans="1:20" ht="24" customHeight="1">
      <c r="A69" s="33"/>
      <c r="B69" s="33"/>
      <c r="C69" s="645" t="s">
        <v>595</v>
      </c>
      <c r="D69" s="646"/>
      <c r="E69" s="646"/>
      <c r="F69" s="646"/>
      <c r="G69" s="646"/>
      <c r="H69" s="646"/>
      <c r="I69" s="656" t="s">
        <v>596</v>
      </c>
      <c r="J69" s="646"/>
      <c r="K69" s="646"/>
      <c r="L69" s="646"/>
      <c r="M69" s="646"/>
      <c r="N69" s="646"/>
      <c r="O69" s="647"/>
      <c r="P69" s="448"/>
      <c r="Q69" s="33"/>
      <c r="R69" s="33"/>
      <c r="S69" s="33"/>
      <c r="T69" s="33"/>
    </row>
    <row r="70" spans="1:20" ht="24" customHeight="1">
      <c r="A70" s="33"/>
      <c r="B70" s="33"/>
      <c r="C70" s="33"/>
      <c r="D70" s="33"/>
      <c r="E70" s="33"/>
      <c r="F70" s="33"/>
      <c r="G70" s="33"/>
      <c r="H70" s="33"/>
      <c r="I70" s="33"/>
      <c r="J70" s="33"/>
      <c r="K70" s="33"/>
      <c r="L70" s="33"/>
      <c r="M70" s="33"/>
      <c r="N70" s="33"/>
      <c r="O70" s="33"/>
      <c r="P70" s="33"/>
      <c r="Q70" s="33"/>
      <c r="R70" s="33"/>
      <c r="S70" s="33"/>
      <c r="T70" s="33"/>
    </row>
  </sheetData>
  <mergeCells count="18">
    <mergeCell ref="D15:O15"/>
    <mergeCell ref="E9:F9"/>
    <mergeCell ref="G9:I9"/>
    <mergeCell ref="J9:L9"/>
    <mergeCell ref="M9:O9"/>
    <mergeCell ref="E10:F10"/>
    <mergeCell ref="G10:I10"/>
    <mergeCell ref="J10:L10"/>
    <mergeCell ref="M10:O10"/>
    <mergeCell ref="C1:O1"/>
    <mergeCell ref="E2:F2"/>
    <mergeCell ref="G2:H2"/>
    <mergeCell ref="I2:J2"/>
    <mergeCell ref="C8:D8"/>
    <mergeCell ref="E8:F8"/>
    <mergeCell ref="G8:I8"/>
    <mergeCell ref="J8:L8"/>
    <mergeCell ref="M8:O8"/>
  </mergeCells>
  <dataValidations count="2">
    <dataValidation type="list" allowBlank="1" showInputMessage="1" sqref="I52:I53 O52:O53 D50:D52 L52:L53">
      <formula1>_listCheckbox</formula1>
    </dataValidation>
    <dataValidation type="list" allowBlank="1" showInputMessage="1" sqref="E9:O9">
      <formula1>"Bình thường,Mưa,Nắng,Bão,Giông tố,Sóng to,"</formula1>
    </dataValidation>
  </dataValidations>
  <pageMargins left="0.59055118110236227" right="0.19685039370078741" top="0.59055118110236227" bottom="0.39370078740157483" header="0.19685039370078741" footer="0.19685039370078741"/>
  <pageSetup paperSize="9"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265217" r:id="rId4" name="Spinner 1">
              <controlPr defaultSize="0" autoPict="0" macro="[0]!zNextSpinNhatky">
                <anchor moveWithCells="1" sizeWithCells="1">
                  <from>
                    <xdr:col>15</xdr:col>
                    <xdr:colOff>19050</xdr:colOff>
                    <xdr:row>0</xdr:row>
                    <xdr:rowOff>9525</xdr:rowOff>
                  </from>
                  <to>
                    <xdr:col>15</xdr:col>
                    <xdr:colOff>323850</xdr:colOff>
                    <xdr:row>4</xdr:row>
                    <xdr:rowOff>9525</xdr:rowOff>
                  </to>
                </anchor>
              </controlPr>
            </control>
          </mc:Choice>
        </mc:AlternateContent>
        <mc:AlternateContent xmlns:mc="http://schemas.openxmlformats.org/markup-compatibility/2006">
          <mc:Choice Requires="x14">
            <control shapeId="265218" r:id="rId5" name="Check Box 2">
              <controlPr defaultSize="0" autoFill="0" autoLine="0" autoPict="0" macro="[0]!zSkipdate">
                <anchor moveWithCells="1">
                  <from>
                    <xdr:col>16</xdr:col>
                    <xdr:colOff>0</xdr:colOff>
                    <xdr:row>5</xdr:row>
                    <xdr:rowOff>228600</xdr:rowOff>
                  </from>
                  <to>
                    <xdr:col>17</xdr:col>
                    <xdr:colOff>523875</xdr:colOff>
                    <xdr:row>6</xdr:row>
                    <xdr:rowOff>209550</xdr:rowOff>
                  </to>
                </anchor>
              </controlPr>
            </control>
          </mc:Choice>
        </mc:AlternateContent>
        <mc:AlternateContent xmlns:mc="http://schemas.openxmlformats.org/markup-compatibility/2006">
          <mc:Choice Requires="x14">
            <control shapeId="265219" r:id="rId6" name="Check Box 3">
              <controlPr defaultSize="0" autoFill="0" autoLine="0" autoPict="0" macro="[0]!zClickPanelSpinNKY">
                <anchor moveWithCells="1">
                  <from>
                    <xdr:col>18</xdr:col>
                    <xdr:colOff>19050</xdr:colOff>
                    <xdr:row>3</xdr:row>
                    <xdr:rowOff>19050</xdr:rowOff>
                  </from>
                  <to>
                    <xdr:col>23</xdr:col>
                    <xdr:colOff>57150</xdr:colOff>
                    <xdr:row>3</xdr:row>
                    <xdr:rowOff>228600</xdr:rowOff>
                  </to>
                </anchor>
              </controlPr>
            </control>
          </mc:Choice>
        </mc:AlternateContent>
        <mc:AlternateContent xmlns:mc="http://schemas.openxmlformats.org/markup-compatibility/2006">
          <mc:Choice Requires="x14">
            <control shapeId="265269" r:id="rId7" name="Button 53">
              <controlPr defaultSize="0" print="0" autoFill="0" autoPict="0" macro="[0]!go_HSDMCongviec">
                <anchor moveWithCells="1" sizeWithCells="1">
                  <from>
                    <xdr:col>0</xdr:col>
                    <xdr:colOff>19050</xdr:colOff>
                    <xdr:row>4</xdr:row>
                    <xdr:rowOff>47625</xdr:rowOff>
                  </from>
                  <to>
                    <xdr:col>0</xdr:col>
                    <xdr:colOff>1524000</xdr:colOff>
                    <xdr:row>5</xdr:row>
                    <xdr:rowOff>190500</xdr:rowOff>
                  </to>
                </anchor>
              </controlPr>
            </control>
          </mc:Choice>
        </mc:AlternateContent>
        <mc:AlternateContent xmlns:mc="http://schemas.openxmlformats.org/markup-compatibility/2006">
          <mc:Choice Requires="x14">
            <control shapeId="265270" r:id="rId8" name="Button 54">
              <controlPr defaultSize="0" print="0" autoFill="0" autoPict="0" macro="[0]!go_HSDMVatlieu">
                <anchor moveWithCells="1" sizeWithCells="1">
                  <from>
                    <xdr:col>0</xdr:col>
                    <xdr:colOff>19050</xdr:colOff>
                    <xdr:row>6</xdr:row>
                    <xdr:rowOff>0</xdr:rowOff>
                  </from>
                  <to>
                    <xdr:col>0</xdr:col>
                    <xdr:colOff>1524000</xdr:colOff>
                    <xdr:row>7</xdr:row>
                    <xdr:rowOff>0</xdr:rowOff>
                  </to>
                </anchor>
              </controlPr>
            </control>
          </mc:Choice>
        </mc:AlternateContent>
        <mc:AlternateContent xmlns:mc="http://schemas.openxmlformats.org/markup-compatibility/2006">
          <mc:Choice Requires="x14">
            <control shapeId="265271" r:id="rId9" name="Button 55">
              <controlPr defaultSize="0" print="0" autoFill="0" autoPict="0" macro="[0]!go_HSDMGiaidoan">
                <anchor moveWithCells="1" sizeWithCells="1">
                  <from>
                    <xdr:col>0</xdr:col>
                    <xdr:colOff>19050</xdr:colOff>
                    <xdr:row>7</xdr:row>
                    <xdr:rowOff>9525</xdr:rowOff>
                  </from>
                  <to>
                    <xdr:col>0</xdr:col>
                    <xdr:colOff>1524000</xdr:colOff>
                    <xdr:row>8</xdr:row>
                    <xdr:rowOff>0</xdr:rowOff>
                  </to>
                </anchor>
              </controlPr>
            </control>
          </mc:Choice>
        </mc:AlternateContent>
        <mc:AlternateContent xmlns:mc="http://schemas.openxmlformats.org/markup-compatibility/2006">
          <mc:Choice Requires="x14">
            <control shapeId="265274" r:id="rId10" name="Button 58">
              <controlPr defaultSize="0" print="0" autoFill="0" autoPict="0" macro="[0]!pInDulieu">
                <anchor moveWithCells="1" sizeWithCells="1">
                  <from>
                    <xdr:col>16</xdr:col>
                    <xdr:colOff>0</xdr:colOff>
                    <xdr:row>7</xdr:row>
                    <xdr:rowOff>0</xdr:rowOff>
                  </from>
                  <to>
                    <xdr:col>16</xdr:col>
                    <xdr:colOff>590550</xdr:colOff>
                    <xdr:row>8</xdr:row>
                    <xdr:rowOff>0</xdr:rowOff>
                  </to>
                </anchor>
              </controlPr>
            </control>
          </mc:Choice>
        </mc:AlternateContent>
        <mc:AlternateContent xmlns:mc="http://schemas.openxmlformats.org/markup-compatibility/2006">
          <mc:Choice Requires="x14">
            <control shapeId="265275" r:id="rId11" name="Button 59">
              <controlPr defaultSize="0" print="0" autoFill="0" autoPict="0" macro="[0]!pLuuDulieuPDF">
                <anchor moveWithCells="1" sizeWithCells="1">
                  <from>
                    <xdr:col>16</xdr:col>
                    <xdr:colOff>628650</xdr:colOff>
                    <xdr:row>7</xdr:row>
                    <xdr:rowOff>0</xdr:rowOff>
                  </from>
                  <to>
                    <xdr:col>17</xdr:col>
                    <xdr:colOff>523875</xdr:colOff>
                    <xdr:row>8</xdr:row>
                    <xdr:rowOff>0</xdr:rowOff>
                  </to>
                </anchor>
              </controlPr>
            </control>
          </mc:Choice>
        </mc:AlternateContent>
        <mc:AlternateContent xmlns:mc="http://schemas.openxmlformats.org/markup-compatibility/2006">
          <mc:Choice Requires="x14">
            <control shapeId="265276" r:id="rId12" name="Button 60">
              <controlPr defaultSize="0" print="0" autoFill="0" autoPict="0" macro="[0]!zCapnhatdulieuNKY">
                <anchor moveWithCells="1" sizeWithCells="1">
                  <from>
                    <xdr:col>0</xdr:col>
                    <xdr:colOff>19050</xdr:colOff>
                    <xdr:row>0</xdr:row>
                    <xdr:rowOff>19050</xdr:rowOff>
                  </from>
                  <to>
                    <xdr:col>1</xdr:col>
                    <xdr:colOff>0</xdr:colOff>
                    <xdr:row>1</xdr:row>
                    <xdr:rowOff>152400</xdr:rowOff>
                  </to>
                </anchor>
              </controlPr>
            </control>
          </mc:Choice>
        </mc:AlternateContent>
        <mc:AlternateContent xmlns:mc="http://schemas.openxmlformats.org/markup-compatibility/2006">
          <mc:Choice Requires="x14">
            <control shapeId="265277" r:id="rId13" name="Button 61">
              <controlPr defaultSize="0" print="0" autoFill="0" autoPict="0" macro="[0]!zDinhkemIMG">
                <anchor moveWithCells="1" sizeWithCells="1">
                  <from>
                    <xdr:col>0</xdr:col>
                    <xdr:colOff>19050</xdr:colOff>
                    <xdr:row>2</xdr:row>
                    <xdr:rowOff>209550</xdr:rowOff>
                  </from>
                  <to>
                    <xdr:col>1</xdr:col>
                    <xdr:colOff>0</xdr:colOff>
                    <xdr:row>3</xdr:row>
                    <xdr:rowOff>228600</xdr:rowOff>
                  </to>
                </anchor>
              </controlPr>
            </control>
          </mc:Choice>
        </mc:AlternateContent>
        <mc:AlternateContent xmlns:mc="http://schemas.openxmlformats.org/markup-compatibility/2006">
          <mc:Choice Requires="x14">
            <control shapeId="265278" r:id="rId14" name="Button 62">
              <controlPr defaultSize="0" print="0" autoFill="0" autoPict="0" macro="[0]!zCapnhatALLNKY">
                <anchor moveWithCells="1" sizeWithCells="1">
                  <from>
                    <xdr:col>0</xdr:col>
                    <xdr:colOff>19050</xdr:colOff>
                    <xdr:row>1</xdr:row>
                    <xdr:rowOff>161925</xdr:rowOff>
                  </from>
                  <to>
                    <xdr:col>1</xdr:col>
                    <xdr:colOff>0</xdr:colOff>
                    <xdr:row>2</xdr:row>
                    <xdr:rowOff>209550</xdr:rowOff>
                  </to>
                </anchor>
              </controlPr>
            </control>
          </mc:Choice>
        </mc:AlternateContent>
        <mc:AlternateContent xmlns:mc="http://schemas.openxmlformats.org/markup-compatibility/2006">
          <mc:Choice Requires="x14">
            <control shapeId="265281" r:id="rId15" name="Button 65">
              <controlPr defaultSize="0" print="0" autoFill="0" autoPict="0" macro="[0]!goK_Baocaongay">
                <anchor moveWithCells="1" sizeWithCells="1">
                  <from>
                    <xdr:col>0</xdr:col>
                    <xdr:colOff>695325</xdr:colOff>
                    <xdr:row>8</xdr:row>
                    <xdr:rowOff>28575</xdr:rowOff>
                  </from>
                  <to>
                    <xdr:col>0</xdr:col>
                    <xdr:colOff>1524000</xdr:colOff>
                    <xdr:row>9</xdr:row>
                    <xdr:rowOff>47625</xdr:rowOff>
                  </to>
                </anchor>
              </controlPr>
            </control>
          </mc:Choice>
        </mc:AlternateContent>
        <mc:AlternateContent xmlns:mc="http://schemas.openxmlformats.org/markup-compatibility/2006">
          <mc:Choice Requires="x14">
            <control shapeId="265282" r:id="rId16" name="Button 66">
              <controlPr defaultSize="0" print="0" autoFill="0" autoPict="0" macro="[0]!goK_NhatkyThicong">
                <anchor moveWithCells="1" sizeWithCells="1">
                  <from>
                    <xdr:col>0</xdr:col>
                    <xdr:colOff>19050</xdr:colOff>
                    <xdr:row>8</xdr:row>
                    <xdr:rowOff>28575</xdr:rowOff>
                  </from>
                  <to>
                    <xdr:col>0</xdr:col>
                    <xdr:colOff>657225</xdr:colOff>
                    <xdr:row>9</xdr:row>
                    <xdr:rowOff>47625</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GXDTran">
    <tabColor rgb="FFFF6D6D"/>
  </sheetPr>
  <dimension ref="A1:B5"/>
  <sheetViews>
    <sheetView workbookViewId="0">
      <selection activeCell="A5" sqref="A5"/>
    </sheetView>
  </sheetViews>
  <sheetFormatPr defaultColWidth="8.77734375" defaultRowHeight="16.5"/>
  <cols>
    <col min="1" max="2" width="74.21875" style="2112" customWidth="1"/>
    <col min="3" max="16384" width="8.77734375" style="2112"/>
  </cols>
  <sheetData>
    <row r="1" spans="1:2" ht="22.5">
      <c r="A1" s="842" t="s">
        <v>4130</v>
      </c>
      <c r="B1" s="819"/>
    </row>
    <row r="2" spans="1:2" ht="18.75">
      <c r="A2" s="1230" t="s">
        <v>4126</v>
      </c>
      <c r="B2" s="819"/>
    </row>
    <row r="4" spans="1:2">
      <c r="A4" s="2113" t="s">
        <v>4127</v>
      </c>
      <c r="B4" s="2114" t="s">
        <v>4128</v>
      </c>
    </row>
    <row r="5" spans="1:2" ht="33">
      <c r="A5" s="2115" t="s">
        <v>4129</v>
      </c>
      <c r="B5" s="2115" t="str">
        <f>gxdtran(A5,"en","vi")</f>
        <v>Quản lý thông tin xây dựng là quá trình điều phối và phân tích dữ liệu liên quan đến các dự án xây dựng.</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72</vt:i4>
      </vt:variant>
      <vt:variant>
        <vt:lpstr>Named Ranges</vt:lpstr>
      </vt:variant>
      <vt:variant>
        <vt:i4>848</vt:i4>
      </vt:variant>
    </vt:vector>
  </HeadingPairs>
  <TitlesOfParts>
    <vt:vector size="920" baseType="lpstr">
      <vt:lpstr>Ts</vt:lpstr>
      <vt:lpstr>Thong tin</vt:lpstr>
      <vt:lpstr>Ky bien ban</vt:lpstr>
      <vt:lpstr>Phap ly</vt:lpstr>
      <vt:lpstr>Danh muc ho so</vt:lpstr>
      <vt:lpstr>Phan tich vat tu</vt:lpstr>
      <vt:lpstr>Bang mau</vt:lpstr>
      <vt:lpstr>BM Cao do</vt:lpstr>
      <vt:lpstr>BM Lay mau</vt:lpstr>
      <vt:lpstr>BM Khoi luong</vt:lpstr>
      <vt:lpstr>BM Nhat ky</vt:lpstr>
      <vt:lpstr>Tieu chuan</vt:lpstr>
      <vt:lpstr>Nhat ky</vt:lpstr>
      <vt:lpstr>Phieu kiem tra</vt:lpstr>
      <vt:lpstr>Bieu gia hop dong</vt:lpstr>
      <vt:lpstr>Danh muc NT cong viec</vt:lpstr>
      <vt:lpstr>Lay mau TN</vt:lpstr>
      <vt:lpstr>NT noi bo cong viec</vt:lpstr>
      <vt:lpstr>YCNT cong viec</vt:lpstr>
      <vt:lpstr>NT cong viec</vt:lpstr>
      <vt:lpstr>BB kiem tra betong</vt:lpstr>
      <vt:lpstr>BB theo doi betong</vt:lpstr>
      <vt:lpstr>Du lieu Project</vt:lpstr>
      <vt:lpstr>Khoi luong</vt:lpstr>
      <vt:lpstr>Tong hop khoi luong</vt:lpstr>
      <vt:lpstr>KL hoan thanh</vt:lpstr>
      <vt:lpstr>Thong ke thep</vt:lpstr>
      <vt:lpstr>Thi nghiem</vt:lpstr>
      <vt:lpstr>Ket qua lay mau</vt:lpstr>
      <vt:lpstr>Danh muc NT vat lieu</vt:lpstr>
      <vt:lpstr>Lay mau VL</vt:lpstr>
      <vt:lpstr>NT noi bo vat lieu</vt:lpstr>
      <vt:lpstr>YCNT vat lieu</vt:lpstr>
      <vt:lpstr>NT vat lieu</vt:lpstr>
      <vt:lpstr>Vat lieu nhap ve</vt:lpstr>
      <vt:lpstr>Tong hop vat tu</vt:lpstr>
      <vt:lpstr>Danh muc NT giai doan</vt:lpstr>
      <vt:lpstr>NT noi bo giai doan</vt:lpstr>
      <vt:lpstr>YCNT giai doan</vt:lpstr>
      <vt:lpstr>NT giai doan</vt:lpstr>
      <vt:lpstr>NT noi bo hoan thanh su dung</vt:lpstr>
      <vt:lpstr>YCNT hoan thanh su dung</vt:lpstr>
      <vt:lpstr>NT Hoan thanh su dung</vt:lpstr>
      <vt:lpstr>Bao cao chat luong</vt:lpstr>
      <vt:lpstr>Thay doi mau</vt:lpstr>
      <vt:lpstr>Chap thuan mau</vt:lpstr>
      <vt:lpstr>Danh muc may</vt:lpstr>
      <vt:lpstr>Chap thuan VL TB SP</vt:lpstr>
      <vt:lpstr>Chap thuan mo</vt:lpstr>
      <vt:lpstr>Ban giao mat bang</vt:lpstr>
      <vt:lpstr>Ktra thiet bi nhan luc</vt:lpstr>
      <vt:lpstr>Phong TN hien truong</vt:lpstr>
      <vt:lpstr>He thong moc</vt:lpstr>
      <vt:lpstr>Ktra DK thi cong</vt:lpstr>
      <vt:lpstr>BB hien truong</vt:lpstr>
      <vt:lpstr>Xu ly hien truong</vt:lpstr>
      <vt:lpstr>Quy cach lay mau</vt:lpstr>
      <vt:lpstr>Danh muc nhan luc</vt:lpstr>
      <vt:lpstr>Thay doi</vt:lpstr>
      <vt:lpstr>Ho so hoan thanh</vt:lpstr>
      <vt:lpstr>Quan ly Ho so</vt:lpstr>
      <vt:lpstr>Cong van</vt:lpstr>
      <vt:lpstr>Hop chuan Hop quy</vt:lpstr>
      <vt:lpstr>Danh muc CO CQ</vt:lpstr>
      <vt:lpstr>Tien do TV</vt:lpstr>
      <vt:lpstr>Bia nhat ky</vt:lpstr>
      <vt:lpstr>Danh muc nhat ky</vt:lpstr>
      <vt:lpstr>Bao cao ngay</vt:lpstr>
      <vt:lpstr>Bia nhat ky ATLD</vt:lpstr>
      <vt:lpstr>Thong tin Chung ATLD</vt:lpstr>
      <vt:lpstr>Nhat ky ATLD</vt:lpstr>
      <vt:lpstr>Dich thuat</vt:lpstr>
      <vt:lpstr>_DSTencongty</vt:lpstr>
      <vt:lpstr>_DSthanhphan2</vt:lpstr>
      <vt:lpstr>_KyLM</vt:lpstr>
      <vt:lpstr>_KyNoibo</vt:lpstr>
      <vt:lpstr>_KyNoiboGD</vt:lpstr>
      <vt:lpstr>_KyNghiemthu</vt:lpstr>
      <vt:lpstr>_KyNghiemthuGD</vt:lpstr>
      <vt:lpstr>_KyYeucau</vt:lpstr>
      <vt:lpstr>_KyYeucauGD</vt:lpstr>
      <vt:lpstr>_listCheckbox</vt:lpstr>
      <vt:lpstr>_listCheckbox2</vt:lpstr>
      <vt:lpstr>_tenchucdanh</vt:lpstr>
      <vt:lpstr>B_DMBBNTCV</vt:lpstr>
      <vt:lpstr>B_DMNTGD</vt:lpstr>
      <vt:lpstr>B_DMVLDV</vt:lpstr>
      <vt:lpstr>'BB kiem tra betong'!BBKT_BD</vt:lpstr>
      <vt:lpstr>'BB kiem tra betong'!BBKT_CL</vt:lpstr>
      <vt:lpstr>'BB kiem tra betong'!BBKT_DAT</vt:lpstr>
      <vt:lpstr>'BB kiem tra betong'!BBKT_DT</vt:lpstr>
      <vt:lpstr>'BB kiem tra betong'!BBKT_HM</vt:lpstr>
      <vt:lpstr>'BB kiem tra betong'!BBKT_HNNGAY</vt:lpstr>
      <vt:lpstr>'BB kiem tra betong'!BBKT_IMAGE</vt:lpstr>
      <vt:lpstr>'BB kiem tra betong'!BBKT_KODAT</vt:lpstr>
      <vt:lpstr>'BB kiem tra betong'!BBKT_KT</vt:lpstr>
      <vt:lpstr>'BB kiem tra betong'!BBKT_PP</vt:lpstr>
      <vt:lpstr>'BB kiem tra betong'!BBKT_SOBB</vt:lpstr>
      <vt:lpstr>'BB kiem tra betong'!BBKT_STT</vt:lpstr>
      <vt:lpstr>'BB kiem tra betong'!BBKT_VT</vt:lpstr>
      <vt:lpstr>'BB theo doi betong'!BBTD_BD</vt:lpstr>
      <vt:lpstr>'BB theo doi betong'!BBTD_DT</vt:lpstr>
      <vt:lpstr>'BB theo doi betong'!BBTD_IMAGE</vt:lpstr>
      <vt:lpstr>'BB theo doi betong'!BBTD_KT</vt:lpstr>
      <vt:lpstr>'BB theo doi betong'!BBTD_NSX</vt:lpstr>
      <vt:lpstr>'BB theo doi betong'!BBTD_VT</vt:lpstr>
      <vt:lpstr>BIEUGIA_DG</vt:lpstr>
      <vt:lpstr>BIEUGIA_DV</vt:lpstr>
      <vt:lpstr>BIEUGIA_GC</vt:lpstr>
      <vt:lpstr>BIEUGIA_ID</vt:lpstr>
      <vt:lpstr>BIEUGIA_KL</vt:lpstr>
      <vt:lpstr>BIEUGIA_MDM</vt:lpstr>
      <vt:lpstr>BIEUGIA_MHDG</vt:lpstr>
      <vt:lpstr>BIEUGIA_MVUA</vt:lpstr>
      <vt:lpstr>BIEUGIA_STT</vt:lpstr>
      <vt:lpstr>BIEUGIA_TEN</vt:lpstr>
      <vt:lpstr>BIEUGIA_TT</vt:lpstr>
      <vt:lpstr>CF_AUTOTPKY</vt:lpstr>
      <vt:lpstr>CF_CHTENBB</vt:lpstr>
      <vt:lpstr>CF_CHTENNK</vt:lpstr>
      <vt:lpstr>CF_DMCOPY</vt:lpstr>
      <vt:lpstr>CF_DVNCONG</vt:lpstr>
      <vt:lpstr>CF_EVDATE</vt:lpstr>
      <vt:lpstr>CF_INLEHOSO</vt:lpstr>
      <vt:lpstr>CF_LDTR</vt:lpstr>
      <vt:lpstr>CF_LMTN</vt:lpstr>
      <vt:lpstr>CF_MAUNTCV</vt:lpstr>
      <vt:lpstr>CF_MAUNTVL</vt:lpstr>
      <vt:lpstr>CF_MAUPKTRA</vt:lpstr>
      <vt:lpstr>CF_NEWLINE</vt:lpstr>
      <vt:lpstr>CF_PATHGOC</vt:lpstr>
      <vt:lpstr>CF_QCLMCV</vt:lpstr>
      <vt:lpstr>CF_SWIMG</vt:lpstr>
      <vt:lpstr>CF_TDGME</vt:lpstr>
      <vt:lpstr>CF_TRATEN</vt:lpstr>
      <vt:lpstr>CF_XNDNK</vt:lpstr>
      <vt:lpstr>CTXD_DG</vt:lpstr>
      <vt:lpstr>CTXD_DM</vt:lpstr>
      <vt:lpstr>CTXD_DMHP</vt:lpstr>
      <vt:lpstr>CTXD_DV</vt:lpstr>
      <vt:lpstr>CTXD_G</vt:lpstr>
      <vt:lpstr>CTXD_HPK</vt:lpstr>
      <vt:lpstr>CTXD_HS</vt:lpstr>
      <vt:lpstr>CTXD_ID</vt:lpstr>
      <vt:lpstr>CTXD_KL</vt:lpstr>
      <vt:lpstr>CTXD_MSVT</vt:lpstr>
      <vt:lpstr>CTXD_MV</vt:lpstr>
      <vt:lpstr>CTXD_STT</vt:lpstr>
      <vt:lpstr>CTXD_TEN</vt:lpstr>
      <vt:lpstr>CTXD_TT</vt:lpstr>
      <vt:lpstr>CTXD_THP</vt:lpstr>
      <vt:lpstr>DMBB_AB_GIO</vt:lpstr>
      <vt:lpstr>DMBB_AB_NGAY</vt:lpstr>
      <vt:lpstr>DMBB_BBKT</vt:lpstr>
      <vt:lpstr>DMBB_DKDBT_GIO</vt:lpstr>
      <vt:lpstr>DMBB_DKDBT_NGAY</vt:lpstr>
      <vt:lpstr>DMBB_DOT</vt:lpstr>
      <vt:lpstr>DMBB_DTLMAU</vt:lpstr>
      <vt:lpstr>DMBB_DV</vt:lpstr>
      <vt:lpstr>DMBB_HK_CTNGHI</vt:lpstr>
      <vt:lpstr>DMBB_HK_DMNC</vt:lpstr>
      <vt:lpstr>DMBB_HK_HESO</vt:lpstr>
      <vt:lpstr>DMBB_HK_LIENKET</vt:lpstr>
      <vt:lpstr>DMBB_HK_NCTN</vt:lpstr>
      <vt:lpstr>DMBB_HK_NGAYBD</vt:lpstr>
      <vt:lpstr>DMBB_HK_NGAYKT</vt:lpstr>
      <vt:lpstr>DMBB_HK_TNMAY</vt:lpstr>
      <vt:lpstr>DMBB_HK_TNNC</vt:lpstr>
      <vt:lpstr>DMBB_HK_TONGCONG</vt:lpstr>
      <vt:lpstr>DMBB_HK_TONGNGAY</vt:lpstr>
      <vt:lpstr>DMBB_HK_TONGNGHI</vt:lpstr>
      <vt:lpstr>DMBB_IMG</vt:lpstr>
      <vt:lpstr>DMBB_KBB</vt:lpstr>
      <vt:lpstr>DMBB_KL</vt:lpstr>
      <vt:lpstr>DMBB_KH</vt:lpstr>
      <vt:lpstr>DMBB_MACV</vt:lpstr>
      <vt:lpstr>DMBB_MADM</vt:lpstr>
      <vt:lpstr>DMBB_MAHS</vt:lpstr>
      <vt:lpstr>DMBB_MAUKTBT</vt:lpstr>
      <vt:lpstr>DMBB_MAUNTCV</vt:lpstr>
      <vt:lpstr>DMBB_MAUTDBT</vt:lpstr>
      <vt:lpstr>DMBB_MAVUA</vt:lpstr>
      <vt:lpstr>DMBB_MAXDATE</vt:lpstr>
      <vt:lpstr>DMBB_MBKL</vt:lpstr>
      <vt:lpstr>DMBB_MBNK</vt:lpstr>
      <vt:lpstr>DMBB_MH</vt:lpstr>
      <vt:lpstr>DMBB_MINDATE</vt:lpstr>
      <vt:lpstr>DMBB_NB_GIO</vt:lpstr>
      <vt:lpstr>DMBB_NB_NGAY</vt:lpstr>
      <vt:lpstr>DMBB_ND</vt:lpstr>
      <vt:lpstr>DMBB_PS</vt:lpstr>
      <vt:lpstr>DMBB_PHIEUYC</vt:lpstr>
      <vt:lpstr>DMBB_PHIEUYC_GIO</vt:lpstr>
      <vt:lpstr>DMBB_STT</vt:lpstr>
      <vt:lpstr>DMBB_TC</vt:lpstr>
      <vt:lpstr>DMBB_TC2</vt:lpstr>
      <vt:lpstr>DMBB_TDDBT_GIO</vt:lpstr>
      <vt:lpstr>DMBB_TDDBT_NGAY</vt:lpstr>
      <vt:lpstr>DMBB_TDKH_BD</vt:lpstr>
      <vt:lpstr>DMBB_TDKH_CHAMTD</vt:lpstr>
      <vt:lpstr>DMBB_TDKH_HT</vt:lpstr>
      <vt:lpstr>DMBB_TDKH_LYDOCHAMTD</vt:lpstr>
      <vt:lpstr>DMBB_TDKH_TGTH</vt:lpstr>
      <vt:lpstr>DMBB_TN_GHICHU</vt:lpstr>
      <vt:lpstr>DMBB_TN_GIO</vt:lpstr>
      <vt:lpstr>DMBB_TN_KQ</vt:lpstr>
      <vt:lpstr>DMBB_TN_NGAY</vt:lpstr>
      <vt:lpstr>DMBB_TN_SOKQ</vt:lpstr>
      <vt:lpstr>DMBB_TRANGTHAI</vt:lpstr>
      <vt:lpstr>DMBB_VT</vt:lpstr>
      <vt:lpstr>DMBB_XNKY</vt:lpstr>
      <vt:lpstr>DMBB_YKKHAC</vt:lpstr>
      <vt:lpstr>DMGD_AB_GIO</vt:lpstr>
      <vt:lpstr>DMGD_AB_NG</vt:lpstr>
      <vt:lpstr>DMGD_DOT</vt:lpstr>
      <vt:lpstr>DMGD_HS</vt:lpstr>
      <vt:lpstr>DMGD_IMG</vt:lpstr>
      <vt:lpstr>DMGD_KBB</vt:lpstr>
      <vt:lpstr>DMGD_MATC</vt:lpstr>
      <vt:lpstr>DMGD_MAUNTGD</vt:lpstr>
      <vt:lpstr>DMGD_MAUNTGD_END</vt:lpstr>
      <vt:lpstr>DMGD_MAXDATE</vt:lpstr>
      <vt:lpstr>DMGD_MDM</vt:lpstr>
      <vt:lpstr>DMGD_MHDG</vt:lpstr>
      <vt:lpstr>DMGD_ND</vt:lpstr>
      <vt:lpstr>DMGD_NTNB_GIO</vt:lpstr>
      <vt:lpstr>DMGD_NTNB_NG</vt:lpstr>
      <vt:lpstr>DMGD_STT</vt:lpstr>
      <vt:lpstr>DMGD_TC</vt:lpstr>
      <vt:lpstr>DMGD_TRANGTHAI</vt:lpstr>
      <vt:lpstr>DMGD_XNKY</vt:lpstr>
      <vt:lpstr>DMGD_YC</vt:lpstr>
      <vt:lpstr>DMGD_YC_GIO</vt:lpstr>
      <vt:lpstr>DMGD_YKKHAC</vt:lpstr>
      <vt:lpstr>DMHS_HSNT</vt:lpstr>
      <vt:lpstr>DMHS_MCV</vt:lpstr>
      <vt:lpstr>DMHS_ND</vt:lpstr>
      <vt:lpstr>DMHS_NLM</vt:lpstr>
      <vt:lpstr>DMHS_NNT</vt:lpstr>
      <vt:lpstr>DMHS_NNH</vt:lpstr>
      <vt:lpstr>DMHS_PLDOTTT</vt:lpstr>
      <vt:lpstr>DMHS_SMH</vt:lpstr>
      <vt:lpstr>DMHS_STT</vt:lpstr>
      <vt:lpstr>DMHS_TTHS</vt:lpstr>
      <vt:lpstr>DMHSCV</vt:lpstr>
      <vt:lpstr>DMHSGD</vt:lpstr>
      <vt:lpstr>DMHSVL</vt:lpstr>
      <vt:lpstr>DMM_SLG</vt:lpstr>
      <vt:lpstr>DMM_STT</vt:lpstr>
      <vt:lpstr>DMM_TEN</vt:lpstr>
      <vt:lpstr>DMNK_ATLD</vt:lpstr>
      <vt:lpstr>DMNK_BPTC</vt:lpstr>
      <vt:lpstr>DMNK_CLTC</vt:lpstr>
      <vt:lpstr>DMNK_CTVS</vt:lpstr>
      <vt:lpstr>DMNK_CHIEU</vt:lpstr>
      <vt:lpstr>DMNK_DATE</vt:lpstr>
      <vt:lpstr>DMNK_DAY</vt:lpstr>
      <vt:lpstr>DMNK_DEM</vt:lpstr>
      <vt:lpstr>DMNK_ID</vt:lpstr>
      <vt:lpstr>DMNK_NOTE</vt:lpstr>
      <vt:lpstr>DMNK_NXCDT</vt:lpstr>
      <vt:lpstr>DMNK_NXGS</vt:lpstr>
      <vt:lpstr>DMNK_NHANLUC</vt:lpstr>
      <vt:lpstr>DMNK_NHIETDO_CHIEU</vt:lpstr>
      <vt:lpstr>DMNK_NHIETDO_DEM</vt:lpstr>
      <vt:lpstr>DMNK_NHIETDO_SANG</vt:lpstr>
      <vt:lpstr>DMNK_NHIETDO_TOI</vt:lpstr>
      <vt:lpstr>DMNK_SANG</vt:lpstr>
      <vt:lpstr>DMNK_TBTC</vt:lpstr>
      <vt:lpstr>DMNK_TDTH</vt:lpstr>
      <vt:lpstr>DMNK_TINHHINH</vt:lpstr>
      <vt:lpstr>DMNK_TOI</vt:lpstr>
      <vt:lpstr>DMNK_YKNT</vt:lpstr>
      <vt:lpstr>DMNL_SLG</vt:lpstr>
      <vt:lpstr>DMNL_STT</vt:lpstr>
      <vt:lpstr>DMNL_TEN</vt:lpstr>
      <vt:lpstr>DMVL_AB_GIO</vt:lpstr>
      <vt:lpstr>DMVL_AB_NG</vt:lpstr>
      <vt:lpstr>DMVL_DOT</vt:lpstr>
      <vt:lpstr>DMVL_DTLMAU</vt:lpstr>
      <vt:lpstr>DMVL_IMG</vt:lpstr>
      <vt:lpstr>DMVL_KBB</vt:lpstr>
      <vt:lpstr>DMVL_LM_GHICHU</vt:lpstr>
      <vt:lpstr>DMVL_LM_GIO</vt:lpstr>
      <vt:lpstr>DMVL_LM_KQ</vt:lpstr>
      <vt:lpstr>DMVL_LM_NG</vt:lpstr>
      <vt:lpstr>DMVL_LM_SOKQ</vt:lpstr>
      <vt:lpstr>DMVL_MAHS</vt:lpstr>
      <vt:lpstr>DMVL_MAUNTVL</vt:lpstr>
      <vt:lpstr>DMVL_MAUNTVL_END</vt:lpstr>
      <vt:lpstr>DMVL_MAVL</vt:lpstr>
      <vt:lpstr>DMVL_MAXDATE</vt:lpstr>
      <vt:lpstr>DMVL_MHDG</vt:lpstr>
      <vt:lpstr>DMVL_MINDATE</vt:lpstr>
      <vt:lpstr>DMVL_ND</vt:lpstr>
      <vt:lpstr>DMVL_NK_NG</vt:lpstr>
      <vt:lpstr>DMVL_NK_SP</vt:lpstr>
      <vt:lpstr>DMVL_NTNB_GIO</vt:lpstr>
      <vt:lpstr>DMVL_NTNB_NG</vt:lpstr>
      <vt:lpstr>DMVL_STT</vt:lpstr>
      <vt:lpstr>DMVL_TC</vt:lpstr>
      <vt:lpstr>DMVL_TC2</vt:lpstr>
      <vt:lpstr>DMVL_TRANGTHAI</vt:lpstr>
      <vt:lpstr>DMVL_XNKY</vt:lpstr>
      <vt:lpstr>DMVL_XXU</vt:lpstr>
      <vt:lpstr>DMVL_YC</vt:lpstr>
      <vt:lpstr>DMVL_YC_GIO</vt:lpstr>
      <vt:lpstr>DMVL_YKKHAC</vt:lpstr>
      <vt:lpstr>DTXD_BP</vt:lpstr>
      <vt:lpstr>DTXD_CAO</vt:lpstr>
      <vt:lpstr>DTXD_CLKL</vt:lpstr>
      <vt:lpstr>DTXD_DAI</vt:lpstr>
      <vt:lpstr>DTXD_DM</vt:lpstr>
      <vt:lpstr>DTXD_DV</vt:lpstr>
      <vt:lpstr>DTXD_GHC</vt:lpstr>
      <vt:lpstr>DTXD_HS</vt:lpstr>
      <vt:lpstr>DTXD_KL</vt:lpstr>
      <vt:lpstr>DTXD_KLBP</vt:lpstr>
      <vt:lpstr>DTXD_KLTB</vt:lpstr>
      <vt:lpstr>DTXD_M</vt:lpstr>
      <vt:lpstr>DTXD_MG</vt:lpstr>
      <vt:lpstr>DTXD_MH</vt:lpstr>
      <vt:lpstr>DTXD_MHSNT</vt:lpstr>
      <vt:lpstr>DTXD_MV</vt:lpstr>
      <vt:lpstr>DTXD_NC</vt:lpstr>
      <vt:lpstr>DTXD_NCG</vt:lpstr>
      <vt:lpstr>DTXD_NGAYNT</vt:lpstr>
      <vt:lpstr>DTXD_RONG</vt:lpstr>
      <vt:lpstr>DTXD_STT</vt:lpstr>
      <vt:lpstr>DTXD_TENCV</vt:lpstr>
      <vt:lpstr>DTXD_VL</vt:lpstr>
      <vt:lpstr>DTXD_VLG</vt:lpstr>
      <vt:lpstr>DTXD_VLP</vt:lpstr>
      <vt:lpstr>DTXD_VLPG</vt:lpstr>
      <vt:lpstr>'Nhat ky'!HK_A</vt:lpstr>
      <vt:lpstr>'Nhat ky ATLD'!HK_A</vt:lpstr>
      <vt:lpstr>'Nhat ky'!HK_B</vt:lpstr>
      <vt:lpstr>'Nhat ky ATLD'!HK_B</vt:lpstr>
      <vt:lpstr>'Nhat ky'!HK_C</vt:lpstr>
      <vt:lpstr>'Nhat ky ATLD'!HK_C</vt:lpstr>
      <vt:lpstr>'Bao cao ngay'!HK_CONG</vt:lpstr>
      <vt:lpstr>'Nhat ky'!HK_CONG</vt:lpstr>
      <vt:lpstr>'Nhat ky ATLD'!HK_CONG</vt:lpstr>
      <vt:lpstr>'Nhat ky'!HK_D</vt:lpstr>
      <vt:lpstr>'Nhat ky ATLD'!HK_D</vt:lpstr>
      <vt:lpstr>'Nhat ky'!HK_E</vt:lpstr>
      <vt:lpstr>'Nhat ky ATLD'!HK_E</vt:lpstr>
      <vt:lpstr>'Nhat ky'!HK_F</vt:lpstr>
      <vt:lpstr>'Nhat ky ATLD'!HK_F</vt:lpstr>
      <vt:lpstr>'Nhat ky'!HK_G</vt:lpstr>
      <vt:lpstr>'Bao cao ngay'!HK_NBD</vt:lpstr>
      <vt:lpstr>'Nhat ky'!HK_NBD</vt:lpstr>
      <vt:lpstr>'Nhat ky ATLD'!HK_NBD</vt:lpstr>
      <vt:lpstr>'Bao cao ngay'!HK_NKT</vt:lpstr>
      <vt:lpstr>'Nhat ky'!HK_NKT</vt:lpstr>
      <vt:lpstr>'Nhat ky ATLD'!HK_NKT</vt:lpstr>
      <vt:lpstr>'Bao cao ngay'!HK_NGAY</vt:lpstr>
      <vt:lpstr>'Nhat ky'!HK_NGAY</vt:lpstr>
      <vt:lpstr>'Nhat ky ATLD'!HK_NGAY</vt:lpstr>
      <vt:lpstr>'Bao cao ngay'!HK_NGAYTHUC</vt:lpstr>
      <vt:lpstr>'Nhat ky'!HK_NGAYTHUC</vt:lpstr>
      <vt:lpstr>'Nhat ky ATLD'!HK_NGAYTHUC</vt:lpstr>
      <vt:lpstr>'Bao cao ngay'!HK_SKIPDATE</vt:lpstr>
      <vt:lpstr>'Nhat ky'!HK_SKIPDATE</vt:lpstr>
      <vt:lpstr>'Nhat ky ATLD'!HK_SKIPDATE</vt:lpstr>
      <vt:lpstr>KL_GD_BPGN</vt:lpstr>
      <vt:lpstr>KL_GD_DV</vt:lpstr>
      <vt:lpstr>'KL hoan thanh'!KL_GD_KLCL</vt:lpstr>
      <vt:lpstr>'KL hoan thanh'!KL_GD_KLHD</vt:lpstr>
      <vt:lpstr>KL_GD_KLHT</vt:lpstr>
      <vt:lpstr>'KL hoan thanh'!KL_GD_KLKN</vt:lpstr>
      <vt:lpstr>'KL hoan thanh'!KL_GD_KLKT</vt:lpstr>
      <vt:lpstr>KL_GD_KLP</vt:lpstr>
      <vt:lpstr>KL_GD_KTC</vt:lpstr>
      <vt:lpstr>KL_GD_KTD</vt:lpstr>
      <vt:lpstr>KL_GD_KTR</vt:lpstr>
      <vt:lpstr>KL_GD_KHPS</vt:lpstr>
      <vt:lpstr>KL_GD_MDG</vt:lpstr>
      <vt:lpstr>KL_GD_MDM</vt:lpstr>
      <vt:lpstr>KL_GD_MH</vt:lpstr>
      <vt:lpstr>KL_GD_MV</vt:lpstr>
      <vt:lpstr>KL_GD_SP</vt:lpstr>
      <vt:lpstr>KL_GD_STT</vt:lpstr>
      <vt:lpstr>KL_GD_TEN</vt:lpstr>
      <vt:lpstr>KL_GD_TLHT</vt:lpstr>
      <vt:lpstr>'BB kiem tra betong'!KTBT_TPK1</vt:lpstr>
      <vt:lpstr>KYBB_COL_END</vt:lpstr>
      <vt:lpstr>KYBB_NT_POS</vt:lpstr>
      <vt:lpstr>'Lay mau TN'!LMCV_TPK1</vt:lpstr>
      <vt:lpstr>'Lay mau TN'!LMTN_DT</vt:lpstr>
      <vt:lpstr>'Lay mau TN'!LMTN_HNNGAY</vt:lpstr>
      <vt:lpstr>'Lay mau TN'!LMTN_IMAGE</vt:lpstr>
      <vt:lpstr>'Lay mau TN'!LMTN_NSX</vt:lpstr>
      <vt:lpstr>'Lay mau VL'!LMTN_NSX</vt:lpstr>
      <vt:lpstr>'NT noi bo vat lieu'!LMTN_NSX</vt:lpstr>
      <vt:lpstr>'NT vat lieu'!LMTN_NSX</vt:lpstr>
      <vt:lpstr>'YCNT vat lieu'!LMTN_NSX</vt:lpstr>
      <vt:lpstr>'Lay mau TN'!LMTN_SOBB</vt:lpstr>
      <vt:lpstr>'Lay mau TN'!LMTN_TENMAU</vt:lpstr>
      <vt:lpstr>'Lay mau TN'!LMTN_TGBD</vt:lpstr>
      <vt:lpstr>'Lay mau TN'!LMTN_TGKT</vt:lpstr>
      <vt:lpstr>'Lay mau TN'!LMTN_VT</vt:lpstr>
      <vt:lpstr>'Lay mau VL'!LMVL_HNNGAY</vt:lpstr>
      <vt:lpstr>'Lay mau VL'!LMVL_SOBB</vt:lpstr>
      <vt:lpstr>'Lay mau VL'!LMVL_TPK1</vt:lpstr>
      <vt:lpstr>'Lay mau VL'!MAUVL_BB</vt:lpstr>
      <vt:lpstr>'Lay mau VL'!MAUVL_BD</vt:lpstr>
      <vt:lpstr>'Lay mau VL'!MAUVL_DV</vt:lpstr>
      <vt:lpstr>'Lay mau VL'!MAUVL_GCH</vt:lpstr>
      <vt:lpstr>'Lay mau VL'!MAUVL_GD</vt:lpstr>
      <vt:lpstr>'Lay mau VL'!MAUVL_IMAGE</vt:lpstr>
      <vt:lpstr>'Lay mau VL'!MAUVL_KL</vt:lpstr>
      <vt:lpstr>'Lay mau VL'!MAUVL_KT</vt:lpstr>
      <vt:lpstr>'Lay mau VL'!MAUVL_MAC</vt:lpstr>
      <vt:lpstr>'Lay mau VL'!MAUVL_NA</vt:lpstr>
      <vt:lpstr>'Lay mau VL'!MAUVL_ND</vt:lpstr>
      <vt:lpstr>'Lay mau VL'!MAUVL_SLO</vt:lpstr>
      <vt:lpstr>'Lay mau VL'!MAUVL_SLU</vt:lpstr>
      <vt:lpstr>'Lay mau VL'!MAUVL_STT</vt:lpstr>
      <vt:lpstr>'Lay mau VL'!MAUVL_TC</vt:lpstr>
      <vt:lpstr>'Lay mau VL'!MAUVL_TENMAU</vt:lpstr>
      <vt:lpstr>'Lay mau VL'!MAUVL_VL</vt:lpstr>
      <vt:lpstr>'NT noi bo cong viec'!NBCV_TPK1</vt:lpstr>
      <vt:lpstr>'NT noi bo giai doan'!NBGD_HM</vt:lpstr>
      <vt:lpstr>'NT noi bo giai doan'!NBGD_TPK1</vt:lpstr>
      <vt:lpstr>'NT noi bo vat lieu'!NBVL_TPK1</vt:lpstr>
      <vt:lpstr>'Bao cao ngay'!NKY_ATLD_DAT</vt:lpstr>
      <vt:lpstr>'Bao cao ngay'!NKY_ATLD_KODAT</vt:lpstr>
      <vt:lpstr>'Nhat ky ATLD'!NKY_BANGNL_CL1</vt:lpstr>
      <vt:lpstr>NKY_BANGNL_CL1</vt:lpstr>
      <vt:lpstr>'Nhat ky ATLD'!NKY_BANGNL_CL2</vt:lpstr>
      <vt:lpstr>NKY_BANGNL_CL2</vt:lpstr>
      <vt:lpstr>'Nhat ky ATLD'!NKY_BANGNL_CL3</vt:lpstr>
      <vt:lpstr>NKY_BANGNL_CL3</vt:lpstr>
      <vt:lpstr>'Nhat ky ATLD'!NKY_BANGNL_CL4</vt:lpstr>
      <vt:lpstr>NKY_BANGNL_CL4</vt:lpstr>
      <vt:lpstr>'Nhat ky'!NKY_BANGNL_TT</vt:lpstr>
      <vt:lpstr>'Nhat ky ATLD'!NKY_BANGNL_TT</vt:lpstr>
      <vt:lpstr>'Nhat ky ATLD'!NKY_BANGTB_CL1</vt:lpstr>
      <vt:lpstr>NKY_BANGTB_CL1</vt:lpstr>
      <vt:lpstr>'Nhat ky ATLD'!NKY_BANGTB_CL2</vt:lpstr>
      <vt:lpstr>NKY_BANGTB_CL2</vt:lpstr>
      <vt:lpstr>'Nhat ky ATLD'!NKY_BANGTB_CL3</vt:lpstr>
      <vt:lpstr>NKY_BANGTB_CL3</vt:lpstr>
      <vt:lpstr>'Nhat ky'!NKY_BANGTB_TT</vt:lpstr>
      <vt:lpstr>'Nhat ky ATLD'!NKY_BANGTB_TT</vt:lpstr>
      <vt:lpstr>'Bao cao ngay'!NKY_BAOCAO</vt:lpstr>
      <vt:lpstr>'Bao cao ngay'!NKY_BTB_DVT</vt:lpstr>
      <vt:lpstr>'Bao cao ngay'!NKY_BTB_DVT2</vt:lpstr>
      <vt:lpstr>'Bao cao ngay'!NKY_BTB_KLG</vt:lpstr>
      <vt:lpstr>'Bao cao ngay'!NKY_BTB_KLG2</vt:lpstr>
      <vt:lpstr>'Bao cao ngay'!NKY_BTB_TEN</vt:lpstr>
      <vt:lpstr>'Bao cao ngay'!NKY_BTB_TEN2</vt:lpstr>
      <vt:lpstr>'Bao cao ngay'!NKY_BTB_TT</vt:lpstr>
      <vt:lpstr>'Bao cao ngay'!NKY_BTB_TT2</vt:lpstr>
      <vt:lpstr>'Nhat ky'!NKY_CT_1</vt:lpstr>
      <vt:lpstr>'Nhat ky'!NKY_CT_10</vt:lpstr>
      <vt:lpstr>'Nhat ky'!NKY_CT_2</vt:lpstr>
      <vt:lpstr>'Nhat ky'!NKY_CT_3</vt:lpstr>
      <vt:lpstr>'Nhat ky'!NKY_CT_4</vt:lpstr>
      <vt:lpstr>'Nhat ky'!NKY_CT_5</vt:lpstr>
      <vt:lpstr>'Nhat ky'!NKY_CT_6</vt:lpstr>
      <vt:lpstr>'Nhat ky'!NKY_CT_7</vt:lpstr>
      <vt:lpstr>'Nhat ky'!NKY_CT_8</vt:lpstr>
      <vt:lpstr>'Nhat ky'!NKY_CT_9</vt:lpstr>
      <vt:lpstr>'Nhat ky'!NKY_CT_CHECK1</vt:lpstr>
      <vt:lpstr>'Nhat ky'!NKY_CT_CHECK2</vt:lpstr>
      <vt:lpstr>'Nhat ky'!NKY_CT_CHECK3</vt:lpstr>
      <vt:lpstr>'Bao cao ngay'!NKY_CVTT_DVT</vt:lpstr>
      <vt:lpstr>'Bao cao ngay'!NKY_CVTT_HTHANH</vt:lpstr>
      <vt:lpstr>'Bao cao ngay'!NKY_CVTT_LKENAY</vt:lpstr>
      <vt:lpstr>'Bao cao ngay'!NKY_CVTT_LKNOW</vt:lpstr>
      <vt:lpstr>'Bao cao ngay'!NKY_CVTT_NTH</vt:lpstr>
      <vt:lpstr>'Bao cao ngay'!NKY_CVTT_TEN</vt:lpstr>
      <vt:lpstr>'Bao cao ngay'!NKY_CVTT_TT</vt:lpstr>
      <vt:lpstr>'Bao cao ngay'!NKY_CVTT_TTOAN</vt:lpstr>
      <vt:lpstr>'Bao cao ngay'!NKY_CVTT_THIEN</vt:lpstr>
      <vt:lpstr>'Bao cao ngay'!NKY_END</vt:lpstr>
      <vt:lpstr>'Nhat ky'!NKY_END</vt:lpstr>
      <vt:lpstr>'Nhat ky ATLD'!NKY_END</vt:lpstr>
      <vt:lpstr>'Bao cao ngay'!NKY_END2</vt:lpstr>
      <vt:lpstr>'Nhat ky'!NKY_END2</vt:lpstr>
      <vt:lpstr>'Nhat ky ATLD'!NKY_END2</vt:lpstr>
      <vt:lpstr>'Bao cao ngay'!NKY_IMAGE</vt:lpstr>
      <vt:lpstr>'Nhat ky'!NKY_IMAGE</vt:lpstr>
      <vt:lpstr>'Bao cao ngay'!NKY_KIENNGHI</vt:lpstr>
      <vt:lpstr>'Bao cao ngay'!NKY_KHNT_TEN</vt:lpstr>
      <vt:lpstr>'Bao cao ngay'!NKY_KHNT_TIME</vt:lpstr>
      <vt:lpstr>'Bao cao ngay'!NKY_KHNT_TPK</vt:lpstr>
      <vt:lpstr>'Bao cao ngay'!NKY_KHNT_TT</vt:lpstr>
      <vt:lpstr>'Bao cao ngay'!NKY_NL_NOW</vt:lpstr>
      <vt:lpstr>'Bao cao ngay'!NKY_NL_NOW2</vt:lpstr>
      <vt:lpstr>'Bao cao ngay'!NKY_NL_TEN</vt:lpstr>
      <vt:lpstr>'Bao cao ngay'!NKY_NL_TEN2</vt:lpstr>
      <vt:lpstr>'Bao cao ngay'!NKY_NL_TIMENG</vt:lpstr>
      <vt:lpstr>'Bao cao ngay'!NKY_NL_TIMENG2</vt:lpstr>
      <vt:lpstr>'Bao cao ngay'!NKY_NL_TIMETG</vt:lpstr>
      <vt:lpstr>'Bao cao ngay'!NKY_NL_TIMETG2</vt:lpstr>
      <vt:lpstr>'Bao cao ngay'!NKY_NL_TT</vt:lpstr>
      <vt:lpstr>'Bao cao ngay'!NKY_NL_TT2</vt:lpstr>
      <vt:lpstr>'Nhat ky'!NKY_NHANLUC</vt:lpstr>
      <vt:lpstr>'Nhat ky ATLD'!NKY_NHANLUC</vt:lpstr>
      <vt:lpstr>'Bao cao ngay'!NKY_SBTB_DVT</vt:lpstr>
      <vt:lpstr>'Bao cao ngay'!NKY_SBTB_DVT2</vt:lpstr>
      <vt:lpstr>'Bao cao ngay'!NKY_SBTB_KLG</vt:lpstr>
      <vt:lpstr>'Bao cao ngay'!NKY_SBTB_KLG2</vt:lpstr>
      <vt:lpstr>'Bao cao ngay'!NKY_SBTB_TEN</vt:lpstr>
      <vt:lpstr>'Bao cao ngay'!NKY_SBTB_TEN2</vt:lpstr>
      <vt:lpstr>'Bao cao ngay'!NKY_SBTB_TT</vt:lpstr>
      <vt:lpstr>'Bao cao ngay'!NKY_SBTB_TT2</vt:lpstr>
      <vt:lpstr>'Bao cao ngay'!NKY_SCVTT_DVT</vt:lpstr>
      <vt:lpstr>'Bao cao ngay'!NKY_SCVTT_HTHANH</vt:lpstr>
      <vt:lpstr>'Bao cao ngay'!NKY_SCVTT_LKENAY</vt:lpstr>
      <vt:lpstr>'Bao cao ngay'!NKY_SCVTT_LKNOW</vt:lpstr>
      <vt:lpstr>'Bao cao ngay'!NKY_SCVTT_NTH</vt:lpstr>
      <vt:lpstr>'Bao cao ngay'!NKY_SCVTT_TEN</vt:lpstr>
      <vt:lpstr>'Bao cao ngay'!NKY_SCVTT_TT</vt:lpstr>
      <vt:lpstr>'Bao cao ngay'!NKY_SCVTT_TTOAN</vt:lpstr>
      <vt:lpstr>'Bao cao ngay'!NKY_SCVTT_THIEN</vt:lpstr>
      <vt:lpstr>NKY_SCHH</vt:lpstr>
      <vt:lpstr>'Bao cao ngay'!NKY_SKHNT_TEN</vt:lpstr>
      <vt:lpstr>'Bao cao ngay'!NKY_SKHNT_TIME</vt:lpstr>
      <vt:lpstr>'Bao cao ngay'!NKY_SKHNT_TPK</vt:lpstr>
      <vt:lpstr>'Bao cao ngay'!NKY_SKHNT_TT</vt:lpstr>
      <vt:lpstr>'Bao cao ngay'!NKY_TBHH_DVT</vt:lpstr>
      <vt:lpstr>'Bao cao ngay'!NKY_TBHH_DVT2</vt:lpstr>
      <vt:lpstr>'Bao cao ngay'!NKY_TBHH_KLG</vt:lpstr>
      <vt:lpstr>'Bao cao ngay'!NKY_TBHH_KLG2</vt:lpstr>
      <vt:lpstr>'Bao cao ngay'!NKY_TBHH_TEN</vt:lpstr>
      <vt:lpstr>'Bao cao ngay'!NKY_TBHH_TEN2</vt:lpstr>
      <vt:lpstr>'Bao cao ngay'!NKY_TBHH_TT</vt:lpstr>
      <vt:lpstr>'Bao cao ngay'!NKY_TBHH_TT2</vt:lpstr>
      <vt:lpstr>'Nhat ky'!NKY_TBTHICONG</vt:lpstr>
      <vt:lpstr>'Nhat ky ATLD'!NKY_TBTHICONG</vt:lpstr>
      <vt:lpstr>'Bao cao ngay'!NKY_TT_CHIEU</vt:lpstr>
      <vt:lpstr>'Nhat ky'!NKY_TT_CHIEU</vt:lpstr>
      <vt:lpstr>'Nhat ky ATLD'!NKY_TT_CHIEU</vt:lpstr>
      <vt:lpstr>'Nhat ky'!NKY_TT_DEM</vt:lpstr>
      <vt:lpstr>'Nhat ky ATLD'!NKY_TT_DEM</vt:lpstr>
      <vt:lpstr>'Nhat ky'!NKY_TT_DKIEN</vt:lpstr>
      <vt:lpstr>'Nhat ky ATLD'!NKY_TT_DKIEN</vt:lpstr>
      <vt:lpstr>'Nhat ky'!NKY_TT_NDO</vt:lpstr>
      <vt:lpstr>'Nhat ky ATLD'!NKY_TT_NDO</vt:lpstr>
      <vt:lpstr>'Bao cao ngay'!NKY_TT_SANG</vt:lpstr>
      <vt:lpstr>'Nhat ky'!NKY_TT_SANG</vt:lpstr>
      <vt:lpstr>'Nhat ky ATLD'!NKY_TT_SANG</vt:lpstr>
      <vt:lpstr>'Bao cao ngay'!NKY_TT_TOI</vt:lpstr>
      <vt:lpstr>'Nhat ky'!NKY_TT_TOI</vt:lpstr>
      <vt:lpstr>'Nhat ky ATLD'!NKY_TT_TOI</vt:lpstr>
      <vt:lpstr>NKY_THTC</vt:lpstr>
      <vt:lpstr>'Bao cao ngay'!NKY_YKKHAC</vt:lpstr>
      <vt:lpstr>'Lay mau TN'!NLM_BB</vt:lpstr>
      <vt:lpstr>'Lay mau TN'!NLM_GD</vt:lpstr>
      <vt:lpstr>'Lay mau TN'!NLMHM</vt:lpstr>
      <vt:lpstr>'NT cong viec'!NTCV_BB</vt:lpstr>
      <vt:lpstr>'NT cong viec'!NTCV_BD</vt:lpstr>
      <vt:lpstr>'NT cong viec'!NTCV_CLCV</vt:lpstr>
      <vt:lpstr>'NT cong viec'!NTCV_DAT</vt:lpstr>
      <vt:lpstr>'NT cong viec'!NTCV_DINHKEM</vt:lpstr>
      <vt:lpstr>'NT cong viec'!NTCV_DT</vt:lpstr>
      <vt:lpstr>'NT cong viec'!NTCV_GD</vt:lpstr>
      <vt:lpstr>'NT cong viec'!NTCV_IMAGE</vt:lpstr>
      <vt:lpstr>'NT cong viec'!NTCV_KODAT</vt:lpstr>
      <vt:lpstr>'NT cong viec'!NTCV_KT</vt:lpstr>
      <vt:lpstr>'NT cong viec'!NTCV_KH</vt:lpstr>
      <vt:lpstr>'NT cong viec'!NTCV_NA</vt:lpstr>
      <vt:lpstr>'NT cong viec'!NTCV_PP</vt:lpstr>
      <vt:lpstr>'NT cong viec'!NTCV_STT</vt:lpstr>
      <vt:lpstr>'NT cong viec'!NTCV_TC</vt:lpstr>
      <vt:lpstr>'NT cong viec'!NTCV_TPK1</vt:lpstr>
      <vt:lpstr>'NT cong viec'!NTCV_VT</vt:lpstr>
      <vt:lpstr>'NT giai doan'!NTGD_BB</vt:lpstr>
      <vt:lpstr>'NT giai doan'!NTGD_BD</vt:lpstr>
      <vt:lpstr>'NT giai doan'!NTGD_DT</vt:lpstr>
      <vt:lpstr>'NT giai doan'!NTGD_HM</vt:lpstr>
      <vt:lpstr>'NT giai doan'!NTGD_IMAGE</vt:lpstr>
      <vt:lpstr>'NT giai doan'!NTGD_KT</vt:lpstr>
      <vt:lpstr>'NT giai doan'!NTGD_TC</vt:lpstr>
      <vt:lpstr>'NT giai doan'!NTGD_TPK1</vt:lpstr>
      <vt:lpstr>'BB kiem tra betong'!NTNB_BB</vt:lpstr>
      <vt:lpstr>'NT noi bo cong viec'!NTNB_BD</vt:lpstr>
      <vt:lpstr>'BB theo doi betong'!NTNB_CCC_KTBT</vt:lpstr>
      <vt:lpstr>'BB theo doi betong'!NTNB_CCC_LM</vt:lpstr>
      <vt:lpstr>'NT noi bo cong viec'!NTNB_CL</vt:lpstr>
      <vt:lpstr>'NT noi bo cong viec'!NTNB_DAT</vt:lpstr>
      <vt:lpstr>'NT noi bo cong viec'!NTNB_DT</vt:lpstr>
      <vt:lpstr>'BB kiem tra betong'!NTNB_GD</vt:lpstr>
      <vt:lpstr>'BB theo doi betong'!NTNB_HM</vt:lpstr>
      <vt:lpstr>'NT noi bo cong viec'!NTNB_HM</vt:lpstr>
      <vt:lpstr>'BB theo doi betong'!NTNB_HNNGAY</vt:lpstr>
      <vt:lpstr>'NT noi bo cong viec'!NTNB_IMAGE</vt:lpstr>
      <vt:lpstr>'NT noi bo cong viec'!NTNB_KODAT</vt:lpstr>
      <vt:lpstr>'NT noi bo cong viec'!NTNB_KT</vt:lpstr>
      <vt:lpstr>'NT noi bo cong viec'!NTNB_KH</vt:lpstr>
      <vt:lpstr>'NT noi bo cong viec'!NTNB_PP</vt:lpstr>
      <vt:lpstr>'BB theo doi betong'!NTNB_SOBB</vt:lpstr>
      <vt:lpstr>'NT noi bo cong viec'!NTNB_STT</vt:lpstr>
      <vt:lpstr>'NT noi bo cong viec'!NTNB_TC</vt:lpstr>
      <vt:lpstr>'NT noi bo cong viec'!NTNB_VT</vt:lpstr>
      <vt:lpstr>'NT noi bo cong viec'!NTNBCVGD</vt:lpstr>
      <vt:lpstr>'NT noi bo cong viec'!NTNBCVGD_BB</vt:lpstr>
      <vt:lpstr>'BB theo doi betong'!NTNBGD</vt:lpstr>
      <vt:lpstr>'BB theo doi betong'!NTNBGD_BB</vt:lpstr>
      <vt:lpstr>'NT noi bo giai doan'!NTNBGD_BD</vt:lpstr>
      <vt:lpstr>'NT noi bo giai doan'!NTNBGD_DT</vt:lpstr>
      <vt:lpstr>'NT noi bo giai doan'!NTNBGD_IMAGE</vt:lpstr>
      <vt:lpstr>'NT noi bo giai doan'!NTNBGD_KT</vt:lpstr>
      <vt:lpstr>'NT noi bo giai doan'!NTNBGD_TC</vt:lpstr>
      <vt:lpstr>'NT noi bo giai doan'!NTNBGDG_BB</vt:lpstr>
      <vt:lpstr>'NT noi bo vat lieu'!NTNBVL_BB</vt:lpstr>
      <vt:lpstr>'NT noi bo vat lieu'!NTNBVL_BD</vt:lpstr>
      <vt:lpstr>'NT noi bo vat lieu'!NTNBVL_DT</vt:lpstr>
      <vt:lpstr>'NT noi bo vat lieu'!NTNBVL_DV</vt:lpstr>
      <vt:lpstr>'NT noi bo vat lieu'!NTNBVL_GCH</vt:lpstr>
      <vt:lpstr>'NT noi bo vat lieu'!NTNBVL_GD</vt:lpstr>
      <vt:lpstr>'NT noi bo vat lieu'!NTNBVL_HM</vt:lpstr>
      <vt:lpstr>'NT noi bo vat lieu'!NTNBVL_IMAGE</vt:lpstr>
      <vt:lpstr>'NT noi bo vat lieu'!NTNBVL_KL</vt:lpstr>
      <vt:lpstr>'NT noi bo vat lieu'!NTNBVL_KT</vt:lpstr>
      <vt:lpstr>'NT noi bo vat lieu'!NTNBVL_MAC</vt:lpstr>
      <vt:lpstr>'NT noi bo vat lieu'!NTNBVL_ND</vt:lpstr>
      <vt:lpstr>'NT noi bo vat lieu'!NTNBVL_NTN</vt:lpstr>
      <vt:lpstr>'NT noi bo vat lieu'!NTNBVL_SLO</vt:lpstr>
      <vt:lpstr>'NT noi bo vat lieu'!NTNBVL_STT</vt:lpstr>
      <vt:lpstr>'NT noi bo vat lieu'!NTNBVL_TC</vt:lpstr>
      <vt:lpstr>'NT vat lieu'!NTVL_BB</vt:lpstr>
      <vt:lpstr>'NT vat lieu'!NTVL_BD</vt:lpstr>
      <vt:lpstr>'NT vat lieu'!NTVL_DT</vt:lpstr>
      <vt:lpstr>'NT vat lieu'!NTVL_DV</vt:lpstr>
      <vt:lpstr>'NT vat lieu'!NTVL_GCH</vt:lpstr>
      <vt:lpstr>'NT vat lieu'!NTVL_GD</vt:lpstr>
      <vt:lpstr>'NT vat lieu'!NTVL_HM</vt:lpstr>
      <vt:lpstr>'NT vat lieu'!NTVL_IMAGE</vt:lpstr>
      <vt:lpstr>'NT vat lieu'!NTVL_KL</vt:lpstr>
      <vt:lpstr>'NT vat lieu'!NTVL_KT</vt:lpstr>
      <vt:lpstr>'NT vat lieu'!NTVL_MAC</vt:lpstr>
      <vt:lpstr>'NT vat lieu'!NTVL_ND</vt:lpstr>
      <vt:lpstr>'NT vat lieu'!NTVL_NTN</vt:lpstr>
      <vt:lpstr>'NT vat lieu'!NTVL_SLO</vt:lpstr>
      <vt:lpstr>'NT vat lieu'!NTVL_STT</vt:lpstr>
      <vt:lpstr>'NT vat lieu'!NTVL_TC</vt:lpstr>
      <vt:lpstr>'NT vat lieu'!NTVL_TPK1</vt:lpstr>
      <vt:lpstr>NHTC_GC</vt:lpstr>
      <vt:lpstr>NHTC_MA</vt:lpstr>
      <vt:lpstr>NHTC_OPEN</vt:lpstr>
      <vt:lpstr>NHTC_STT</vt:lpstr>
      <vt:lpstr>NHTC_TC</vt:lpstr>
      <vt:lpstr>NHTC_TEN</vt:lpstr>
      <vt:lpstr>Ts!PATH_IMAGE_EDIT</vt:lpstr>
      <vt:lpstr>'BB kiem tra betong'!PR_BBKT</vt:lpstr>
      <vt:lpstr>'BB kiem tra betong'!PR_BBKT2</vt:lpstr>
      <vt:lpstr>'BB theo doi betong'!PR_BBTD</vt:lpstr>
      <vt:lpstr>'BB theo doi betong'!PR_BBTD2</vt:lpstr>
      <vt:lpstr>'Lay mau TN'!PR_LMTN</vt:lpstr>
      <vt:lpstr>'Lay mau TN'!PR_LMTN2</vt:lpstr>
      <vt:lpstr>'Lay mau VL'!PR_LMVL</vt:lpstr>
      <vt:lpstr>'Lay mau VL'!PR_LMVL2</vt:lpstr>
      <vt:lpstr>'NT cong viec'!PR_NTCV</vt:lpstr>
      <vt:lpstr>'NT cong viec'!PR_NTCV2</vt:lpstr>
      <vt:lpstr>'NT giai doan'!PR_NTGD</vt:lpstr>
      <vt:lpstr>'NT giai doan'!PR_NTGD2</vt:lpstr>
      <vt:lpstr>'NT noi bo cong viec'!PR_NTNB</vt:lpstr>
      <vt:lpstr>'NT noi bo cong viec'!PR_NTNB2</vt:lpstr>
      <vt:lpstr>'NT noi bo giai doan'!PR_NTNBGD</vt:lpstr>
      <vt:lpstr>'NT noi bo giai doan'!PR_NTNBGD2</vt:lpstr>
      <vt:lpstr>'NT noi bo vat lieu'!PR_NTNBVL</vt:lpstr>
      <vt:lpstr>'NT noi bo vat lieu'!PR_NTNBVL2</vt:lpstr>
      <vt:lpstr>'NT vat lieu'!PR_NTVL</vt:lpstr>
      <vt:lpstr>'NT vat lieu'!PR_NTVL2</vt:lpstr>
      <vt:lpstr>'Phieu kiem tra'!PR_PHKTR</vt:lpstr>
      <vt:lpstr>'Phieu kiem tra'!PR_PHKTR2</vt:lpstr>
      <vt:lpstr>'YCNT cong viec'!PR_YCCV</vt:lpstr>
      <vt:lpstr>'YCNT cong viec'!PR_YCCV2</vt:lpstr>
      <vt:lpstr>'YCNT giai doan'!PR_YCGD</vt:lpstr>
      <vt:lpstr>'YCNT giai doan'!PR_YCGD2</vt:lpstr>
      <vt:lpstr>'YCNT vat lieu'!PR_YCVL</vt:lpstr>
      <vt:lpstr>'YCNT vat lieu'!PR_YCVL2</vt:lpstr>
      <vt:lpstr>'Ban giao mat bang'!Print_Area</vt:lpstr>
      <vt:lpstr>'Bao cao chat luong'!Print_Area</vt:lpstr>
      <vt:lpstr>'Bao cao ngay'!Print_Area</vt:lpstr>
      <vt:lpstr>'BB hien truong'!Print_Area</vt:lpstr>
      <vt:lpstr>'BB kiem tra betong'!Print_Area</vt:lpstr>
      <vt:lpstr>'BB theo doi betong'!Print_Area</vt:lpstr>
      <vt:lpstr>'Bia nhat ky'!Print_Area</vt:lpstr>
      <vt:lpstr>'Bia nhat ky ATLD'!Print_Area</vt:lpstr>
      <vt:lpstr>'BM Nhat ky'!Print_Area</vt:lpstr>
      <vt:lpstr>'Chap thuan mau'!Print_Area</vt:lpstr>
      <vt:lpstr>'Chap thuan mo'!Print_Area</vt:lpstr>
      <vt:lpstr>'He thong moc'!Print_Area</vt:lpstr>
      <vt:lpstr>'Ktra DK thi cong'!Print_Area</vt:lpstr>
      <vt:lpstr>'Ktra thiet bi nhan luc'!Print_Area</vt:lpstr>
      <vt:lpstr>'Lay mau TN'!Print_Area</vt:lpstr>
      <vt:lpstr>'Lay mau VL'!Print_Area</vt:lpstr>
      <vt:lpstr>'NT cong viec'!Print_Area</vt:lpstr>
      <vt:lpstr>'NT giai doan'!Print_Area</vt:lpstr>
      <vt:lpstr>'NT Hoan thanh su dung'!Print_Area</vt:lpstr>
      <vt:lpstr>'NT noi bo cong viec'!Print_Area</vt:lpstr>
      <vt:lpstr>'NT noi bo giai doan'!Print_Area</vt:lpstr>
      <vt:lpstr>'NT noi bo hoan thanh su dung'!Print_Area</vt:lpstr>
      <vt:lpstr>'NT noi bo vat lieu'!Print_Area</vt:lpstr>
      <vt:lpstr>'NT vat lieu'!Print_Area</vt:lpstr>
      <vt:lpstr>'Nhat ky'!Print_Area</vt:lpstr>
      <vt:lpstr>'Nhat ky ATLD'!Print_Area</vt:lpstr>
      <vt:lpstr>'Phieu kiem tra'!Print_Area</vt:lpstr>
      <vt:lpstr>'Phong TN hien truong'!Print_Area</vt:lpstr>
      <vt:lpstr>'Thay doi mau'!Print_Area</vt:lpstr>
      <vt:lpstr>'Thong tin Chung ATLD'!Print_Area</vt:lpstr>
      <vt:lpstr>'Xu ly hien truong'!Print_Area</vt:lpstr>
      <vt:lpstr>'YCNT cong viec'!Print_Area</vt:lpstr>
      <vt:lpstr>'YCNT giai doan'!Print_Area</vt:lpstr>
      <vt:lpstr>'YCNT hoan thanh su dung'!Print_Area</vt:lpstr>
      <vt:lpstr>'YCNT vat lieu'!Print_Area</vt:lpstr>
      <vt:lpstr>PRJ_BDAU</vt:lpstr>
      <vt:lpstr>PRJ_KTHUC</vt:lpstr>
      <vt:lpstr>PRJ_LIENHE</vt:lpstr>
      <vt:lpstr>PRJ_TAINGUYEN</vt:lpstr>
      <vt:lpstr>PRJ_TEN</vt:lpstr>
      <vt:lpstr>PRJ_TONG</vt:lpstr>
      <vt:lpstr>'YCNT vat lieu'!PYC_GHC</vt:lpstr>
      <vt:lpstr>'YCNT vat lieu'!PYC_NTN</vt:lpstr>
      <vt:lpstr>'Phieu kiem tra'!PHKT_BB</vt:lpstr>
      <vt:lpstr>'Phieu kiem tra'!PHKT_DT</vt:lpstr>
      <vt:lpstr>'Phieu kiem tra'!PHKT_GD</vt:lpstr>
      <vt:lpstr>'Phieu kiem tra'!PHKT_HM</vt:lpstr>
      <vt:lpstr>'Phieu kiem tra'!PHKT_HNNGAY</vt:lpstr>
      <vt:lpstr>'Phieu kiem tra'!PHKT_IMAGE</vt:lpstr>
      <vt:lpstr>'Phieu kiem tra'!PHKT_KH</vt:lpstr>
      <vt:lpstr>'Phieu kiem tra'!PHKT_NSX</vt:lpstr>
      <vt:lpstr>'Lay mau TN'!PHKT_SOBB</vt:lpstr>
      <vt:lpstr>'Phieu kiem tra'!PHKT_SOBB</vt:lpstr>
      <vt:lpstr>'Phieu kiem tra'!PHKT_TC</vt:lpstr>
      <vt:lpstr>'Phieu kiem tra'!PHKT_TGBD</vt:lpstr>
      <vt:lpstr>'Phieu kiem tra'!PHKT_TGKT</vt:lpstr>
      <vt:lpstr>'Phieu kiem tra'!PHKT_TPK1</vt:lpstr>
      <vt:lpstr>'Phieu kiem tra'!PHKT_VT</vt:lpstr>
      <vt:lpstr>'BB kiem tra betong'!TBL_BBKT_HDV</vt:lpstr>
      <vt:lpstr>'BB kiem tra betong'!TBL_BBKT_HKLKH</vt:lpstr>
      <vt:lpstr>'BB kiem tra betong'!TBL_BBKT_HKLTT</vt:lpstr>
      <vt:lpstr>'BB kiem tra betong'!TBL_BBKT_HSTT</vt:lpstr>
      <vt:lpstr>'BB kiem tra betong'!TBL_BBKT_HTEN</vt:lpstr>
      <vt:lpstr>'BB theo doi betong'!TBL_BBTD_DV</vt:lpstr>
      <vt:lpstr>'BB theo doi betong'!TBL_BBTD_HDV</vt:lpstr>
      <vt:lpstr>'BB theo doi betong'!TBL_BBTD_HKL</vt:lpstr>
      <vt:lpstr>'BB theo doi betong'!TBL_BBTD_HSTT</vt:lpstr>
      <vt:lpstr>'BB theo doi betong'!TBL_BBTD_HTEN</vt:lpstr>
      <vt:lpstr>'BB theo doi betong'!TBL_BBTD_KLTN</vt:lpstr>
      <vt:lpstr>'BB theo doi betong'!TBL_BBTD_STT</vt:lpstr>
      <vt:lpstr>'BB theo doi betong'!TBL_BBTD_TEN</vt:lpstr>
      <vt:lpstr>'NT giai doan'!TBL_NT_DV</vt:lpstr>
      <vt:lpstr>'NT giai doan'!TBL_NT_KLTK</vt:lpstr>
      <vt:lpstr>'NT giai doan'!TBL_NT_KLTHK</vt:lpstr>
      <vt:lpstr>'NT giai doan'!TBL_NT_PS</vt:lpstr>
      <vt:lpstr>'NT giai doan'!TBL_NT_STT</vt:lpstr>
      <vt:lpstr>'NT giai doan'!TBL_NT_TEN</vt:lpstr>
      <vt:lpstr>'NT cong viec'!TBL_NTCV_HDV</vt:lpstr>
      <vt:lpstr>'NT cong viec'!TBL_NTCV_HGC</vt:lpstr>
      <vt:lpstr>'NT cong viec'!TBL_NTCV_HKLTK</vt:lpstr>
      <vt:lpstr>'NT cong viec'!TBL_NTCV_HKLTT</vt:lpstr>
      <vt:lpstr>'NT cong viec'!TBL_NTCV_HPSG</vt:lpstr>
      <vt:lpstr>'NT cong viec'!TBL_NTCV_HPST</vt:lpstr>
      <vt:lpstr>'NT cong viec'!TBL_NTCV_HSTT</vt:lpstr>
      <vt:lpstr>'NT cong viec'!TBL_NTCV_HTEN</vt:lpstr>
      <vt:lpstr>'NT cong viec'!TBL_NTCV_MDV</vt:lpstr>
      <vt:lpstr>'NT cong viec'!TBL_NTCV_MKLHD</vt:lpstr>
      <vt:lpstr>'NT cong viec'!TBL_NTCV_MNTH</vt:lpstr>
      <vt:lpstr>'NT cong viec'!TBL_NTCV_MSTT</vt:lpstr>
      <vt:lpstr>'NT cong viec'!TBL_NTCV_MTC</vt:lpstr>
      <vt:lpstr>'NT cong viec'!TBL_NTCV_MTEN</vt:lpstr>
      <vt:lpstr>'NT noi bo cong viec'!TBL_NTNB_BDV</vt:lpstr>
      <vt:lpstr>'NT noi bo cong viec'!TBL_NTNB_BKLK</vt:lpstr>
      <vt:lpstr>'NT noi bo cong viec'!TBL_NTNB_BKLPG</vt:lpstr>
      <vt:lpstr>'NT noi bo cong viec'!TBL_NTNB_BKLPT</vt:lpstr>
      <vt:lpstr>'NT noi bo cong viec'!TBL_NTNB_BKLT</vt:lpstr>
      <vt:lpstr>'NT noi bo cong viec'!TBL_NTNB_BNOT</vt:lpstr>
      <vt:lpstr>'NT noi bo cong viec'!TBL_NTNB_BTEN</vt:lpstr>
      <vt:lpstr>'NT noi bo cong viec'!TBL_NTNB_MDV</vt:lpstr>
      <vt:lpstr>'NT noi bo cong viec'!TBL_NTNB_MHD</vt:lpstr>
      <vt:lpstr>'NT noi bo cong viec'!TBL_NTNB_MSTT</vt:lpstr>
      <vt:lpstr>'NT noi bo cong viec'!TBL_NTNB_MTC</vt:lpstr>
      <vt:lpstr>'NT noi bo cong viec'!TBL_NTNB_MTEN</vt:lpstr>
      <vt:lpstr>'NT noi bo cong viec'!TBL_NTNB_MTT</vt:lpstr>
      <vt:lpstr>'NT noi bo cong viec'!TBL_NTNB_STT</vt:lpstr>
      <vt:lpstr>'NT noi bo giai doan'!TBL_NTNBGD_DV</vt:lpstr>
      <vt:lpstr>'NT noi bo giai doan'!TBL_NTNBGD_KLTK</vt:lpstr>
      <vt:lpstr>'NT noi bo giai doan'!TBL_NTNBGD_KLTHK</vt:lpstr>
      <vt:lpstr>'NT noi bo giai doan'!TBL_NTNBGD_PS</vt:lpstr>
      <vt:lpstr>'NT noi bo giai doan'!TBL_NTNBGD_STT</vt:lpstr>
      <vt:lpstr>'NT noi bo giai doan'!TBL_NTNBGD_TEN</vt:lpstr>
      <vt:lpstr>TDBT_GCHU</vt:lpstr>
      <vt:lpstr>TDBT_HSNT</vt:lpstr>
      <vt:lpstr>TDBT_KQTNHT</vt:lpstr>
      <vt:lpstr>TDBT_KQUA</vt:lpstr>
      <vt:lpstr>TDBT_KH</vt:lpstr>
      <vt:lpstr>TDBT_LMAU</vt:lpstr>
      <vt:lpstr>TDBT_MACBT</vt:lpstr>
      <vt:lpstr>TDBT_MH</vt:lpstr>
      <vt:lpstr>TDBT_NGAYDO</vt:lpstr>
      <vt:lpstr>TDBT_NGAYKQTN</vt:lpstr>
      <vt:lpstr>TDBT_SKQTN</vt:lpstr>
      <vt:lpstr>TDBT_STM</vt:lpstr>
      <vt:lpstr>TDBT_STT</vt:lpstr>
      <vt:lpstr>TDBT_TEN</vt:lpstr>
      <vt:lpstr>'BB theo doi betong'!TDBT_TPK1</vt:lpstr>
      <vt:lpstr>TDBT_VTRI</vt:lpstr>
      <vt:lpstr>TS_AHVB</vt:lpstr>
      <vt:lpstr>TS_ATDATE</vt:lpstr>
      <vt:lpstr>TS_ATOSTT</vt:lpstr>
      <vt:lpstr>TS_AUTOFIT</vt:lpstr>
      <vt:lpstr>TS_BCV</vt:lpstr>
      <vt:lpstr>TS_BMAUNT</vt:lpstr>
      <vt:lpstr>TS_BVL</vt:lpstr>
      <vt:lpstr>TS_GETNCMAY</vt:lpstr>
      <vt:lpstr>TS_GRPTC</vt:lpstr>
      <vt:lpstr>TS_HOTK</vt:lpstr>
      <vt:lpstr>TS_KOPRINTNK</vt:lpstr>
      <vt:lpstr>TS_KHDAT</vt:lpstr>
      <vt:lpstr>TS_LKL</vt:lpstr>
      <vt:lpstr>TS_MAUNKY</vt:lpstr>
      <vt:lpstr>TS_NEWPG</vt:lpstr>
      <vt:lpstr>TS_NGNHAP</vt:lpstr>
      <vt:lpstr>TS_OP1</vt:lpstr>
      <vt:lpstr>TS_OPHTC</vt:lpstr>
      <vt:lpstr>TS_PIC</vt:lpstr>
      <vt:lpstr>TS_SAVE_DIARY</vt:lpstr>
      <vt:lpstr>TS_SHOWGD</vt:lpstr>
      <vt:lpstr>TS_SHOWNKYGD</vt:lpstr>
      <vt:lpstr>TS_SHOWNKYHM</vt:lpstr>
      <vt:lpstr>TS_SKIPLETET</vt:lpstr>
      <vt:lpstr>TS_SKIPMSG</vt:lpstr>
      <vt:lpstr>TS_SMATC</vt:lpstr>
      <vt:lpstr>TS_TIMETC</vt:lpstr>
      <vt:lpstr>TS_UHMAUCV</vt:lpstr>
      <vt:lpstr>TS_UHMAUVL</vt:lpstr>
      <vt:lpstr>TS_UHNHATKY</vt:lpstr>
      <vt:lpstr>TS_UHTMCV</vt:lpstr>
      <vt:lpstr>TS_UHTMVL</vt:lpstr>
      <vt:lpstr>TS_UHYKKCV</vt:lpstr>
      <vt:lpstr>TS_UHYKKVL</vt:lpstr>
      <vt:lpstr>TS_UPGD</vt:lpstr>
      <vt:lpstr>TS_VITRITC</vt:lpstr>
      <vt:lpstr>TT_HDSO</vt:lpstr>
      <vt:lpstr>TT_PLHDSO</vt:lpstr>
      <vt:lpstr>TTIN_CTRINH</vt:lpstr>
      <vt:lpstr>TTIN_DDIEM</vt:lpstr>
      <vt:lpstr>TTIN_DUAN</vt:lpstr>
      <vt:lpstr>TTIN_GTHAU</vt:lpstr>
      <vt:lpstr>TTIN_HMUC</vt:lpstr>
      <vt:lpstr>TTIN_TPK1</vt:lpstr>
      <vt:lpstr>TTIN_TPK2</vt:lpstr>
      <vt:lpstr>TTIN_TPK3</vt:lpstr>
      <vt:lpstr>TTIN_TPK4</vt:lpstr>
      <vt:lpstr>TTIN_TPK5</vt:lpstr>
      <vt:lpstr>TTIN_TPK6</vt:lpstr>
      <vt:lpstr>TTIN_TPK7</vt:lpstr>
      <vt:lpstr>TTIN_TPK8</vt:lpstr>
      <vt:lpstr>TTIN_TPK9</vt:lpstr>
      <vt:lpstr>THKL_CLGIAM</vt:lpstr>
      <vt:lpstr>THKL_CLTANG</vt:lpstr>
      <vt:lpstr>THKL_DVI</vt:lpstr>
      <vt:lpstr>THKL_GCHU</vt:lpstr>
      <vt:lpstr>THKL_KLGHD</vt:lpstr>
      <vt:lpstr>THKL_KLGHT1</vt:lpstr>
      <vt:lpstr>THKL_KLGNT</vt:lpstr>
      <vt:lpstr>THKL_LKE</vt:lpstr>
      <vt:lpstr>THKL_MADG</vt:lpstr>
      <vt:lpstr>THKL_MADM</vt:lpstr>
      <vt:lpstr>THKL_MAVUA</vt:lpstr>
      <vt:lpstr>THKL_STT</vt:lpstr>
      <vt:lpstr>THKL_TENCV</vt:lpstr>
      <vt:lpstr>THXD_CL</vt:lpstr>
      <vt:lpstr>THXD_DV</vt:lpstr>
      <vt:lpstr>THXD_GG</vt:lpstr>
      <vt:lpstr>THXD_GHT</vt:lpstr>
      <vt:lpstr>THXD_GVTTT</vt:lpstr>
      <vt:lpstr>THXD_KL</vt:lpstr>
      <vt:lpstr>THXD_MACV</vt:lpstr>
      <vt:lpstr>THXD_MSVT</vt:lpstr>
      <vt:lpstr>THXD_NG</vt:lpstr>
      <vt:lpstr>THXD_NGAY</vt:lpstr>
      <vt:lpstr>THXD_STT</vt:lpstr>
      <vt:lpstr>THXD_TEN</vt:lpstr>
      <vt:lpstr>THXD_TT</vt:lpstr>
      <vt:lpstr>VLNV_DG</vt:lpstr>
      <vt:lpstr>VLNV_DVI</vt:lpstr>
      <vt:lpstr>VLNV_GC</vt:lpstr>
      <vt:lpstr>VLNV_KLG</vt:lpstr>
      <vt:lpstr>VLNV_LVL</vt:lpstr>
      <vt:lpstr>VLNV_MAC</vt:lpstr>
      <vt:lpstr>VLNV_MVL</vt:lpstr>
      <vt:lpstr>VLNV_NNK</vt:lpstr>
      <vt:lpstr>VLNV_SBB</vt:lpstr>
      <vt:lpstr>VLNV_STT</vt:lpstr>
      <vt:lpstr>VLNV_XXU</vt:lpstr>
      <vt:lpstr>'YCNT giai doan'!YCGD_BB</vt:lpstr>
      <vt:lpstr>'YCNT giai doan'!YCGD_DT</vt:lpstr>
      <vt:lpstr>'YCNT giai doan'!YCGD_HM</vt:lpstr>
      <vt:lpstr>'YCNT giai doan'!YCGD_IMAGE</vt:lpstr>
      <vt:lpstr>'YCNT giai doan'!YCGD_TG</vt:lpstr>
      <vt:lpstr>'YCNT cong viec'!YCNTCV_BB</vt:lpstr>
      <vt:lpstr>'YCNT cong viec'!YCNTCV_DT</vt:lpstr>
      <vt:lpstr>'YCNT cong viec'!YCNTCV_GD</vt:lpstr>
      <vt:lpstr>'YCNT cong viec'!YCNTCV_IMAGE</vt:lpstr>
      <vt:lpstr>'YCNT cong viec'!YCNTCV_KH</vt:lpstr>
      <vt:lpstr>'YCNT cong viec'!YCNTCV_NA</vt:lpstr>
      <vt:lpstr>'YCNT cong viec'!YCNTCV_TG</vt:lpstr>
      <vt:lpstr>'YCNT cong viec'!YCNTCV_TGLP</vt:lpstr>
      <vt:lpstr>'YCNT cong viec'!YCNTCV_VT</vt:lpstr>
      <vt:lpstr>'YCNT vat lieu'!YCVL_BB</vt:lpstr>
      <vt:lpstr>'YCNT vat lieu'!YCVL_DT</vt:lpstr>
      <vt:lpstr>'YCNT vat lieu'!YCVL_DV</vt:lpstr>
      <vt:lpstr>'YCNT vat lieu'!YCVL_GD</vt:lpstr>
      <vt:lpstr>'YCNT vat lieu'!YCVL_HM</vt:lpstr>
      <vt:lpstr>'YCNT vat lieu'!YCVL_IMAGE</vt:lpstr>
      <vt:lpstr>'YCNT vat lieu'!YCVL_KL</vt:lpstr>
      <vt:lpstr>'YCNT vat lieu'!YCVL_MAC</vt:lpstr>
      <vt:lpstr>'YCNT vat lieu'!YCVL_ND</vt:lpstr>
      <vt:lpstr>'YCNT vat lieu'!YCVL_SLO</vt:lpstr>
      <vt:lpstr>'YCNT vat lieu'!YCVL_STT</vt:lpstr>
      <vt:lpstr>'YCNT vat lieu'!YCVL_TG</vt:lpstr>
      <vt:lpstr>'YCNT vat lieu'!YCVL_TGLP</vt:lpstr>
    </vt:vector>
  </TitlesOfParts>
  <Manager>Nguyễn Thế Anh</Manager>
  <Company>GXD JSC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Lập hồ sơ chất lượng và nhật ký thi công hạng mục nền đường công trình giao thông sử dụng QLCL GXD</dc:title>
  <dc:subject>Phần mềm Quản lý chất lượng GXD</dc:subject>
  <dc:creator>The Anh</dc:creator>
  <cp:keywords>QLCL GXD</cp:keywords>
  <cp:lastModifiedBy>The Anh</cp:lastModifiedBy>
  <cp:lastPrinted>2022-07-10T09:19:35Z</cp:lastPrinted>
  <dcterms:created xsi:type="dcterms:W3CDTF">2018-12-26T03:24:04Z</dcterms:created>
  <dcterms:modified xsi:type="dcterms:W3CDTF">2024-01-17T01:08:03Z</dcterms:modified>
  <cp:category>QLCL GXD</cp:category>
  <cp:version>9.0</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a52f587b-cfdf-4b6f-af88-d1747050607d</vt:lpwstr>
  </property>
</Properties>
</file>